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206B03EB-76B8-4804-984A-4540E8BCF18E}" xr6:coauthVersionLast="47" xr6:coauthVersionMax="47" xr10:uidLastSave="{00000000-0000-0000-0000-000000000000}"/>
  <bookViews>
    <workbookView xWindow="2310" yWindow="270" windowWidth="18315" windowHeight="14625" xr2:uid="{00000000-000D-0000-FFFF-FFFF00000000}"/>
  </bookViews>
  <sheets>
    <sheet name="Active 1" sheetId="1" r:id="rId1"/>
    <sheet name="Active 2" sheetId="4" r:id="rId2"/>
    <sheet name="BAV" sheetId="3" r:id="rId3"/>
    <sheet name="Q_fit" sheetId="2" r:id="rId4"/>
  </sheets>
  <definedNames>
    <definedName name="solver_adj" localSheetId="0" hidden="1">'Active 1'!$E$11:$E$13</definedName>
    <definedName name="solver_adj" localSheetId="1" hidden="1">'Active 2'!$AC$3:$AC$10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'Active 1'!$E$14</definedName>
    <definedName name="solver_opt" localSheetId="1" hidden="1">'Active 2'!$AC$11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3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calcId="181029"/>
</workbook>
</file>

<file path=xl/calcChain.xml><?xml version="1.0" encoding="utf-8"?>
<calcChain xmlns="http://schemas.openxmlformats.org/spreadsheetml/2006/main">
  <c r="E162" i="1" l="1"/>
  <c r="F162" i="1"/>
  <c r="G162" i="1" s="1"/>
  <c r="K162" i="1" s="1"/>
  <c r="Q162" i="1"/>
  <c r="E162" i="4"/>
  <c r="F162" i="4" s="1"/>
  <c r="Q162" i="4"/>
  <c r="S162" i="4"/>
  <c r="Q161" i="4"/>
  <c r="S161" i="4"/>
  <c r="Q161" i="1"/>
  <c r="Q148" i="1"/>
  <c r="E150" i="1"/>
  <c r="F150" i="1" s="1"/>
  <c r="Q150" i="1"/>
  <c r="Q153" i="1"/>
  <c r="Q155" i="1"/>
  <c r="E142" i="1"/>
  <c r="F142" i="1" s="1"/>
  <c r="Q142" i="1"/>
  <c r="Q147" i="1"/>
  <c r="Q149" i="1"/>
  <c r="E151" i="1"/>
  <c r="F151" i="1" s="1"/>
  <c r="G151" i="1" s="1"/>
  <c r="K151" i="1" s="1"/>
  <c r="Q151" i="1"/>
  <c r="Q152" i="1"/>
  <c r="Q154" i="1"/>
  <c r="Q156" i="1"/>
  <c r="Q140" i="1"/>
  <c r="Q157" i="1"/>
  <c r="Q158" i="1"/>
  <c r="Q159" i="1"/>
  <c r="Q160" i="1"/>
  <c r="Q159" i="4"/>
  <c r="S159" i="4"/>
  <c r="Q160" i="4"/>
  <c r="S160" i="4"/>
  <c r="Q142" i="4"/>
  <c r="S142" i="4"/>
  <c r="Q147" i="4"/>
  <c r="S147" i="4"/>
  <c r="Q149" i="4"/>
  <c r="S149" i="4"/>
  <c r="Q151" i="4"/>
  <c r="S151" i="4"/>
  <c r="D11" i="4"/>
  <c r="D12" i="4"/>
  <c r="Q152" i="4"/>
  <c r="S152" i="4"/>
  <c r="Q154" i="4"/>
  <c r="S154" i="4"/>
  <c r="Q156" i="4"/>
  <c r="S156" i="4"/>
  <c r="Q140" i="4"/>
  <c r="S140" i="4"/>
  <c r="Q157" i="4"/>
  <c r="S157" i="4"/>
  <c r="Q158" i="4"/>
  <c r="S158" i="4"/>
  <c r="Q155" i="4"/>
  <c r="S155" i="4"/>
  <c r="Q148" i="4"/>
  <c r="S148" i="4"/>
  <c r="Q150" i="4"/>
  <c r="S150" i="4"/>
  <c r="Q153" i="4"/>
  <c r="S153" i="4"/>
  <c r="AB9" i="4"/>
  <c r="AB12" i="4" s="1"/>
  <c r="AB8" i="4"/>
  <c r="AB16" i="4"/>
  <c r="AB10" i="4"/>
  <c r="AB7" i="4"/>
  <c r="AB6" i="4"/>
  <c r="AB13" i="4" s="1"/>
  <c r="AB17" i="4" s="1"/>
  <c r="AB3" i="4"/>
  <c r="AY60" i="4" s="1"/>
  <c r="AB4" i="4"/>
  <c r="AY39" i="4" s="1"/>
  <c r="AB5" i="4"/>
  <c r="D13" i="4"/>
  <c r="AF50" i="4"/>
  <c r="AD50" i="4"/>
  <c r="AB50" i="4"/>
  <c r="AF49" i="4"/>
  <c r="AD49" i="4"/>
  <c r="AB49" i="4"/>
  <c r="AF42" i="4"/>
  <c r="AD42" i="4"/>
  <c r="AB42" i="4"/>
  <c r="AY67" i="4"/>
  <c r="AY44" i="4"/>
  <c r="AY19" i="4"/>
  <c r="Z10" i="4"/>
  <c r="S108" i="4"/>
  <c r="S116" i="4"/>
  <c r="S121" i="4"/>
  <c r="S124" i="4"/>
  <c r="S125" i="4"/>
  <c r="S126" i="4"/>
  <c r="S128" i="4"/>
  <c r="S129" i="4"/>
  <c r="S130" i="4"/>
  <c r="S131" i="4"/>
  <c r="S132" i="4"/>
  <c r="S133" i="4"/>
  <c r="S134" i="4"/>
  <c r="S135" i="4"/>
  <c r="S136" i="4"/>
  <c r="S137" i="4"/>
  <c r="S138" i="4"/>
  <c r="S139" i="4"/>
  <c r="S141" i="4"/>
  <c r="S143" i="4"/>
  <c r="S144" i="4"/>
  <c r="S145" i="4"/>
  <c r="S146" i="4"/>
  <c r="S106" i="4"/>
  <c r="S76" i="4"/>
  <c r="S100" i="4"/>
  <c r="S87" i="4"/>
  <c r="S24" i="4"/>
  <c r="S28" i="4"/>
  <c r="S22" i="4"/>
  <c r="S26" i="4"/>
  <c r="S23" i="4"/>
  <c r="S27" i="4"/>
  <c r="S25" i="4"/>
  <c r="S29" i="4"/>
  <c r="S30" i="4"/>
  <c r="S31" i="4"/>
  <c r="S32" i="4"/>
  <c r="S33" i="4"/>
  <c r="S34" i="4"/>
  <c r="S63" i="4"/>
  <c r="S59" i="4"/>
  <c r="S48" i="4"/>
  <c r="S36" i="4"/>
  <c r="S45" i="4"/>
  <c r="S43" i="4"/>
  <c r="S64" i="4"/>
  <c r="S52" i="4"/>
  <c r="S58" i="4"/>
  <c r="S35" i="4"/>
  <c r="S39" i="4"/>
  <c r="S37" i="4"/>
  <c r="S47" i="4"/>
  <c r="S66" i="4"/>
  <c r="S61" i="4"/>
  <c r="S56" i="4"/>
  <c r="S44" i="4"/>
  <c r="S40" i="4"/>
  <c r="S60" i="4"/>
  <c r="S41" i="4"/>
  <c r="S51" i="4"/>
  <c r="S55" i="4"/>
  <c r="S73" i="4"/>
  <c r="S65" i="4"/>
  <c r="S69" i="4"/>
  <c r="S67" i="4"/>
  <c r="S70" i="4"/>
  <c r="S38" i="4"/>
  <c r="S68" i="4"/>
  <c r="S54" i="4"/>
  <c r="S62" i="4"/>
  <c r="S75" i="4"/>
  <c r="S57" i="4"/>
  <c r="S72" i="4"/>
  <c r="S46" i="4"/>
  <c r="S71" i="4"/>
  <c r="S74" i="4"/>
  <c r="S77" i="4"/>
  <c r="S78" i="4"/>
  <c r="S82" i="4"/>
  <c r="S79" i="4"/>
  <c r="S83" i="4"/>
  <c r="S80" i="4"/>
  <c r="S81" i="4"/>
  <c r="S86" i="4"/>
  <c r="S88" i="4"/>
  <c r="S84" i="4"/>
  <c r="S89" i="4"/>
  <c r="S95" i="4"/>
  <c r="S85" i="4"/>
  <c r="S90" i="4"/>
  <c r="S92" i="4"/>
  <c r="S91" i="4"/>
  <c r="S93" i="4"/>
  <c r="S94" i="4"/>
  <c r="S96" i="4"/>
  <c r="S98" i="4"/>
  <c r="S99" i="4"/>
  <c r="S97" i="4"/>
  <c r="S102" i="4"/>
  <c r="S103" i="4"/>
  <c r="S101" i="4"/>
  <c r="S109" i="4"/>
  <c r="S104" i="4"/>
  <c r="S107" i="4"/>
  <c r="S105" i="4"/>
  <c r="S110" i="4"/>
  <c r="S111" i="4"/>
  <c r="S112" i="4"/>
  <c r="S114" i="4"/>
  <c r="S113" i="4"/>
  <c r="S115" i="4"/>
  <c r="S117" i="4"/>
  <c r="S118" i="4"/>
  <c r="S119" i="4"/>
  <c r="S120" i="4"/>
  <c r="S122" i="4"/>
  <c r="S123" i="4"/>
  <c r="S127" i="4"/>
  <c r="S21" i="4"/>
  <c r="S53" i="4"/>
  <c r="C7" i="4"/>
  <c r="C8" i="4"/>
  <c r="AD2" i="4" s="1"/>
  <c r="AB18" i="4" s="1"/>
  <c r="C9" i="4"/>
  <c r="D9" i="4"/>
  <c r="E98" i="4"/>
  <c r="F98" i="4" s="1"/>
  <c r="Z98" i="4" s="1"/>
  <c r="E126" i="4"/>
  <c r="F126" i="4" s="1"/>
  <c r="Z126" i="4" s="1"/>
  <c r="F16" i="4"/>
  <c r="C17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Q49" i="4"/>
  <c r="Q50" i="4"/>
  <c r="Q51" i="4"/>
  <c r="Q52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Q86" i="4"/>
  <c r="Q87" i="4"/>
  <c r="Q88" i="4"/>
  <c r="Q89" i="4"/>
  <c r="Q90" i="4"/>
  <c r="Q91" i="4"/>
  <c r="Q92" i="4"/>
  <c r="Q93" i="4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128" i="4"/>
  <c r="Q129" i="4"/>
  <c r="Q130" i="4"/>
  <c r="Q131" i="4"/>
  <c r="Q132" i="4"/>
  <c r="Q133" i="4"/>
  <c r="Q134" i="4"/>
  <c r="Q135" i="4"/>
  <c r="Q136" i="4"/>
  <c r="Q137" i="4"/>
  <c r="Q138" i="4"/>
  <c r="Q139" i="4"/>
  <c r="Q141" i="4"/>
  <c r="Q143" i="4"/>
  <c r="Q144" i="4"/>
  <c r="Q145" i="4"/>
  <c r="Q146" i="4"/>
  <c r="C7" i="1"/>
  <c r="E153" i="1" s="1"/>
  <c r="F153" i="1" s="1"/>
  <c r="G153" i="1" s="1"/>
  <c r="K153" i="1" s="1"/>
  <c r="E72" i="1"/>
  <c r="E107" i="3" s="1"/>
  <c r="E60" i="1"/>
  <c r="F60" i="1" s="1"/>
  <c r="G60" i="1" s="1"/>
  <c r="I60" i="1" s="1"/>
  <c r="D11" i="1"/>
  <c r="P34" i="1" s="1"/>
  <c r="D12" i="1"/>
  <c r="C8" i="1"/>
  <c r="D13" i="1"/>
  <c r="Q145" i="1"/>
  <c r="E24" i="1"/>
  <c r="F24" i="1" s="1"/>
  <c r="G24" i="1" s="1"/>
  <c r="I24" i="1" s="1"/>
  <c r="E123" i="1"/>
  <c r="F123" i="1" s="1"/>
  <c r="E66" i="1"/>
  <c r="F66" i="1" s="1"/>
  <c r="E68" i="1"/>
  <c r="F68" i="1" s="1"/>
  <c r="E75" i="1"/>
  <c r="F75" i="1" s="1"/>
  <c r="G75" i="1" s="1"/>
  <c r="I75" i="1" s="1"/>
  <c r="E77" i="1"/>
  <c r="F77" i="1" s="1"/>
  <c r="G77" i="1" s="1"/>
  <c r="I77" i="1" s="1"/>
  <c r="E85" i="1"/>
  <c r="F85" i="1" s="1"/>
  <c r="G85" i="1" s="1"/>
  <c r="I85" i="1" s="1"/>
  <c r="E89" i="1"/>
  <c r="E61" i="3" s="1"/>
  <c r="E95" i="1"/>
  <c r="F95" i="1" s="1"/>
  <c r="G95" i="1" s="1"/>
  <c r="I95" i="1" s="1"/>
  <c r="E99" i="1"/>
  <c r="E68" i="3" s="1"/>
  <c r="E133" i="1"/>
  <c r="F133" i="1" s="1"/>
  <c r="G133" i="1" s="1"/>
  <c r="K133" i="1" s="1"/>
  <c r="E139" i="1"/>
  <c r="F139" i="1" s="1"/>
  <c r="G139" i="1" s="1"/>
  <c r="K139" i="1" s="1"/>
  <c r="E146" i="1"/>
  <c r="F146" i="1" s="1"/>
  <c r="G146" i="1" s="1"/>
  <c r="K146" i="1" s="1"/>
  <c r="D9" i="1"/>
  <c r="C9" i="1"/>
  <c r="E109" i="1"/>
  <c r="F109" i="1" s="1"/>
  <c r="G109" i="1" s="1"/>
  <c r="I109" i="1" s="1"/>
  <c r="E110" i="1"/>
  <c r="F110" i="1" s="1"/>
  <c r="E114" i="1"/>
  <c r="F114" i="1" s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2" i="1"/>
  <c r="Q108" i="1"/>
  <c r="Q107" i="1"/>
  <c r="Q106" i="1"/>
  <c r="Q105" i="1"/>
  <c r="Q104" i="1"/>
  <c r="Q97" i="1"/>
  <c r="Q91" i="1"/>
  <c r="Q90" i="1"/>
  <c r="Q74" i="1"/>
  <c r="Q72" i="1"/>
  <c r="Q71" i="1"/>
  <c r="Q59" i="1"/>
  <c r="Q58" i="1"/>
  <c r="Q54" i="1"/>
  <c r="Q34" i="1"/>
  <c r="Q33" i="1"/>
  <c r="Q31" i="1"/>
  <c r="Q30" i="1"/>
  <c r="Q29" i="1"/>
  <c r="Q28" i="1"/>
  <c r="Q27" i="1"/>
  <c r="Q26" i="1"/>
  <c r="Q25" i="1"/>
  <c r="Q24" i="1"/>
  <c r="Q23" i="1"/>
  <c r="Q22" i="1"/>
  <c r="Q21" i="1"/>
  <c r="G89" i="3"/>
  <c r="C89" i="3"/>
  <c r="G136" i="3"/>
  <c r="C136" i="3"/>
  <c r="G88" i="3"/>
  <c r="C88" i="3"/>
  <c r="G87" i="3"/>
  <c r="C87" i="3"/>
  <c r="G135" i="3"/>
  <c r="C135" i="3"/>
  <c r="E135" i="3"/>
  <c r="G86" i="3"/>
  <c r="C86" i="3"/>
  <c r="G85" i="3"/>
  <c r="C85" i="3"/>
  <c r="E85" i="3"/>
  <c r="G84" i="3"/>
  <c r="C84" i="3"/>
  <c r="G83" i="3"/>
  <c r="C83" i="3"/>
  <c r="G82" i="3"/>
  <c r="C82" i="3"/>
  <c r="G81" i="3"/>
  <c r="C81" i="3"/>
  <c r="G80" i="3"/>
  <c r="C80" i="3"/>
  <c r="G79" i="3"/>
  <c r="C79" i="3"/>
  <c r="E79" i="3"/>
  <c r="G78" i="3"/>
  <c r="C78" i="3"/>
  <c r="G134" i="3"/>
  <c r="C134" i="3"/>
  <c r="G133" i="3"/>
  <c r="C133" i="3"/>
  <c r="G132" i="3"/>
  <c r="C132" i="3"/>
  <c r="G131" i="3"/>
  <c r="C131" i="3"/>
  <c r="G130" i="3"/>
  <c r="C130" i="3"/>
  <c r="G129" i="3"/>
  <c r="C129" i="3"/>
  <c r="G128" i="3"/>
  <c r="C128" i="3"/>
  <c r="G127" i="3"/>
  <c r="C127" i="3"/>
  <c r="G126" i="3"/>
  <c r="C126" i="3"/>
  <c r="G125" i="3"/>
  <c r="C125" i="3"/>
  <c r="G124" i="3"/>
  <c r="C124" i="3"/>
  <c r="G123" i="3"/>
  <c r="C123" i="3"/>
  <c r="G122" i="3"/>
  <c r="C122" i="3"/>
  <c r="G121" i="3"/>
  <c r="C121" i="3"/>
  <c r="G120" i="3"/>
  <c r="C120" i="3"/>
  <c r="G119" i="3"/>
  <c r="C119" i="3"/>
  <c r="G118" i="3"/>
  <c r="C118" i="3"/>
  <c r="G77" i="3"/>
  <c r="C77" i="3"/>
  <c r="E77" i="3"/>
  <c r="G76" i="3"/>
  <c r="C76" i="3"/>
  <c r="G117" i="3"/>
  <c r="C117" i="3"/>
  <c r="G75" i="3"/>
  <c r="C75" i="3"/>
  <c r="G74" i="3"/>
  <c r="C74" i="3"/>
  <c r="E74" i="3"/>
  <c r="G73" i="3"/>
  <c r="C73" i="3"/>
  <c r="E73" i="3"/>
  <c r="G116" i="3"/>
  <c r="C116" i="3"/>
  <c r="G115" i="3"/>
  <c r="C115" i="3"/>
  <c r="G114" i="3"/>
  <c r="C114" i="3"/>
  <c r="G113" i="3"/>
  <c r="C113" i="3"/>
  <c r="G112" i="3"/>
  <c r="C112" i="3"/>
  <c r="G72" i="3"/>
  <c r="C72" i="3"/>
  <c r="G71" i="3"/>
  <c r="C71" i="3"/>
  <c r="G70" i="3"/>
  <c r="C70" i="3"/>
  <c r="G69" i="3"/>
  <c r="C69" i="3"/>
  <c r="G68" i="3"/>
  <c r="C68" i="3"/>
  <c r="G67" i="3"/>
  <c r="C67" i="3"/>
  <c r="G111" i="3"/>
  <c r="C111" i="3"/>
  <c r="G66" i="3"/>
  <c r="C66" i="3"/>
  <c r="G65" i="3"/>
  <c r="C65" i="3"/>
  <c r="E65" i="3"/>
  <c r="G64" i="3"/>
  <c r="C64" i="3"/>
  <c r="G63" i="3"/>
  <c r="C63" i="3"/>
  <c r="G62" i="3"/>
  <c r="C62" i="3"/>
  <c r="G110" i="3"/>
  <c r="C110" i="3"/>
  <c r="G109" i="3"/>
  <c r="C109" i="3"/>
  <c r="G61" i="3"/>
  <c r="C61" i="3"/>
  <c r="G60" i="3"/>
  <c r="C60" i="3"/>
  <c r="G59" i="3"/>
  <c r="C59" i="3"/>
  <c r="G58" i="3"/>
  <c r="C58" i="3"/>
  <c r="G57" i="3"/>
  <c r="C57" i="3"/>
  <c r="E57" i="3"/>
  <c r="G56" i="3"/>
  <c r="C56" i="3"/>
  <c r="G55" i="3"/>
  <c r="C55" i="3"/>
  <c r="G54" i="3"/>
  <c r="C54" i="3"/>
  <c r="G53" i="3"/>
  <c r="C53" i="3"/>
  <c r="G52" i="3"/>
  <c r="C52" i="3"/>
  <c r="G51" i="3"/>
  <c r="C51" i="3"/>
  <c r="G50" i="3"/>
  <c r="C50" i="3"/>
  <c r="G49" i="3"/>
  <c r="C49" i="3"/>
  <c r="G48" i="3"/>
  <c r="C48" i="3"/>
  <c r="G47" i="3"/>
  <c r="C47" i="3"/>
  <c r="E47" i="3"/>
  <c r="G108" i="3"/>
  <c r="C108" i="3"/>
  <c r="G46" i="3"/>
  <c r="C46" i="3"/>
  <c r="G107" i="3"/>
  <c r="C107" i="3"/>
  <c r="G106" i="3"/>
  <c r="C106" i="3"/>
  <c r="G45" i="3"/>
  <c r="C45" i="3"/>
  <c r="G44" i="3"/>
  <c r="C44" i="3"/>
  <c r="G43" i="3"/>
  <c r="C43" i="3"/>
  <c r="E43" i="3"/>
  <c r="G42" i="3"/>
  <c r="C42" i="3"/>
  <c r="G41" i="3"/>
  <c r="C41" i="3"/>
  <c r="E41" i="3"/>
  <c r="G40" i="3"/>
  <c r="C40" i="3"/>
  <c r="G39" i="3"/>
  <c r="C39" i="3"/>
  <c r="G38" i="3"/>
  <c r="C38" i="3"/>
  <c r="G37" i="3"/>
  <c r="C37" i="3"/>
  <c r="G36" i="3"/>
  <c r="C36" i="3"/>
  <c r="G35" i="3"/>
  <c r="C35" i="3"/>
  <c r="G105" i="3"/>
  <c r="C105" i="3"/>
  <c r="G104" i="3"/>
  <c r="C104" i="3"/>
  <c r="G34" i="3"/>
  <c r="C34" i="3"/>
  <c r="G33" i="3"/>
  <c r="C33" i="3"/>
  <c r="G32" i="3"/>
  <c r="C32" i="3"/>
  <c r="G31" i="3"/>
  <c r="C31" i="3"/>
  <c r="G30" i="3"/>
  <c r="C30" i="3"/>
  <c r="E55" i="1"/>
  <c r="E29" i="3" s="1"/>
  <c r="G29" i="3"/>
  <c r="C29" i="3"/>
  <c r="G103" i="3"/>
  <c r="C103" i="3"/>
  <c r="G28" i="3"/>
  <c r="C28" i="3"/>
  <c r="G27" i="3"/>
  <c r="C27" i="3"/>
  <c r="E52" i="1"/>
  <c r="E27" i="3" s="1"/>
  <c r="G26" i="3"/>
  <c r="C26" i="3"/>
  <c r="E51" i="1"/>
  <c r="E26" i="3" s="1"/>
  <c r="G25" i="3"/>
  <c r="C25" i="3"/>
  <c r="E48" i="1"/>
  <c r="E25" i="3" s="1"/>
  <c r="G24" i="3"/>
  <c r="C24" i="3"/>
  <c r="E47" i="1"/>
  <c r="E24" i="3" s="1"/>
  <c r="G23" i="3"/>
  <c r="C23" i="3"/>
  <c r="E23" i="3"/>
  <c r="E46" i="1"/>
  <c r="G22" i="3"/>
  <c r="C22" i="3"/>
  <c r="G21" i="3"/>
  <c r="C21" i="3"/>
  <c r="E44" i="1"/>
  <c r="E21" i="3" s="1"/>
  <c r="G20" i="3"/>
  <c r="C20" i="3"/>
  <c r="E20" i="3"/>
  <c r="E43" i="1"/>
  <c r="G19" i="3"/>
  <c r="C19" i="3"/>
  <c r="E42" i="1"/>
  <c r="E19" i="3" s="1"/>
  <c r="G18" i="3"/>
  <c r="C18" i="3"/>
  <c r="E41" i="1"/>
  <c r="E18" i="3" s="1"/>
  <c r="G17" i="3"/>
  <c r="C17" i="3"/>
  <c r="E40" i="1"/>
  <c r="F40" i="1" s="1"/>
  <c r="G40" i="1" s="1"/>
  <c r="I40" i="1" s="1"/>
  <c r="G16" i="3"/>
  <c r="C16" i="3"/>
  <c r="E16" i="3"/>
  <c r="E39" i="1"/>
  <c r="G15" i="3"/>
  <c r="C15" i="3"/>
  <c r="E38" i="1"/>
  <c r="E15" i="3" s="1"/>
  <c r="G14" i="3"/>
  <c r="C14" i="3"/>
  <c r="E37" i="1"/>
  <c r="F37" i="1" s="1"/>
  <c r="G13" i="3"/>
  <c r="C13" i="3"/>
  <c r="E36" i="1"/>
  <c r="F36" i="1" s="1"/>
  <c r="G36" i="1" s="1"/>
  <c r="I36" i="1" s="1"/>
  <c r="G12" i="3"/>
  <c r="C12" i="3"/>
  <c r="E12" i="3"/>
  <c r="E35" i="1"/>
  <c r="G102" i="3"/>
  <c r="C102" i="3"/>
  <c r="G101" i="3"/>
  <c r="C101" i="3"/>
  <c r="G11" i="3"/>
  <c r="C11" i="3"/>
  <c r="G100" i="3"/>
  <c r="C100" i="3"/>
  <c r="G99" i="3"/>
  <c r="C99" i="3"/>
  <c r="G98" i="3"/>
  <c r="C98" i="3"/>
  <c r="G97" i="3"/>
  <c r="C97" i="3"/>
  <c r="G96" i="3"/>
  <c r="C96" i="3"/>
  <c r="G95" i="3"/>
  <c r="C95" i="3"/>
  <c r="G94" i="3"/>
  <c r="C94" i="3"/>
  <c r="G93" i="3"/>
  <c r="C93" i="3"/>
  <c r="E93" i="3"/>
  <c r="G92" i="3"/>
  <c r="C92" i="3"/>
  <c r="G91" i="3"/>
  <c r="C91" i="3"/>
  <c r="G90" i="3"/>
  <c r="C90" i="3"/>
  <c r="H89" i="3"/>
  <c r="B89" i="3"/>
  <c r="D89" i="3"/>
  <c r="A89" i="3"/>
  <c r="H136" i="3"/>
  <c r="B136" i="3"/>
  <c r="D136" i="3"/>
  <c r="A136" i="3"/>
  <c r="H88" i="3"/>
  <c r="B88" i="3"/>
  <c r="D88" i="3"/>
  <c r="A88" i="3"/>
  <c r="H87" i="3"/>
  <c r="B87" i="3"/>
  <c r="D87" i="3"/>
  <c r="A87" i="3"/>
  <c r="H135" i="3"/>
  <c r="B135" i="3"/>
  <c r="D135" i="3"/>
  <c r="A135" i="3"/>
  <c r="H86" i="3"/>
  <c r="B86" i="3"/>
  <c r="D86" i="3"/>
  <c r="A86" i="3"/>
  <c r="H85" i="3"/>
  <c r="B85" i="3"/>
  <c r="D85" i="3"/>
  <c r="A85" i="3"/>
  <c r="H84" i="3"/>
  <c r="B84" i="3"/>
  <c r="D84" i="3"/>
  <c r="A84" i="3"/>
  <c r="H83" i="3"/>
  <c r="B83" i="3"/>
  <c r="D83" i="3"/>
  <c r="A83" i="3"/>
  <c r="H82" i="3"/>
  <c r="B82" i="3"/>
  <c r="D82" i="3"/>
  <c r="A82" i="3"/>
  <c r="H81" i="3"/>
  <c r="B81" i="3"/>
  <c r="D81" i="3"/>
  <c r="A81" i="3"/>
  <c r="H80" i="3"/>
  <c r="B80" i="3"/>
  <c r="D80" i="3"/>
  <c r="A80" i="3"/>
  <c r="H79" i="3"/>
  <c r="B79" i="3"/>
  <c r="D79" i="3"/>
  <c r="A79" i="3"/>
  <c r="H78" i="3"/>
  <c r="B78" i="3"/>
  <c r="D78" i="3"/>
  <c r="A78" i="3"/>
  <c r="H134" i="3"/>
  <c r="B134" i="3"/>
  <c r="D134" i="3"/>
  <c r="A134" i="3"/>
  <c r="H133" i="3"/>
  <c r="B133" i="3"/>
  <c r="D133" i="3"/>
  <c r="A133" i="3"/>
  <c r="H132" i="3"/>
  <c r="B132" i="3"/>
  <c r="D132" i="3"/>
  <c r="A132" i="3"/>
  <c r="H131" i="3"/>
  <c r="B131" i="3"/>
  <c r="D131" i="3"/>
  <c r="A131" i="3"/>
  <c r="H130" i="3"/>
  <c r="B130" i="3"/>
  <c r="D130" i="3"/>
  <c r="A130" i="3"/>
  <c r="H129" i="3"/>
  <c r="B129" i="3"/>
  <c r="D129" i="3"/>
  <c r="A129" i="3"/>
  <c r="H128" i="3"/>
  <c r="B128" i="3"/>
  <c r="D128" i="3"/>
  <c r="A128" i="3"/>
  <c r="H127" i="3"/>
  <c r="B127" i="3"/>
  <c r="D127" i="3"/>
  <c r="A127" i="3"/>
  <c r="H126" i="3"/>
  <c r="B126" i="3"/>
  <c r="D126" i="3"/>
  <c r="A126" i="3"/>
  <c r="H125" i="3"/>
  <c r="B125" i="3"/>
  <c r="D125" i="3"/>
  <c r="A125" i="3"/>
  <c r="H124" i="3"/>
  <c r="B124" i="3"/>
  <c r="D124" i="3"/>
  <c r="A124" i="3"/>
  <c r="H123" i="3"/>
  <c r="B123" i="3"/>
  <c r="D123" i="3"/>
  <c r="A123" i="3"/>
  <c r="H122" i="3"/>
  <c r="B122" i="3"/>
  <c r="D122" i="3"/>
  <c r="A122" i="3"/>
  <c r="H121" i="3"/>
  <c r="B121" i="3"/>
  <c r="D121" i="3"/>
  <c r="A121" i="3"/>
  <c r="H120" i="3"/>
  <c r="B120" i="3"/>
  <c r="D120" i="3"/>
  <c r="A120" i="3"/>
  <c r="H119" i="3"/>
  <c r="B119" i="3"/>
  <c r="D119" i="3"/>
  <c r="A119" i="3"/>
  <c r="H118" i="3"/>
  <c r="B118" i="3"/>
  <c r="D118" i="3"/>
  <c r="A118" i="3"/>
  <c r="H77" i="3"/>
  <c r="B77" i="3"/>
  <c r="D77" i="3"/>
  <c r="A77" i="3"/>
  <c r="H76" i="3"/>
  <c r="B76" i="3"/>
  <c r="D76" i="3"/>
  <c r="A76" i="3"/>
  <c r="H117" i="3"/>
  <c r="B117" i="3"/>
  <c r="D117" i="3"/>
  <c r="A117" i="3"/>
  <c r="H75" i="3"/>
  <c r="B75" i="3"/>
  <c r="D75" i="3"/>
  <c r="A75" i="3"/>
  <c r="H74" i="3"/>
  <c r="B74" i="3"/>
  <c r="D74" i="3"/>
  <c r="A74" i="3"/>
  <c r="H73" i="3"/>
  <c r="B73" i="3"/>
  <c r="D73" i="3"/>
  <c r="A73" i="3"/>
  <c r="H116" i="3"/>
  <c r="B116" i="3"/>
  <c r="D116" i="3"/>
  <c r="A116" i="3"/>
  <c r="H115" i="3"/>
  <c r="B115" i="3"/>
  <c r="D115" i="3"/>
  <c r="A115" i="3"/>
  <c r="H114" i="3"/>
  <c r="B114" i="3"/>
  <c r="D114" i="3"/>
  <c r="A114" i="3"/>
  <c r="H113" i="3"/>
  <c r="B113" i="3"/>
  <c r="D113" i="3"/>
  <c r="A113" i="3"/>
  <c r="H112" i="3"/>
  <c r="B112" i="3"/>
  <c r="D112" i="3"/>
  <c r="A112" i="3"/>
  <c r="H72" i="3"/>
  <c r="B72" i="3"/>
  <c r="D72" i="3"/>
  <c r="A72" i="3"/>
  <c r="H71" i="3"/>
  <c r="B71" i="3"/>
  <c r="D71" i="3"/>
  <c r="A71" i="3"/>
  <c r="H70" i="3"/>
  <c r="B70" i="3"/>
  <c r="D70" i="3"/>
  <c r="A70" i="3"/>
  <c r="H69" i="3"/>
  <c r="B69" i="3"/>
  <c r="D69" i="3"/>
  <c r="A69" i="3"/>
  <c r="H68" i="3"/>
  <c r="B68" i="3"/>
  <c r="D68" i="3"/>
  <c r="A68" i="3"/>
  <c r="H67" i="3"/>
  <c r="B67" i="3"/>
  <c r="D67" i="3"/>
  <c r="A67" i="3"/>
  <c r="H111" i="3"/>
  <c r="B111" i="3"/>
  <c r="D111" i="3"/>
  <c r="A111" i="3"/>
  <c r="H66" i="3"/>
  <c r="B66" i="3"/>
  <c r="D66" i="3"/>
  <c r="A66" i="3"/>
  <c r="H65" i="3"/>
  <c r="B65" i="3"/>
  <c r="D65" i="3"/>
  <c r="A65" i="3"/>
  <c r="H64" i="3"/>
  <c r="B64" i="3"/>
  <c r="D64" i="3"/>
  <c r="A64" i="3"/>
  <c r="H63" i="3"/>
  <c r="B63" i="3"/>
  <c r="D63" i="3"/>
  <c r="A63" i="3"/>
  <c r="H62" i="3"/>
  <c r="B62" i="3"/>
  <c r="D62" i="3"/>
  <c r="A62" i="3"/>
  <c r="H110" i="3"/>
  <c r="B110" i="3"/>
  <c r="F110" i="3"/>
  <c r="D110" i="3"/>
  <c r="A110" i="3"/>
  <c r="H109" i="3"/>
  <c r="B109" i="3"/>
  <c r="F109" i="3"/>
  <c r="D109" i="3"/>
  <c r="A109" i="3"/>
  <c r="H61" i="3"/>
  <c r="B61" i="3"/>
  <c r="F61" i="3"/>
  <c r="D61" i="3"/>
  <c r="A61" i="3"/>
  <c r="H60" i="3"/>
  <c r="F60" i="3"/>
  <c r="D60" i="3"/>
  <c r="B60" i="3"/>
  <c r="A60" i="3"/>
  <c r="H59" i="3"/>
  <c r="B59" i="3"/>
  <c r="F59" i="3"/>
  <c r="D59" i="3"/>
  <c r="A59" i="3"/>
  <c r="H58" i="3"/>
  <c r="B58" i="3"/>
  <c r="D58" i="3"/>
  <c r="A58" i="3"/>
  <c r="H57" i="3"/>
  <c r="B57" i="3"/>
  <c r="D57" i="3"/>
  <c r="A57" i="3"/>
  <c r="H56" i="3"/>
  <c r="B56" i="3"/>
  <c r="D56" i="3"/>
  <c r="A56" i="3"/>
  <c r="H55" i="3"/>
  <c r="B55" i="3"/>
  <c r="D55" i="3"/>
  <c r="A55" i="3"/>
  <c r="H54" i="3"/>
  <c r="B54" i="3"/>
  <c r="D54" i="3"/>
  <c r="A54" i="3"/>
  <c r="H53" i="3"/>
  <c r="B53" i="3"/>
  <c r="D53" i="3"/>
  <c r="A53" i="3"/>
  <c r="H52" i="3"/>
  <c r="B52" i="3"/>
  <c r="D52" i="3"/>
  <c r="A52" i="3"/>
  <c r="H51" i="3"/>
  <c r="B51" i="3"/>
  <c r="D51" i="3"/>
  <c r="A51" i="3"/>
  <c r="H50" i="3"/>
  <c r="B50" i="3"/>
  <c r="D50" i="3"/>
  <c r="A50" i="3"/>
  <c r="H49" i="3"/>
  <c r="B49" i="3"/>
  <c r="D49" i="3"/>
  <c r="A49" i="3"/>
  <c r="H48" i="3"/>
  <c r="B48" i="3"/>
  <c r="D48" i="3"/>
  <c r="A48" i="3"/>
  <c r="H47" i="3"/>
  <c r="B47" i="3"/>
  <c r="D47" i="3"/>
  <c r="A47" i="3"/>
  <c r="H108" i="3"/>
  <c r="B108" i="3"/>
  <c r="D108" i="3"/>
  <c r="A108" i="3"/>
  <c r="H46" i="3"/>
  <c r="B46" i="3"/>
  <c r="D46" i="3"/>
  <c r="A46" i="3"/>
  <c r="H107" i="3"/>
  <c r="B107" i="3"/>
  <c r="D107" i="3"/>
  <c r="A107" i="3"/>
  <c r="H106" i="3"/>
  <c r="B106" i="3"/>
  <c r="D106" i="3"/>
  <c r="A106" i="3"/>
  <c r="H45" i="3"/>
  <c r="B45" i="3"/>
  <c r="D45" i="3"/>
  <c r="A45" i="3"/>
  <c r="H44" i="3"/>
  <c r="B44" i="3"/>
  <c r="D44" i="3"/>
  <c r="A44" i="3"/>
  <c r="H43" i="3"/>
  <c r="B43" i="3"/>
  <c r="D43" i="3"/>
  <c r="A43" i="3"/>
  <c r="H42" i="3"/>
  <c r="B42" i="3"/>
  <c r="D42" i="3"/>
  <c r="A42" i="3"/>
  <c r="H41" i="3"/>
  <c r="B41" i="3"/>
  <c r="D41" i="3"/>
  <c r="A41" i="3"/>
  <c r="H40" i="3"/>
  <c r="B40" i="3"/>
  <c r="D40" i="3"/>
  <c r="A40" i="3"/>
  <c r="H39" i="3"/>
  <c r="B39" i="3"/>
  <c r="D39" i="3"/>
  <c r="A39" i="3"/>
  <c r="H38" i="3"/>
  <c r="B38" i="3"/>
  <c r="D38" i="3"/>
  <c r="A38" i="3"/>
  <c r="H37" i="3"/>
  <c r="B37" i="3"/>
  <c r="D37" i="3"/>
  <c r="A37" i="3"/>
  <c r="H36" i="3"/>
  <c r="B36" i="3"/>
  <c r="D36" i="3"/>
  <c r="A36" i="3"/>
  <c r="H35" i="3"/>
  <c r="B35" i="3"/>
  <c r="D35" i="3"/>
  <c r="A35" i="3"/>
  <c r="H105" i="3"/>
  <c r="B105" i="3"/>
  <c r="D105" i="3"/>
  <c r="A105" i="3"/>
  <c r="H104" i="3"/>
  <c r="B104" i="3"/>
  <c r="D104" i="3"/>
  <c r="A104" i="3"/>
  <c r="H34" i="3"/>
  <c r="B34" i="3"/>
  <c r="D34" i="3"/>
  <c r="A34" i="3"/>
  <c r="H33" i="3"/>
  <c r="B33" i="3"/>
  <c r="D33" i="3"/>
  <c r="A33" i="3"/>
  <c r="H32" i="3"/>
  <c r="B32" i="3"/>
  <c r="D32" i="3"/>
  <c r="A32" i="3"/>
  <c r="H31" i="3"/>
  <c r="B31" i="3"/>
  <c r="D31" i="3"/>
  <c r="A31" i="3"/>
  <c r="H30" i="3"/>
  <c r="B30" i="3"/>
  <c r="D30" i="3"/>
  <c r="A30" i="3"/>
  <c r="H29" i="3"/>
  <c r="B29" i="3"/>
  <c r="D29" i="3"/>
  <c r="A29" i="3"/>
  <c r="H103" i="3"/>
  <c r="B103" i="3"/>
  <c r="D103" i="3"/>
  <c r="A103" i="3"/>
  <c r="H28" i="3"/>
  <c r="B28" i="3"/>
  <c r="D28" i="3"/>
  <c r="A28" i="3"/>
  <c r="H27" i="3"/>
  <c r="B27" i="3"/>
  <c r="D27" i="3"/>
  <c r="A27" i="3"/>
  <c r="H26" i="3"/>
  <c r="B26" i="3"/>
  <c r="D26" i="3"/>
  <c r="A26" i="3"/>
  <c r="H25" i="3"/>
  <c r="B25" i="3"/>
  <c r="D25" i="3"/>
  <c r="A25" i="3"/>
  <c r="H24" i="3"/>
  <c r="B24" i="3"/>
  <c r="D24" i="3"/>
  <c r="A24" i="3"/>
  <c r="H23" i="3"/>
  <c r="B23" i="3"/>
  <c r="D23" i="3"/>
  <c r="A23" i="3"/>
  <c r="H22" i="3"/>
  <c r="B22" i="3"/>
  <c r="D22" i="3"/>
  <c r="A22" i="3"/>
  <c r="H21" i="3"/>
  <c r="B21" i="3"/>
  <c r="D21" i="3"/>
  <c r="A21" i="3"/>
  <c r="H20" i="3"/>
  <c r="B20" i="3"/>
  <c r="D20" i="3"/>
  <c r="A20" i="3"/>
  <c r="H19" i="3"/>
  <c r="B19" i="3"/>
  <c r="D19" i="3"/>
  <c r="A19" i="3"/>
  <c r="H18" i="3"/>
  <c r="B18" i="3"/>
  <c r="D18" i="3"/>
  <c r="A18" i="3"/>
  <c r="H17" i="3"/>
  <c r="B17" i="3"/>
  <c r="D17" i="3"/>
  <c r="A17" i="3"/>
  <c r="H16" i="3"/>
  <c r="B16" i="3"/>
  <c r="D16" i="3"/>
  <c r="A16" i="3"/>
  <c r="H15" i="3"/>
  <c r="B15" i="3"/>
  <c r="D15" i="3"/>
  <c r="A15" i="3"/>
  <c r="H14" i="3"/>
  <c r="B14" i="3"/>
  <c r="D14" i="3"/>
  <c r="A14" i="3"/>
  <c r="H13" i="3"/>
  <c r="B13" i="3"/>
  <c r="D13" i="3"/>
  <c r="A13" i="3"/>
  <c r="H12" i="3"/>
  <c r="B12" i="3"/>
  <c r="D12" i="3"/>
  <c r="A12" i="3"/>
  <c r="H102" i="3"/>
  <c r="B102" i="3"/>
  <c r="D102" i="3"/>
  <c r="A102" i="3"/>
  <c r="H101" i="3"/>
  <c r="B101" i="3"/>
  <c r="D101" i="3"/>
  <c r="A101" i="3"/>
  <c r="H11" i="3"/>
  <c r="B11" i="3"/>
  <c r="D11" i="3"/>
  <c r="A11" i="3"/>
  <c r="H100" i="3"/>
  <c r="B100" i="3"/>
  <c r="D100" i="3"/>
  <c r="A100" i="3"/>
  <c r="H99" i="3"/>
  <c r="B99" i="3"/>
  <c r="D99" i="3"/>
  <c r="A99" i="3"/>
  <c r="H98" i="3"/>
  <c r="B98" i="3"/>
  <c r="D98" i="3"/>
  <c r="A98" i="3"/>
  <c r="H97" i="3"/>
  <c r="B97" i="3"/>
  <c r="D97" i="3"/>
  <c r="A97" i="3"/>
  <c r="H96" i="3"/>
  <c r="B96" i="3"/>
  <c r="D96" i="3"/>
  <c r="A96" i="3"/>
  <c r="H95" i="3"/>
  <c r="B95" i="3"/>
  <c r="D95" i="3"/>
  <c r="A95" i="3"/>
  <c r="H94" i="3"/>
  <c r="B94" i="3"/>
  <c r="D94" i="3"/>
  <c r="A94" i="3"/>
  <c r="H93" i="3"/>
  <c r="B93" i="3"/>
  <c r="D93" i="3"/>
  <c r="A93" i="3"/>
  <c r="H92" i="3"/>
  <c r="B92" i="3"/>
  <c r="D92" i="3"/>
  <c r="A92" i="3"/>
  <c r="H91" i="3"/>
  <c r="B91" i="3"/>
  <c r="D91" i="3"/>
  <c r="A91" i="3"/>
  <c r="H90" i="3"/>
  <c r="B90" i="3"/>
  <c r="D90" i="3"/>
  <c r="A90" i="3"/>
  <c r="Q146" i="1"/>
  <c r="Q143" i="1"/>
  <c r="F35" i="1"/>
  <c r="F43" i="1"/>
  <c r="F39" i="1"/>
  <c r="F41" i="1"/>
  <c r="F46" i="1"/>
  <c r="G46" i="1" s="1"/>
  <c r="I46" i="1" s="1"/>
  <c r="F47" i="1"/>
  <c r="F48" i="1"/>
  <c r="E49" i="1"/>
  <c r="F49" i="1" s="1"/>
  <c r="E50" i="1"/>
  <c r="F50" i="1" s="1"/>
  <c r="F52" i="1"/>
  <c r="G52" i="1" s="1"/>
  <c r="I52" i="1" s="1"/>
  <c r="F16" i="1"/>
  <c r="F17" i="1" s="1"/>
  <c r="Q144" i="1"/>
  <c r="Q135" i="1"/>
  <c r="Q138" i="1"/>
  <c r="Q141" i="1"/>
  <c r="Q139" i="1"/>
  <c r="D21" i="2"/>
  <c r="F21" i="2" s="1"/>
  <c r="D22" i="2"/>
  <c r="I22" i="2" s="1"/>
  <c r="J22" i="2" s="1"/>
  <c r="D23" i="2"/>
  <c r="F23" i="2" s="1"/>
  <c r="D24" i="2"/>
  <c r="D25" i="2"/>
  <c r="I25" i="2" s="1"/>
  <c r="J25" i="2" s="1"/>
  <c r="D26" i="2"/>
  <c r="I26" i="2" s="1"/>
  <c r="J26" i="2" s="1"/>
  <c r="D27" i="2"/>
  <c r="F27" i="2"/>
  <c r="G27" i="2" s="1"/>
  <c r="D28" i="2"/>
  <c r="D29" i="2"/>
  <c r="D30" i="2"/>
  <c r="I30" i="2" s="1"/>
  <c r="J30" i="2" s="1"/>
  <c r="D31" i="2"/>
  <c r="F31" i="2" s="1"/>
  <c r="D32" i="2"/>
  <c r="D33" i="2"/>
  <c r="D34" i="2"/>
  <c r="D35" i="2"/>
  <c r="D36" i="2"/>
  <c r="F36" i="2" s="1"/>
  <c r="H36" i="2" s="1"/>
  <c r="D37" i="2"/>
  <c r="F37" i="2" s="1"/>
  <c r="D38" i="2"/>
  <c r="I38" i="2" s="1"/>
  <c r="J38" i="2" s="1"/>
  <c r="D39" i="2"/>
  <c r="F39" i="2" s="1"/>
  <c r="D40" i="2"/>
  <c r="F40" i="2" s="1"/>
  <c r="D41" i="2"/>
  <c r="D42" i="2"/>
  <c r="I42" i="2" s="1"/>
  <c r="J42" i="2" s="1"/>
  <c r="D43" i="2"/>
  <c r="I43" i="2" s="1"/>
  <c r="J43" i="2" s="1"/>
  <c r="D44" i="2"/>
  <c r="I44" i="2" s="1"/>
  <c r="J44" i="2" s="1"/>
  <c r="D45" i="2"/>
  <c r="F45" i="2" s="1"/>
  <c r="D46" i="2"/>
  <c r="I46" i="2" s="1"/>
  <c r="J46" i="2" s="1"/>
  <c r="D47" i="2"/>
  <c r="F47" i="2"/>
  <c r="D48" i="2"/>
  <c r="D49" i="2"/>
  <c r="I49" i="2" s="1"/>
  <c r="J49" i="2" s="1"/>
  <c r="D50" i="2"/>
  <c r="I50" i="2" s="1"/>
  <c r="D51" i="2"/>
  <c r="F51" i="2" s="1"/>
  <c r="G51" i="2" s="1"/>
  <c r="D52" i="2"/>
  <c r="I52" i="2" s="1"/>
  <c r="J52" i="2" s="1"/>
  <c r="D53" i="2"/>
  <c r="D54" i="2"/>
  <c r="F54" i="2"/>
  <c r="D55" i="2"/>
  <c r="D56" i="2"/>
  <c r="D57" i="2"/>
  <c r="D58" i="2"/>
  <c r="F58" i="2"/>
  <c r="D59" i="2"/>
  <c r="D60" i="2"/>
  <c r="D61" i="2"/>
  <c r="F61" i="2"/>
  <c r="H61" i="2"/>
  <c r="D62" i="2"/>
  <c r="F62" i="2"/>
  <c r="D63" i="2"/>
  <c r="D64" i="2"/>
  <c r="D65" i="2"/>
  <c r="D66" i="2"/>
  <c r="F66" i="2"/>
  <c r="D67" i="2"/>
  <c r="F67" i="2"/>
  <c r="H67" i="2"/>
  <c r="D68" i="2"/>
  <c r="D69" i="2"/>
  <c r="D70" i="2"/>
  <c r="D71" i="2"/>
  <c r="D72" i="2"/>
  <c r="F72" i="2"/>
  <c r="H72" i="2"/>
  <c r="D73" i="2"/>
  <c r="D74" i="2"/>
  <c r="F74" i="2"/>
  <c r="D75" i="2"/>
  <c r="D76" i="2"/>
  <c r="F76" i="2"/>
  <c r="D77" i="2"/>
  <c r="F77" i="2"/>
  <c r="H77" i="2"/>
  <c r="D78" i="2"/>
  <c r="F78" i="2"/>
  <c r="D79" i="2"/>
  <c r="D80" i="2"/>
  <c r="D81" i="2"/>
  <c r="F81" i="2"/>
  <c r="H81" i="2"/>
  <c r="D82" i="2"/>
  <c r="D83" i="2"/>
  <c r="F83" i="2"/>
  <c r="H83" i="2"/>
  <c r="F25" i="2"/>
  <c r="H25" i="2" s="1"/>
  <c r="F29" i="2"/>
  <c r="H29" i="2" s="1"/>
  <c r="F44" i="2"/>
  <c r="G44" i="2" s="1"/>
  <c r="F53" i="2"/>
  <c r="H53" i="2"/>
  <c r="F55" i="2"/>
  <c r="F56" i="2"/>
  <c r="G56" i="2"/>
  <c r="F57" i="2"/>
  <c r="H57" i="2"/>
  <c r="F59" i="2"/>
  <c r="H59" i="2"/>
  <c r="F60" i="2"/>
  <c r="F64" i="2"/>
  <c r="H64" i="2"/>
  <c r="F65" i="2"/>
  <c r="H65" i="2"/>
  <c r="F69" i="2"/>
  <c r="H69" i="2"/>
  <c r="F73" i="2"/>
  <c r="H73" i="2"/>
  <c r="F75" i="2"/>
  <c r="H75" i="2"/>
  <c r="E21" i="2"/>
  <c r="I21" i="2"/>
  <c r="J21" i="2" s="1"/>
  <c r="E22" i="2"/>
  <c r="E23" i="2"/>
  <c r="I23" i="2"/>
  <c r="J23" i="2" s="1"/>
  <c r="E24" i="2"/>
  <c r="E25" i="2"/>
  <c r="E26" i="2"/>
  <c r="E27" i="2"/>
  <c r="I27" i="2"/>
  <c r="J27" i="2" s="1"/>
  <c r="E28" i="2"/>
  <c r="E29" i="2"/>
  <c r="I29" i="2"/>
  <c r="J29" i="2" s="1"/>
  <c r="E30" i="2"/>
  <c r="E31" i="2"/>
  <c r="E32" i="2"/>
  <c r="E33" i="2"/>
  <c r="I33" i="2"/>
  <c r="J33" i="2" s="1"/>
  <c r="E34" i="2"/>
  <c r="E35" i="2"/>
  <c r="E36" i="2"/>
  <c r="E37" i="2"/>
  <c r="E38" i="2"/>
  <c r="E39" i="2"/>
  <c r="I39" i="2"/>
  <c r="J39" i="2" s="1"/>
  <c r="E40" i="2"/>
  <c r="E41" i="2"/>
  <c r="E42" i="2"/>
  <c r="E43" i="2"/>
  <c r="E44" i="2"/>
  <c r="E45" i="2"/>
  <c r="I45" i="2"/>
  <c r="J45" i="2" s="1"/>
  <c r="E46" i="2"/>
  <c r="E47" i="2"/>
  <c r="I47" i="2"/>
  <c r="J47" i="2" s="1"/>
  <c r="E48" i="2"/>
  <c r="E49" i="2"/>
  <c r="E50" i="2"/>
  <c r="J50" i="2"/>
  <c r="E51" i="2"/>
  <c r="E52" i="2"/>
  <c r="E53" i="2"/>
  <c r="I53" i="2"/>
  <c r="J53" i="2"/>
  <c r="E54" i="2"/>
  <c r="I54" i="2"/>
  <c r="J54" i="2"/>
  <c r="E55" i="2"/>
  <c r="I55" i="2"/>
  <c r="J55" i="2"/>
  <c r="E56" i="2"/>
  <c r="E57" i="2"/>
  <c r="I57" i="2"/>
  <c r="J57" i="2"/>
  <c r="E58" i="2"/>
  <c r="E59" i="2"/>
  <c r="I59" i="2"/>
  <c r="J59" i="2"/>
  <c r="E60" i="2"/>
  <c r="E61" i="2"/>
  <c r="I61" i="2"/>
  <c r="J61" i="2"/>
  <c r="E62" i="2"/>
  <c r="I62" i="2"/>
  <c r="J62" i="2"/>
  <c r="E63" i="2"/>
  <c r="I63" i="2"/>
  <c r="J63" i="2"/>
  <c r="E64" i="2"/>
  <c r="I64" i="2"/>
  <c r="J64" i="2"/>
  <c r="E65" i="2"/>
  <c r="I65" i="2"/>
  <c r="J65" i="2"/>
  <c r="E66" i="2"/>
  <c r="I66" i="2"/>
  <c r="J66" i="2"/>
  <c r="E67" i="2"/>
  <c r="I67" i="2"/>
  <c r="J67" i="2"/>
  <c r="E68" i="2"/>
  <c r="E69" i="2"/>
  <c r="I69" i="2"/>
  <c r="J69" i="2"/>
  <c r="E70" i="2"/>
  <c r="E71" i="2"/>
  <c r="E72" i="2"/>
  <c r="I72" i="2"/>
  <c r="E73" i="2"/>
  <c r="I73" i="2"/>
  <c r="J73" i="2"/>
  <c r="E74" i="2"/>
  <c r="I74" i="2"/>
  <c r="J74" i="2"/>
  <c r="E75" i="2"/>
  <c r="I75" i="2"/>
  <c r="J75" i="2"/>
  <c r="E76" i="2"/>
  <c r="E77" i="2"/>
  <c r="E78" i="2"/>
  <c r="I78" i="2"/>
  <c r="J78" i="2"/>
  <c r="E79" i="2"/>
  <c r="E80" i="2"/>
  <c r="E81" i="2"/>
  <c r="I81" i="2"/>
  <c r="J81" i="2"/>
  <c r="E82" i="2"/>
  <c r="E83" i="2"/>
  <c r="I83" i="2"/>
  <c r="J83" i="2"/>
  <c r="H56" i="2"/>
  <c r="I40" i="2"/>
  <c r="J40" i="2" s="1"/>
  <c r="I41" i="2"/>
  <c r="J41" i="2" s="1"/>
  <c r="I56" i="2"/>
  <c r="J56" i="2"/>
  <c r="I60" i="2"/>
  <c r="J60" i="2"/>
  <c r="J72" i="2"/>
  <c r="I77" i="2"/>
  <c r="J77" i="2"/>
  <c r="E699" i="2"/>
  <c r="E16" i="2"/>
  <c r="E15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690" i="2"/>
  <c r="E691" i="2"/>
  <c r="E692" i="2"/>
  <c r="E693" i="2"/>
  <c r="E694" i="2"/>
  <c r="E695" i="2"/>
  <c r="E696" i="2"/>
  <c r="E697" i="2"/>
  <c r="E698" i="2"/>
  <c r="F16" i="2"/>
  <c r="F15" i="2"/>
  <c r="D84" i="2"/>
  <c r="F84" i="2"/>
  <c r="H84" i="2"/>
  <c r="D85" i="2"/>
  <c r="F85" i="2"/>
  <c r="D86" i="2"/>
  <c r="F86" i="2"/>
  <c r="D87" i="2"/>
  <c r="F87" i="2"/>
  <c r="D88" i="2"/>
  <c r="F88" i="2"/>
  <c r="H88" i="2"/>
  <c r="D89" i="2"/>
  <c r="F89" i="2"/>
  <c r="D90" i="2"/>
  <c r="F90" i="2"/>
  <c r="H90" i="2"/>
  <c r="D91" i="2"/>
  <c r="F91" i="2"/>
  <c r="D92" i="2"/>
  <c r="F92" i="2"/>
  <c r="H92" i="2"/>
  <c r="D93" i="2"/>
  <c r="F93" i="2"/>
  <c r="D94" i="2"/>
  <c r="F94" i="2"/>
  <c r="H94" i="2"/>
  <c r="D95" i="2"/>
  <c r="F95" i="2"/>
  <c r="D96" i="2"/>
  <c r="F96" i="2"/>
  <c r="D97" i="2"/>
  <c r="F97" i="2"/>
  <c r="D98" i="2"/>
  <c r="F98" i="2"/>
  <c r="D99" i="2"/>
  <c r="F99" i="2"/>
  <c r="D100" i="2"/>
  <c r="F100" i="2"/>
  <c r="D101" i="2"/>
  <c r="F101" i="2"/>
  <c r="D102" i="2"/>
  <c r="F102" i="2"/>
  <c r="D103" i="2"/>
  <c r="F103" i="2"/>
  <c r="D104" i="2"/>
  <c r="F104" i="2"/>
  <c r="D105" i="2"/>
  <c r="D106" i="2"/>
  <c r="F106" i="2"/>
  <c r="H106" i="2"/>
  <c r="D107" i="2"/>
  <c r="F107" i="2"/>
  <c r="H107" i="2"/>
  <c r="D108" i="2"/>
  <c r="F108" i="2"/>
  <c r="D109" i="2"/>
  <c r="F109" i="2"/>
  <c r="D110" i="2"/>
  <c r="F110" i="2"/>
  <c r="D111" i="2"/>
  <c r="F111" i="2"/>
  <c r="D112" i="2"/>
  <c r="F112" i="2"/>
  <c r="D113" i="2"/>
  <c r="F113" i="2"/>
  <c r="D114" i="2"/>
  <c r="F114" i="2"/>
  <c r="D115" i="2"/>
  <c r="F115" i="2"/>
  <c r="D116" i="2"/>
  <c r="F116" i="2"/>
  <c r="D117" i="2"/>
  <c r="F117" i="2"/>
  <c r="H117" i="2"/>
  <c r="D118" i="2"/>
  <c r="F118" i="2"/>
  <c r="D119" i="2"/>
  <c r="F119" i="2"/>
  <c r="D120" i="2"/>
  <c r="F120" i="2"/>
  <c r="D121" i="2"/>
  <c r="D122" i="2"/>
  <c r="F122" i="2"/>
  <c r="D123" i="2"/>
  <c r="F123" i="2"/>
  <c r="D124" i="2"/>
  <c r="F124" i="2"/>
  <c r="D125" i="2"/>
  <c r="F125" i="2"/>
  <c r="D126" i="2"/>
  <c r="F126" i="2"/>
  <c r="D127" i="2"/>
  <c r="F127" i="2"/>
  <c r="D128" i="2"/>
  <c r="D129" i="2"/>
  <c r="F129" i="2"/>
  <c r="D130" i="2"/>
  <c r="F130" i="2"/>
  <c r="D131" i="2"/>
  <c r="F131" i="2"/>
  <c r="D132" i="2"/>
  <c r="F132" i="2"/>
  <c r="D133" i="2"/>
  <c r="D134" i="2"/>
  <c r="F134" i="2"/>
  <c r="D135" i="2"/>
  <c r="F135" i="2"/>
  <c r="D136" i="2"/>
  <c r="F136" i="2"/>
  <c r="D137" i="2"/>
  <c r="F137" i="2"/>
  <c r="D138" i="2"/>
  <c r="F138" i="2"/>
  <c r="D139" i="2"/>
  <c r="F139" i="2"/>
  <c r="D140" i="2"/>
  <c r="F140" i="2"/>
  <c r="H140" i="2"/>
  <c r="D141" i="2"/>
  <c r="F141" i="2"/>
  <c r="D142" i="2"/>
  <c r="F142" i="2"/>
  <c r="H142" i="2"/>
  <c r="D143" i="2"/>
  <c r="F143" i="2"/>
  <c r="D144" i="2"/>
  <c r="D145" i="2"/>
  <c r="F145" i="2"/>
  <c r="D146" i="2"/>
  <c r="F146" i="2"/>
  <c r="D147" i="2"/>
  <c r="F147" i="2"/>
  <c r="D148" i="2"/>
  <c r="F148" i="2"/>
  <c r="G148" i="2"/>
  <c r="D149" i="2"/>
  <c r="F149" i="2"/>
  <c r="D150" i="2"/>
  <c r="F150" i="2"/>
  <c r="D151" i="2"/>
  <c r="F151" i="2"/>
  <c r="D152" i="2"/>
  <c r="F152" i="2"/>
  <c r="D153" i="2"/>
  <c r="F153" i="2"/>
  <c r="D154" i="2"/>
  <c r="F154" i="2"/>
  <c r="H154" i="2"/>
  <c r="D155" i="2"/>
  <c r="F155" i="2"/>
  <c r="D156" i="2"/>
  <c r="F156" i="2"/>
  <c r="D157" i="2"/>
  <c r="F157" i="2"/>
  <c r="D158" i="2"/>
  <c r="F158" i="2"/>
  <c r="D159" i="2"/>
  <c r="F159" i="2"/>
  <c r="D160" i="2"/>
  <c r="F160" i="2"/>
  <c r="H160" i="2"/>
  <c r="D161" i="2"/>
  <c r="F161" i="2"/>
  <c r="D162" i="2"/>
  <c r="F162" i="2"/>
  <c r="D163" i="2"/>
  <c r="F163" i="2"/>
  <c r="D164" i="2"/>
  <c r="F164" i="2"/>
  <c r="H164" i="2"/>
  <c r="D165" i="2"/>
  <c r="F165" i="2"/>
  <c r="H165" i="2"/>
  <c r="D166" i="2"/>
  <c r="F166" i="2"/>
  <c r="D167" i="2"/>
  <c r="F167" i="2"/>
  <c r="D168" i="2"/>
  <c r="F168" i="2"/>
  <c r="D169" i="2"/>
  <c r="D170" i="2"/>
  <c r="F170" i="2"/>
  <c r="H170" i="2"/>
  <c r="D171" i="2"/>
  <c r="F171" i="2"/>
  <c r="D172" i="2"/>
  <c r="F172" i="2"/>
  <c r="D173" i="2"/>
  <c r="F173" i="2"/>
  <c r="D174" i="2"/>
  <c r="F174" i="2"/>
  <c r="D175" i="2"/>
  <c r="F175" i="2"/>
  <c r="D176" i="2"/>
  <c r="F176" i="2"/>
  <c r="D177" i="2"/>
  <c r="F177" i="2"/>
  <c r="D178" i="2"/>
  <c r="F178" i="2"/>
  <c r="D179" i="2"/>
  <c r="F179" i="2"/>
  <c r="D180" i="2"/>
  <c r="F180" i="2"/>
  <c r="H180" i="2"/>
  <c r="D181" i="2"/>
  <c r="D182" i="2"/>
  <c r="F182" i="2"/>
  <c r="D183" i="2"/>
  <c r="F183" i="2"/>
  <c r="D184" i="2"/>
  <c r="F184" i="2"/>
  <c r="D185" i="2"/>
  <c r="D186" i="2"/>
  <c r="F186" i="2"/>
  <c r="D187" i="2"/>
  <c r="F187" i="2"/>
  <c r="D188" i="2"/>
  <c r="F188" i="2"/>
  <c r="D189" i="2"/>
  <c r="F189" i="2"/>
  <c r="D190" i="2"/>
  <c r="F190" i="2"/>
  <c r="D191" i="2"/>
  <c r="F191" i="2"/>
  <c r="D192" i="2"/>
  <c r="D193" i="2"/>
  <c r="F193" i="2"/>
  <c r="D194" i="2"/>
  <c r="F194" i="2"/>
  <c r="D195" i="2"/>
  <c r="F195" i="2"/>
  <c r="D196" i="2"/>
  <c r="F196" i="2"/>
  <c r="H196" i="2"/>
  <c r="D197" i="2"/>
  <c r="D198" i="2"/>
  <c r="F198" i="2"/>
  <c r="D199" i="2"/>
  <c r="F199" i="2"/>
  <c r="G199" i="2"/>
  <c r="D200" i="2"/>
  <c r="F200" i="2"/>
  <c r="D201" i="2"/>
  <c r="F201" i="2"/>
  <c r="D202" i="2"/>
  <c r="F202" i="2"/>
  <c r="H202" i="2"/>
  <c r="D203" i="2"/>
  <c r="F203" i="2"/>
  <c r="D204" i="2"/>
  <c r="F204" i="2"/>
  <c r="D205" i="2"/>
  <c r="F205" i="2"/>
  <c r="H205" i="2"/>
  <c r="D206" i="2"/>
  <c r="F206" i="2"/>
  <c r="D207" i="2"/>
  <c r="F207" i="2"/>
  <c r="D208" i="2"/>
  <c r="F208" i="2"/>
  <c r="D209" i="2"/>
  <c r="D210" i="2"/>
  <c r="F210" i="2"/>
  <c r="H210" i="2"/>
  <c r="D211" i="2"/>
  <c r="F211" i="2"/>
  <c r="D212" i="2"/>
  <c r="F212" i="2"/>
  <c r="D213" i="2"/>
  <c r="D214" i="2"/>
  <c r="F214" i="2"/>
  <c r="D215" i="2"/>
  <c r="F215" i="2"/>
  <c r="D216" i="2"/>
  <c r="F216" i="2"/>
  <c r="D217" i="2"/>
  <c r="F217" i="2"/>
  <c r="D218" i="2"/>
  <c r="F218" i="2"/>
  <c r="H218" i="2"/>
  <c r="D219" i="2"/>
  <c r="F219" i="2"/>
  <c r="D220" i="2"/>
  <c r="F220" i="2"/>
  <c r="D221" i="2"/>
  <c r="F221" i="2"/>
  <c r="D222" i="2"/>
  <c r="F222" i="2"/>
  <c r="D223" i="2"/>
  <c r="F223" i="2"/>
  <c r="D224" i="2"/>
  <c r="F224" i="2"/>
  <c r="D225" i="2"/>
  <c r="D226" i="2"/>
  <c r="F226" i="2"/>
  <c r="H226" i="2"/>
  <c r="D227" i="2"/>
  <c r="F227" i="2"/>
  <c r="D228" i="2"/>
  <c r="F228" i="2"/>
  <c r="D229" i="2"/>
  <c r="D230" i="2"/>
  <c r="F230" i="2"/>
  <c r="D231" i="2"/>
  <c r="F231" i="2"/>
  <c r="D232" i="2"/>
  <c r="F232" i="2"/>
  <c r="D233" i="2"/>
  <c r="F233" i="2"/>
  <c r="D234" i="2"/>
  <c r="F234" i="2"/>
  <c r="H234" i="2"/>
  <c r="D235" i="2"/>
  <c r="F235" i="2"/>
  <c r="D236" i="2"/>
  <c r="F236" i="2"/>
  <c r="H236" i="2"/>
  <c r="D237" i="2"/>
  <c r="F237" i="2"/>
  <c r="H237" i="2"/>
  <c r="D238" i="2"/>
  <c r="F238" i="2"/>
  <c r="D239" i="2"/>
  <c r="F239" i="2"/>
  <c r="D240" i="2"/>
  <c r="F240" i="2"/>
  <c r="D241" i="2"/>
  <c r="D242" i="2"/>
  <c r="F242" i="2"/>
  <c r="H242" i="2"/>
  <c r="D243" i="2"/>
  <c r="F243" i="2"/>
  <c r="D244" i="2"/>
  <c r="F244" i="2"/>
  <c r="D245" i="2"/>
  <c r="D246" i="2"/>
  <c r="F246" i="2"/>
  <c r="D247" i="2"/>
  <c r="F247" i="2"/>
  <c r="D248" i="2"/>
  <c r="F248" i="2"/>
  <c r="H248" i="2"/>
  <c r="D249" i="2"/>
  <c r="F249" i="2"/>
  <c r="D250" i="2"/>
  <c r="F250" i="2"/>
  <c r="H250" i="2"/>
  <c r="D251" i="2"/>
  <c r="F251" i="2"/>
  <c r="D252" i="2"/>
  <c r="F252" i="2"/>
  <c r="D253" i="2"/>
  <c r="F253" i="2"/>
  <c r="H253" i="2"/>
  <c r="D254" i="2"/>
  <c r="F254" i="2"/>
  <c r="D255" i="2"/>
  <c r="F255" i="2"/>
  <c r="D256" i="2"/>
  <c r="F256" i="2"/>
  <c r="D257" i="2"/>
  <c r="D258" i="2"/>
  <c r="F258" i="2"/>
  <c r="D259" i="2"/>
  <c r="F259" i="2"/>
  <c r="D260" i="2"/>
  <c r="F260" i="2"/>
  <c r="D261" i="2"/>
  <c r="D262" i="2"/>
  <c r="F262" i="2"/>
  <c r="D263" i="2"/>
  <c r="F263" i="2"/>
  <c r="D264" i="2"/>
  <c r="F264" i="2"/>
  <c r="D265" i="2"/>
  <c r="F265" i="2"/>
  <c r="D266" i="2"/>
  <c r="F266" i="2"/>
  <c r="D267" i="2"/>
  <c r="F267" i="2"/>
  <c r="D268" i="2"/>
  <c r="F268" i="2"/>
  <c r="D269" i="2"/>
  <c r="F269" i="2"/>
  <c r="H269" i="2"/>
  <c r="D270" i="2"/>
  <c r="F270" i="2"/>
  <c r="D271" i="2"/>
  <c r="F271" i="2"/>
  <c r="D272" i="2"/>
  <c r="F272" i="2"/>
  <c r="D273" i="2"/>
  <c r="D274" i="2"/>
  <c r="F274" i="2"/>
  <c r="H274" i="2"/>
  <c r="D275" i="2"/>
  <c r="F275" i="2"/>
  <c r="D276" i="2"/>
  <c r="F276" i="2"/>
  <c r="D277" i="2"/>
  <c r="D278" i="2"/>
  <c r="F278" i="2"/>
  <c r="D279" i="2"/>
  <c r="F279" i="2"/>
  <c r="D280" i="2"/>
  <c r="F280" i="2"/>
  <c r="D281" i="2"/>
  <c r="F281" i="2"/>
  <c r="H281" i="2"/>
  <c r="D282" i="2"/>
  <c r="F282" i="2"/>
  <c r="D283" i="2"/>
  <c r="F283" i="2"/>
  <c r="D284" i="2"/>
  <c r="F284" i="2"/>
  <c r="D285" i="2"/>
  <c r="F285" i="2"/>
  <c r="H285" i="2"/>
  <c r="D286" i="2"/>
  <c r="F286" i="2"/>
  <c r="D287" i="2"/>
  <c r="F287" i="2"/>
  <c r="D288" i="2"/>
  <c r="F288" i="2"/>
  <c r="H288" i="2"/>
  <c r="D289" i="2"/>
  <c r="D290" i="2"/>
  <c r="F290" i="2"/>
  <c r="D291" i="2"/>
  <c r="F291" i="2"/>
  <c r="D292" i="2"/>
  <c r="F292" i="2"/>
  <c r="D293" i="2"/>
  <c r="D294" i="2"/>
  <c r="F294" i="2"/>
  <c r="H294" i="2"/>
  <c r="D295" i="2"/>
  <c r="F295" i="2"/>
  <c r="D296" i="2"/>
  <c r="F296" i="2"/>
  <c r="D297" i="2"/>
  <c r="F297" i="2"/>
  <c r="D298" i="2"/>
  <c r="F298" i="2"/>
  <c r="H298" i="2"/>
  <c r="D299" i="2"/>
  <c r="F299" i="2"/>
  <c r="D300" i="2"/>
  <c r="F300" i="2"/>
  <c r="H300" i="2"/>
  <c r="D301" i="2"/>
  <c r="F301" i="2"/>
  <c r="H301" i="2"/>
  <c r="D302" i="2"/>
  <c r="F302" i="2"/>
  <c r="D303" i="2"/>
  <c r="F303" i="2"/>
  <c r="D304" i="2"/>
  <c r="F304" i="2"/>
  <c r="D305" i="2"/>
  <c r="D306" i="2"/>
  <c r="F306" i="2"/>
  <c r="D307" i="2"/>
  <c r="F307" i="2"/>
  <c r="D308" i="2"/>
  <c r="F308" i="2"/>
  <c r="D309" i="2"/>
  <c r="D310" i="2"/>
  <c r="F310" i="2"/>
  <c r="H310" i="2"/>
  <c r="D311" i="2"/>
  <c r="F311" i="2"/>
  <c r="H311" i="2"/>
  <c r="D312" i="2"/>
  <c r="F312" i="2"/>
  <c r="D313" i="2"/>
  <c r="F313" i="2"/>
  <c r="D314" i="2"/>
  <c r="F314" i="2"/>
  <c r="D315" i="2"/>
  <c r="F315" i="2"/>
  <c r="D316" i="2"/>
  <c r="F316" i="2"/>
  <c r="D317" i="2"/>
  <c r="F317" i="2"/>
  <c r="H317" i="2"/>
  <c r="D318" i="2"/>
  <c r="F318" i="2"/>
  <c r="D319" i="2"/>
  <c r="F319" i="2"/>
  <c r="D320" i="2"/>
  <c r="F320" i="2"/>
  <c r="H320" i="2"/>
  <c r="D321" i="2"/>
  <c r="D322" i="2"/>
  <c r="F322" i="2"/>
  <c r="D323" i="2"/>
  <c r="F323" i="2"/>
  <c r="D324" i="2"/>
  <c r="F324" i="2"/>
  <c r="D325" i="2"/>
  <c r="D326" i="2"/>
  <c r="F326" i="2"/>
  <c r="D327" i="2"/>
  <c r="D328" i="2"/>
  <c r="F328" i="2"/>
  <c r="D329" i="2"/>
  <c r="F329" i="2"/>
  <c r="D330" i="2"/>
  <c r="F330" i="2"/>
  <c r="D331" i="2"/>
  <c r="F331" i="2"/>
  <c r="H331" i="2"/>
  <c r="D332" i="2"/>
  <c r="F332" i="2"/>
  <c r="D333" i="2"/>
  <c r="F333" i="2"/>
  <c r="H333" i="2"/>
  <c r="D334" i="2"/>
  <c r="F334" i="2"/>
  <c r="D335" i="2"/>
  <c r="F335" i="2"/>
  <c r="D336" i="2"/>
  <c r="F336" i="2"/>
  <c r="D337" i="2"/>
  <c r="D338" i="2"/>
  <c r="F338" i="2"/>
  <c r="D339" i="2"/>
  <c r="F339" i="2"/>
  <c r="H339" i="2"/>
  <c r="D340" i="2"/>
  <c r="F340" i="2"/>
  <c r="D341" i="2"/>
  <c r="D342" i="2"/>
  <c r="F342" i="2"/>
  <c r="D343" i="2"/>
  <c r="F343" i="2"/>
  <c r="D344" i="2"/>
  <c r="F344" i="2"/>
  <c r="D345" i="2"/>
  <c r="F345" i="2"/>
  <c r="D346" i="2"/>
  <c r="F346" i="2"/>
  <c r="D347" i="2"/>
  <c r="F347" i="2"/>
  <c r="D348" i="2"/>
  <c r="F348" i="2"/>
  <c r="D349" i="2"/>
  <c r="F349" i="2"/>
  <c r="D350" i="2"/>
  <c r="F350" i="2"/>
  <c r="D351" i="2"/>
  <c r="F351" i="2"/>
  <c r="D352" i="2"/>
  <c r="F352" i="2"/>
  <c r="D353" i="2"/>
  <c r="D354" i="2"/>
  <c r="F354" i="2"/>
  <c r="D355" i="2"/>
  <c r="F355" i="2"/>
  <c r="D356" i="2"/>
  <c r="F356" i="2"/>
  <c r="D357" i="2"/>
  <c r="D358" i="2"/>
  <c r="F358" i="2"/>
  <c r="D359" i="2"/>
  <c r="F359" i="2"/>
  <c r="D360" i="2"/>
  <c r="F360" i="2"/>
  <c r="D361" i="2"/>
  <c r="F361" i="2"/>
  <c r="H361" i="2"/>
  <c r="D362" i="2"/>
  <c r="F362" i="2"/>
  <c r="D363" i="2"/>
  <c r="F363" i="2"/>
  <c r="D364" i="2"/>
  <c r="F364" i="2"/>
  <c r="D365" i="2"/>
  <c r="F365" i="2"/>
  <c r="H365" i="2"/>
  <c r="D366" i="2"/>
  <c r="F366" i="2"/>
  <c r="D367" i="2"/>
  <c r="F367" i="2"/>
  <c r="D368" i="2"/>
  <c r="F368" i="2"/>
  <c r="D369" i="2"/>
  <c r="D370" i="2"/>
  <c r="F370" i="2"/>
  <c r="D371" i="2"/>
  <c r="F371" i="2"/>
  <c r="D372" i="2"/>
  <c r="F372" i="2"/>
  <c r="D373" i="2"/>
  <c r="D374" i="2"/>
  <c r="F374" i="2"/>
  <c r="D375" i="2"/>
  <c r="F375" i="2"/>
  <c r="D376" i="2"/>
  <c r="F376" i="2"/>
  <c r="D377" i="2"/>
  <c r="F377" i="2"/>
  <c r="D378" i="2"/>
  <c r="F378" i="2"/>
  <c r="D379" i="2"/>
  <c r="F379" i="2"/>
  <c r="D380" i="2"/>
  <c r="F380" i="2"/>
  <c r="D381" i="2"/>
  <c r="F381" i="2"/>
  <c r="D382" i="2"/>
  <c r="F382" i="2"/>
  <c r="D383" i="2"/>
  <c r="F383" i="2"/>
  <c r="D384" i="2"/>
  <c r="F384" i="2"/>
  <c r="D385" i="2"/>
  <c r="D386" i="2"/>
  <c r="D387" i="2"/>
  <c r="F387" i="2"/>
  <c r="D388" i="2"/>
  <c r="F388" i="2"/>
  <c r="D389" i="2"/>
  <c r="D390" i="2"/>
  <c r="F390" i="2"/>
  <c r="D391" i="2"/>
  <c r="F391" i="2"/>
  <c r="D392" i="2"/>
  <c r="F392" i="2"/>
  <c r="D393" i="2"/>
  <c r="F393" i="2"/>
  <c r="D394" i="2"/>
  <c r="F394" i="2"/>
  <c r="D395" i="2"/>
  <c r="F395" i="2"/>
  <c r="D396" i="2"/>
  <c r="F396" i="2"/>
  <c r="D397" i="2"/>
  <c r="F397" i="2"/>
  <c r="D398" i="2"/>
  <c r="F398" i="2"/>
  <c r="D399" i="2"/>
  <c r="F399" i="2"/>
  <c r="D400" i="2"/>
  <c r="F400" i="2"/>
  <c r="D401" i="2"/>
  <c r="D402" i="2"/>
  <c r="F402" i="2"/>
  <c r="H402" i="2"/>
  <c r="D403" i="2"/>
  <c r="F403" i="2"/>
  <c r="D404" i="2"/>
  <c r="F404" i="2"/>
  <c r="D405" i="2"/>
  <c r="D406" i="2"/>
  <c r="F406" i="2"/>
  <c r="D407" i="2"/>
  <c r="F407" i="2"/>
  <c r="H407" i="2"/>
  <c r="D408" i="2"/>
  <c r="F408" i="2"/>
  <c r="D409" i="2"/>
  <c r="F409" i="2"/>
  <c r="D410" i="2"/>
  <c r="F410" i="2"/>
  <c r="D411" i="2"/>
  <c r="F411" i="2"/>
  <c r="D412" i="2"/>
  <c r="D413" i="2"/>
  <c r="F413" i="2"/>
  <c r="D414" i="2"/>
  <c r="F414" i="2"/>
  <c r="D415" i="2"/>
  <c r="F415" i="2"/>
  <c r="D416" i="2"/>
  <c r="F416" i="2"/>
  <c r="D417" i="2"/>
  <c r="D418" i="2"/>
  <c r="D419" i="2"/>
  <c r="F419" i="2"/>
  <c r="D420" i="2"/>
  <c r="F420" i="2"/>
  <c r="D421" i="2"/>
  <c r="D422" i="2"/>
  <c r="F422" i="2"/>
  <c r="H422" i="2"/>
  <c r="D423" i="2"/>
  <c r="F423" i="2"/>
  <c r="D424" i="2"/>
  <c r="F424" i="2"/>
  <c r="D425" i="2"/>
  <c r="F425" i="2"/>
  <c r="D426" i="2"/>
  <c r="F426" i="2"/>
  <c r="H426" i="2"/>
  <c r="D427" i="2"/>
  <c r="F427" i="2"/>
  <c r="D428" i="2"/>
  <c r="F428" i="2"/>
  <c r="D429" i="2"/>
  <c r="F429" i="2"/>
  <c r="H429" i="2"/>
  <c r="D430" i="2"/>
  <c r="F430" i="2"/>
  <c r="H430" i="2"/>
  <c r="D431" i="2"/>
  <c r="F431" i="2"/>
  <c r="D432" i="2"/>
  <c r="F432" i="2"/>
  <c r="D433" i="2"/>
  <c r="D434" i="2"/>
  <c r="F434" i="2"/>
  <c r="H434" i="2"/>
  <c r="D435" i="2"/>
  <c r="F435" i="2"/>
  <c r="H435" i="2"/>
  <c r="D436" i="2"/>
  <c r="F436" i="2"/>
  <c r="D437" i="2"/>
  <c r="D438" i="2"/>
  <c r="F438" i="2"/>
  <c r="D439" i="2"/>
  <c r="F439" i="2"/>
  <c r="H439" i="2"/>
  <c r="D440" i="2"/>
  <c r="F440" i="2"/>
  <c r="D441" i="2"/>
  <c r="F441" i="2"/>
  <c r="D442" i="2"/>
  <c r="F442" i="2"/>
  <c r="D443" i="2"/>
  <c r="F443" i="2"/>
  <c r="H443" i="2"/>
  <c r="D444" i="2"/>
  <c r="F444" i="2"/>
  <c r="D445" i="2"/>
  <c r="F445" i="2"/>
  <c r="D446" i="2"/>
  <c r="F446" i="2"/>
  <c r="D447" i="2"/>
  <c r="F447" i="2"/>
  <c r="H447" i="2"/>
  <c r="D448" i="2"/>
  <c r="F448" i="2"/>
  <c r="D449" i="2"/>
  <c r="D450" i="2"/>
  <c r="F450" i="2"/>
  <c r="D451" i="2"/>
  <c r="F451" i="2"/>
  <c r="D452" i="2"/>
  <c r="F452" i="2"/>
  <c r="H452" i="2"/>
  <c r="D453" i="2"/>
  <c r="D454" i="2"/>
  <c r="F454" i="2"/>
  <c r="D455" i="2"/>
  <c r="F455" i="2"/>
  <c r="D456" i="2"/>
  <c r="F456" i="2"/>
  <c r="D457" i="2"/>
  <c r="F457" i="2"/>
  <c r="D458" i="2"/>
  <c r="F458" i="2"/>
  <c r="D459" i="2"/>
  <c r="F459" i="2"/>
  <c r="D460" i="2"/>
  <c r="F460" i="2"/>
  <c r="D461" i="2"/>
  <c r="F461" i="2"/>
  <c r="D462" i="2"/>
  <c r="F462" i="2"/>
  <c r="D463" i="2"/>
  <c r="F463" i="2"/>
  <c r="D464" i="2"/>
  <c r="F464" i="2"/>
  <c r="D465" i="2"/>
  <c r="D466" i="2"/>
  <c r="F466" i="2"/>
  <c r="D467" i="2"/>
  <c r="F467" i="2"/>
  <c r="D468" i="2"/>
  <c r="F468" i="2"/>
  <c r="D469" i="2"/>
  <c r="D470" i="2"/>
  <c r="F470" i="2"/>
  <c r="D471" i="2"/>
  <c r="F471" i="2"/>
  <c r="D472" i="2"/>
  <c r="F472" i="2"/>
  <c r="D473" i="2"/>
  <c r="F473" i="2"/>
  <c r="D474" i="2"/>
  <c r="F474" i="2"/>
  <c r="D475" i="2"/>
  <c r="F475" i="2"/>
  <c r="D476" i="2"/>
  <c r="F476" i="2"/>
  <c r="D477" i="2"/>
  <c r="F477" i="2"/>
  <c r="H477" i="2"/>
  <c r="D478" i="2"/>
  <c r="F478" i="2"/>
  <c r="D479" i="2"/>
  <c r="F479" i="2"/>
  <c r="D480" i="2"/>
  <c r="F480" i="2"/>
  <c r="H480" i="2"/>
  <c r="D481" i="2"/>
  <c r="D482" i="2"/>
  <c r="F482" i="2"/>
  <c r="D483" i="2"/>
  <c r="F483" i="2"/>
  <c r="H483" i="2"/>
  <c r="D484" i="2"/>
  <c r="F484" i="2"/>
  <c r="D485" i="2"/>
  <c r="F485" i="2"/>
  <c r="G485" i="2"/>
  <c r="D486" i="2"/>
  <c r="F486" i="2"/>
  <c r="D487" i="2"/>
  <c r="F487" i="2"/>
  <c r="D488" i="2"/>
  <c r="F488" i="2"/>
  <c r="D489" i="2"/>
  <c r="D490" i="2"/>
  <c r="D491" i="2"/>
  <c r="F491" i="2"/>
  <c r="D492" i="2"/>
  <c r="F492" i="2"/>
  <c r="D493" i="2"/>
  <c r="F493" i="2"/>
  <c r="D494" i="2"/>
  <c r="D495" i="2"/>
  <c r="F495" i="2"/>
  <c r="D496" i="2"/>
  <c r="F496" i="2"/>
  <c r="D497" i="2"/>
  <c r="F497" i="2"/>
  <c r="H497" i="2"/>
  <c r="D498" i="2"/>
  <c r="D499" i="2"/>
  <c r="F499" i="2"/>
  <c r="D500" i="2"/>
  <c r="F500" i="2"/>
  <c r="D501" i="2"/>
  <c r="F501" i="2"/>
  <c r="H501" i="2"/>
  <c r="D502" i="2"/>
  <c r="F502" i="2"/>
  <c r="H502" i="2"/>
  <c r="D503" i="2"/>
  <c r="F503" i="2"/>
  <c r="D504" i="2"/>
  <c r="F504" i="2"/>
  <c r="D505" i="2"/>
  <c r="F505" i="2"/>
  <c r="H505" i="2"/>
  <c r="D506" i="2"/>
  <c r="F506" i="2"/>
  <c r="H506" i="2"/>
  <c r="D507" i="2"/>
  <c r="F507" i="2"/>
  <c r="G507" i="2"/>
  <c r="D508" i="2"/>
  <c r="F508" i="2"/>
  <c r="D509" i="2"/>
  <c r="F509" i="2"/>
  <c r="H509" i="2"/>
  <c r="D510" i="2"/>
  <c r="F510" i="2"/>
  <c r="H510" i="2"/>
  <c r="D511" i="2"/>
  <c r="F511" i="2"/>
  <c r="H511" i="2"/>
  <c r="D512" i="2"/>
  <c r="F512" i="2"/>
  <c r="D513" i="2"/>
  <c r="D514" i="2"/>
  <c r="F514" i="2"/>
  <c r="D515" i="2"/>
  <c r="F515" i="2"/>
  <c r="D516" i="2"/>
  <c r="F516" i="2"/>
  <c r="D517" i="2"/>
  <c r="F517" i="2"/>
  <c r="H517" i="2"/>
  <c r="G517" i="2"/>
  <c r="D518" i="2"/>
  <c r="D519" i="2"/>
  <c r="F519" i="2"/>
  <c r="D520" i="2"/>
  <c r="F520" i="2"/>
  <c r="H520" i="2"/>
  <c r="D521" i="2"/>
  <c r="D522" i="2"/>
  <c r="D523" i="2"/>
  <c r="F523" i="2"/>
  <c r="D524" i="2"/>
  <c r="F524" i="2"/>
  <c r="D525" i="2"/>
  <c r="F525" i="2"/>
  <c r="H525" i="2"/>
  <c r="D526" i="2"/>
  <c r="F526" i="2"/>
  <c r="D527" i="2"/>
  <c r="F527" i="2"/>
  <c r="D528" i="2"/>
  <c r="F528" i="2"/>
  <c r="D529" i="2"/>
  <c r="F529" i="2"/>
  <c r="D530" i="2"/>
  <c r="D531" i="2"/>
  <c r="D532" i="2"/>
  <c r="F532" i="2"/>
  <c r="D533" i="2"/>
  <c r="F533" i="2"/>
  <c r="D534" i="2"/>
  <c r="F534" i="2"/>
  <c r="D535" i="2"/>
  <c r="F535" i="2"/>
  <c r="H535" i="2"/>
  <c r="D536" i="2"/>
  <c r="F536" i="2"/>
  <c r="D537" i="2"/>
  <c r="F537" i="2"/>
  <c r="H537" i="2"/>
  <c r="D538" i="2"/>
  <c r="F538" i="2"/>
  <c r="H538" i="2"/>
  <c r="D539" i="2"/>
  <c r="F539" i="2"/>
  <c r="D540" i="2"/>
  <c r="F540" i="2"/>
  <c r="D541" i="2"/>
  <c r="F541" i="2"/>
  <c r="H541" i="2"/>
  <c r="D542" i="2"/>
  <c r="G542" i="2"/>
  <c r="F542" i="2"/>
  <c r="D543" i="2"/>
  <c r="F543" i="2"/>
  <c r="D544" i="2"/>
  <c r="F544" i="2"/>
  <c r="D545" i="2"/>
  <c r="D546" i="2"/>
  <c r="F546" i="2"/>
  <c r="H546" i="2"/>
  <c r="D547" i="2"/>
  <c r="D548" i="2"/>
  <c r="F548" i="2"/>
  <c r="D549" i="2"/>
  <c r="F549" i="2"/>
  <c r="H549" i="2"/>
  <c r="D550" i="2"/>
  <c r="F550" i="2"/>
  <c r="H550" i="2"/>
  <c r="D551" i="2"/>
  <c r="F551" i="2"/>
  <c r="D552" i="2"/>
  <c r="F552" i="2"/>
  <c r="D553" i="2"/>
  <c r="D554" i="2"/>
  <c r="D555" i="2"/>
  <c r="F555" i="2"/>
  <c r="H555" i="2"/>
  <c r="D556" i="2"/>
  <c r="F556" i="2"/>
  <c r="D557" i="2"/>
  <c r="G557" i="2"/>
  <c r="F557" i="2"/>
  <c r="D558" i="2"/>
  <c r="F558" i="2"/>
  <c r="H558" i="2"/>
  <c r="D559" i="2"/>
  <c r="D560" i="2"/>
  <c r="F560" i="2"/>
  <c r="D561" i="2"/>
  <c r="F561" i="2"/>
  <c r="H561" i="2"/>
  <c r="D562" i="2"/>
  <c r="D563" i="2"/>
  <c r="F563" i="2"/>
  <c r="D564" i="2"/>
  <c r="F564" i="2"/>
  <c r="D565" i="2"/>
  <c r="F565" i="2"/>
  <c r="D566" i="2"/>
  <c r="F566" i="2"/>
  <c r="D567" i="2"/>
  <c r="F567" i="2"/>
  <c r="H567" i="2"/>
  <c r="D568" i="2"/>
  <c r="F568" i="2"/>
  <c r="D569" i="2"/>
  <c r="F569" i="2"/>
  <c r="D570" i="2"/>
  <c r="G570" i="2"/>
  <c r="F570" i="2"/>
  <c r="H570" i="2"/>
  <c r="D571" i="2"/>
  <c r="F571" i="2"/>
  <c r="D572" i="2"/>
  <c r="F572" i="2"/>
  <c r="D573" i="2"/>
  <c r="F573" i="2"/>
  <c r="D574" i="2"/>
  <c r="F574" i="2"/>
  <c r="H574" i="2"/>
  <c r="D575" i="2"/>
  <c r="F575" i="2"/>
  <c r="D576" i="2"/>
  <c r="F576" i="2"/>
  <c r="D577" i="2"/>
  <c r="D578" i="2"/>
  <c r="F578" i="2"/>
  <c r="D579" i="2"/>
  <c r="F579" i="2"/>
  <c r="H579" i="2"/>
  <c r="D580" i="2"/>
  <c r="F580" i="2"/>
  <c r="H580" i="2"/>
  <c r="D581" i="2"/>
  <c r="F581" i="2"/>
  <c r="H581" i="2"/>
  <c r="D582" i="2"/>
  <c r="F582" i="2"/>
  <c r="D583" i="2"/>
  <c r="F583" i="2"/>
  <c r="D584" i="2"/>
  <c r="F584" i="2"/>
  <c r="D585" i="2"/>
  <c r="D586" i="2"/>
  <c r="D587" i="2"/>
  <c r="F587" i="2"/>
  <c r="D588" i="2"/>
  <c r="F588" i="2"/>
  <c r="D589" i="2"/>
  <c r="G589" i="2"/>
  <c r="F589" i="2"/>
  <c r="D590" i="2"/>
  <c r="F590" i="2"/>
  <c r="D591" i="2"/>
  <c r="F591" i="2"/>
  <c r="D592" i="2"/>
  <c r="F592" i="2"/>
  <c r="D593" i="2"/>
  <c r="F593" i="2"/>
  <c r="D594" i="2"/>
  <c r="D595" i="2"/>
  <c r="F595" i="2"/>
  <c r="H595" i="2"/>
  <c r="D596" i="2"/>
  <c r="F596" i="2"/>
  <c r="D597" i="2"/>
  <c r="F597" i="2"/>
  <c r="D598" i="2"/>
  <c r="F598" i="2"/>
  <c r="D599" i="2"/>
  <c r="F599" i="2"/>
  <c r="H599" i="2"/>
  <c r="D600" i="2"/>
  <c r="F600" i="2"/>
  <c r="D601" i="2"/>
  <c r="F601" i="2"/>
  <c r="H601" i="2"/>
  <c r="D602" i="2"/>
  <c r="F602" i="2"/>
  <c r="H602" i="2"/>
  <c r="D603" i="2"/>
  <c r="F603" i="2"/>
  <c r="D604" i="2"/>
  <c r="F604" i="2"/>
  <c r="H604" i="2"/>
  <c r="D605" i="2"/>
  <c r="F605" i="2"/>
  <c r="H605" i="2"/>
  <c r="D606" i="2"/>
  <c r="F606" i="2"/>
  <c r="H606" i="2"/>
  <c r="D607" i="2"/>
  <c r="D608" i="2"/>
  <c r="F608" i="2"/>
  <c r="D609" i="2"/>
  <c r="D610" i="2"/>
  <c r="F610" i="2"/>
  <c r="H610" i="2"/>
  <c r="D611" i="2"/>
  <c r="F611" i="2"/>
  <c r="D612" i="2"/>
  <c r="F612" i="2"/>
  <c r="D613" i="2"/>
  <c r="G613" i="2"/>
  <c r="F613" i="2"/>
  <c r="D614" i="2"/>
  <c r="F614" i="2"/>
  <c r="D615" i="2"/>
  <c r="F615" i="2"/>
  <c r="H615" i="2"/>
  <c r="D616" i="2"/>
  <c r="F616" i="2"/>
  <c r="H616" i="2"/>
  <c r="D617" i="2"/>
  <c r="D618" i="2"/>
  <c r="D619" i="2"/>
  <c r="F619" i="2"/>
  <c r="D620" i="2"/>
  <c r="D621" i="2"/>
  <c r="F621" i="2"/>
  <c r="D622" i="2"/>
  <c r="F622" i="2"/>
  <c r="H622" i="2"/>
  <c r="D623" i="2"/>
  <c r="F623" i="2"/>
  <c r="D624" i="2"/>
  <c r="F624" i="2"/>
  <c r="H624" i="2"/>
  <c r="D625" i="2"/>
  <c r="F625" i="2"/>
  <c r="H625" i="2"/>
  <c r="D626" i="2"/>
  <c r="D627" i="2"/>
  <c r="F627" i="2"/>
  <c r="D628" i="2"/>
  <c r="F628" i="2"/>
  <c r="H628" i="2"/>
  <c r="D629" i="2"/>
  <c r="F629" i="2"/>
  <c r="G629" i="2"/>
  <c r="D630" i="2"/>
  <c r="F630" i="2"/>
  <c r="D631" i="2"/>
  <c r="F631" i="2"/>
  <c r="H631" i="2"/>
  <c r="D632" i="2"/>
  <c r="F632" i="2"/>
  <c r="D633" i="2"/>
  <c r="F633" i="2"/>
  <c r="H633" i="2"/>
  <c r="D634" i="2"/>
  <c r="F634" i="2"/>
  <c r="D635" i="2"/>
  <c r="F635" i="2"/>
  <c r="H635" i="2"/>
  <c r="D636" i="2"/>
  <c r="F636" i="2"/>
  <c r="D637" i="2"/>
  <c r="F637" i="2"/>
  <c r="D638" i="2"/>
  <c r="F638" i="2"/>
  <c r="D639" i="2"/>
  <c r="F639" i="2"/>
  <c r="H639" i="2"/>
  <c r="D640" i="2"/>
  <c r="F640" i="2"/>
  <c r="D641" i="2"/>
  <c r="D642" i="2"/>
  <c r="F642" i="2"/>
  <c r="D643" i="2"/>
  <c r="F643" i="2"/>
  <c r="D644" i="2"/>
  <c r="F644" i="2"/>
  <c r="H644" i="2"/>
  <c r="D645" i="2"/>
  <c r="F645" i="2"/>
  <c r="G645" i="2"/>
  <c r="D646" i="2"/>
  <c r="F646" i="2"/>
  <c r="H646" i="2"/>
  <c r="D647" i="2"/>
  <c r="D648" i="2"/>
  <c r="F648" i="2"/>
  <c r="D649" i="2"/>
  <c r="D650" i="2"/>
  <c r="D651" i="2"/>
  <c r="F651" i="2"/>
  <c r="H651" i="2"/>
  <c r="D652" i="2"/>
  <c r="F652" i="2"/>
  <c r="H652" i="2"/>
  <c r="D653" i="2"/>
  <c r="F653" i="2"/>
  <c r="G653" i="2"/>
  <c r="D654" i="2"/>
  <c r="F654" i="2"/>
  <c r="H654" i="2"/>
  <c r="D655" i="2"/>
  <c r="F655" i="2"/>
  <c r="D656" i="2"/>
  <c r="F656" i="2"/>
  <c r="H656" i="2"/>
  <c r="D657" i="2"/>
  <c r="F657" i="2"/>
  <c r="D658" i="2"/>
  <c r="D659" i="2"/>
  <c r="F659" i="2"/>
  <c r="D660" i="2"/>
  <c r="F660" i="2"/>
  <c r="H660" i="2"/>
  <c r="D661" i="2"/>
  <c r="F661" i="2"/>
  <c r="D662" i="2"/>
  <c r="F662" i="2"/>
  <c r="D663" i="2"/>
  <c r="F663" i="2"/>
  <c r="D664" i="2"/>
  <c r="F664" i="2"/>
  <c r="H664" i="2"/>
  <c r="D665" i="2"/>
  <c r="F665" i="2"/>
  <c r="H665" i="2"/>
  <c r="D666" i="2"/>
  <c r="F666" i="2"/>
  <c r="H666" i="2"/>
  <c r="D667" i="2"/>
  <c r="F667" i="2"/>
  <c r="D668" i="2"/>
  <c r="F668" i="2"/>
  <c r="D669" i="2"/>
  <c r="F669" i="2"/>
  <c r="H669" i="2"/>
  <c r="D670" i="2"/>
  <c r="F670" i="2"/>
  <c r="H670" i="2"/>
  <c r="D671" i="2"/>
  <c r="F671" i="2"/>
  <c r="D672" i="2"/>
  <c r="F672" i="2"/>
  <c r="H672" i="2"/>
  <c r="D673" i="2"/>
  <c r="D674" i="2"/>
  <c r="F674" i="2"/>
  <c r="D675" i="2"/>
  <c r="F675" i="2"/>
  <c r="D676" i="2"/>
  <c r="F676" i="2"/>
  <c r="H676" i="2"/>
  <c r="D677" i="2"/>
  <c r="F677" i="2"/>
  <c r="G677" i="2"/>
  <c r="D678" i="2"/>
  <c r="F678" i="2"/>
  <c r="H678" i="2"/>
  <c r="D679" i="2"/>
  <c r="F679" i="2"/>
  <c r="H679" i="2"/>
  <c r="D680" i="2"/>
  <c r="F680" i="2"/>
  <c r="D681" i="2"/>
  <c r="D682" i="2"/>
  <c r="D683" i="2"/>
  <c r="F683" i="2"/>
  <c r="D684" i="2"/>
  <c r="F684" i="2"/>
  <c r="H684" i="2"/>
  <c r="D685" i="2"/>
  <c r="D686" i="2"/>
  <c r="F686" i="2"/>
  <c r="D687" i="2"/>
  <c r="F687" i="2"/>
  <c r="D688" i="2"/>
  <c r="F688" i="2"/>
  <c r="D689" i="2"/>
  <c r="F689" i="2"/>
  <c r="H689" i="2"/>
  <c r="D690" i="2"/>
  <c r="D691" i="2"/>
  <c r="F691" i="2"/>
  <c r="H691" i="2"/>
  <c r="D692" i="2"/>
  <c r="F692" i="2"/>
  <c r="D693" i="2"/>
  <c r="F693" i="2"/>
  <c r="D694" i="2"/>
  <c r="F694" i="2"/>
  <c r="D695" i="2"/>
  <c r="F695" i="2"/>
  <c r="G695" i="2"/>
  <c r="D696" i="2"/>
  <c r="F696" i="2"/>
  <c r="D697" i="2"/>
  <c r="F697" i="2"/>
  <c r="H697" i="2"/>
  <c r="D698" i="2"/>
  <c r="F698" i="2"/>
  <c r="D699" i="2"/>
  <c r="F699" i="2"/>
  <c r="H699" i="2"/>
  <c r="H16" i="2"/>
  <c r="H15" i="2"/>
  <c r="H96" i="2"/>
  <c r="H98" i="2"/>
  <c r="H100" i="2"/>
  <c r="H104" i="2"/>
  <c r="H108" i="2"/>
  <c r="H112" i="2"/>
  <c r="H114" i="2"/>
  <c r="H116" i="2"/>
  <c r="H118" i="2"/>
  <c r="H120" i="2"/>
  <c r="H124" i="2"/>
  <c r="H130" i="2"/>
  <c r="H132" i="2"/>
  <c r="H136" i="2"/>
  <c r="H146" i="2"/>
  <c r="H148" i="2"/>
  <c r="H152" i="2"/>
  <c r="H156" i="2"/>
  <c r="H157" i="2"/>
  <c r="H158" i="2"/>
  <c r="H161" i="2"/>
  <c r="H162" i="2"/>
  <c r="H163" i="2"/>
  <c r="H166" i="2"/>
  <c r="H167" i="2"/>
  <c r="H168" i="2"/>
  <c r="H171" i="2"/>
  <c r="H172" i="2"/>
  <c r="H173" i="2"/>
  <c r="H175" i="2"/>
  <c r="H176" i="2"/>
  <c r="H177" i="2"/>
  <c r="H178" i="2"/>
  <c r="H179" i="2"/>
  <c r="H182" i="2"/>
  <c r="H183" i="2"/>
  <c r="H184" i="2"/>
  <c r="H187" i="2"/>
  <c r="H188" i="2"/>
  <c r="H189" i="2"/>
  <c r="H191" i="2"/>
  <c r="H193" i="2"/>
  <c r="H194" i="2"/>
  <c r="H195" i="2"/>
  <c r="H198" i="2"/>
  <c r="H199" i="2"/>
  <c r="H200" i="2"/>
  <c r="H203" i="2"/>
  <c r="H204" i="2"/>
  <c r="H207" i="2"/>
  <c r="H208" i="2"/>
  <c r="H211" i="2"/>
  <c r="H212" i="2"/>
  <c r="H214" i="2"/>
  <c r="H215" i="2"/>
  <c r="H216" i="2"/>
  <c r="H217" i="2"/>
  <c r="H219" i="2"/>
  <c r="H220" i="2"/>
  <c r="H222" i="2"/>
  <c r="H223" i="2"/>
  <c r="H224" i="2"/>
  <c r="H227" i="2"/>
  <c r="H228" i="2"/>
  <c r="H230" i="2"/>
  <c r="H231" i="2"/>
  <c r="H232" i="2"/>
  <c r="H233" i="2"/>
  <c r="H235" i="2"/>
  <c r="H238" i="2"/>
  <c r="H239" i="2"/>
  <c r="H240" i="2"/>
  <c r="H243" i="2"/>
  <c r="H244" i="2"/>
  <c r="H246" i="2"/>
  <c r="H247" i="2"/>
  <c r="H249" i="2"/>
  <c r="H251" i="2"/>
  <c r="H252" i="2"/>
  <c r="H254" i="2"/>
  <c r="H255" i="2"/>
  <c r="H256" i="2"/>
  <c r="H258" i="2"/>
  <c r="H260" i="2"/>
  <c r="H262" i="2"/>
  <c r="H263" i="2"/>
  <c r="H264" i="2"/>
  <c r="H265" i="2"/>
  <c r="H266" i="2"/>
  <c r="H267" i="2"/>
  <c r="H268" i="2"/>
  <c r="H270" i="2"/>
  <c r="H271" i="2"/>
  <c r="H272" i="2"/>
  <c r="H275" i="2"/>
  <c r="H276" i="2"/>
  <c r="H278" i="2"/>
  <c r="H279" i="2"/>
  <c r="H280" i="2"/>
  <c r="H282" i="2"/>
  <c r="H283" i="2"/>
  <c r="H284" i="2"/>
  <c r="H286" i="2"/>
  <c r="H287" i="2"/>
  <c r="H290" i="2"/>
  <c r="H291" i="2"/>
  <c r="H292" i="2"/>
  <c r="H295" i="2"/>
  <c r="H296" i="2"/>
  <c r="H297" i="2"/>
  <c r="H299" i="2"/>
  <c r="H302" i="2"/>
  <c r="H303" i="2"/>
  <c r="H304" i="2"/>
  <c r="H306" i="2"/>
  <c r="H307" i="2"/>
  <c r="H308" i="2"/>
  <c r="H312" i="2"/>
  <c r="H313" i="2"/>
  <c r="H314" i="2"/>
  <c r="H315" i="2"/>
  <c r="H316" i="2"/>
  <c r="H318" i="2"/>
  <c r="H319" i="2"/>
  <c r="H322" i="2"/>
  <c r="H323" i="2"/>
  <c r="H324" i="2"/>
  <c r="H326" i="2"/>
  <c r="H328" i="2"/>
  <c r="H329" i="2"/>
  <c r="H330" i="2"/>
  <c r="H332" i="2"/>
  <c r="H334" i="2"/>
  <c r="H335" i="2"/>
  <c r="H336" i="2"/>
  <c r="H338" i="2"/>
  <c r="H340" i="2"/>
  <c r="H342" i="2"/>
  <c r="H343" i="2"/>
  <c r="H344" i="2"/>
  <c r="H345" i="2"/>
  <c r="H346" i="2"/>
  <c r="H347" i="2"/>
  <c r="H348" i="2"/>
  <c r="H349" i="2"/>
  <c r="H350" i="2"/>
  <c r="H351" i="2"/>
  <c r="H352" i="2"/>
  <c r="H354" i="2"/>
  <c r="H355" i="2"/>
  <c r="H358" i="2"/>
  <c r="H359" i="2"/>
  <c r="H362" i="2"/>
  <c r="H363" i="2"/>
  <c r="H364" i="2"/>
  <c r="H366" i="2"/>
  <c r="H367" i="2"/>
  <c r="H368" i="2"/>
  <c r="H370" i="2"/>
  <c r="H371" i="2"/>
  <c r="H372" i="2"/>
  <c r="H374" i="2"/>
  <c r="H375" i="2"/>
  <c r="H376" i="2"/>
  <c r="H377" i="2"/>
  <c r="H378" i="2"/>
  <c r="H379" i="2"/>
  <c r="H380" i="2"/>
  <c r="H381" i="2"/>
  <c r="H382" i="2"/>
  <c r="H383" i="2"/>
  <c r="H384" i="2"/>
  <c r="H387" i="2"/>
  <c r="H388" i="2"/>
  <c r="H391" i="2"/>
  <c r="H392" i="2"/>
  <c r="H393" i="2"/>
  <c r="H394" i="2"/>
  <c r="H395" i="2"/>
  <c r="H397" i="2"/>
  <c r="H398" i="2"/>
  <c r="H399" i="2"/>
  <c r="H400" i="2"/>
  <c r="H403" i="2"/>
  <c r="H404" i="2"/>
  <c r="H406" i="2"/>
  <c r="H408" i="2"/>
  <c r="H409" i="2"/>
  <c r="H410" i="2"/>
  <c r="H411" i="2"/>
  <c r="H413" i="2"/>
  <c r="H414" i="2"/>
  <c r="H415" i="2"/>
  <c r="H416" i="2"/>
  <c r="H419" i="2"/>
  <c r="H420" i="2"/>
  <c r="H423" i="2"/>
  <c r="H425" i="2"/>
  <c r="H427" i="2"/>
  <c r="H428" i="2"/>
  <c r="H431" i="2"/>
  <c r="H432" i="2"/>
  <c r="H436" i="2"/>
  <c r="H438" i="2"/>
  <c r="H440" i="2"/>
  <c r="H442" i="2"/>
  <c r="H444" i="2"/>
  <c r="H445" i="2"/>
  <c r="H446" i="2"/>
  <c r="H448" i="2"/>
  <c r="H454" i="2"/>
  <c r="H455" i="2"/>
  <c r="H456" i="2"/>
  <c r="H458" i="2"/>
  <c r="H459" i="2"/>
  <c r="H460" i="2"/>
  <c r="H461" i="2"/>
  <c r="H463" i="2"/>
  <c r="H464" i="2"/>
  <c r="H466" i="2"/>
  <c r="H467" i="2"/>
  <c r="H470" i="2"/>
  <c r="H471" i="2"/>
  <c r="H472" i="2"/>
  <c r="H474" i="2"/>
  <c r="H475" i="2"/>
  <c r="H476" i="2"/>
  <c r="H478" i="2"/>
  <c r="H479" i="2"/>
  <c r="H482" i="2"/>
  <c r="H485" i="2"/>
  <c r="H486" i="2"/>
  <c r="H487" i="2"/>
  <c r="H491" i="2"/>
  <c r="H492" i="2"/>
  <c r="H495" i="2"/>
  <c r="H496" i="2"/>
  <c r="H499" i="2"/>
  <c r="H500" i="2"/>
  <c r="H503" i="2"/>
  <c r="H504" i="2"/>
  <c r="H507" i="2"/>
  <c r="H512" i="2"/>
  <c r="H515" i="2"/>
  <c r="H516" i="2"/>
  <c r="H523" i="2"/>
  <c r="H524" i="2"/>
  <c r="H527" i="2"/>
  <c r="H528" i="2"/>
  <c r="H533" i="2"/>
  <c r="H534" i="2"/>
  <c r="H536" i="2"/>
  <c r="H539" i="2"/>
  <c r="H540" i="2"/>
  <c r="H542" i="2"/>
  <c r="H543" i="2"/>
  <c r="H544" i="2"/>
  <c r="H551" i="2"/>
  <c r="H552" i="2"/>
  <c r="H556" i="2"/>
  <c r="H557" i="2"/>
  <c r="H563" i="2"/>
  <c r="H564" i="2"/>
  <c r="H566" i="2"/>
  <c r="H571" i="2"/>
  <c r="H572" i="2"/>
  <c r="H573" i="2"/>
  <c r="H575" i="2"/>
  <c r="H576" i="2"/>
  <c r="H583" i="2"/>
  <c r="H584" i="2"/>
  <c r="H588" i="2"/>
  <c r="H589" i="2"/>
  <c r="H591" i="2"/>
  <c r="H592" i="2"/>
  <c r="H596" i="2"/>
  <c r="H597" i="2"/>
  <c r="H598" i="2"/>
  <c r="H600" i="2"/>
  <c r="H603" i="2"/>
  <c r="H611" i="2"/>
  <c r="H612" i="2"/>
  <c r="H613" i="2"/>
  <c r="H614" i="2"/>
  <c r="H627" i="2"/>
  <c r="H629" i="2"/>
  <c r="H632" i="2"/>
  <c r="H634" i="2"/>
  <c r="H636" i="2"/>
  <c r="H637" i="2"/>
  <c r="H638" i="2"/>
  <c r="H640" i="2"/>
  <c r="H642" i="2"/>
  <c r="H643" i="2"/>
  <c r="H645" i="2"/>
  <c r="H648" i="2"/>
  <c r="H653" i="2"/>
  <c r="H655" i="2"/>
  <c r="H659" i="2"/>
  <c r="H661" i="2"/>
  <c r="H662" i="2"/>
  <c r="H663" i="2"/>
  <c r="H668" i="2"/>
  <c r="H671" i="2"/>
  <c r="H674" i="2"/>
  <c r="H675" i="2"/>
  <c r="H677" i="2"/>
  <c r="H680" i="2"/>
  <c r="H683" i="2"/>
  <c r="H686" i="2"/>
  <c r="H687" i="2"/>
  <c r="H692" i="2"/>
  <c r="H693" i="2"/>
  <c r="H694" i="2"/>
  <c r="H695" i="2"/>
  <c r="H698" i="2"/>
  <c r="G16" i="2"/>
  <c r="G15" i="2"/>
  <c r="G84" i="2"/>
  <c r="G88" i="2"/>
  <c r="G90" i="2"/>
  <c r="G92" i="2"/>
  <c r="G94" i="2"/>
  <c r="G96" i="2"/>
  <c r="G98" i="2"/>
  <c r="G100" i="2"/>
  <c r="G104" i="2"/>
  <c r="G106" i="2"/>
  <c r="G108" i="2"/>
  <c r="G112" i="2"/>
  <c r="G114" i="2"/>
  <c r="G116" i="2"/>
  <c r="G118" i="2"/>
  <c r="G120" i="2"/>
  <c r="G124" i="2"/>
  <c r="G130" i="2"/>
  <c r="G132" i="2"/>
  <c r="G136" i="2"/>
  <c r="G140" i="2"/>
  <c r="G142" i="2"/>
  <c r="G146" i="2"/>
  <c r="G152" i="2"/>
  <c r="G154" i="2"/>
  <c r="G156" i="2"/>
  <c r="G157" i="2"/>
  <c r="G158" i="2"/>
  <c r="G160" i="2"/>
  <c r="G161" i="2"/>
  <c r="G162" i="2"/>
  <c r="G163" i="2"/>
  <c r="G164" i="2"/>
  <c r="G165" i="2"/>
  <c r="G166" i="2"/>
  <c r="G167" i="2"/>
  <c r="G168" i="2"/>
  <c r="G170" i="2"/>
  <c r="G171" i="2"/>
  <c r="G172" i="2"/>
  <c r="G173" i="2"/>
  <c r="G175" i="2"/>
  <c r="G176" i="2"/>
  <c r="G177" i="2"/>
  <c r="G178" i="2"/>
  <c r="G179" i="2"/>
  <c r="G180" i="2"/>
  <c r="G182" i="2"/>
  <c r="G183" i="2"/>
  <c r="G184" i="2"/>
  <c r="G187" i="2"/>
  <c r="G188" i="2"/>
  <c r="G189" i="2"/>
  <c r="G191" i="2"/>
  <c r="G193" i="2"/>
  <c r="G194" i="2"/>
  <c r="G195" i="2"/>
  <c r="G196" i="2"/>
  <c r="G198" i="2"/>
  <c r="G200" i="2"/>
  <c r="G202" i="2"/>
  <c r="G203" i="2"/>
  <c r="G204" i="2"/>
  <c r="G205" i="2"/>
  <c r="G207" i="2"/>
  <c r="G208" i="2"/>
  <c r="G210" i="2"/>
  <c r="G211" i="2"/>
  <c r="G212" i="2"/>
  <c r="G214" i="2"/>
  <c r="G215" i="2"/>
  <c r="G216" i="2"/>
  <c r="G217" i="2"/>
  <c r="G218" i="2"/>
  <c r="G219" i="2"/>
  <c r="G220" i="2"/>
  <c r="G222" i="2"/>
  <c r="G223" i="2"/>
  <c r="G224" i="2"/>
  <c r="G227" i="2"/>
  <c r="G228" i="2"/>
  <c r="G230" i="2"/>
  <c r="G231" i="2"/>
  <c r="G232" i="2"/>
  <c r="G233" i="2"/>
  <c r="G234" i="2"/>
  <c r="G235" i="2"/>
  <c r="G236" i="2"/>
  <c r="G237" i="2"/>
  <c r="G238" i="2"/>
  <c r="G239" i="2"/>
  <c r="G240" i="2"/>
  <c r="G242" i="2"/>
  <c r="G243" i="2"/>
  <c r="G244" i="2"/>
  <c r="G246" i="2"/>
  <c r="G247" i="2"/>
  <c r="G248" i="2"/>
  <c r="G249" i="2"/>
  <c r="G250" i="2"/>
  <c r="G251" i="2"/>
  <c r="G252" i="2"/>
  <c r="G253" i="2"/>
  <c r="G254" i="2"/>
  <c r="G255" i="2"/>
  <c r="G256" i="2"/>
  <c r="G258" i="2"/>
  <c r="G260" i="2"/>
  <c r="G262" i="2"/>
  <c r="G263" i="2"/>
  <c r="G264" i="2"/>
  <c r="G265" i="2"/>
  <c r="G266" i="2"/>
  <c r="G267" i="2"/>
  <c r="G268" i="2"/>
  <c r="G269" i="2"/>
  <c r="G270" i="2"/>
  <c r="G271" i="2"/>
  <c r="G272" i="2"/>
  <c r="G274" i="2"/>
  <c r="G275" i="2"/>
  <c r="G276" i="2"/>
  <c r="G278" i="2"/>
  <c r="G279" i="2"/>
  <c r="G280" i="2"/>
  <c r="G281" i="2"/>
  <c r="G282" i="2"/>
  <c r="G283" i="2"/>
  <c r="G284" i="2"/>
  <c r="G285" i="2"/>
  <c r="G286" i="2"/>
  <c r="G287" i="2"/>
  <c r="G288" i="2"/>
  <c r="G290" i="2"/>
  <c r="G291" i="2"/>
  <c r="G292" i="2"/>
  <c r="G294" i="2"/>
  <c r="G295" i="2"/>
  <c r="G296" i="2"/>
  <c r="G297" i="2"/>
  <c r="G298" i="2"/>
  <c r="G299" i="2"/>
  <c r="G300" i="2"/>
  <c r="G301" i="2"/>
  <c r="G302" i="2"/>
  <c r="G303" i="2"/>
  <c r="G304" i="2"/>
  <c r="G306" i="2"/>
  <c r="G307" i="2"/>
  <c r="G308" i="2"/>
  <c r="G310" i="2"/>
  <c r="G311" i="2"/>
  <c r="G312" i="2"/>
  <c r="G313" i="2"/>
  <c r="G314" i="2"/>
  <c r="G315" i="2"/>
  <c r="G316" i="2"/>
  <c r="G317" i="2"/>
  <c r="G318" i="2"/>
  <c r="G319" i="2"/>
  <c r="G320" i="2"/>
  <c r="G322" i="2"/>
  <c r="G323" i="2"/>
  <c r="G324" i="2"/>
  <c r="G326" i="2"/>
  <c r="G328" i="2"/>
  <c r="G329" i="2"/>
  <c r="G330" i="2"/>
  <c r="G332" i="2"/>
  <c r="G333" i="2"/>
  <c r="G334" i="2"/>
  <c r="G335" i="2"/>
  <c r="G336" i="2"/>
  <c r="G338" i="2"/>
  <c r="G339" i="2"/>
  <c r="G340" i="2"/>
  <c r="G342" i="2"/>
  <c r="G343" i="2"/>
  <c r="G344" i="2"/>
  <c r="G345" i="2"/>
  <c r="G346" i="2"/>
  <c r="G347" i="2"/>
  <c r="G348" i="2"/>
  <c r="G349" i="2"/>
  <c r="G350" i="2"/>
  <c r="G351" i="2"/>
  <c r="G352" i="2"/>
  <c r="G354" i="2"/>
  <c r="G355" i="2"/>
  <c r="G358" i="2"/>
  <c r="G359" i="2"/>
  <c r="G361" i="2"/>
  <c r="G362" i="2"/>
  <c r="G363" i="2"/>
  <c r="G364" i="2"/>
  <c r="G365" i="2"/>
  <c r="G366" i="2"/>
  <c r="G367" i="2"/>
  <c r="G368" i="2"/>
  <c r="G370" i="2"/>
  <c r="G371" i="2"/>
  <c r="G372" i="2"/>
  <c r="G374" i="2"/>
  <c r="G375" i="2"/>
  <c r="G376" i="2"/>
  <c r="G377" i="2"/>
  <c r="G378" i="2"/>
  <c r="G379" i="2"/>
  <c r="G380" i="2"/>
  <c r="G381" i="2"/>
  <c r="G382" i="2"/>
  <c r="G383" i="2"/>
  <c r="G384" i="2"/>
  <c r="G387" i="2"/>
  <c r="G388" i="2"/>
  <c r="G391" i="2"/>
  <c r="G392" i="2"/>
  <c r="G393" i="2"/>
  <c r="G394" i="2"/>
  <c r="G395" i="2"/>
  <c r="G397" i="2"/>
  <c r="G398" i="2"/>
  <c r="G399" i="2"/>
  <c r="G400" i="2"/>
  <c r="G402" i="2"/>
  <c r="G403" i="2"/>
  <c r="G404" i="2"/>
  <c r="G406" i="2"/>
  <c r="G407" i="2"/>
  <c r="G408" i="2"/>
  <c r="G409" i="2"/>
  <c r="G410" i="2"/>
  <c r="G411" i="2"/>
  <c r="G413" i="2"/>
  <c r="G414" i="2"/>
  <c r="G415" i="2"/>
  <c r="G416" i="2"/>
  <c r="G419" i="2"/>
  <c r="G420" i="2"/>
  <c r="G422" i="2"/>
  <c r="G423" i="2"/>
  <c r="G425" i="2"/>
  <c r="G426" i="2"/>
  <c r="G427" i="2"/>
  <c r="G428" i="2"/>
  <c r="G429" i="2"/>
  <c r="G430" i="2"/>
  <c r="G431" i="2"/>
  <c r="G432" i="2"/>
  <c r="G434" i="2"/>
  <c r="G435" i="2"/>
  <c r="G436" i="2"/>
  <c r="G438" i="2"/>
  <c r="G439" i="2"/>
  <c r="G440" i="2"/>
  <c r="G442" i="2"/>
  <c r="G444" i="2"/>
  <c r="G445" i="2"/>
  <c r="G446" i="2"/>
  <c r="G447" i="2"/>
  <c r="G448" i="2"/>
  <c r="G452" i="2"/>
  <c r="G454" i="2"/>
  <c r="G455" i="2"/>
  <c r="G456" i="2"/>
  <c r="G458" i="2"/>
  <c r="G459" i="2"/>
  <c r="G460" i="2"/>
  <c r="G461" i="2"/>
  <c r="G463" i="2"/>
  <c r="G464" i="2"/>
  <c r="G466" i="2"/>
  <c r="G467" i="2"/>
  <c r="G470" i="2"/>
  <c r="G471" i="2"/>
  <c r="G472" i="2"/>
  <c r="G474" i="2"/>
  <c r="G475" i="2"/>
  <c r="G476" i="2"/>
  <c r="G478" i="2"/>
  <c r="G479" i="2"/>
  <c r="G480" i="2"/>
  <c r="G482" i="2"/>
  <c r="G483" i="2"/>
  <c r="G486" i="2"/>
  <c r="G487" i="2"/>
  <c r="G491" i="2"/>
  <c r="G492" i="2"/>
  <c r="G495" i="2"/>
  <c r="G496" i="2"/>
  <c r="G497" i="2"/>
  <c r="G499" i="2"/>
  <c r="G500" i="2"/>
  <c r="G501" i="2"/>
  <c r="G502" i="2"/>
  <c r="G503" i="2"/>
  <c r="G504" i="2"/>
  <c r="G505" i="2"/>
  <c r="G506" i="2"/>
  <c r="G509" i="2"/>
  <c r="G510" i="2"/>
  <c r="G511" i="2"/>
  <c r="G512" i="2"/>
  <c r="G515" i="2"/>
  <c r="G516" i="2"/>
  <c r="G520" i="2"/>
  <c r="G523" i="2"/>
  <c r="G524" i="2"/>
  <c r="G527" i="2"/>
  <c r="G528" i="2"/>
  <c r="G533" i="2"/>
  <c r="G534" i="2"/>
  <c r="G535" i="2"/>
  <c r="G536" i="2"/>
  <c r="G537" i="2"/>
  <c r="G539" i="2"/>
  <c r="G540" i="2"/>
  <c r="G541" i="2"/>
  <c r="G543" i="2"/>
  <c r="G544" i="2"/>
  <c r="G546" i="2"/>
  <c r="G550" i="2"/>
  <c r="G551" i="2"/>
  <c r="G552" i="2"/>
  <c r="G555" i="2"/>
  <c r="G556" i="2"/>
  <c r="G558" i="2"/>
  <c r="G561" i="2"/>
  <c r="G563" i="2"/>
  <c r="G564" i="2"/>
  <c r="G566" i="2"/>
  <c r="G567" i="2"/>
  <c r="G571" i="2"/>
  <c r="G572" i="2"/>
  <c r="G573" i="2"/>
  <c r="G574" i="2"/>
  <c r="G575" i="2"/>
  <c r="G576" i="2"/>
  <c r="G579" i="2"/>
  <c r="G583" i="2"/>
  <c r="G584" i="2"/>
  <c r="G588" i="2"/>
  <c r="G591" i="2"/>
  <c r="G592" i="2"/>
  <c r="G596" i="2"/>
  <c r="G597" i="2"/>
  <c r="G598" i="2"/>
  <c r="G600" i="2"/>
  <c r="G601" i="2"/>
  <c r="G602" i="2"/>
  <c r="G603" i="2"/>
  <c r="G605" i="2"/>
  <c r="G606" i="2"/>
  <c r="G610" i="2"/>
  <c r="G611" i="2"/>
  <c r="G612" i="2"/>
  <c r="G614" i="2"/>
  <c r="G615" i="2"/>
  <c r="G622" i="2"/>
  <c r="G624" i="2"/>
  <c r="G625" i="2"/>
  <c r="G627" i="2"/>
  <c r="G628" i="2"/>
  <c r="G631" i="2"/>
  <c r="G632" i="2"/>
  <c r="G633" i="2"/>
  <c r="G634" i="2"/>
  <c r="G635" i="2"/>
  <c r="G636" i="2"/>
  <c r="G637" i="2"/>
  <c r="G638" i="2"/>
  <c r="G639" i="2"/>
  <c r="G640" i="2"/>
  <c r="G642" i="2"/>
  <c r="G643" i="2"/>
  <c r="G644" i="2"/>
  <c r="G646" i="2"/>
  <c r="G648" i="2"/>
  <c r="G651" i="2"/>
  <c r="G654" i="2"/>
  <c r="G655" i="2"/>
  <c r="G656" i="2"/>
  <c r="G659" i="2"/>
  <c r="G660" i="2"/>
  <c r="G661" i="2"/>
  <c r="G662" i="2"/>
  <c r="G663" i="2"/>
  <c r="G664" i="2"/>
  <c r="G665" i="2"/>
  <c r="G666" i="2"/>
  <c r="G668" i="2"/>
  <c r="G669" i="2"/>
  <c r="G670" i="2"/>
  <c r="G671" i="2"/>
  <c r="G672" i="2"/>
  <c r="G674" i="2"/>
  <c r="G675" i="2"/>
  <c r="G676" i="2"/>
  <c r="G678" i="2"/>
  <c r="G679" i="2"/>
  <c r="G680" i="2"/>
  <c r="G683" i="2"/>
  <c r="G684" i="2"/>
  <c r="G686" i="2"/>
  <c r="G687" i="2"/>
  <c r="G689" i="2"/>
  <c r="G691" i="2"/>
  <c r="G692" i="2"/>
  <c r="G693" i="2"/>
  <c r="G694" i="2"/>
  <c r="G697" i="2"/>
  <c r="G698" i="2"/>
  <c r="G699" i="2"/>
  <c r="I16" i="2"/>
  <c r="I15" i="2"/>
  <c r="I12" i="2"/>
  <c r="I84" i="2"/>
  <c r="J84" i="2"/>
  <c r="I85" i="2"/>
  <c r="J85" i="2"/>
  <c r="I86" i="2"/>
  <c r="I87" i="2"/>
  <c r="I88" i="2"/>
  <c r="J88" i="2"/>
  <c r="I89" i="2"/>
  <c r="I90" i="2"/>
  <c r="J90" i="2"/>
  <c r="I91" i="2"/>
  <c r="I92" i="2"/>
  <c r="J92" i="2"/>
  <c r="I93" i="2"/>
  <c r="I94" i="2"/>
  <c r="I95" i="2"/>
  <c r="I96" i="2"/>
  <c r="J96" i="2"/>
  <c r="I97" i="2"/>
  <c r="I98" i="2"/>
  <c r="J98" i="2"/>
  <c r="I99" i="2"/>
  <c r="I100" i="2"/>
  <c r="J100" i="2"/>
  <c r="I101" i="2"/>
  <c r="J101" i="2"/>
  <c r="I102" i="2"/>
  <c r="I103" i="2"/>
  <c r="J103" i="2"/>
  <c r="I104" i="2"/>
  <c r="J104" i="2"/>
  <c r="I106" i="2"/>
  <c r="I107" i="2"/>
  <c r="I108" i="2"/>
  <c r="J108" i="2"/>
  <c r="I109" i="2"/>
  <c r="J109" i="2"/>
  <c r="I110" i="2"/>
  <c r="I111" i="2"/>
  <c r="J111" i="2"/>
  <c r="I112" i="2"/>
  <c r="J112" i="2"/>
  <c r="I113" i="2"/>
  <c r="I114" i="2"/>
  <c r="J114" i="2"/>
  <c r="I115" i="2"/>
  <c r="I116" i="2"/>
  <c r="J116" i="2"/>
  <c r="I117" i="2"/>
  <c r="J117" i="2"/>
  <c r="I118" i="2"/>
  <c r="I119" i="2"/>
  <c r="I120" i="2"/>
  <c r="J120" i="2"/>
  <c r="I122" i="2"/>
  <c r="J122" i="2"/>
  <c r="I123" i="2"/>
  <c r="I124" i="2"/>
  <c r="J124" i="2"/>
  <c r="I125" i="2"/>
  <c r="I126" i="2"/>
  <c r="J126" i="2"/>
  <c r="I127" i="2"/>
  <c r="I129" i="2"/>
  <c r="I130" i="2"/>
  <c r="J130" i="2"/>
  <c r="I131" i="2"/>
  <c r="I132" i="2"/>
  <c r="J132" i="2"/>
  <c r="I134" i="2"/>
  <c r="I135" i="2"/>
  <c r="J135" i="2"/>
  <c r="I136" i="2"/>
  <c r="J136" i="2"/>
  <c r="I137" i="2"/>
  <c r="I138" i="2"/>
  <c r="I139" i="2"/>
  <c r="I140" i="2"/>
  <c r="J140" i="2"/>
  <c r="I141" i="2"/>
  <c r="J141" i="2"/>
  <c r="I142" i="2"/>
  <c r="I143" i="2"/>
  <c r="J143" i="2"/>
  <c r="I145" i="2"/>
  <c r="I146" i="2"/>
  <c r="J146" i="2"/>
  <c r="I147" i="2"/>
  <c r="I148" i="2"/>
  <c r="J148" i="2"/>
  <c r="I149" i="2"/>
  <c r="J149" i="2"/>
  <c r="I150" i="2"/>
  <c r="I151" i="2"/>
  <c r="I152" i="2"/>
  <c r="J152" i="2"/>
  <c r="I153" i="2"/>
  <c r="I154" i="2"/>
  <c r="J154" i="2"/>
  <c r="I155" i="2"/>
  <c r="I156" i="2"/>
  <c r="J156" i="2"/>
  <c r="I157" i="2"/>
  <c r="J157" i="2"/>
  <c r="I158" i="2"/>
  <c r="I159" i="2"/>
  <c r="I160" i="2"/>
  <c r="J160" i="2"/>
  <c r="I161" i="2"/>
  <c r="I162" i="2"/>
  <c r="J162" i="2"/>
  <c r="I163" i="2"/>
  <c r="J163" i="2"/>
  <c r="I164" i="2"/>
  <c r="J164" i="2"/>
  <c r="I165" i="2"/>
  <c r="J165" i="2"/>
  <c r="I166" i="2"/>
  <c r="I167" i="2"/>
  <c r="J167" i="2"/>
  <c r="I168" i="2"/>
  <c r="J168" i="2"/>
  <c r="I170" i="2"/>
  <c r="I171" i="2"/>
  <c r="I172" i="2"/>
  <c r="J172" i="2"/>
  <c r="I173" i="2"/>
  <c r="J173" i="2"/>
  <c r="I174" i="2"/>
  <c r="J174" i="2"/>
  <c r="I175" i="2"/>
  <c r="J175" i="2"/>
  <c r="I176" i="2"/>
  <c r="J176" i="2"/>
  <c r="I177" i="2"/>
  <c r="I178" i="2"/>
  <c r="I179" i="2"/>
  <c r="I180" i="2"/>
  <c r="J180" i="2"/>
  <c r="I181" i="2"/>
  <c r="J181" i="2"/>
  <c r="I182" i="2"/>
  <c r="I183" i="2"/>
  <c r="I184" i="2"/>
  <c r="J184" i="2"/>
  <c r="I186" i="2"/>
  <c r="J186" i="2"/>
  <c r="I187" i="2"/>
  <c r="I188" i="2"/>
  <c r="J188" i="2"/>
  <c r="I189" i="2"/>
  <c r="I190" i="2"/>
  <c r="J190" i="2"/>
  <c r="I191" i="2"/>
  <c r="I193" i="2"/>
  <c r="J193" i="2"/>
  <c r="I194" i="2"/>
  <c r="J194" i="2"/>
  <c r="I195" i="2"/>
  <c r="I196" i="2"/>
  <c r="J196" i="2"/>
  <c r="I198" i="2"/>
  <c r="I199" i="2"/>
  <c r="J199" i="2"/>
  <c r="I200" i="2"/>
  <c r="J200" i="2"/>
  <c r="I201" i="2"/>
  <c r="I202" i="2"/>
  <c r="I203" i="2"/>
  <c r="I204" i="2"/>
  <c r="J204" i="2"/>
  <c r="I205" i="2"/>
  <c r="J205" i="2"/>
  <c r="I206" i="2"/>
  <c r="I207" i="2"/>
  <c r="J207" i="2"/>
  <c r="I208" i="2"/>
  <c r="J208" i="2"/>
  <c r="I210" i="2"/>
  <c r="I211" i="2"/>
  <c r="J211" i="2"/>
  <c r="I212" i="2"/>
  <c r="J212" i="2"/>
  <c r="I214" i="2"/>
  <c r="I215" i="2"/>
  <c r="I216" i="2"/>
  <c r="J216" i="2"/>
  <c r="I217" i="2"/>
  <c r="I218" i="2"/>
  <c r="J218" i="2"/>
  <c r="I219" i="2"/>
  <c r="I220" i="2"/>
  <c r="J220" i="2"/>
  <c r="I221" i="2"/>
  <c r="I222" i="2"/>
  <c r="J222" i="2"/>
  <c r="I223" i="2"/>
  <c r="I224" i="2"/>
  <c r="J224" i="2"/>
  <c r="I226" i="2"/>
  <c r="J226" i="2"/>
  <c r="I227" i="2"/>
  <c r="I228" i="2"/>
  <c r="J228" i="2"/>
  <c r="I230" i="2"/>
  <c r="I231" i="2"/>
  <c r="J231" i="2"/>
  <c r="I232" i="2"/>
  <c r="J232" i="2"/>
  <c r="I233" i="2"/>
  <c r="I234" i="2"/>
  <c r="I235" i="2"/>
  <c r="I236" i="2"/>
  <c r="J236" i="2"/>
  <c r="I237" i="2"/>
  <c r="J237" i="2"/>
  <c r="I238" i="2"/>
  <c r="I239" i="2"/>
  <c r="J239" i="2"/>
  <c r="I240" i="2"/>
  <c r="J240" i="2"/>
  <c r="I242" i="2"/>
  <c r="J242" i="2"/>
  <c r="I243" i="2"/>
  <c r="I244" i="2"/>
  <c r="J244" i="2"/>
  <c r="I246" i="2"/>
  <c r="I247" i="2"/>
  <c r="I248" i="2"/>
  <c r="J248" i="2"/>
  <c r="I249" i="2"/>
  <c r="I250" i="2"/>
  <c r="J250" i="2"/>
  <c r="I251" i="2"/>
  <c r="I252" i="2"/>
  <c r="J252" i="2"/>
  <c r="I253" i="2"/>
  <c r="I254" i="2"/>
  <c r="J254" i="2"/>
  <c r="I255" i="2"/>
  <c r="J255" i="2"/>
  <c r="I256" i="2"/>
  <c r="J256" i="2"/>
  <c r="I258" i="2"/>
  <c r="J258" i="2"/>
  <c r="I259" i="2"/>
  <c r="I260" i="2"/>
  <c r="J260" i="2"/>
  <c r="I262" i="2"/>
  <c r="J262" i="2"/>
  <c r="I263" i="2"/>
  <c r="J263" i="2"/>
  <c r="I264" i="2"/>
  <c r="J264" i="2"/>
  <c r="I265" i="2"/>
  <c r="I266" i="2"/>
  <c r="I267" i="2"/>
  <c r="I268" i="2"/>
  <c r="J268" i="2"/>
  <c r="I269" i="2"/>
  <c r="J269" i="2"/>
  <c r="I270" i="2"/>
  <c r="I271" i="2"/>
  <c r="J271" i="2"/>
  <c r="I272" i="2"/>
  <c r="J272" i="2"/>
  <c r="I274" i="2"/>
  <c r="I275" i="2"/>
  <c r="I276" i="2"/>
  <c r="J276" i="2"/>
  <c r="I278" i="2"/>
  <c r="I279" i="2"/>
  <c r="I280" i="2"/>
  <c r="J280" i="2"/>
  <c r="I281" i="2"/>
  <c r="I282" i="2"/>
  <c r="J282" i="2"/>
  <c r="I283" i="2"/>
  <c r="I284" i="2"/>
  <c r="J284" i="2"/>
  <c r="I285" i="2"/>
  <c r="I286" i="2"/>
  <c r="I287" i="2"/>
  <c r="I288" i="2"/>
  <c r="J288" i="2"/>
  <c r="I290" i="2"/>
  <c r="J290" i="2"/>
  <c r="I291" i="2"/>
  <c r="J291" i="2"/>
  <c r="I292" i="2"/>
  <c r="J292" i="2"/>
  <c r="I294" i="2"/>
  <c r="I295" i="2"/>
  <c r="J295" i="2"/>
  <c r="I296" i="2"/>
  <c r="J296" i="2"/>
  <c r="I297" i="2"/>
  <c r="I298" i="2"/>
  <c r="I299" i="2"/>
  <c r="I300" i="2"/>
  <c r="J300" i="2"/>
  <c r="I301" i="2"/>
  <c r="J301" i="2"/>
  <c r="I302" i="2"/>
  <c r="I303" i="2"/>
  <c r="J303" i="2"/>
  <c r="I304" i="2"/>
  <c r="J304" i="2"/>
  <c r="I306" i="2"/>
  <c r="I307" i="2"/>
  <c r="I308" i="2"/>
  <c r="J308" i="2"/>
  <c r="I310" i="2"/>
  <c r="J310" i="2"/>
  <c r="I311" i="2"/>
  <c r="I312" i="2"/>
  <c r="J312" i="2"/>
  <c r="I313" i="2"/>
  <c r="I314" i="2"/>
  <c r="J314" i="2"/>
  <c r="I315" i="2"/>
  <c r="I316" i="2"/>
  <c r="J316" i="2"/>
  <c r="I317" i="2"/>
  <c r="I318" i="2"/>
  <c r="I319" i="2"/>
  <c r="I320" i="2"/>
  <c r="J320" i="2"/>
  <c r="I322" i="2"/>
  <c r="J322" i="2"/>
  <c r="I323" i="2"/>
  <c r="J323" i="2"/>
  <c r="I324" i="2"/>
  <c r="J324" i="2"/>
  <c r="I326" i="2"/>
  <c r="I327" i="2"/>
  <c r="J327" i="2"/>
  <c r="I328" i="2"/>
  <c r="J328" i="2"/>
  <c r="I329" i="2"/>
  <c r="I330" i="2"/>
  <c r="J330" i="2"/>
  <c r="I331" i="2"/>
  <c r="I332" i="2"/>
  <c r="J332" i="2"/>
  <c r="I333" i="2"/>
  <c r="J333" i="2"/>
  <c r="I334" i="2"/>
  <c r="I335" i="2"/>
  <c r="J335" i="2"/>
  <c r="I336" i="2"/>
  <c r="J336" i="2"/>
  <c r="I338" i="2"/>
  <c r="I339" i="2"/>
  <c r="I340" i="2"/>
  <c r="J340" i="2"/>
  <c r="I342" i="2"/>
  <c r="J342" i="2"/>
  <c r="I343" i="2"/>
  <c r="J343" i="2"/>
  <c r="I344" i="2"/>
  <c r="J344" i="2"/>
  <c r="I345" i="2"/>
  <c r="I346" i="2"/>
  <c r="J346" i="2"/>
  <c r="I347" i="2"/>
  <c r="J347" i="2"/>
  <c r="I348" i="2"/>
  <c r="J348" i="2"/>
  <c r="I349" i="2"/>
  <c r="I350" i="2"/>
  <c r="I351" i="2"/>
  <c r="I352" i="2"/>
  <c r="J352" i="2"/>
  <c r="I354" i="2"/>
  <c r="J354" i="2"/>
  <c r="I355" i="2"/>
  <c r="I356" i="2"/>
  <c r="J356" i="2"/>
  <c r="I358" i="2"/>
  <c r="I359" i="2"/>
  <c r="J359" i="2"/>
  <c r="I360" i="2"/>
  <c r="J360" i="2"/>
  <c r="I361" i="2"/>
  <c r="J361" i="2"/>
  <c r="I362" i="2"/>
  <c r="I363" i="2"/>
  <c r="I364" i="2"/>
  <c r="J364" i="2"/>
  <c r="I365" i="2"/>
  <c r="J365" i="2"/>
  <c r="I366" i="2"/>
  <c r="I367" i="2"/>
  <c r="J367" i="2"/>
  <c r="I368" i="2"/>
  <c r="J368" i="2"/>
  <c r="I370" i="2"/>
  <c r="I371" i="2"/>
  <c r="I372" i="2"/>
  <c r="J372" i="2"/>
  <c r="I373" i="2"/>
  <c r="J373" i="2"/>
  <c r="I374" i="2"/>
  <c r="I375" i="2"/>
  <c r="I376" i="2"/>
  <c r="J376" i="2"/>
  <c r="I377" i="2"/>
  <c r="J377" i="2"/>
  <c r="I378" i="2"/>
  <c r="J378" i="2"/>
  <c r="I379" i="2"/>
  <c r="I380" i="2"/>
  <c r="J380" i="2"/>
  <c r="I381" i="2"/>
  <c r="I382" i="2"/>
  <c r="I383" i="2"/>
  <c r="I384" i="2"/>
  <c r="J384" i="2"/>
  <c r="I386" i="2"/>
  <c r="I387" i="2"/>
  <c r="I388" i="2"/>
  <c r="J388" i="2"/>
  <c r="I390" i="2"/>
  <c r="I391" i="2"/>
  <c r="J391" i="2"/>
  <c r="I392" i="2"/>
  <c r="J392" i="2"/>
  <c r="I393" i="2"/>
  <c r="I394" i="2"/>
  <c r="I395" i="2"/>
  <c r="I396" i="2"/>
  <c r="J396" i="2"/>
  <c r="I397" i="2"/>
  <c r="I398" i="2"/>
  <c r="I399" i="2"/>
  <c r="J399" i="2"/>
  <c r="I400" i="2"/>
  <c r="J400" i="2"/>
  <c r="I402" i="2"/>
  <c r="I403" i="2"/>
  <c r="I404" i="2"/>
  <c r="J404" i="2"/>
  <c r="I406" i="2"/>
  <c r="I407" i="2"/>
  <c r="I408" i="2"/>
  <c r="J408" i="2"/>
  <c r="I409" i="2"/>
  <c r="I410" i="2"/>
  <c r="J410" i="2"/>
  <c r="I411" i="2"/>
  <c r="J411" i="2"/>
  <c r="I413" i="2"/>
  <c r="I414" i="2"/>
  <c r="I415" i="2"/>
  <c r="I416" i="2"/>
  <c r="J416" i="2"/>
  <c r="I418" i="2"/>
  <c r="J418" i="2"/>
  <c r="I419" i="2"/>
  <c r="I420" i="2"/>
  <c r="J420" i="2"/>
  <c r="I422" i="2"/>
  <c r="I423" i="2"/>
  <c r="J423" i="2"/>
  <c r="I424" i="2"/>
  <c r="J424" i="2"/>
  <c r="I425" i="2"/>
  <c r="I426" i="2"/>
  <c r="I427" i="2"/>
  <c r="I428" i="2"/>
  <c r="J428" i="2"/>
  <c r="I429" i="2"/>
  <c r="J429" i="2"/>
  <c r="I430" i="2"/>
  <c r="I431" i="2"/>
  <c r="J431" i="2"/>
  <c r="I432" i="2"/>
  <c r="J432" i="2"/>
  <c r="I434" i="2"/>
  <c r="I435" i="2"/>
  <c r="I436" i="2"/>
  <c r="J436" i="2"/>
  <c r="I437" i="2"/>
  <c r="J437" i="2"/>
  <c r="I438" i="2"/>
  <c r="I439" i="2"/>
  <c r="I440" i="2"/>
  <c r="J440" i="2"/>
  <c r="I441" i="2"/>
  <c r="J441" i="2"/>
  <c r="I442" i="2"/>
  <c r="J442" i="2"/>
  <c r="I443" i="2"/>
  <c r="I444" i="2"/>
  <c r="J444" i="2"/>
  <c r="I445" i="2"/>
  <c r="J445" i="2"/>
  <c r="I446" i="2"/>
  <c r="I447" i="2"/>
  <c r="I448" i="2"/>
  <c r="J448" i="2"/>
  <c r="I450" i="2"/>
  <c r="J450" i="2"/>
  <c r="I451" i="2"/>
  <c r="I452" i="2"/>
  <c r="J452" i="2"/>
  <c r="I454" i="2"/>
  <c r="J454" i="2"/>
  <c r="I455" i="2"/>
  <c r="J455" i="2"/>
  <c r="I456" i="2"/>
  <c r="J456" i="2"/>
  <c r="I457" i="2"/>
  <c r="I458" i="2"/>
  <c r="J458" i="2"/>
  <c r="I459" i="2"/>
  <c r="J459" i="2"/>
  <c r="I460" i="2"/>
  <c r="J460" i="2"/>
  <c r="I461" i="2"/>
  <c r="I462" i="2"/>
  <c r="I463" i="2"/>
  <c r="J463" i="2"/>
  <c r="I464" i="2"/>
  <c r="J464" i="2"/>
  <c r="I466" i="2"/>
  <c r="J466" i="2"/>
  <c r="I467" i="2"/>
  <c r="I468" i="2"/>
  <c r="J468" i="2"/>
  <c r="I470" i="2"/>
  <c r="I471" i="2"/>
  <c r="I472" i="2"/>
  <c r="J472" i="2"/>
  <c r="I473" i="2"/>
  <c r="J473" i="2"/>
  <c r="I474" i="2"/>
  <c r="J474" i="2"/>
  <c r="I475" i="2"/>
  <c r="I476" i="2"/>
  <c r="J476" i="2"/>
  <c r="I477" i="2"/>
  <c r="J477" i="2"/>
  <c r="I478" i="2"/>
  <c r="I479" i="2"/>
  <c r="I480" i="2"/>
  <c r="J480" i="2"/>
  <c r="I482" i="2"/>
  <c r="I483" i="2"/>
  <c r="I484" i="2"/>
  <c r="J484" i="2"/>
  <c r="I485" i="2"/>
  <c r="J485" i="2"/>
  <c r="I486" i="2"/>
  <c r="I487" i="2"/>
  <c r="J487" i="2"/>
  <c r="I488" i="2"/>
  <c r="J488" i="2"/>
  <c r="I491" i="2"/>
  <c r="J491" i="2"/>
  <c r="I492" i="2"/>
  <c r="J492" i="2"/>
  <c r="I493" i="2"/>
  <c r="I495" i="2"/>
  <c r="J495" i="2"/>
  <c r="I496" i="2"/>
  <c r="J496" i="2"/>
  <c r="I497" i="2"/>
  <c r="J497" i="2"/>
  <c r="I499" i="2"/>
  <c r="I500" i="2"/>
  <c r="J500" i="2"/>
  <c r="I501" i="2"/>
  <c r="J501" i="2"/>
  <c r="I502" i="2"/>
  <c r="I503" i="2"/>
  <c r="I504" i="2"/>
  <c r="J504" i="2"/>
  <c r="I505" i="2"/>
  <c r="I506" i="2"/>
  <c r="J506" i="2"/>
  <c r="I507" i="2"/>
  <c r="I508" i="2"/>
  <c r="J508" i="2"/>
  <c r="I509" i="2"/>
  <c r="I510" i="2"/>
  <c r="J510" i="2"/>
  <c r="I511" i="2"/>
  <c r="I512" i="2"/>
  <c r="J512" i="2"/>
  <c r="I514" i="2"/>
  <c r="I515" i="2"/>
  <c r="I516" i="2"/>
  <c r="J516" i="2"/>
  <c r="I517" i="2"/>
  <c r="J517" i="2"/>
  <c r="I518" i="2"/>
  <c r="I519" i="2"/>
  <c r="J519" i="2"/>
  <c r="I520" i="2"/>
  <c r="J520" i="2"/>
  <c r="I523" i="2"/>
  <c r="J523" i="2"/>
  <c r="I524" i="2"/>
  <c r="J524" i="2"/>
  <c r="I525" i="2"/>
  <c r="I526" i="2"/>
  <c r="I527" i="2"/>
  <c r="J527" i="2"/>
  <c r="I528" i="2"/>
  <c r="J528" i="2"/>
  <c r="I529" i="2"/>
  <c r="J529" i="2"/>
  <c r="I531" i="2"/>
  <c r="I532" i="2"/>
  <c r="J532" i="2"/>
  <c r="I533" i="2"/>
  <c r="J533" i="2"/>
  <c r="I534" i="2"/>
  <c r="I535" i="2"/>
  <c r="I536" i="2"/>
  <c r="J536" i="2"/>
  <c r="I537" i="2"/>
  <c r="I538" i="2"/>
  <c r="J538" i="2"/>
  <c r="I539" i="2"/>
  <c r="I540" i="2"/>
  <c r="J540" i="2"/>
  <c r="I541" i="2"/>
  <c r="J541" i="2"/>
  <c r="I542" i="2"/>
  <c r="I543" i="2"/>
  <c r="I544" i="2"/>
  <c r="J544" i="2"/>
  <c r="I546" i="2"/>
  <c r="I547" i="2"/>
  <c r="I548" i="2"/>
  <c r="J548" i="2"/>
  <c r="I549" i="2"/>
  <c r="J549" i="2"/>
  <c r="I550" i="2"/>
  <c r="I551" i="2"/>
  <c r="J551" i="2"/>
  <c r="I552" i="2"/>
  <c r="J552" i="2"/>
  <c r="I555" i="2"/>
  <c r="I556" i="2"/>
  <c r="J556" i="2"/>
  <c r="I557" i="2"/>
  <c r="J557" i="2"/>
  <c r="I558" i="2"/>
  <c r="I559" i="2"/>
  <c r="J559" i="2"/>
  <c r="I560" i="2"/>
  <c r="J560" i="2"/>
  <c r="I561" i="2"/>
  <c r="I563" i="2"/>
  <c r="I564" i="2"/>
  <c r="J564" i="2"/>
  <c r="I565" i="2"/>
  <c r="J565" i="2"/>
  <c r="I566" i="2"/>
  <c r="J566" i="2"/>
  <c r="I567" i="2"/>
  <c r="I568" i="2"/>
  <c r="J568" i="2"/>
  <c r="I569" i="2"/>
  <c r="I570" i="2"/>
  <c r="J570" i="2"/>
  <c r="I571" i="2"/>
  <c r="I572" i="2"/>
  <c r="J572" i="2"/>
  <c r="I573" i="2"/>
  <c r="I574" i="2"/>
  <c r="I575" i="2"/>
  <c r="I576" i="2"/>
  <c r="J576" i="2"/>
  <c r="I578" i="2"/>
  <c r="J578" i="2"/>
  <c r="I579" i="2"/>
  <c r="I580" i="2"/>
  <c r="J580" i="2"/>
  <c r="I581" i="2"/>
  <c r="J581" i="2"/>
  <c r="I582" i="2"/>
  <c r="I583" i="2"/>
  <c r="I584" i="2"/>
  <c r="J584" i="2"/>
  <c r="I587" i="2"/>
  <c r="I588" i="2"/>
  <c r="J588" i="2"/>
  <c r="I589" i="2"/>
  <c r="J589" i="2"/>
  <c r="I590" i="2"/>
  <c r="I591" i="2"/>
  <c r="J591" i="2"/>
  <c r="I592" i="2"/>
  <c r="J592" i="2"/>
  <c r="I593" i="2"/>
  <c r="I595" i="2"/>
  <c r="I596" i="2"/>
  <c r="J596" i="2"/>
  <c r="I597" i="2"/>
  <c r="J597" i="2"/>
  <c r="I598" i="2"/>
  <c r="I599" i="2"/>
  <c r="I600" i="2"/>
  <c r="J600" i="2"/>
  <c r="I601" i="2"/>
  <c r="I602" i="2"/>
  <c r="J602" i="2"/>
  <c r="I603" i="2"/>
  <c r="I604" i="2"/>
  <c r="J604" i="2"/>
  <c r="I605" i="2"/>
  <c r="I606" i="2"/>
  <c r="I607" i="2"/>
  <c r="I608" i="2"/>
  <c r="J608" i="2"/>
  <c r="I610" i="2"/>
  <c r="J610" i="2"/>
  <c r="I611" i="2"/>
  <c r="J611" i="2"/>
  <c r="I612" i="2"/>
  <c r="J612" i="2"/>
  <c r="I613" i="2"/>
  <c r="J613" i="2"/>
  <c r="I614" i="2"/>
  <c r="I615" i="2"/>
  <c r="I616" i="2"/>
  <c r="J616" i="2"/>
  <c r="I619" i="2"/>
  <c r="I620" i="2"/>
  <c r="J620" i="2"/>
  <c r="I621" i="2"/>
  <c r="J621" i="2"/>
  <c r="I622" i="2"/>
  <c r="I623" i="2"/>
  <c r="J623" i="2"/>
  <c r="I624" i="2"/>
  <c r="J624" i="2"/>
  <c r="I625" i="2"/>
  <c r="I627" i="2"/>
  <c r="I628" i="2"/>
  <c r="J628" i="2"/>
  <c r="I629" i="2"/>
  <c r="J629" i="2"/>
  <c r="I630" i="2"/>
  <c r="J630" i="2"/>
  <c r="I631" i="2"/>
  <c r="I632" i="2"/>
  <c r="J632" i="2"/>
  <c r="I633" i="2"/>
  <c r="I634" i="2"/>
  <c r="J634" i="2"/>
  <c r="I635" i="2"/>
  <c r="I636" i="2"/>
  <c r="J636" i="2"/>
  <c r="I637" i="2"/>
  <c r="I638" i="2"/>
  <c r="I639" i="2"/>
  <c r="I640" i="2"/>
  <c r="J640" i="2"/>
  <c r="I642" i="2"/>
  <c r="J642" i="2"/>
  <c r="I643" i="2"/>
  <c r="I644" i="2"/>
  <c r="J644" i="2"/>
  <c r="I645" i="2"/>
  <c r="J645" i="2"/>
  <c r="I646" i="2"/>
  <c r="I648" i="2"/>
  <c r="J648" i="2"/>
  <c r="I651" i="2"/>
  <c r="I652" i="2"/>
  <c r="J652" i="2"/>
  <c r="I653" i="2"/>
  <c r="J653" i="2"/>
  <c r="I654" i="2"/>
  <c r="I655" i="2"/>
  <c r="J655" i="2"/>
  <c r="I656" i="2"/>
  <c r="J656" i="2"/>
  <c r="I657" i="2"/>
  <c r="I659" i="2"/>
  <c r="I660" i="2"/>
  <c r="J660" i="2"/>
  <c r="I661" i="2"/>
  <c r="J661" i="2"/>
  <c r="I662" i="2"/>
  <c r="I663" i="2"/>
  <c r="I664" i="2"/>
  <c r="J664" i="2"/>
  <c r="I665" i="2"/>
  <c r="I666" i="2"/>
  <c r="J666" i="2"/>
  <c r="I667" i="2"/>
  <c r="I668" i="2"/>
  <c r="J668" i="2"/>
  <c r="I669" i="2"/>
  <c r="I670" i="2"/>
  <c r="I671" i="2"/>
  <c r="I672" i="2"/>
  <c r="J672" i="2"/>
  <c r="I674" i="2"/>
  <c r="J674" i="2"/>
  <c r="I675" i="2"/>
  <c r="J675" i="2"/>
  <c r="I676" i="2"/>
  <c r="J676" i="2"/>
  <c r="I677" i="2"/>
  <c r="J677" i="2"/>
  <c r="I678" i="2"/>
  <c r="I679" i="2"/>
  <c r="I680" i="2"/>
  <c r="J680" i="2"/>
  <c r="I683" i="2"/>
  <c r="I684" i="2"/>
  <c r="J684" i="2"/>
  <c r="I686" i="2"/>
  <c r="J686" i="2"/>
  <c r="I687" i="2"/>
  <c r="J687" i="2"/>
  <c r="I688" i="2"/>
  <c r="J688" i="2"/>
  <c r="I689" i="2"/>
  <c r="I691" i="2"/>
  <c r="I692" i="2"/>
  <c r="J692" i="2"/>
  <c r="I693" i="2"/>
  <c r="J693" i="2"/>
  <c r="I694" i="2"/>
  <c r="J694" i="2"/>
  <c r="I695" i="2"/>
  <c r="I696" i="2"/>
  <c r="J696" i="2"/>
  <c r="I697" i="2"/>
  <c r="I698" i="2"/>
  <c r="J698" i="2"/>
  <c r="I699" i="2"/>
  <c r="D16" i="2"/>
  <c r="D15" i="2"/>
  <c r="D12" i="2"/>
  <c r="J16" i="2"/>
  <c r="J15" i="2"/>
  <c r="J13" i="2"/>
  <c r="J86" i="2"/>
  <c r="J87" i="2"/>
  <c r="J89" i="2"/>
  <c r="J91" i="2"/>
  <c r="J93" i="2"/>
  <c r="J94" i="2"/>
  <c r="J95" i="2"/>
  <c r="J97" i="2"/>
  <c r="J99" i="2"/>
  <c r="J102" i="2"/>
  <c r="J106" i="2"/>
  <c r="J107" i="2"/>
  <c r="J110" i="2"/>
  <c r="J113" i="2"/>
  <c r="J115" i="2"/>
  <c r="J118" i="2"/>
  <c r="J119" i="2"/>
  <c r="J123" i="2"/>
  <c r="J125" i="2"/>
  <c r="J127" i="2"/>
  <c r="J129" i="2"/>
  <c r="J131" i="2"/>
  <c r="J134" i="2"/>
  <c r="J137" i="2"/>
  <c r="J138" i="2"/>
  <c r="J139" i="2"/>
  <c r="J142" i="2"/>
  <c r="J145" i="2"/>
  <c r="J147" i="2"/>
  <c r="J150" i="2"/>
  <c r="J151" i="2"/>
  <c r="J153" i="2"/>
  <c r="J155" i="2"/>
  <c r="J158" i="2"/>
  <c r="J159" i="2"/>
  <c r="J161" i="2"/>
  <c r="J166" i="2"/>
  <c r="J170" i="2"/>
  <c r="J171" i="2"/>
  <c r="J177" i="2"/>
  <c r="J178" i="2"/>
  <c r="J179" i="2"/>
  <c r="J182" i="2"/>
  <c r="J183" i="2"/>
  <c r="J187" i="2"/>
  <c r="J189" i="2"/>
  <c r="J191" i="2"/>
  <c r="J195" i="2"/>
  <c r="J198" i="2"/>
  <c r="J201" i="2"/>
  <c r="J202" i="2"/>
  <c r="J203" i="2"/>
  <c r="J206" i="2"/>
  <c r="J210" i="2"/>
  <c r="J214" i="2"/>
  <c r="J215" i="2"/>
  <c r="J217" i="2"/>
  <c r="J219" i="2"/>
  <c r="J221" i="2"/>
  <c r="J223" i="2"/>
  <c r="J227" i="2"/>
  <c r="J230" i="2"/>
  <c r="J233" i="2"/>
  <c r="J234" i="2"/>
  <c r="J235" i="2"/>
  <c r="J238" i="2"/>
  <c r="J243" i="2"/>
  <c r="J246" i="2"/>
  <c r="J247" i="2"/>
  <c r="J249" i="2"/>
  <c r="J251" i="2"/>
  <c r="J253" i="2"/>
  <c r="J259" i="2"/>
  <c r="J265" i="2"/>
  <c r="J266" i="2"/>
  <c r="J267" i="2"/>
  <c r="J270" i="2"/>
  <c r="J274" i="2"/>
  <c r="J275" i="2"/>
  <c r="J278" i="2"/>
  <c r="J279" i="2"/>
  <c r="J281" i="2"/>
  <c r="J283" i="2"/>
  <c r="J285" i="2"/>
  <c r="J286" i="2"/>
  <c r="J287" i="2"/>
  <c r="J294" i="2"/>
  <c r="J297" i="2"/>
  <c r="J298" i="2"/>
  <c r="J299" i="2"/>
  <c r="J302" i="2"/>
  <c r="J306" i="2"/>
  <c r="J307" i="2"/>
  <c r="J311" i="2"/>
  <c r="J313" i="2"/>
  <c r="J315" i="2"/>
  <c r="J317" i="2"/>
  <c r="J318" i="2"/>
  <c r="J319" i="2"/>
  <c r="J326" i="2"/>
  <c r="J329" i="2"/>
  <c r="J331" i="2"/>
  <c r="J334" i="2"/>
  <c r="J338" i="2"/>
  <c r="J339" i="2"/>
  <c r="J345" i="2"/>
  <c r="J349" i="2"/>
  <c r="J350" i="2"/>
  <c r="J351" i="2"/>
  <c r="J355" i="2"/>
  <c r="J358" i="2"/>
  <c r="J362" i="2"/>
  <c r="J363" i="2"/>
  <c r="J366" i="2"/>
  <c r="J370" i="2"/>
  <c r="J371" i="2"/>
  <c r="J374" i="2"/>
  <c r="J375" i="2"/>
  <c r="J379" i="2"/>
  <c r="J381" i="2"/>
  <c r="J382" i="2"/>
  <c r="J383" i="2"/>
  <c r="J386" i="2"/>
  <c r="J387" i="2"/>
  <c r="J390" i="2"/>
  <c r="J393" i="2"/>
  <c r="J394" i="2"/>
  <c r="J395" i="2"/>
  <c r="J397" i="2"/>
  <c r="J398" i="2"/>
  <c r="J402" i="2"/>
  <c r="J403" i="2"/>
  <c r="J406" i="2"/>
  <c r="J407" i="2"/>
  <c r="J409" i="2"/>
  <c r="J413" i="2"/>
  <c r="J414" i="2"/>
  <c r="J415" i="2"/>
  <c r="J419" i="2"/>
  <c r="J422" i="2"/>
  <c r="J425" i="2"/>
  <c r="J426" i="2"/>
  <c r="J427" i="2"/>
  <c r="J430" i="2"/>
  <c r="J434" i="2"/>
  <c r="J435" i="2"/>
  <c r="J438" i="2"/>
  <c r="J439" i="2"/>
  <c r="J443" i="2"/>
  <c r="J446" i="2"/>
  <c r="J447" i="2"/>
  <c r="J451" i="2"/>
  <c r="J457" i="2"/>
  <c r="J461" i="2"/>
  <c r="J462" i="2"/>
  <c r="J467" i="2"/>
  <c r="J470" i="2"/>
  <c r="J471" i="2"/>
  <c r="J475" i="2"/>
  <c r="J478" i="2"/>
  <c r="J479" i="2"/>
  <c r="J482" i="2"/>
  <c r="J483" i="2"/>
  <c r="J486" i="2"/>
  <c r="J493" i="2"/>
  <c r="J499" i="2"/>
  <c r="J502" i="2"/>
  <c r="J503" i="2"/>
  <c r="J505" i="2"/>
  <c r="J507" i="2"/>
  <c r="J509" i="2"/>
  <c r="J511" i="2"/>
  <c r="J514" i="2"/>
  <c r="J515" i="2"/>
  <c r="J518" i="2"/>
  <c r="J525" i="2"/>
  <c r="J526" i="2"/>
  <c r="J531" i="2"/>
  <c r="J534" i="2"/>
  <c r="J535" i="2"/>
  <c r="J537" i="2"/>
  <c r="J539" i="2"/>
  <c r="J542" i="2"/>
  <c r="J543" i="2"/>
  <c r="J546" i="2"/>
  <c r="J547" i="2"/>
  <c r="J550" i="2"/>
  <c r="J555" i="2"/>
  <c r="J558" i="2"/>
  <c r="J561" i="2"/>
  <c r="J563" i="2"/>
  <c r="J567" i="2"/>
  <c r="J569" i="2"/>
  <c r="J571" i="2"/>
  <c r="J573" i="2"/>
  <c r="J574" i="2"/>
  <c r="J575" i="2"/>
  <c r="J579" i="2"/>
  <c r="J582" i="2"/>
  <c r="J583" i="2"/>
  <c r="J587" i="2"/>
  <c r="J590" i="2"/>
  <c r="J593" i="2"/>
  <c r="J595" i="2"/>
  <c r="J598" i="2"/>
  <c r="J599" i="2"/>
  <c r="J601" i="2"/>
  <c r="J603" i="2"/>
  <c r="J605" i="2"/>
  <c r="J606" i="2"/>
  <c r="J607" i="2"/>
  <c r="J614" i="2"/>
  <c r="J615" i="2"/>
  <c r="J619" i="2"/>
  <c r="J622" i="2"/>
  <c r="J625" i="2"/>
  <c r="J627" i="2"/>
  <c r="J631" i="2"/>
  <c r="J633" i="2"/>
  <c r="J635" i="2"/>
  <c r="J637" i="2"/>
  <c r="J638" i="2"/>
  <c r="J639" i="2"/>
  <c r="J643" i="2"/>
  <c r="J646" i="2"/>
  <c r="J651" i="2"/>
  <c r="J654" i="2"/>
  <c r="J657" i="2"/>
  <c r="J659" i="2"/>
  <c r="J662" i="2"/>
  <c r="J663" i="2"/>
  <c r="J665" i="2"/>
  <c r="J667" i="2"/>
  <c r="J669" i="2"/>
  <c r="J670" i="2"/>
  <c r="J671" i="2"/>
  <c r="J678" i="2"/>
  <c r="J679" i="2"/>
  <c r="J683" i="2"/>
  <c r="J689" i="2"/>
  <c r="J691" i="2"/>
  <c r="J695" i="2"/>
  <c r="J697" i="2"/>
  <c r="J699" i="2"/>
  <c r="D17" i="2"/>
  <c r="O16" i="2"/>
  <c r="O15" i="2"/>
  <c r="N16" i="2"/>
  <c r="N15" i="2"/>
  <c r="N12" i="2"/>
  <c r="M16" i="2"/>
  <c r="M15" i="2"/>
  <c r="L16" i="2"/>
  <c r="L15" i="2"/>
  <c r="L12" i="2"/>
  <c r="K16" i="2"/>
  <c r="K15" i="2"/>
  <c r="A13" i="2"/>
  <c r="G7" i="2"/>
  <c r="G6" i="2"/>
  <c r="G5" i="2"/>
  <c r="G4" i="2"/>
  <c r="Q132" i="1"/>
  <c r="Q137" i="1"/>
  <c r="Q133" i="1"/>
  <c r="Q134" i="1"/>
  <c r="Q136" i="1"/>
  <c r="C17" i="1"/>
  <c r="Q32" i="1"/>
  <c r="G35" i="1"/>
  <c r="I35" i="1" s="1"/>
  <c r="P39" i="1"/>
  <c r="G39" i="1"/>
  <c r="I39" i="1" s="1"/>
  <c r="G41" i="1"/>
  <c r="I41" i="1" s="1"/>
  <c r="G43" i="1"/>
  <c r="I43" i="1"/>
  <c r="G47" i="1"/>
  <c r="I47" i="1"/>
  <c r="G48" i="1"/>
  <c r="I48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5" i="1"/>
  <c r="Q56" i="1"/>
  <c r="Q57" i="1"/>
  <c r="Q60" i="1"/>
  <c r="Q61" i="1"/>
  <c r="Q62" i="1"/>
  <c r="Q63" i="1"/>
  <c r="Q64" i="1"/>
  <c r="Q65" i="1"/>
  <c r="Q66" i="1"/>
  <c r="Q67" i="1"/>
  <c r="Q68" i="1"/>
  <c r="Q69" i="1"/>
  <c r="Q70" i="1"/>
  <c r="Q73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2" i="1"/>
  <c r="Q93" i="1"/>
  <c r="Q94" i="1"/>
  <c r="Q95" i="1"/>
  <c r="Q96" i="1"/>
  <c r="Q98" i="1"/>
  <c r="Q99" i="1"/>
  <c r="Q100" i="1"/>
  <c r="Q101" i="1"/>
  <c r="Q102" i="1"/>
  <c r="Q103" i="1"/>
  <c r="Q109" i="1"/>
  <c r="Q110" i="1"/>
  <c r="Q111" i="1"/>
  <c r="Q113" i="1"/>
  <c r="Q114" i="1"/>
  <c r="Q53" i="1"/>
  <c r="L13" i="2"/>
  <c r="G155" i="2"/>
  <c r="H155" i="2"/>
  <c r="G147" i="2"/>
  <c r="H147" i="2"/>
  <c r="G139" i="2"/>
  <c r="H139" i="2"/>
  <c r="G131" i="2"/>
  <c r="H131" i="2"/>
  <c r="G123" i="2"/>
  <c r="H123" i="2"/>
  <c r="G115" i="2"/>
  <c r="H115" i="2"/>
  <c r="G107" i="2"/>
  <c r="G99" i="2"/>
  <c r="H99" i="2"/>
  <c r="G91" i="2"/>
  <c r="H91" i="2"/>
  <c r="F12" i="2"/>
  <c r="F13" i="2"/>
  <c r="H78" i="2"/>
  <c r="G78" i="2"/>
  <c r="H74" i="2"/>
  <c r="G74" i="2"/>
  <c r="H66" i="2"/>
  <c r="G66" i="2"/>
  <c r="H62" i="2"/>
  <c r="G62" i="2"/>
  <c r="H58" i="2"/>
  <c r="G58" i="2"/>
  <c r="H54" i="2"/>
  <c r="G54" i="2"/>
  <c r="N13" i="2"/>
  <c r="H153" i="2"/>
  <c r="G153" i="2"/>
  <c r="H145" i="2"/>
  <c r="G145" i="2"/>
  <c r="H137" i="2"/>
  <c r="G137" i="2"/>
  <c r="H129" i="2"/>
  <c r="G129" i="2"/>
  <c r="H113" i="2"/>
  <c r="G113" i="2"/>
  <c r="H97" i="2"/>
  <c r="G97" i="2"/>
  <c r="H89" i="2"/>
  <c r="G89" i="2"/>
  <c r="H51" i="2"/>
  <c r="G151" i="2"/>
  <c r="H151" i="2"/>
  <c r="G143" i="2"/>
  <c r="H143" i="2"/>
  <c r="G135" i="2"/>
  <c r="H135" i="2"/>
  <c r="G127" i="2"/>
  <c r="H127" i="2"/>
  <c r="G119" i="2"/>
  <c r="H119" i="2"/>
  <c r="G111" i="2"/>
  <c r="H111" i="2"/>
  <c r="G103" i="2"/>
  <c r="H103" i="2"/>
  <c r="G95" i="2"/>
  <c r="H95" i="2"/>
  <c r="G87" i="2"/>
  <c r="H87" i="2"/>
  <c r="G13" i="2"/>
  <c r="G12" i="2"/>
  <c r="H149" i="2"/>
  <c r="G149" i="2"/>
  <c r="H141" i="2"/>
  <c r="G141" i="2"/>
  <c r="H125" i="2"/>
  <c r="G125" i="2"/>
  <c r="G117" i="2"/>
  <c r="H109" i="2"/>
  <c r="G109" i="2"/>
  <c r="H101" i="2"/>
  <c r="G101" i="2"/>
  <c r="H93" i="2"/>
  <c r="G93" i="2"/>
  <c r="H85" i="2"/>
  <c r="G85" i="2"/>
  <c r="G81" i="2"/>
  <c r="G77" i="2"/>
  <c r="G73" i="2"/>
  <c r="G69" i="2"/>
  <c r="G65" i="2"/>
  <c r="G61" i="2"/>
  <c r="G57" i="2"/>
  <c r="G53" i="2"/>
  <c r="F50" i="2"/>
  <c r="F46" i="2"/>
  <c r="H46" i="2" s="1"/>
  <c r="F38" i="2"/>
  <c r="H38" i="2" s="1"/>
  <c r="F30" i="2"/>
  <c r="F26" i="2"/>
  <c r="H26" i="2" s="1"/>
  <c r="E61" i="1"/>
  <c r="F61" i="1" s="1"/>
  <c r="G61" i="1" s="1"/>
  <c r="I61" i="1" s="1"/>
  <c r="E131" i="1"/>
  <c r="E134" i="3" s="1"/>
  <c r="E124" i="1"/>
  <c r="F124" i="1" s="1"/>
  <c r="G124" i="1" s="1"/>
  <c r="K124" i="1" s="1"/>
  <c r="E120" i="1"/>
  <c r="F120" i="1" s="1"/>
  <c r="G120" i="1" s="1"/>
  <c r="I120" i="1" s="1"/>
  <c r="E115" i="1"/>
  <c r="F115" i="1"/>
  <c r="E104" i="1"/>
  <c r="E112" i="3" s="1"/>
  <c r="F104" i="1"/>
  <c r="G104" i="1" s="1"/>
  <c r="I104" i="1" s="1"/>
  <c r="E74" i="1"/>
  <c r="F74" i="1" s="1"/>
  <c r="E58" i="1"/>
  <c r="F58" i="1" s="1"/>
  <c r="E31" i="1"/>
  <c r="F31" i="1"/>
  <c r="G31" i="1" s="1"/>
  <c r="I31" i="1" s="1"/>
  <c r="E27" i="1"/>
  <c r="F27" i="1"/>
  <c r="E23" i="1"/>
  <c r="F23" i="1"/>
  <c r="G23" i="1" s="1"/>
  <c r="I23" i="1" s="1"/>
  <c r="E57" i="4"/>
  <c r="F57" i="4" s="1"/>
  <c r="E54" i="1"/>
  <c r="E103" i="3" s="1"/>
  <c r="E30" i="1"/>
  <c r="F30" i="1"/>
  <c r="G30" i="1" s="1"/>
  <c r="I30" i="1" s="1"/>
  <c r="E26" i="1"/>
  <c r="E95" i="3" s="1"/>
  <c r="E22" i="1"/>
  <c r="E91" i="3" s="1"/>
  <c r="E136" i="4"/>
  <c r="F136" i="4" s="1"/>
  <c r="E23" i="4"/>
  <c r="F23" i="4" s="1"/>
  <c r="E43" i="4"/>
  <c r="F43" i="4" s="1"/>
  <c r="E39" i="4"/>
  <c r="F39" i="4" s="1"/>
  <c r="Z39" i="4" s="1"/>
  <c r="E56" i="4"/>
  <c r="F56" i="4" s="1"/>
  <c r="I13" i="2"/>
  <c r="E57" i="1"/>
  <c r="F57" i="1" s="1"/>
  <c r="G57" i="1" s="1"/>
  <c r="I57" i="1" s="1"/>
  <c r="E126" i="1"/>
  <c r="F126" i="1" s="1"/>
  <c r="G126" i="1" s="1"/>
  <c r="K126" i="1" s="1"/>
  <c r="E122" i="1"/>
  <c r="F122" i="1"/>
  <c r="G122" i="1" s="1"/>
  <c r="I122" i="1" s="1"/>
  <c r="E118" i="1"/>
  <c r="F118" i="1" s="1"/>
  <c r="G118" i="1" s="1"/>
  <c r="I118" i="1" s="1"/>
  <c r="E107" i="1"/>
  <c r="E115" i="3" s="1"/>
  <c r="F107" i="1"/>
  <c r="G107" i="1" s="1"/>
  <c r="I107" i="1" s="1"/>
  <c r="E91" i="1"/>
  <c r="F91" i="1"/>
  <c r="E71" i="1"/>
  <c r="F71" i="1" s="1"/>
  <c r="G71" i="1" s="1"/>
  <c r="I71" i="1" s="1"/>
  <c r="E34" i="1"/>
  <c r="F34" i="1"/>
  <c r="E29" i="1"/>
  <c r="E98" i="3" s="1"/>
  <c r="E25" i="1"/>
  <c r="F25" i="1" s="1"/>
  <c r="G25" i="1" s="1"/>
  <c r="I25" i="1" s="1"/>
  <c r="E145" i="1"/>
  <c r="F145" i="1" s="1"/>
  <c r="G145" i="1" s="1"/>
  <c r="K145" i="1" s="1"/>
  <c r="E116" i="1"/>
  <c r="F116" i="1"/>
  <c r="E108" i="1"/>
  <c r="E116" i="3" s="1"/>
  <c r="F108" i="1"/>
  <c r="G108" i="1" s="1"/>
  <c r="K108" i="1" s="1"/>
  <c r="E106" i="1"/>
  <c r="F106" i="1"/>
  <c r="G106" i="1" s="1"/>
  <c r="K106" i="1" s="1"/>
  <c r="E130" i="1"/>
  <c r="F130" i="1" s="1"/>
  <c r="E129" i="1"/>
  <c r="F129" i="1" s="1"/>
  <c r="E89" i="4"/>
  <c r="F89" i="4" s="1"/>
  <c r="E83" i="4"/>
  <c r="F83" i="4" s="1"/>
  <c r="E76" i="4"/>
  <c r="F76" i="4" s="1"/>
  <c r="E68" i="4"/>
  <c r="F68" i="4" s="1"/>
  <c r="AB14" i="4"/>
  <c r="E133" i="3"/>
  <c r="E106" i="3"/>
  <c r="E36" i="3"/>
  <c r="E102" i="3"/>
  <c r="G26" i="2"/>
  <c r="E94" i="3"/>
  <c r="E92" i="3"/>
  <c r="E129" i="3"/>
  <c r="E110" i="3"/>
  <c r="E119" i="3"/>
  <c r="E114" i="3"/>
  <c r="E99" i="3"/>
  <c r="E100" i="3"/>
  <c r="E96" i="3"/>
  <c r="E125" i="3"/>
  <c r="E136" i="3"/>
  <c r="E118" i="3"/>
  <c r="E132" i="3"/>
  <c r="E34" i="3"/>
  <c r="G116" i="1"/>
  <c r="K116" i="1"/>
  <c r="G115" i="1"/>
  <c r="I115" i="1" s="1"/>
  <c r="O12" i="2"/>
  <c r="O13" i="2"/>
  <c r="F682" i="2"/>
  <c r="H682" i="2"/>
  <c r="G682" i="2"/>
  <c r="I682" i="2"/>
  <c r="J682" i="2"/>
  <c r="H657" i="2"/>
  <c r="G657" i="2"/>
  <c r="F618" i="2"/>
  <c r="H618" i="2"/>
  <c r="I618" i="2"/>
  <c r="J618" i="2"/>
  <c r="H593" i="2"/>
  <c r="G593" i="2"/>
  <c r="F554" i="2"/>
  <c r="H554" i="2"/>
  <c r="I554" i="2"/>
  <c r="J554" i="2"/>
  <c r="H529" i="2"/>
  <c r="G529" i="2"/>
  <c r="F490" i="2"/>
  <c r="H490" i="2"/>
  <c r="G490" i="2"/>
  <c r="I490" i="2"/>
  <c r="J490" i="2"/>
  <c r="F469" i="2"/>
  <c r="H469" i="2"/>
  <c r="G469" i="2"/>
  <c r="I469" i="2"/>
  <c r="J469" i="2"/>
  <c r="F453" i="2"/>
  <c r="H453" i="2"/>
  <c r="I453" i="2"/>
  <c r="J453" i="2"/>
  <c r="F437" i="2"/>
  <c r="H437" i="2"/>
  <c r="F421" i="2"/>
  <c r="H421" i="2"/>
  <c r="I421" i="2"/>
  <c r="J421" i="2"/>
  <c r="F405" i="2"/>
  <c r="H405" i="2"/>
  <c r="I405" i="2"/>
  <c r="J405" i="2"/>
  <c r="F389" i="2"/>
  <c r="H389" i="2"/>
  <c r="I389" i="2"/>
  <c r="J389" i="2"/>
  <c r="F373" i="2"/>
  <c r="H373" i="2"/>
  <c r="F357" i="2"/>
  <c r="H357" i="2"/>
  <c r="I357" i="2"/>
  <c r="J357" i="2"/>
  <c r="F341" i="2"/>
  <c r="H341" i="2"/>
  <c r="G341" i="2"/>
  <c r="I341" i="2"/>
  <c r="J341" i="2"/>
  <c r="F325" i="2"/>
  <c r="H325" i="2"/>
  <c r="I325" i="2"/>
  <c r="J325" i="2"/>
  <c r="F309" i="2"/>
  <c r="H309" i="2"/>
  <c r="I309" i="2"/>
  <c r="J309" i="2"/>
  <c r="F293" i="2"/>
  <c r="H293" i="2"/>
  <c r="I293" i="2"/>
  <c r="J293" i="2"/>
  <c r="F277" i="2"/>
  <c r="H277" i="2"/>
  <c r="G277" i="2"/>
  <c r="I277" i="2"/>
  <c r="J277" i="2"/>
  <c r="F261" i="2"/>
  <c r="H261" i="2"/>
  <c r="G261" i="2"/>
  <c r="I261" i="2"/>
  <c r="J261" i="2"/>
  <c r="F245" i="2"/>
  <c r="H245" i="2"/>
  <c r="I245" i="2"/>
  <c r="J245" i="2"/>
  <c r="K12" i="2"/>
  <c r="K13" i="2"/>
  <c r="H12" i="2"/>
  <c r="H13" i="2"/>
  <c r="F641" i="2"/>
  <c r="I641" i="2"/>
  <c r="J641" i="2"/>
  <c r="G621" i="2"/>
  <c r="H621" i="2"/>
  <c r="F577" i="2"/>
  <c r="I577" i="2"/>
  <c r="J577" i="2"/>
  <c r="F513" i="2"/>
  <c r="I513" i="2"/>
  <c r="J513" i="2"/>
  <c r="G493" i="2"/>
  <c r="H493" i="2"/>
  <c r="D13" i="2"/>
  <c r="F229" i="2"/>
  <c r="H229" i="2"/>
  <c r="G229" i="2"/>
  <c r="I229" i="2"/>
  <c r="J229" i="2"/>
  <c r="F213" i="2"/>
  <c r="H213" i="2"/>
  <c r="F197" i="2"/>
  <c r="H197" i="2"/>
  <c r="I197" i="2"/>
  <c r="J197" i="2"/>
  <c r="H190" i="2"/>
  <c r="G190" i="2"/>
  <c r="F185" i="2"/>
  <c r="H185" i="2"/>
  <c r="I185" i="2"/>
  <c r="J185" i="2"/>
  <c r="F144" i="2"/>
  <c r="H144" i="2"/>
  <c r="I144" i="2"/>
  <c r="J144" i="2"/>
  <c r="H138" i="2"/>
  <c r="G138" i="2"/>
  <c r="F133" i="2"/>
  <c r="H133" i="2"/>
  <c r="I133" i="2"/>
  <c r="J133" i="2"/>
  <c r="H126" i="2"/>
  <c r="G126" i="2"/>
  <c r="F121" i="2"/>
  <c r="H121" i="2"/>
  <c r="I121" i="2"/>
  <c r="J121" i="2"/>
  <c r="I681" i="2"/>
  <c r="J681" i="2"/>
  <c r="F681" i="2"/>
  <c r="I617" i="2"/>
  <c r="J617" i="2"/>
  <c r="F617" i="2"/>
  <c r="I553" i="2"/>
  <c r="J553" i="2"/>
  <c r="F553" i="2"/>
  <c r="I489" i="2"/>
  <c r="J489" i="2"/>
  <c r="F489" i="2"/>
  <c r="G133" i="2"/>
  <c r="F690" i="2"/>
  <c r="H690" i="2"/>
  <c r="G690" i="2"/>
  <c r="I690" i="2"/>
  <c r="J690" i="2"/>
  <c r="F626" i="2"/>
  <c r="H626" i="2"/>
  <c r="I626" i="2"/>
  <c r="J626" i="2"/>
  <c r="F562" i="2"/>
  <c r="H562" i="2"/>
  <c r="G562" i="2"/>
  <c r="I562" i="2"/>
  <c r="J562" i="2"/>
  <c r="F498" i="2"/>
  <c r="H498" i="2"/>
  <c r="I498" i="2"/>
  <c r="J498" i="2"/>
  <c r="F650" i="2"/>
  <c r="H650" i="2"/>
  <c r="I650" i="2"/>
  <c r="J650" i="2"/>
  <c r="F586" i="2"/>
  <c r="H586" i="2"/>
  <c r="I586" i="2"/>
  <c r="J586" i="2"/>
  <c r="F522" i="2"/>
  <c r="H522" i="2"/>
  <c r="G522" i="2"/>
  <c r="I522" i="2"/>
  <c r="J522" i="2"/>
  <c r="I649" i="2"/>
  <c r="J649" i="2"/>
  <c r="F649" i="2"/>
  <c r="I585" i="2"/>
  <c r="J585" i="2"/>
  <c r="F585" i="2"/>
  <c r="I521" i="2"/>
  <c r="J521" i="2"/>
  <c r="F521" i="2"/>
  <c r="G76" i="2"/>
  <c r="H76" i="2"/>
  <c r="F673" i="2"/>
  <c r="I673" i="2"/>
  <c r="J673" i="2"/>
  <c r="F609" i="2"/>
  <c r="I609" i="2"/>
  <c r="J609" i="2"/>
  <c r="F545" i="2"/>
  <c r="I545" i="2"/>
  <c r="J545" i="2"/>
  <c r="F481" i="2"/>
  <c r="I481" i="2"/>
  <c r="J481" i="2"/>
  <c r="F465" i="2"/>
  <c r="I465" i="2"/>
  <c r="J465" i="2"/>
  <c r="F449" i="2"/>
  <c r="I449" i="2"/>
  <c r="J449" i="2"/>
  <c r="F433" i="2"/>
  <c r="I433" i="2"/>
  <c r="J433" i="2"/>
  <c r="F417" i="2"/>
  <c r="I417" i="2"/>
  <c r="J417" i="2"/>
  <c r="F401" i="2"/>
  <c r="I401" i="2"/>
  <c r="J401" i="2"/>
  <c r="F385" i="2"/>
  <c r="I385" i="2"/>
  <c r="J385" i="2"/>
  <c r="F369" i="2"/>
  <c r="I369" i="2"/>
  <c r="J369" i="2"/>
  <c r="F353" i="2"/>
  <c r="I353" i="2"/>
  <c r="J353" i="2"/>
  <c r="F337" i="2"/>
  <c r="I337" i="2"/>
  <c r="J337" i="2"/>
  <c r="F321" i="2"/>
  <c r="I321" i="2"/>
  <c r="J321" i="2"/>
  <c r="F305" i="2"/>
  <c r="I305" i="2"/>
  <c r="J305" i="2"/>
  <c r="F289" i="2"/>
  <c r="I289" i="2"/>
  <c r="J289" i="2"/>
  <c r="F273" i="2"/>
  <c r="I273" i="2"/>
  <c r="J273" i="2"/>
  <c r="F257" i="2"/>
  <c r="I257" i="2"/>
  <c r="J257" i="2"/>
  <c r="F241" i="2"/>
  <c r="I241" i="2"/>
  <c r="J241" i="2"/>
  <c r="F225" i="2"/>
  <c r="I225" i="2"/>
  <c r="J225" i="2"/>
  <c r="F209" i="2"/>
  <c r="I209" i="2"/>
  <c r="J209" i="2"/>
  <c r="F192" i="2"/>
  <c r="H192" i="2"/>
  <c r="I192" i="2"/>
  <c r="J192" i="2"/>
  <c r="G192" i="2"/>
  <c r="H186" i="2"/>
  <c r="G186" i="2"/>
  <c r="F181" i="2"/>
  <c r="H181" i="2"/>
  <c r="H174" i="2"/>
  <c r="G174" i="2"/>
  <c r="F169" i="2"/>
  <c r="I169" i="2"/>
  <c r="J169" i="2"/>
  <c r="F128" i="2"/>
  <c r="H128" i="2"/>
  <c r="G128" i="2"/>
  <c r="I128" i="2"/>
  <c r="J128" i="2"/>
  <c r="H122" i="2"/>
  <c r="G122" i="2"/>
  <c r="H110" i="2"/>
  <c r="G110" i="2"/>
  <c r="F105" i="2"/>
  <c r="H105" i="2"/>
  <c r="I105" i="2"/>
  <c r="J105" i="2"/>
  <c r="I213" i="2"/>
  <c r="J213" i="2"/>
  <c r="F658" i="2"/>
  <c r="H658" i="2"/>
  <c r="G658" i="2"/>
  <c r="I658" i="2"/>
  <c r="J658" i="2"/>
  <c r="F594" i="2"/>
  <c r="H594" i="2"/>
  <c r="I594" i="2"/>
  <c r="J594" i="2"/>
  <c r="F530" i="2"/>
  <c r="H530" i="2"/>
  <c r="I530" i="2"/>
  <c r="J530" i="2"/>
  <c r="J12" i="2"/>
  <c r="F80" i="2"/>
  <c r="H80" i="2"/>
  <c r="I58" i="2"/>
  <c r="F70" i="2"/>
  <c r="I70" i="2"/>
  <c r="J70" i="2"/>
  <c r="F63" i="2"/>
  <c r="H63" i="2"/>
  <c r="G60" i="2"/>
  <c r="H60" i="2"/>
  <c r="F79" i="2"/>
  <c r="H79" i="2"/>
  <c r="G79" i="2"/>
  <c r="G64" i="2"/>
  <c r="E12" i="2"/>
  <c r="E13" i="2"/>
  <c r="F68" i="2"/>
  <c r="H68" i="2"/>
  <c r="I68" i="2"/>
  <c r="J68" i="2"/>
  <c r="F41" i="2"/>
  <c r="G41" i="2" s="1"/>
  <c r="I80" i="2"/>
  <c r="J80" i="2"/>
  <c r="G75" i="2"/>
  <c r="F33" i="2"/>
  <c r="G33" i="2" s="1"/>
  <c r="I79" i="2"/>
  <c r="J79" i="2"/>
  <c r="H55" i="2"/>
  <c r="G55" i="2"/>
  <c r="F52" i="2"/>
  <c r="H52" i="2" s="1"/>
  <c r="G59" i="2"/>
  <c r="G83" i="2"/>
  <c r="G67" i="2"/>
  <c r="G72" i="2"/>
  <c r="F89" i="1"/>
  <c r="G89" i="1" s="1"/>
  <c r="I89" i="1" s="1"/>
  <c r="AY66" i="4"/>
  <c r="AY58" i="4"/>
  <c r="AY50" i="4"/>
  <c r="AY42" i="4"/>
  <c r="AY34" i="4"/>
  <c r="AY26" i="4"/>
  <c r="AY18" i="4"/>
  <c r="AY13" i="4"/>
  <c r="AY6" i="4"/>
  <c r="AY65" i="4"/>
  <c r="AY57" i="4"/>
  <c r="AY49" i="4"/>
  <c r="AY41" i="4"/>
  <c r="AY33" i="4"/>
  <c r="AY25" i="4"/>
  <c r="AY17" i="4"/>
  <c r="AY12" i="4"/>
  <c r="AY5" i="4"/>
  <c r="AY72" i="4"/>
  <c r="AY64" i="4"/>
  <c r="AY56" i="4"/>
  <c r="AY48" i="4"/>
  <c r="AY40" i="4"/>
  <c r="AY32" i="4"/>
  <c r="AY24" i="4"/>
  <c r="AY11" i="4"/>
  <c r="AY4" i="4"/>
  <c r="AY70" i="4"/>
  <c r="AY62" i="4"/>
  <c r="AY54" i="4"/>
  <c r="AY46" i="4"/>
  <c r="AY38" i="4"/>
  <c r="AY30" i="4"/>
  <c r="AY22" i="4"/>
  <c r="AY16" i="4"/>
  <c r="AY2" i="4"/>
  <c r="AY69" i="4"/>
  <c r="AY61" i="4"/>
  <c r="AY53" i="4"/>
  <c r="AY45" i="4"/>
  <c r="AY37" i="4"/>
  <c r="AY29" i="4"/>
  <c r="AY21" i="4"/>
  <c r="AY9" i="4"/>
  <c r="AY59" i="4"/>
  <c r="AY36" i="4"/>
  <c r="AY3" i="4"/>
  <c r="AY55" i="4"/>
  <c r="AY35" i="4"/>
  <c r="AY52" i="4"/>
  <c r="AY31" i="4"/>
  <c r="AY15" i="4"/>
  <c r="AY71" i="4"/>
  <c r="AY51" i="4"/>
  <c r="AY28" i="4"/>
  <c r="AY14" i="4"/>
  <c r="AY68" i="4"/>
  <c r="AY47" i="4"/>
  <c r="AY27" i="4"/>
  <c r="AY10" i="4"/>
  <c r="AY63" i="4"/>
  <c r="AY43" i="4"/>
  <c r="AY20" i="4"/>
  <c r="AY8" i="4"/>
  <c r="AY23" i="4"/>
  <c r="E101" i="1"/>
  <c r="E32" i="1"/>
  <c r="F32" i="1" s="1"/>
  <c r="E81" i="1"/>
  <c r="F81" i="1" s="1"/>
  <c r="E62" i="1"/>
  <c r="F62" i="1"/>
  <c r="G62" i="1" s="1"/>
  <c r="I62" i="1" s="1"/>
  <c r="E119" i="1"/>
  <c r="E33" i="1"/>
  <c r="E101" i="3" s="1"/>
  <c r="E98" i="1"/>
  <c r="F98" i="1" s="1"/>
  <c r="G98" i="1" s="1"/>
  <c r="I98" i="1" s="1"/>
  <c r="E138" i="1"/>
  <c r="E84" i="3" s="1"/>
  <c r="E53" i="1"/>
  <c r="E28" i="3" s="1"/>
  <c r="E80" i="1"/>
  <c r="F80" i="1" s="1"/>
  <c r="G80" i="1" s="1"/>
  <c r="I80" i="1" s="1"/>
  <c r="E128" i="1"/>
  <c r="F128" i="1" s="1"/>
  <c r="G128" i="1" s="1"/>
  <c r="K128" i="1" s="1"/>
  <c r="E59" i="1"/>
  <c r="E105" i="3" s="1"/>
  <c r="E105" i="1"/>
  <c r="E121" i="1"/>
  <c r="E56" i="1"/>
  <c r="E33" i="3" s="1"/>
  <c r="E67" i="1"/>
  <c r="F67" i="1" s="1"/>
  <c r="G67" i="1" s="1"/>
  <c r="I67" i="1" s="1"/>
  <c r="E79" i="1"/>
  <c r="E51" i="3" s="1"/>
  <c r="F79" i="1"/>
  <c r="G79" i="1" s="1"/>
  <c r="I79" i="1" s="1"/>
  <c r="E88" i="1"/>
  <c r="F88" i="1" s="1"/>
  <c r="G88" i="1" s="1"/>
  <c r="I88" i="1" s="1"/>
  <c r="E100" i="1"/>
  <c r="F100" i="1" s="1"/>
  <c r="G100" i="1" s="1"/>
  <c r="N100" i="1" s="1"/>
  <c r="E136" i="1"/>
  <c r="E135" i="1"/>
  <c r="F135" i="1" s="1"/>
  <c r="G135" i="1" s="1"/>
  <c r="K135" i="1" s="1"/>
  <c r="E96" i="1"/>
  <c r="E66" i="3" s="1"/>
  <c r="E113" i="1"/>
  <c r="F113" i="1" s="1"/>
  <c r="G113" i="1" s="1"/>
  <c r="I113" i="1" s="1"/>
  <c r="E63" i="1"/>
  <c r="E38" i="3" s="1"/>
  <c r="F63" i="1"/>
  <c r="G63" i="1" s="1"/>
  <c r="I63" i="1" s="1"/>
  <c r="E70" i="1"/>
  <c r="F70" i="1" s="1"/>
  <c r="G70" i="1" s="1"/>
  <c r="I70" i="1" s="1"/>
  <c r="E82" i="1"/>
  <c r="F82" i="1" s="1"/>
  <c r="G82" i="1" s="1"/>
  <c r="I82" i="1" s="1"/>
  <c r="E93" i="1"/>
  <c r="E63" i="3" s="1"/>
  <c r="E76" i="1"/>
  <c r="F76" i="1" s="1"/>
  <c r="G76" i="1" s="1"/>
  <c r="J76" i="1" s="1"/>
  <c r="E143" i="1"/>
  <c r="F143" i="1" s="1"/>
  <c r="G143" i="1" s="1"/>
  <c r="K143" i="1" s="1"/>
  <c r="E102" i="1"/>
  <c r="F102" i="1" s="1"/>
  <c r="G102" i="1" s="1"/>
  <c r="I102" i="1" s="1"/>
  <c r="E28" i="1"/>
  <c r="E97" i="3" s="1"/>
  <c r="E90" i="1"/>
  <c r="F90" i="1" s="1"/>
  <c r="G90" i="1" s="1"/>
  <c r="I90" i="1" s="1"/>
  <c r="E117" i="1"/>
  <c r="F117" i="1" s="1"/>
  <c r="G117" i="1" s="1"/>
  <c r="I117" i="1" s="1"/>
  <c r="E125" i="1"/>
  <c r="F125" i="1" s="1"/>
  <c r="G125" i="1" s="1"/>
  <c r="K125" i="1" s="1"/>
  <c r="E64" i="1"/>
  <c r="E73" i="1"/>
  <c r="F73" i="1" s="1"/>
  <c r="G73" i="1" s="1"/>
  <c r="I73" i="1" s="1"/>
  <c r="E83" i="1"/>
  <c r="F83" i="1" s="1"/>
  <c r="G83" i="1" s="1"/>
  <c r="I83" i="1" s="1"/>
  <c r="E94" i="1"/>
  <c r="E64" i="3" s="1"/>
  <c r="E132" i="1"/>
  <c r="E103" i="1"/>
  <c r="E72" i="3" s="1"/>
  <c r="E45" i="1"/>
  <c r="E22" i="3" s="1"/>
  <c r="E78" i="1"/>
  <c r="E50" i="3" s="1"/>
  <c r="E86" i="1"/>
  <c r="F86" i="1" s="1"/>
  <c r="G86" i="1" s="1"/>
  <c r="I86" i="1" s="1"/>
  <c r="E87" i="1"/>
  <c r="F87" i="1" s="1"/>
  <c r="G87" i="1" s="1"/>
  <c r="N87" i="1" s="1"/>
  <c r="E134" i="1"/>
  <c r="E80" i="3" s="1"/>
  <c r="E141" i="1"/>
  <c r="F141" i="1" s="1"/>
  <c r="G141" i="1" s="1"/>
  <c r="K141" i="1" s="1"/>
  <c r="E111" i="1"/>
  <c r="F111" i="1" s="1"/>
  <c r="E146" i="4"/>
  <c r="F146" i="4" s="1"/>
  <c r="E107" i="4"/>
  <c r="F107" i="4" s="1"/>
  <c r="E153" i="4"/>
  <c r="F153" i="4" s="1"/>
  <c r="E104" i="4"/>
  <c r="F104" i="4" s="1"/>
  <c r="E128" i="4"/>
  <c r="F128" i="4" s="1"/>
  <c r="E97" i="4"/>
  <c r="F97" i="4" s="1"/>
  <c r="E117" i="4"/>
  <c r="F117" i="4" s="1"/>
  <c r="P117" i="4" s="1"/>
  <c r="E137" i="1"/>
  <c r="F137" i="1"/>
  <c r="E84" i="1"/>
  <c r="F84" i="1"/>
  <c r="G84" i="1" s="1"/>
  <c r="I84" i="1" s="1"/>
  <c r="E65" i="1"/>
  <c r="F65" i="1"/>
  <c r="P65" i="1" s="1"/>
  <c r="E144" i="1"/>
  <c r="F144" i="1" s="1"/>
  <c r="G144" i="1" s="1"/>
  <c r="K144" i="1" s="1"/>
  <c r="E92" i="1"/>
  <c r="E69" i="1"/>
  <c r="E44" i="3" s="1"/>
  <c r="E127" i="1"/>
  <c r="E130" i="3" s="1"/>
  <c r="F127" i="1"/>
  <c r="G127" i="1" s="1"/>
  <c r="I127" i="1" s="1"/>
  <c r="E97" i="1"/>
  <c r="F97" i="1" s="1"/>
  <c r="G97" i="1" s="1"/>
  <c r="I97" i="1" s="1"/>
  <c r="AB11" i="4"/>
  <c r="H305" i="2"/>
  <c r="G305" i="2"/>
  <c r="H545" i="2"/>
  <c r="G545" i="2"/>
  <c r="F136" i="1"/>
  <c r="G136" i="1" s="1"/>
  <c r="K136" i="1" s="1"/>
  <c r="E82" i="3"/>
  <c r="E81" i="3"/>
  <c r="E71" i="3"/>
  <c r="G68" i="2"/>
  <c r="G169" i="2"/>
  <c r="H169" i="2"/>
  <c r="H585" i="2"/>
  <c r="G585" i="2"/>
  <c r="G498" i="2"/>
  <c r="H553" i="2"/>
  <c r="G553" i="2"/>
  <c r="G144" i="2"/>
  <c r="G197" i="2"/>
  <c r="H641" i="2"/>
  <c r="G641" i="2"/>
  <c r="G293" i="2"/>
  <c r="G241" i="2"/>
  <c r="H241" i="2"/>
  <c r="H33" i="2"/>
  <c r="H385" i="2"/>
  <c r="G385" i="2"/>
  <c r="F132" i="1"/>
  <c r="G132" i="1" s="1"/>
  <c r="K132" i="1" s="1"/>
  <c r="E78" i="3"/>
  <c r="F64" i="1"/>
  <c r="G64" i="1" s="1"/>
  <c r="I64" i="1" s="1"/>
  <c r="E39" i="3"/>
  <c r="F56" i="1"/>
  <c r="G56" i="1" s="1"/>
  <c r="I56" i="1" s="1"/>
  <c r="E32" i="3"/>
  <c r="E67" i="3"/>
  <c r="E56" i="3"/>
  <c r="J58" i="2"/>
  <c r="H649" i="2"/>
  <c r="G649" i="2"/>
  <c r="H617" i="2"/>
  <c r="G617" i="2"/>
  <c r="H513" i="2"/>
  <c r="G513" i="2"/>
  <c r="E70" i="3"/>
  <c r="F101" i="1"/>
  <c r="H257" i="2"/>
  <c r="G257" i="2"/>
  <c r="E86" i="3"/>
  <c r="F78" i="1"/>
  <c r="G78" i="1" s="1"/>
  <c r="I78" i="1" s="1"/>
  <c r="F121" i="1"/>
  <c r="G121" i="1" s="1"/>
  <c r="K121" i="1" s="1"/>
  <c r="E124" i="3"/>
  <c r="E122" i="3"/>
  <c r="F119" i="1"/>
  <c r="E37" i="3"/>
  <c r="E45" i="3"/>
  <c r="E75" i="3"/>
  <c r="E83" i="3"/>
  <c r="G530" i="2"/>
  <c r="G181" i="2"/>
  <c r="G209" i="2"/>
  <c r="H209" i="2"/>
  <c r="H273" i="2"/>
  <c r="G273" i="2"/>
  <c r="H337" i="2"/>
  <c r="G337" i="2"/>
  <c r="H401" i="2"/>
  <c r="G401" i="2"/>
  <c r="H465" i="2"/>
  <c r="G465" i="2"/>
  <c r="H673" i="2"/>
  <c r="G673" i="2"/>
  <c r="H433" i="2"/>
  <c r="G433" i="2"/>
  <c r="H70" i="2"/>
  <c r="G70" i="2"/>
  <c r="H321" i="2"/>
  <c r="G321" i="2"/>
  <c r="H609" i="2"/>
  <c r="G609" i="2"/>
  <c r="F105" i="1"/>
  <c r="E113" i="3"/>
  <c r="E31" i="3"/>
  <c r="E40" i="3"/>
  <c r="E54" i="3"/>
  <c r="G121" i="2"/>
  <c r="H681" i="2"/>
  <c r="G681" i="2"/>
  <c r="H577" i="2"/>
  <c r="G577" i="2"/>
  <c r="G357" i="2"/>
  <c r="G405" i="2"/>
  <c r="G453" i="2"/>
  <c r="G618" i="2"/>
  <c r="H369" i="2"/>
  <c r="G369" i="2"/>
  <c r="F92" i="1"/>
  <c r="G92" i="1" s="1"/>
  <c r="I92" i="1" s="1"/>
  <c r="E62" i="3"/>
  <c r="E111" i="3"/>
  <c r="E46" i="3"/>
  <c r="E120" i="3"/>
  <c r="E60" i="3"/>
  <c r="G105" i="2"/>
  <c r="H225" i="2"/>
  <c r="G225" i="2"/>
  <c r="H289" i="2"/>
  <c r="G289" i="2"/>
  <c r="H353" i="2"/>
  <c r="G353" i="2"/>
  <c r="H417" i="2"/>
  <c r="G417" i="2"/>
  <c r="H481" i="2"/>
  <c r="G481" i="2"/>
  <c r="E88" i="3"/>
  <c r="H449" i="2"/>
  <c r="G449" i="2"/>
  <c r="E59" i="3"/>
  <c r="E53" i="3"/>
  <c r="E69" i="3"/>
  <c r="G63" i="2"/>
  <c r="G594" i="2"/>
  <c r="H521" i="2"/>
  <c r="G521" i="2"/>
  <c r="G626" i="2"/>
  <c r="H489" i="2"/>
  <c r="G489" i="2"/>
  <c r="G325" i="2"/>
  <c r="G373" i="2"/>
  <c r="G119" i="1"/>
  <c r="I119" i="1" s="1"/>
  <c r="G105" i="1"/>
  <c r="I105" i="1" s="1"/>
  <c r="F134" i="1"/>
  <c r="G134" i="1" s="1"/>
  <c r="K134" i="1" s="1"/>
  <c r="G80" i="2"/>
  <c r="G586" i="2"/>
  <c r="G309" i="2"/>
  <c r="G437" i="2"/>
  <c r="G185" i="2"/>
  <c r="G389" i="2"/>
  <c r="F93" i="1"/>
  <c r="P93" i="1" s="1"/>
  <c r="G650" i="2"/>
  <c r="G213" i="2"/>
  <c r="G245" i="2"/>
  <c r="G421" i="2"/>
  <c r="G554" i="2"/>
  <c r="G91" i="1"/>
  <c r="I91" i="1" s="1"/>
  <c r="G27" i="1"/>
  <c r="I27" i="1" s="1"/>
  <c r="G34" i="1"/>
  <c r="M12" i="2"/>
  <c r="M13" i="2"/>
  <c r="H587" i="2"/>
  <c r="G587" i="2"/>
  <c r="H565" i="2"/>
  <c r="G565" i="2"/>
  <c r="H548" i="2"/>
  <c r="G548" i="2"/>
  <c r="H532" i="2"/>
  <c r="G532" i="2"/>
  <c r="H526" i="2"/>
  <c r="G526" i="2"/>
  <c r="H519" i="2"/>
  <c r="G519" i="2"/>
  <c r="H514" i="2"/>
  <c r="G514" i="2"/>
  <c r="H508" i="2"/>
  <c r="G508" i="2"/>
  <c r="F647" i="2"/>
  <c r="H647" i="2"/>
  <c r="I647" i="2"/>
  <c r="J647" i="2"/>
  <c r="H630" i="2"/>
  <c r="G630" i="2"/>
  <c r="H623" i="2"/>
  <c r="G623" i="2"/>
  <c r="H590" i="2"/>
  <c r="G590" i="2"/>
  <c r="H696" i="2"/>
  <c r="G696" i="2"/>
  <c r="F685" i="2"/>
  <c r="H685" i="2"/>
  <c r="G685" i="2"/>
  <c r="I685" i="2"/>
  <c r="J685" i="2"/>
  <c r="H667" i="2"/>
  <c r="G667" i="2"/>
  <c r="G652" i="2"/>
  <c r="H356" i="2"/>
  <c r="G356" i="2"/>
  <c r="H221" i="2"/>
  <c r="G221" i="2"/>
  <c r="H206" i="2"/>
  <c r="G206" i="2"/>
  <c r="F494" i="2"/>
  <c r="H494" i="2"/>
  <c r="I494" i="2"/>
  <c r="J494" i="2"/>
  <c r="G494" i="2"/>
  <c r="H488" i="2"/>
  <c r="G488" i="2"/>
  <c r="H484" i="2"/>
  <c r="G484" i="2"/>
  <c r="G473" i="2"/>
  <c r="H473" i="2"/>
  <c r="H468" i="2"/>
  <c r="G468" i="2"/>
  <c r="H462" i="2"/>
  <c r="G462" i="2"/>
  <c r="H457" i="2"/>
  <c r="G457" i="2"/>
  <c r="H424" i="2"/>
  <c r="G424" i="2"/>
  <c r="F418" i="2"/>
  <c r="H418" i="2"/>
  <c r="G418" i="2"/>
  <c r="F412" i="2"/>
  <c r="H412" i="2"/>
  <c r="I412" i="2"/>
  <c r="J412" i="2"/>
  <c r="H390" i="2"/>
  <c r="G390" i="2"/>
  <c r="H688" i="2"/>
  <c r="G688" i="2"/>
  <c r="G582" i="2"/>
  <c r="H582" i="2"/>
  <c r="F547" i="2"/>
  <c r="H547" i="2"/>
  <c r="G538" i="2"/>
  <c r="F531" i="2"/>
  <c r="H531" i="2"/>
  <c r="G531" i="2"/>
  <c r="F518" i="2"/>
  <c r="H518" i="2"/>
  <c r="H450" i="2"/>
  <c r="G450" i="2"/>
  <c r="H259" i="2"/>
  <c r="G259" i="2"/>
  <c r="G86" i="2"/>
  <c r="H86" i="2"/>
  <c r="G477" i="2"/>
  <c r="G226" i="2"/>
  <c r="G599" i="2"/>
  <c r="H578" i="2"/>
  <c r="G578" i="2"/>
  <c r="H569" i="2"/>
  <c r="G569" i="2"/>
  <c r="H441" i="2"/>
  <c r="G441" i="2"/>
  <c r="H134" i="2"/>
  <c r="G134" i="2"/>
  <c r="H102" i="2"/>
  <c r="G102" i="2"/>
  <c r="F620" i="2"/>
  <c r="H620" i="2"/>
  <c r="G620" i="2"/>
  <c r="H568" i="2"/>
  <c r="G568" i="2"/>
  <c r="F327" i="2"/>
  <c r="H327" i="2"/>
  <c r="G327" i="2"/>
  <c r="H619" i="2"/>
  <c r="G619" i="2"/>
  <c r="H608" i="2"/>
  <c r="G608" i="2"/>
  <c r="H560" i="2"/>
  <c r="G560" i="2"/>
  <c r="H150" i="2"/>
  <c r="G150" i="2"/>
  <c r="F82" i="2"/>
  <c r="I82" i="2"/>
  <c r="J82" i="2"/>
  <c r="G616" i="2"/>
  <c r="G604" i="2"/>
  <c r="G595" i="2"/>
  <c r="G580" i="2"/>
  <c r="G443" i="2"/>
  <c r="F607" i="2"/>
  <c r="H607" i="2"/>
  <c r="G607" i="2"/>
  <c r="F559" i="2"/>
  <c r="H559" i="2"/>
  <c r="F386" i="2"/>
  <c r="H386" i="2"/>
  <c r="G331" i="2"/>
  <c r="G159" i="2"/>
  <c r="H159" i="2"/>
  <c r="H451" i="2"/>
  <c r="G451" i="2"/>
  <c r="H396" i="2"/>
  <c r="G396" i="2"/>
  <c r="H360" i="2"/>
  <c r="G360" i="2"/>
  <c r="H201" i="2"/>
  <c r="G201" i="2"/>
  <c r="G581" i="2"/>
  <c r="G549" i="2"/>
  <c r="G525" i="2"/>
  <c r="I32" i="2"/>
  <c r="J32" i="2" s="1"/>
  <c r="F32" i="2"/>
  <c r="G32" i="2" s="1"/>
  <c r="I76" i="2"/>
  <c r="J76" i="2"/>
  <c r="G25" i="2"/>
  <c r="F71" i="2"/>
  <c r="I71" i="2"/>
  <c r="J71" i="2"/>
  <c r="E90" i="3"/>
  <c r="E112" i="1"/>
  <c r="F112" i="1" s="1"/>
  <c r="G112" i="1" s="1"/>
  <c r="I112" i="1" s="1"/>
  <c r="E21" i="1"/>
  <c r="F21" i="1" s="1"/>
  <c r="E157" i="4"/>
  <c r="F157" i="4" s="1"/>
  <c r="H71" i="2"/>
  <c r="G71" i="2"/>
  <c r="Z157" i="4"/>
  <c r="G82" i="2"/>
  <c r="H82" i="2"/>
  <c r="G547" i="2"/>
  <c r="G647" i="2"/>
  <c r="H32" i="2"/>
  <c r="G386" i="2"/>
  <c r="G559" i="2"/>
  <c r="G518" i="2"/>
  <c r="G412" i="2"/>
  <c r="H21" i="2"/>
  <c r="G21" i="2"/>
  <c r="G38" i="2"/>
  <c r="D18" i="2"/>
  <c r="E18" i="2"/>
  <c r="H45" i="2" l="1"/>
  <c r="G45" i="2"/>
  <c r="F49" i="2"/>
  <c r="H49" i="2" s="1"/>
  <c r="H27" i="2"/>
  <c r="H44" i="2"/>
  <c r="P162" i="1"/>
  <c r="S162" i="1" s="1"/>
  <c r="G162" i="4"/>
  <c r="Z162" i="4"/>
  <c r="P162" i="4"/>
  <c r="AU162" i="4"/>
  <c r="G40" i="2"/>
  <c r="H40" i="2"/>
  <c r="H23" i="2"/>
  <c r="G23" i="2"/>
  <c r="G46" i="2"/>
  <c r="P56" i="1"/>
  <c r="P92" i="1"/>
  <c r="F22" i="2"/>
  <c r="P115" i="1"/>
  <c r="P137" i="1"/>
  <c r="P101" i="1"/>
  <c r="G29" i="2"/>
  <c r="F42" i="2"/>
  <c r="H42" i="2" s="1"/>
  <c r="G58" i="1"/>
  <c r="I58" i="1" s="1"/>
  <c r="P58" i="1"/>
  <c r="P68" i="1"/>
  <c r="G68" i="1"/>
  <c r="I68" i="1" s="1"/>
  <c r="P37" i="1"/>
  <c r="G37" i="1"/>
  <c r="I37" i="1" s="1"/>
  <c r="P129" i="1"/>
  <c r="S129" i="1" s="1"/>
  <c r="G129" i="1"/>
  <c r="K129" i="1" s="1"/>
  <c r="E14" i="3"/>
  <c r="E131" i="3"/>
  <c r="F28" i="1"/>
  <c r="G28" i="1" s="1"/>
  <c r="I28" i="1" s="1"/>
  <c r="F96" i="1"/>
  <c r="E87" i="3"/>
  <c r="F29" i="1"/>
  <c r="F26" i="1"/>
  <c r="G26" i="1" s="1"/>
  <c r="I26" i="1" s="1"/>
  <c r="F131" i="1"/>
  <c r="G131" i="1" s="1"/>
  <c r="K131" i="1" s="1"/>
  <c r="F44" i="1"/>
  <c r="G44" i="1" s="1"/>
  <c r="I44" i="1" s="1"/>
  <c r="E30" i="3"/>
  <c r="F72" i="1"/>
  <c r="G72" i="1" s="1"/>
  <c r="I72" i="1" s="1"/>
  <c r="E158" i="1"/>
  <c r="F158" i="1" s="1"/>
  <c r="E156" i="1"/>
  <c r="F156" i="1" s="1"/>
  <c r="E109" i="3"/>
  <c r="E48" i="3"/>
  <c r="G137" i="1"/>
  <c r="K137" i="1" s="1"/>
  <c r="F53" i="1"/>
  <c r="G53" i="1" s="1"/>
  <c r="H53" i="1" s="1"/>
  <c r="F51" i="1"/>
  <c r="F38" i="1"/>
  <c r="G38" i="1" s="1"/>
  <c r="I38" i="1" s="1"/>
  <c r="E160" i="1"/>
  <c r="F160" i="1" s="1"/>
  <c r="G160" i="1" s="1"/>
  <c r="K160" i="1" s="1"/>
  <c r="E157" i="1"/>
  <c r="F157" i="1" s="1"/>
  <c r="E154" i="1"/>
  <c r="F154" i="1" s="1"/>
  <c r="E149" i="1"/>
  <c r="F149" i="1" s="1"/>
  <c r="P149" i="1" s="1"/>
  <c r="E155" i="1"/>
  <c r="F155" i="1" s="1"/>
  <c r="G155" i="1" s="1"/>
  <c r="K155" i="1" s="1"/>
  <c r="E148" i="1"/>
  <c r="F148" i="1" s="1"/>
  <c r="S34" i="1"/>
  <c r="E58" i="3"/>
  <c r="E127" i="3"/>
  <c r="E121" i="3"/>
  <c r="E11" i="3"/>
  <c r="F54" i="1"/>
  <c r="G54" i="1" s="1"/>
  <c r="I54" i="1" s="1"/>
  <c r="F55" i="1"/>
  <c r="G55" i="1" s="1"/>
  <c r="I55" i="1" s="1"/>
  <c r="E89" i="3"/>
  <c r="F99" i="1"/>
  <c r="G99" i="1" s="1"/>
  <c r="I99" i="1" s="1"/>
  <c r="E161" i="1"/>
  <c r="F161" i="1" s="1"/>
  <c r="E76" i="3"/>
  <c r="G101" i="1"/>
  <c r="I101" i="1" s="1"/>
  <c r="E159" i="1"/>
  <c r="F159" i="1" s="1"/>
  <c r="G159" i="1" s="1"/>
  <c r="K159" i="1" s="1"/>
  <c r="E140" i="1"/>
  <c r="F140" i="1" s="1"/>
  <c r="G140" i="1" s="1"/>
  <c r="K140" i="1" s="1"/>
  <c r="E152" i="1"/>
  <c r="F152" i="1" s="1"/>
  <c r="E147" i="1"/>
  <c r="F147" i="1" s="1"/>
  <c r="E55" i="3"/>
  <c r="F33" i="1"/>
  <c r="G33" i="1" s="1"/>
  <c r="I33" i="1" s="1"/>
  <c r="E52" i="3"/>
  <c r="E104" i="3"/>
  <c r="F22" i="1"/>
  <c r="G22" i="1" s="1"/>
  <c r="I22" i="1" s="1"/>
  <c r="F42" i="1"/>
  <c r="P90" i="4"/>
  <c r="R90" i="4" s="1"/>
  <c r="P39" i="4"/>
  <c r="AF39" i="4" s="1"/>
  <c r="P54" i="4"/>
  <c r="P68" i="4"/>
  <c r="P58" i="4"/>
  <c r="AF58" i="4" s="1"/>
  <c r="P159" i="4"/>
  <c r="P89" i="4"/>
  <c r="BL15" i="4"/>
  <c r="BL64" i="4"/>
  <c r="AU61" i="4"/>
  <c r="BL30" i="4"/>
  <c r="BL49" i="4"/>
  <c r="AU158" i="4"/>
  <c r="BL50" i="4"/>
  <c r="BL56" i="4"/>
  <c r="BL29" i="4"/>
  <c r="AU45" i="4"/>
  <c r="AU30" i="4"/>
  <c r="AT30" i="4" s="1"/>
  <c r="AS30" i="4" s="1"/>
  <c r="AR30" i="4" s="1"/>
  <c r="AQ30" i="4" s="1"/>
  <c r="AP30" i="4" s="1"/>
  <c r="AO30" i="4" s="1"/>
  <c r="AN30" i="4" s="1"/>
  <c r="AM30" i="4" s="1"/>
  <c r="AL30" i="4" s="1"/>
  <c r="AJ30" i="4" s="1"/>
  <c r="AU124" i="4"/>
  <c r="BL57" i="4"/>
  <c r="AU98" i="4"/>
  <c r="AT98" i="4" s="1"/>
  <c r="AS98" i="4" s="1"/>
  <c r="AR98" i="4" s="1"/>
  <c r="AQ98" i="4" s="1"/>
  <c r="AP98" i="4" s="1"/>
  <c r="AO98" i="4" s="1"/>
  <c r="AN98" i="4" s="1"/>
  <c r="AM98" i="4" s="1"/>
  <c r="AL98" i="4" s="1"/>
  <c r="AJ98" i="4" s="1"/>
  <c r="AU102" i="4"/>
  <c r="AT102" i="4" s="1"/>
  <c r="AS102" i="4" s="1"/>
  <c r="AR102" i="4" s="1"/>
  <c r="AQ102" i="4" s="1"/>
  <c r="AP102" i="4" s="1"/>
  <c r="AO102" i="4" s="1"/>
  <c r="AN102" i="4" s="1"/>
  <c r="AM102" i="4" s="1"/>
  <c r="AL102" i="4" s="1"/>
  <c r="AU94" i="4"/>
  <c r="AU144" i="4"/>
  <c r="AT144" i="4" s="1"/>
  <c r="AS144" i="4" s="1"/>
  <c r="AR144" i="4" s="1"/>
  <c r="AQ144" i="4" s="1"/>
  <c r="AP144" i="4" s="1"/>
  <c r="AO144" i="4" s="1"/>
  <c r="AN144" i="4" s="1"/>
  <c r="AM144" i="4" s="1"/>
  <c r="AL144" i="4" s="1"/>
  <c r="AI144" i="4" s="1"/>
  <c r="BL2" i="4"/>
  <c r="BL46" i="4"/>
  <c r="BL31" i="4"/>
  <c r="BL16" i="4"/>
  <c r="BL69" i="4"/>
  <c r="BL42" i="4"/>
  <c r="AU56" i="4"/>
  <c r="AU90" i="4"/>
  <c r="AT90" i="4" s="1"/>
  <c r="AS90" i="4" s="1"/>
  <c r="AR90" i="4" s="1"/>
  <c r="AQ90" i="4" s="1"/>
  <c r="AP90" i="4" s="1"/>
  <c r="AO90" i="4" s="1"/>
  <c r="AN90" i="4" s="1"/>
  <c r="AM90" i="4" s="1"/>
  <c r="AL90" i="4" s="1"/>
  <c r="AJ90" i="4" s="1"/>
  <c r="E161" i="4"/>
  <c r="F161" i="4" s="1"/>
  <c r="E110" i="4"/>
  <c r="F110" i="4" s="1"/>
  <c r="Z110" i="4" s="1"/>
  <c r="E143" i="4"/>
  <c r="F143" i="4" s="1"/>
  <c r="E24" i="4"/>
  <c r="F24" i="4" s="1"/>
  <c r="E29" i="4"/>
  <c r="F29" i="4" s="1"/>
  <c r="G29" i="4" s="1"/>
  <c r="E59" i="4"/>
  <c r="F59" i="4" s="1"/>
  <c r="AU59" i="4" s="1"/>
  <c r="AT59" i="4" s="1"/>
  <c r="AS59" i="4" s="1"/>
  <c r="AR59" i="4" s="1"/>
  <c r="AQ59" i="4" s="1"/>
  <c r="AP59" i="4" s="1"/>
  <c r="AO59" i="4" s="1"/>
  <c r="AN59" i="4" s="1"/>
  <c r="AM59" i="4" s="1"/>
  <c r="AL59" i="4" s="1"/>
  <c r="E58" i="4"/>
  <c r="F58" i="4" s="1"/>
  <c r="E86" i="4"/>
  <c r="F86" i="4" s="1"/>
  <c r="G86" i="4" s="1"/>
  <c r="E73" i="4"/>
  <c r="F73" i="4" s="1"/>
  <c r="AU73" i="4" s="1"/>
  <c r="AT73" i="4" s="1"/>
  <c r="AS73" i="4" s="1"/>
  <c r="AR73" i="4" s="1"/>
  <c r="AQ73" i="4" s="1"/>
  <c r="AP73" i="4" s="1"/>
  <c r="AO73" i="4" s="1"/>
  <c r="AN73" i="4" s="1"/>
  <c r="AM73" i="4" s="1"/>
  <c r="AL73" i="4" s="1"/>
  <c r="E60" i="4"/>
  <c r="F60" i="4" s="1"/>
  <c r="AU60" i="4" s="1"/>
  <c r="AT60" i="4" s="1"/>
  <c r="AS60" i="4" s="1"/>
  <c r="AR60" i="4" s="1"/>
  <c r="AQ60" i="4" s="1"/>
  <c r="AP60" i="4" s="1"/>
  <c r="AO60" i="4" s="1"/>
  <c r="AN60" i="4" s="1"/>
  <c r="AM60" i="4" s="1"/>
  <c r="AL60" i="4" s="1"/>
  <c r="E90" i="4"/>
  <c r="F90" i="4" s="1"/>
  <c r="Z90" i="4" s="1"/>
  <c r="E119" i="4"/>
  <c r="F119" i="4" s="1"/>
  <c r="E49" i="4"/>
  <c r="F49" i="4" s="1"/>
  <c r="E138" i="4"/>
  <c r="F138" i="4" s="1"/>
  <c r="E129" i="4"/>
  <c r="F129" i="4" s="1"/>
  <c r="G129" i="4" s="1"/>
  <c r="G104" i="4"/>
  <c r="I104" i="4" s="1"/>
  <c r="G127" i="4"/>
  <c r="I127" i="4" s="1"/>
  <c r="E142" i="4"/>
  <c r="F142" i="4" s="1"/>
  <c r="P142" i="4" s="1"/>
  <c r="E151" i="4"/>
  <c r="F151" i="4" s="1"/>
  <c r="E154" i="4"/>
  <c r="F154" i="4" s="1"/>
  <c r="E137" i="4"/>
  <c r="F137" i="4" s="1"/>
  <c r="E30" i="4"/>
  <c r="F30" i="4" s="1"/>
  <c r="E80" i="4"/>
  <c r="F80" i="4" s="1"/>
  <c r="G80" i="4" s="1"/>
  <c r="I80" i="4" s="1"/>
  <c r="E72" i="4"/>
  <c r="F72" i="4" s="1"/>
  <c r="G72" i="4" s="1"/>
  <c r="E145" i="4"/>
  <c r="F145" i="4" s="1"/>
  <c r="E123" i="4"/>
  <c r="F123" i="4" s="1"/>
  <c r="E91" i="4"/>
  <c r="F91" i="4" s="1"/>
  <c r="E116" i="4"/>
  <c r="F116" i="4" s="1"/>
  <c r="Z116" i="4" s="1"/>
  <c r="E46" i="4"/>
  <c r="F46" i="4" s="1"/>
  <c r="E109" i="4"/>
  <c r="F109" i="4" s="1"/>
  <c r="Z109" i="4" s="1"/>
  <c r="E133" i="4"/>
  <c r="F133" i="4" s="1"/>
  <c r="E114" i="4"/>
  <c r="F114" i="4" s="1"/>
  <c r="P114" i="4" s="1"/>
  <c r="R114" i="4" s="1"/>
  <c r="E28" i="4"/>
  <c r="F28" i="4" s="1"/>
  <c r="E31" i="4"/>
  <c r="F31" i="4" s="1"/>
  <c r="AU31" i="4" s="1"/>
  <c r="E48" i="4"/>
  <c r="F48" i="4" s="1"/>
  <c r="AU48" i="4" s="1"/>
  <c r="AT48" i="4" s="1"/>
  <c r="AS48" i="4" s="1"/>
  <c r="AR48" i="4" s="1"/>
  <c r="AQ48" i="4" s="1"/>
  <c r="AP48" i="4" s="1"/>
  <c r="AO48" i="4" s="1"/>
  <c r="AN48" i="4" s="1"/>
  <c r="AM48" i="4" s="1"/>
  <c r="AL48" i="4" s="1"/>
  <c r="G58" i="4"/>
  <c r="E47" i="4"/>
  <c r="F47" i="4" s="1"/>
  <c r="E85" i="4"/>
  <c r="F85" i="4" s="1"/>
  <c r="E79" i="4"/>
  <c r="F79" i="4" s="1"/>
  <c r="Z79" i="4" s="1"/>
  <c r="E71" i="4"/>
  <c r="F71" i="4" s="1"/>
  <c r="G71" i="4" s="1"/>
  <c r="E139" i="4"/>
  <c r="F139" i="4" s="1"/>
  <c r="E94" i="4"/>
  <c r="F94" i="4" s="1"/>
  <c r="E127" i="4"/>
  <c r="F127" i="4" s="1"/>
  <c r="Z127" i="4" s="1"/>
  <c r="E62" i="4"/>
  <c r="F62" i="4" s="1"/>
  <c r="E148" i="4"/>
  <c r="F148" i="4" s="1"/>
  <c r="E87" i="4"/>
  <c r="F87" i="4" s="1"/>
  <c r="P87" i="4" s="1"/>
  <c r="E144" i="4"/>
  <c r="F144" i="4" s="1"/>
  <c r="G132" i="4"/>
  <c r="G76" i="4"/>
  <c r="E159" i="4"/>
  <c r="F159" i="4" s="1"/>
  <c r="E51" i="4"/>
  <c r="F51" i="4" s="1"/>
  <c r="E118" i="4"/>
  <c r="F118" i="4" s="1"/>
  <c r="AU118" i="4" s="1"/>
  <c r="AT118" i="4" s="1"/>
  <c r="AS118" i="4" s="1"/>
  <c r="AR118" i="4" s="1"/>
  <c r="AQ118" i="4" s="1"/>
  <c r="AP118" i="4" s="1"/>
  <c r="AO118" i="4" s="1"/>
  <c r="AN118" i="4" s="1"/>
  <c r="AM118" i="4" s="1"/>
  <c r="AL118" i="4" s="1"/>
  <c r="E141" i="4"/>
  <c r="F141" i="4" s="1"/>
  <c r="E22" i="4"/>
  <c r="F22" i="4" s="1"/>
  <c r="AU22" i="4" s="1"/>
  <c r="AT22" i="4" s="1"/>
  <c r="AS22" i="4" s="1"/>
  <c r="AR22" i="4" s="1"/>
  <c r="AQ22" i="4" s="1"/>
  <c r="AP22" i="4" s="1"/>
  <c r="AO22" i="4" s="1"/>
  <c r="AN22" i="4" s="1"/>
  <c r="AM22" i="4" s="1"/>
  <c r="AL22" i="4" s="1"/>
  <c r="E32" i="4"/>
  <c r="F32" i="4" s="1"/>
  <c r="E36" i="4"/>
  <c r="F36" i="4" s="1"/>
  <c r="E35" i="4"/>
  <c r="F35" i="4" s="1"/>
  <c r="Z35" i="4" s="1"/>
  <c r="E66" i="4"/>
  <c r="F66" i="4" s="1"/>
  <c r="P66" i="4" s="1"/>
  <c r="R66" i="4" s="1"/>
  <c r="E78" i="4"/>
  <c r="F78" i="4" s="1"/>
  <c r="Z78" i="4" s="1"/>
  <c r="E70" i="4"/>
  <c r="F70" i="4" s="1"/>
  <c r="AU70" i="4" s="1"/>
  <c r="E135" i="4"/>
  <c r="F135" i="4" s="1"/>
  <c r="G135" i="4" s="1"/>
  <c r="E99" i="4"/>
  <c r="F99" i="4" s="1"/>
  <c r="P99" i="4" s="1"/>
  <c r="E96" i="4"/>
  <c r="F96" i="4" s="1"/>
  <c r="Z96" i="4" s="1"/>
  <c r="E120" i="4"/>
  <c r="F120" i="4" s="1"/>
  <c r="Z120" i="4" s="1"/>
  <c r="E50" i="4"/>
  <c r="F50" i="4" s="1"/>
  <c r="AU50" i="4" s="1"/>
  <c r="E113" i="4"/>
  <c r="F113" i="4" s="1"/>
  <c r="Z113" i="4" s="1"/>
  <c r="E150" i="4"/>
  <c r="F150" i="4" s="1"/>
  <c r="E156" i="4"/>
  <c r="F156" i="4" s="1"/>
  <c r="AU156" i="4" s="1"/>
  <c r="E158" i="4"/>
  <c r="F158" i="4" s="1"/>
  <c r="G158" i="4" s="1"/>
  <c r="E65" i="4"/>
  <c r="F65" i="4" s="1"/>
  <c r="AU65" i="4" s="1"/>
  <c r="AT65" i="4" s="1"/>
  <c r="AS65" i="4" s="1"/>
  <c r="AR65" i="4" s="1"/>
  <c r="AQ65" i="4" s="1"/>
  <c r="AP65" i="4" s="1"/>
  <c r="AO65" i="4" s="1"/>
  <c r="AN65" i="4" s="1"/>
  <c r="AM65" i="4" s="1"/>
  <c r="AL65" i="4" s="1"/>
  <c r="AK65" i="4" s="1"/>
  <c r="E122" i="4"/>
  <c r="F122" i="4" s="1"/>
  <c r="E26" i="4"/>
  <c r="F26" i="4" s="1"/>
  <c r="AU26" i="4" s="1"/>
  <c r="AT26" i="4" s="1"/>
  <c r="AS26" i="4" s="1"/>
  <c r="AR26" i="4" s="1"/>
  <c r="AQ26" i="4" s="1"/>
  <c r="AP26" i="4" s="1"/>
  <c r="AO26" i="4" s="1"/>
  <c r="AN26" i="4" s="1"/>
  <c r="AM26" i="4" s="1"/>
  <c r="AL26" i="4" s="1"/>
  <c r="E33" i="4"/>
  <c r="F33" i="4" s="1"/>
  <c r="AU33" i="4" s="1"/>
  <c r="AT33" i="4" s="1"/>
  <c r="AS33" i="4" s="1"/>
  <c r="AR33" i="4" s="1"/>
  <c r="AQ33" i="4" s="1"/>
  <c r="AP33" i="4" s="1"/>
  <c r="AO33" i="4" s="1"/>
  <c r="AN33" i="4" s="1"/>
  <c r="AM33" i="4" s="1"/>
  <c r="AL33" i="4" s="1"/>
  <c r="E45" i="4"/>
  <c r="F45" i="4" s="1"/>
  <c r="G45" i="4" s="1"/>
  <c r="E61" i="4"/>
  <c r="F61" i="4" s="1"/>
  <c r="P61" i="4" s="1"/>
  <c r="R61" i="4" s="1"/>
  <c r="E95" i="4"/>
  <c r="F95" i="4" s="1"/>
  <c r="E84" i="4"/>
  <c r="F84" i="4" s="1"/>
  <c r="AU84" i="4" s="1"/>
  <c r="AT84" i="4" s="1"/>
  <c r="AS84" i="4" s="1"/>
  <c r="AR84" i="4" s="1"/>
  <c r="AQ84" i="4" s="1"/>
  <c r="AP84" i="4" s="1"/>
  <c r="AO84" i="4" s="1"/>
  <c r="AN84" i="4" s="1"/>
  <c r="AM84" i="4" s="1"/>
  <c r="AL84" i="4" s="1"/>
  <c r="E77" i="4"/>
  <c r="F77" i="4" s="1"/>
  <c r="AU77" i="4" s="1"/>
  <c r="AT77" i="4" s="1"/>
  <c r="AS77" i="4" s="1"/>
  <c r="AR77" i="4" s="1"/>
  <c r="AQ77" i="4" s="1"/>
  <c r="AP77" i="4" s="1"/>
  <c r="AO77" i="4" s="1"/>
  <c r="AN77" i="4" s="1"/>
  <c r="AM77" i="4" s="1"/>
  <c r="AL77" i="4" s="1"/>
  <c r="AK77" i="4" s="1"/>
  <c r="E69" i="4"/>
  <c r="F69" i="4" s="1"/>
  <c r="E155" i="4"/>
  <c r="F155" i="4" s="1"/>
  <c r="E103" i="4"/>
  <c r="F103" i="4" s="1"/>
  <c r="E131" i="4"/>
  <c r="F131" i="4" s="1"/>
  <c r="E100" i="4"/>
  <c r="F100" i="4" s="1"/>
  <c r="G100" i="4" s="1"/>
  <c r="I100" i="4" s="1"/>
  <c r="E124" i="4"/>
  <c r="F124" i="4" s="1"/>
  <c r="Z124" i="4" s="1"/>
  <c r="E92" i="4"/>
  <c r="F92" i="4" s="1"/>
  <c r="G92" i="4" s="1"/>
  <c r="G116" i="4"/>
  <c r="G39" i="4"/>
  <c r="E147" i="4"/>
  <c r="F147" i="4" s="1"/>
  <c r="E160" i="4"/>
  <c r="F160" i="4" s="1"/>
  <c r="Z160" i="4" s="1"/>
  <c r="E149" i="4"/>
  <c r="F149" i="4" s="1"/>
  <c r="G149" i="4" s="1"/>
  <c r="K149" i="4" s="1"/>
  <c r="E152" i="4"/>
  <c r="F152" i="4" s="1"/>
  <c r="AU152" i="4" s="1"/>
  <c r="AT152" i="4" s="1"/>
  <c r="AS152" i="4" s="1"/>
  <c r="AR152" i="4" s="1"/>
  <c r="AQ152" i="4" s="1"/>
  <c r="AP152" i="4" s="1"/>
  <c r="AO152" i="4" s="1"/>
  <c r="AN152" i="4" s="1"/>
  <c r="AM152" i="4" s="1"/>
  <c r="AL152" i="4" s="1"/>
  <c r="E102" i="4"/>
  <c r="F102" i="4" s="1"/>
  <c r="E130" i="4"/>
  <c r="F130" i="4" s="1"/>
  <c r="AU130" i="4" s="1"/>
  <c r="AT130" i="4" s="1"/>
  <c r="AS130" i="4" s="1"/>
  <c r="AR130" i="4" s="1"/>
  <c r="AQ130" i="4" s="1"/>
  <c r="AP130" i="4" s="1"/>
  <c r="AO130" i="4" s="1"/>
  <c r="AN130" i="4" s="1"/>
  <c r="AM130" i="4" s="1"/>
  <c r="AL130" i="4" s="1"/>
  <c r="E41" i="4"/>
  <c r="F41" i="4" s="1"/>
  <c r="Z41" i="4" s="1"/>
  <c r="E53" i="4"/>
  <c r="F53" i="4" s="1"/>
  <c r="AU53" i="4" s="1"/>
  <c r="E27" i="4"/>
  <c r="F27" i="4" s="1"/>
  <c r="P27" i="4" s="1"/>
  <c r="R27" i="4" s="1"/>
  <c r="E34" i="4"/>
  <c r="F34" i="4" s="1"/>
  <c r="Z34" i="4" s="1"/>
  <c r="E64" i="4"/>
  <c r="F64" i="4" s="1"/>
  <c r="P64" i="4" s="1"/>
  <c r="E88" i="4"/>
  <c r="F88" i="4" s="1"/>
  <c r="AU88" i="4" s="1"/>
  <c r="AT88" i="4" s="1"/>
  <c r="AS88" i="4" s="1"/>
  <c r="AR88" i="4" s="1"/>
  <c r="AQ88" i="4" s="1"/>
  <c r="AP88" i="4" s="1"/>
  <c r="AO88" i="4" s="1"/>
  <c r="AN88" i="4" s="1"/>
  <c r="AM88" i="4" s="1"/>
  <c r="AL88" i="4" s="1"/>
  <c r="E82" i="4"/>
  <c r="F82" i="4" s="1"/>
  <c r="E75" i="4"/>
  <c r="F75" i="4" s="1"/>
  <c r="E54" i="4"/>
  <c r="F54" i="4" s="1"/>
  <c r="AU54" i="4" s="1"/>
  <c r="AT54" i="4" s="1"/>
  <c r="AS54" i="4" s="1"/>
  <c r="AR54" i="4" s="1"/>
  <c r="AQ54" i="4" s="1"/>
  <c r="AP54" i="4" s="1"/>
  <c r="AO54" i="4" s="1"/>
  <c r="AN54" i="4" s="1"/>
  <c r="AM54" i="4" s="1"/>
  <c r="AL54" i="4" s="1"/>
  <c r="E111" i="4"/>
  <c r="F111" i="4" s="1"/>
  <c r="Z111" i="4" s="1"/>
  <c r="E38" i="4"/>
  <c r="F38" i="4" s="1"/>
  <c r="AU38" i="4" s="1"/>
  <c r="AT38" i="4" s="1"/>
  <c r="AS38" i="4" s="1"/>
  <c r="AR38" i="4" s="1"/>
  <c r="AQ38" i="4" s="1"/>
  <c r="AP38" i="4" s="1"/>
  <c r="AO38" i="4" s="1"/>
  <c r="AN38" i="4" s="1"/>
  <c r="AM38" i="4" s="1"/>
  <c r="AL38" i="4" s="1"/>
  <c r="E108" i="4"/>
  <c r="F108" i="4" s="1"/>
  <c r="AU108" i="4" s="1"/>
  <c r="AT108" i="4" s="1"/>
  <c r="AS108" i="4" s="1"/>
  <c r="AR108" i="4" s="1"/>
  <c r="AQ108" i="4" s="1"/>
  <c r="AP108" i="4" s="1"/>
  <c r="AO108" i="4" s="1"/>
  <c r="AN108" i="4" s="1"/>
  <c r="AM108" i="4" s="1"/>
  <c r="AL108" i="4" s="1"/>
  <c r="E132" i="4"/>
  <c r="F132" i="4" s="1"/>
  <c r="AU132" i="4" s="1"/>
  <c r="AT132" i="4" s="1"/>
  <c r="AS132" i="4" s="1"/>
  <c r="AR132" i="4" s="1"/>
  <c r="AQ132" i="4" s="1"/>
  <c r="AP132" i="4" s="1"/>
  <c r="AO132" i="4" s="1"/>
  <c r="AN132" i="4" s="1"/>
  <c r="AM132" i="4" s="1"/>
  <c r="AL132" i="4" s="1"/>
  <c r="AI132" i="4" s="1"/>
  <c r="E101" i="4"/>
  <c r="F101" i="4" s="1"/>
  <c r="G101" i="4" s="1"/>
  <c r="E121" i="4"/>
  <c r="F121" i="4" s="1"/>
  <c r="E140" i="4"/>
  <c r="F140" i="4" s="1"/>
  <c r="AU140" i="4" s="1"/>
  <c r="AT140" i="4" s="1"/>
  <c r="AS140" i="4" s="1"/>
  <c r="AR140" i="4" s="1"/>
  <c r="AQ140" i="4" s="1"/>
  <c r="AP140" i="4" s="1"/>
  <c r="AO140" i="4" s="1"/>
  <c r="AN140" i="4" s="1"/>
  <c r="AM140" i="4" s="1"/>
  <c r="AL140" i="4" s="1"/>
  <c r="E106" i="4"/>
  <c r="F106" i="4" s="1"/>
  <c r="AU106" i="4" s="1"/>
  <c r="E134" i="4"/>
  <c r="F134" i="4" s="1"/>
  <c r="G122" i="4"/>
  <c r="I122" i="4" s="1"/>
  <c r="E40" i="4"/>
  <c r="F40" i="4" s="1"/>
  <c r="P40" i="4" s="1"/>
  <c r="E21" i="4"/>
  <c r="F21" i="4" s="1"/>
  <c r="AU21" i="4" s="1"/>
  <c r="AT21" i="4" s="1"/>
  <c r="AS21" i="4" s="1"/>
  <c r="AR21" i="4" s="1"/>
  <c r="AQ21" i="4" s="1"/>
  <c r="AP21" i="4" s="1"/>
  <c r="AO21" i="4" s="1"/>
  <c r="AN21" i="4" s="1"/>
  <c r="AM21" i="4" s="1"/>
  <c r="AL21" i="4" s="1"/>
  <c r="E25" i="4"/>
  <c r="F25" i="4" s="1"/>
  <c r="AU25" i="4" s="1"/>
  <c r="AT25" i="4" s="1"/>
  <c r="AS25" i="4" s="1"/>
  <c r="AR25" i="4" s="1"/>
  <c r="AQ25" i="4" s="1"/>
  <c r="AP25" i="4" s="1"/>
  <c r="AO25" i="4" s="1"/>
  <c r="AN25" i="4" s="1"/>
  <c r="AM25" i="4" s="1"/>
  <c r="AL25" i="4" s="1"/>
  <c r="E63" i="4"/>
  <c r="F63" i="4" s="1"/>
  <c r="Z63" i="4" s="1"/>
  <c r="E52" i="4"/>
  <c r="F52" i="4" s="1"/>
  <c r="E37" i="4"/>
  <c r="F37" i="4" s="1"/>
  <c r="Z37" i="4" s="1"/>
  <c r="E44" i="4"/>
  <c r="F44" i="4" s="1"/>
  <c r="E81" i="4"/>
  <c r="F81" i="4" s="1"/>
  <c r="AU81" i="4" s="1"/>
  <c r="E74" i="4"/>
  <c r="F74" i="4" s="1"/>
  <c r="E67" i="4"/>
  <c r="F67" i="4" s="1"/>
  <c r="AU67" i="4" s="1"/>
  <c r="AT67" i="4" s="1"/>
  <c r="AS67" i="4" s="1"/>
  <c r="AR67" i="4" s="1"/>
  <c r="AQ67" i="4" s="1"/>
  <c r="AP67" i="4" s="1"/>
  <c r="AO67" i="4" s="1"/>
  <c r="AN67" i="4" s="1"/>
  <c r="AM67" i="4" s="1"/>
  <c r="AL67" i="4" s="1"/>
  <c r="E93" i="4"/>
  <c r="F93" i="4" s="1"/>
  <c r="AU93" i="4" s="1"/>
  <c r="AT93" i="4" s="1"/>
  <c r="AS93" i="4" s="1"/>
  <c r="AR93" i="4" s="1"/>
  <c r="AQ93" i="4" s="1"/>
  <c r="AP93" i="4" s="1"/>
  <c r="AO93" i="4" s="1"/>
  <c r="AN93" i="4" s="1"/>
  <c r="AM93" i="4" s="1"/>
  <c r="AL93" i="4" s="1"/>
  <c r="E42" i="4"/>
  <c r="F42" i="4" s="1"/>
  <c r="AU42" i="4" s="1"/>
  <c r="E115" i="4"/>
  <c r="F115" i="4" s="1"/>
  <c r="E55" i="4"/>
  <c r="F55" i="4" s="1"/>
  <c r="AU55" i="4" s="1"/>
  <c r="AT55" i="4" s="1"/>
  <c r="AS55" i="4" s="1"/>
  <c r="AR55" i="4" s="1"/>
  <c r="AQ55" i="4" s="1"/>
  <c r="AP55" i="4" s="1"/>
  <c r="AO55" i="4" s="1"/>
  <c r="AN55" i="4" s="1"/>
  <c r="AM55" i="4" s="1"/>
  <c r="AL55" i="4" s="1"/>
  <c r="E112" i="4"/>
  <c r="F112" i="4" s="1"/>
  <c r="AU112" i="4" s="1"/>
  <c r="E105" i="4"/>
  <c r="F105" i="4" s="1"/>
  <c r="Z105" i="4" s="1"/>
  <c r="E125" i="4"/>
  <c r="F125" i="4" s="1"/>
  <c r="G90" i="4"/>
  <c r="G24" i="4"/>
  <c r="I24" i="4" s="1"/>
  <c r="G33" i="4"/>
  <c r="I33" i="4" s="1"/>
  <c r="AB2" i="4"/>
  <c r="AB15" i="4" s="1"/>
  <c r="P76" i="4"/>
  <c r="R76" i="4" s="1"/>
  <c r="Z76" i="4"/>
  <c r="AU43" i="4"/>
  <c r="AT43" i="4" s="1"/>
  <c r="AS43" i="4" s="1"/>
  <c r="AR43" i="4" s="1"/>
  <c r="AQ43" i="4" s="1"/>
  <c r="AP43" i="4" s="1"/>
  <c r="AO43" i="4" s="1"/>
  <c r="AN43" i="4" s="1"/>
  <c r="AM43" i="4" s="1"/>
  <c r="AL43" i="4" s="1"/>
  <c r="AK43" i="4" s="1"/>
  <c r="AY7" i="4"/>
  <c r="F17" i="4"/>
  <c r="I29" i="4"/>
  <c r="G133" i="4"/>
  <c r="Z133" i="4"/>
  <c r="P133" i="4"/>
  <c r="AU133" i="4"/>
  <c r="AT133" i="4" s="1"/>
  <c r="AS133" i="4" s="1"/>
  <c r="AR133" i="4" s="1"/>
  <c r="Z154" i="4"/>
  <c r="P154" i="4"/>
  <c r="R154" i="4" s="1"/>
  <c r="AU154" i="4"/>
  <c r="G154" i="4"/>
  <c r="P151" i="4"/>
  <c r="G151" i="4"/>
  <c r="Z151" i="4"/>
  <c r="AU151" i="4"/>
  <c r="AT151" i="4" s="1"/>
  <c r="AS151" i="4" s="1"/>
  <c r="AR151" i="4" s="1"/>
  <c r="AQ151" i="4" s="1"/>
  <c r="AP151" i="4" s="1"/>
  <c r="AO151" i="4" s="1"/>
  <c r="AN151" i="4" s="1"/>
  <c r="AM151" i="4" s="1"/>
  <c r="AL151" i="4" s="1"/>
  <c r="AI151" i="4" s="1"/>
  <c r="Z138" i="4"/>
  <c r="P138" i="4"/>
  <c r="AF138" i="4" s="1"/>
  <c r="G138" i="4"/>
  <c r="K138" i="4" s="1"/>
  <c r="AU138" i="4"/>
  <c r="AT138" i="4" s="1"/>
  <c r="P112" i="4"/>
  <c r="AU86" i="4"/>
  <c r="P137" i="4"/>
  <c r="G137" i="4"/>
  <c r="Z137" i="4"/>
  <c r="AU137" i="4"/>
  <c r="P110" i="4"/>
  <c r="G125" i="4"/>
  <c r="K125" i="4" s="1"/>
  <c r="P125" i="4"/>
  <c r="AU125" i="4"/>
  <c r="AT42" i="4"/>
  <c r="AS42" i="4"/>
  <c r="AR42" i="4" s="1"/>
  <c r="AQ42" i="4" s="1"/>
  <c r="AP42" i="4" s="1"/>
  <c r="AO42" i="4" s="1"/>
  <c r="AN42" i="4" s="1"/>
  <c r="AM42" i="4" s="1"/>
  <c r="AL42" i="4" s="1"/>
  <c r="P29" i="4"/>
  <c r="R29" i="4" s="1"/>
  <c r="AU29" i="4"/>
  <c r="AT29" i="4" s="1"/>
  <c r="AS29" i="4" s="1"/>
  <c r="AR29" i="4" s="1"/>
  <c r="AQ29" i="4" s="1"/>
  <c r="AP29" i="4" s="1"/>
  <c r="AO29" i="4" s="1"/>
  <c r="AN29" i="4" s="1"/>
  <c r="AM29" i="4" s="1"/>
  <c r="AL29" i="4" s="1"/>
  <c r="Z29" i="4"/>
  <c r="Z143" i="4"/>
  <c r="AU143" i="4"/>
  <c r="G143" i="4"/>
  <c r="P143" i="4"/>
  <c r="Z121" i="4"/>
  <c r="P121" i="4"/>
  <c r="G121" i="4"/>
  <c r="AU121" i="4"/>
  <c r="AT121" i="4" s="1"/>
  <c r="AS121" i="4" s="1"/>
  <c r="AR121" i="4" s="1"/>
  <c r="AQ121" i="4" s="1"/>
  <c r="AP121" i="4" s="1"/>
  <c r="AO121" i="4" s="1"/>
  <c r="AN121" i="4" s="1"/>
  <c r="AM121" i="4" s="1"/>
  <c r="AL121" i="4" s="1"/>
  <c r="AK121" i="4" s="1"/>
  <c r="Z108" i="4"/>
  <c r="P46" i="4"/>
  <c r="Z46" i="4"/>
  <c r="AU46" i="4"/>
  <c r="G46" i="4"/>
  <c r="Z47" i="4"/>
  <c r="P47" i="4"/>
  <c r="AC47" i="4" s="1"/>
  <c r="AU47" i="4"/>
  <c r="AT47" i="4" s="1"/>
  <c r="AS47" i="4" s="1"/>
  <c r="AR47" i="4" s="1"/>
  <c r="AQ47" i="4" s="1"/>
  <c r="AP47" i="4" s="1"/>
  <c r="AO47" i="4" s="1"/>
  <c r="AN47" i="4" s="1"/>
  <c r="AM47" i="4" s="1"/>
  <c r="AL47" i="4" s="1"/>
  <c r="AK47" i="4" s="1"/>
  <c r="G47" i="4"/>
  <c r="Z97" i="4"/>
  <c r="P97" i="4"/>
  <c r="R97" i="4" s="1"/>
  <c r="AU97" i="4"/>
  <c r="G97" i="4"/>
  <c r="P146" i="4"/>
  <c r="AU146" i="4"/>
  <c r="AU75" i="4"/>
  <c r="AT75" i="4" s="1"/>
  <c r="AS75" i="4" s="1"/>
  <c r="G75" i="4"/>
  <c r="I75" i="4" s="1"/>
  <c r="P113" i="4"/>
  <c r="G113" i="4"/>
  <c r="AU113" i="4"/>
  <c r="G131" i="4"/>
  <c r="P131" i="4"/>
  <c r="R131" i="4" s="1"/>
  <c r="Z131" i="4"/>
  <c r="AU131" i="4"/>
  <c r="AT131" i="4" s="1"/>
  <c r="AS131" i="4" s="1"/>
  <c r="AR131" i="4" s="1"/>
  <c r="AQ131" i="4" s="1"/>
  <c r="AP131" i="4" s="1"/>
  <c r="AO131" i="4" s="1"/>
  <c r="AN131" i="4" s="1"/>
  <c r="AM131" i="4" s="1"/>
  <c r="AL131" i="4" s="1"/>
  <c r="AI131" i="4" s="1"/>
  <c r="Z103" i="4"/>
  <c r="G103" i="4"/>
  <c r="I103" i="4" s="1"/>
  <c r="AU103" i="4"/>
  <c r="AT103" i="4" s="1"/>
  <c r="AS103" i="4" s="1"/>
  <c r="AR103" i="4" s="1"/>
  <c r="AQ103" i="4" s="1"/>
  <c r="AP103" i="4" s="1"/>
  <c r="AO103" i="4" s="1"/>
  <c r="AN103" i="4" s="1"/>
  <c r="AM103" i="4" s="1"/>
  <c r="AL103" i="4" s="1"/>
  <c r="AJ103" i="4" s="1"/>
  <c r="P103" i="4"/>
  <c r="G83" i="4"/>
  <c r="I83" i="4" s="1"/>
  <c r="P83" i="4"/>
  <c r="AF83" i="4" s="1"/>
  <c r="Z83" i="4"/>
  <c r="AU83" i="4"/>
  <c r="Z23" i="4"/>
  <c r="P23" i="4"/>
  <c r="G23" i="4"/>
  <c r="AU23" i="4"/>
  <c r="Z136" i="4"/>
  <c r="AU136" i="4"/>
  <c r="P57" i="4"/>
  <c r="G57" i="4"/>
  <c r="Z57" i="4"/>
  <c r="AU57" i="4"/>
  <c r="AU126" i="4"/>
  <c r="G126" i="4"/>
  <c r="P126" i="4"/>
  <c r="Z150" i="4"/>
  <c r="G150" i="4"/>
  <c r="P150" i="4"/>
  <c r="R150" i="4" s="1"/>
  <c r="AU150" i="4"/>
  <c r="AT150" i="4" s="1"/>
  <c r="AS150" i="4" s="1"/>
  <c r="AR150" i="4" s="1"/>
  <c r="AQ150" i="4" s="1"/>
  <c r="AP150" i="4" s="1"/>
  <c r="AO150" i="4" s="1"/>
  <c r="AN150" i="4" s="1"/>
  <c r="AM150" i="4" s="1"/>
  <c r="AL150" i="4" s="1"/>
  <c r="AK150" i="4" s="1"/>
  <c r="G96" i="4"/>
  <c r="P96" i="4"/>
  <c r="AU96" i="4"/>
  <c r="Z135" i="4"/>
  <c r="AU135" i="4"/>
  <c r="P135" i="4"/>
  <c r="R135" i="4" s="1"/>
  <c r="G65" i="4"/>
  <c r="Z65" i="4"/>
  <c r="Z123" i="4"/>
  <c r="G123" i="4"/>
  <c r="AU123" i="4"/>
  <c r="P123" i="4"/>
  <c r="R123" i="4" s="1"/>
  <c r="P79" i="4"/>
  <c r="R79" i="4" s="1"/>
  <c r="G79" i="4"/>
  <c r="AU79" i="4"/>
  <c r="AT79" i="4" s="1"/>
  <c r="AS79" i="4" s="1"/>
  <c r="AR79" i="4" s="1"/>
  <c r="AQ79" i="4" s="1"/>
  <c r="AP79" i="4" s="1"/>
  <c r="AO79" i="4" s="1"/>
  <c r="AN79" i="4" s="1"/>
  <c r="AM79" i="4" s="1"/>
  <c r="AL79" i="4" s="1"/>
  <c r="AJ79" i="4" s="1"/>
  <c r="AU87" i="4"/>
  <c r="Z148" i="4"/>
  <c r="P148" i="4"/>
  <c r="R148" i="4" s="1"/>
  <c r="G148" i="4"/>
  <c r="AU148" i="4"/>
  <c r="AT148" i="4" s="1"/>
  <c r="AS148" i="4" s="1"/>
  <c r="AR148" i="4" s="1"/>
  <c r="AQ148" i="4" s="1"/>
  <c r="AU62" i="4"/>
  <c r="Z62" i="4"/>
  <c r="G70" i="4"/>
  <c r="I70" i="4" s="1"/>
  <c r="P78" i="4"/>
  <c r="R78" i="4" s="1"/>
  <c r="AU78" i="4"/>
  <c r="G78" i="4"/>
  <c r="AU36" i="4"/>
  <c r="Z36" i="4"/>
  <c r="AI93" i="4"/>
  <c r="AK93" i="4"/>
  <c r="AJ93" i="4"/>
  <c r="AI79" i="4"/>
  <c r="AI102" i="4"/>
  <c r="AJ121" i="4"/>
  <c r="AJ47" i="4"/>
  <c r="AJ144" i="4"/>
  <c r="AH144" i="4" s="1"/>
  <c r="AI43" i="4"/>
  <c r="AJ43" i="4"/>
  <c r="AK54" i="4"/>
  <c r="AJ54" i="4"/>
  <c r="AI54" i="4"/>
  <c r="AI67" i="4"/>
  <c r="AJ67" i="4"/>
  <c r="AK67" i="4"/>
  <c r="AJ131" i="4"/>
  <c r="AK98" i="4"/>
  <c r="AK132" i="4"/>
  <c r="AJ132" i="4"/>
  <c r="AH132" i="4" s="1"/>
  <c r="AB132" i="4" s="1"/>
  <c r="Y132" i="4" s="1"/>
  <c r="AP148" i="4"/>
  <c r="AO148" i="4" s="1"/>
  <c r="AN148" i="4" s="1"/>
  <c r="AM148" i="4" s="1"/>
  <c r="AL148" i="4" s="1"/>
  <c r="P157" i="4"/>
  <c r="R157" i="4" s="1"/>
  <c r="AU157" i="4"/>
  <c r="G157" i="4"/>
  <c r="G134" i="4"/>
  <c r="P134" i="4"/>
  <c r="AU134" i="4"/>
  <c r="Z134" i="4"/>
  <c r="G142" i="4"/>
  <c r="Z142" i="4"/>
  <c r="AU142" i="4"/>
  <c r="P41" i="4"/>
  <c r="AC41" i="4" s="1"/>
  <c r="G41" i="4"/>
  <c r="AU41" i="4"/>
  <c r="G147" i="4"/>
  <c r="Z147" i="4"/>
  <c r="P147" i="4"/>
  <c r="R142" i="4"/>
  <c r="G145" i="4"/>
  <c r="P145" i="4"/>
  <c r="Z145" i="4"/>
  <c r="AU145" i="4"/>
  <c r="Z71" i="4"/>
  <c r="AU71" i="4"/>
  <c r="G44" i="4"/>
  <c r="AU44" i="4"/>
  <c r="P44" i="4"/>
  <c r="Z44" i="4"/>
  <c r="P52" i="4"/>
  <c r="R52" i="4" s="1"/>
  <c r="Z52" i="4"/>
  <c r="G52" i="4"/>
  <c r="AU52" i="4"/>
  <c r="G28" i="4"/>
  <c r="P28" i="4"/>
  <c r="Z28" i="4"/>
  <c r="AU28" i="4"/>
  <c r="P101" i="4"/>
  <c r="P153" i="4"/>
  <c r="AC153" i="4" s="1"/>
  <c r="G153" i="4"/>
  <c r="Z153" i="4"/>
  <c r="AU153" i="4"/>
  <c r="P115" i="4"/>
  <c r="R115" i="4" s="1"/>
  <c r="Z115" i="4"/>
  <c r="G115" i="4"/>
  <c r="AU115" i="4"/>
  <c r="I45" i="4"/>
  <c r="J76" i="4"/>
  <c r="P124" i="4"/>
  <c r="G117" i="4"/>
  <c r="Z117" i="4"/>
  <c r="P111" i="4"/>
  <c r="G111" i="4"/>
  <c r="AF111" i="4" s="1"/>
  <c r="AF135" i="4"/>
  <c r="K135" i="4"/>
  <c r="P80" i="4"/>
  <c r="R80" i="4" s="1"/>
  <c r="Z60" i="4"/>
  <c r="Z89" i="4"/>
  <c r="G89" i="4"/>
  <c r="R89" i="4" s="1"/>
  <c r="G56" i="4"/>
  <c r="P56" i="4"/>
  <c r="Z56" i="4"/>
  <c r="G64" i="4"/>
  <c r="Z64" i="4"/>
  <c r="G63" i="4"/>
  <c r="P63" i="4"/>
  <c r="P24" i="4"/>
  <c r="Z24" i="4"/>
  <c r="Z130" i="4"/>
  <c r="G130" i="4"/>
  <c r="P130" i="4"/>
  <c r="G106" i="4"/>
  <c r="P161" i="4"/>
  <c r="G161" i="4"/>
  <c r="K161" i="4" s="1"/>
  <c r="Z161" i="4"/>
  <c r="AC23" i="4"/>
  <c r="AF46" i="4"/>
  <c r="AC46" i="4"/>
  <c r="I46" i="4"/>
  <c r="P107" i="4"/>
  <c r="Z107" i="4"/>
  <c r="G107" i="4"/>
  <c r="Z42" i="4"/>
  <c r="P42" i="4"/>
  <c r="AC42" i="4" s="1"/>
  <c r="P67" i="4"/>
  <c r="Z67" i="4"/>
  <c r="G67" i="4"/>
  <c r="P72" i="4"/>
  <c r="G84" i="4"/>
  <c r="P84" i="4"/>
  <c r="Z84" i="4"/>
  <c r="P43" i="4"/>
  <c r="G43" i="4"/>
  <c r="Z43" i="4"/>
  <c r="Z25" i="4"/>
  <c r="G25" i="4"/>
  <c r="P102" i="4"/>
  <c r="Z102" i="4"/>
  <c r="G102" i="4"/>
  <c r="P140" i="4"/>
  <c r="AF140" i="4" s="1"/>
  <c r="G140" i="4"/>
  <c r="Z140" i="4"/>
  <c r="Z92" i="4"/>
  <c r="P132" i="4"/>
  <c r="R132" i="4" s="1"/>
  <c r="Z132" i="4"/>
  <c r="AF103" i="4"/>
  <c r="AC103" i="4"/>
  <c r="G54" i="4"/>
  <c r="Z54" i="4"/>
  <c r="P93" i="4"/>
  <c r="R93" i="4" s="1"/>
  <c r="Z93" i="4"/>
  <c r="G93" i="4"/>
  <c r="Z68" i="4"/>
  <c r="G68" i="4"/>
  <c r="AF68" i="4" s="1"/>
  <c r="Z61" i="4"/>
  <c r="G61" i="4"/>
  <c r="Z33" i="4"/>
  <c r="P33" i="4"/>
  <c r="Z27" i="4"/>
  <c r="G27" i="4"/>
  <c r="Z21" i="4"/>
  <c r="G21" i="4"/>
  <c r="P98" i="4"/>
  <c r="G98" i="4"/>
  <c r="P152" i="4"/>
  <c r="P149" i="4"/>
  <c r="Z149" i="4"/>
  <c r="G160" i="4"/>
  <c r="G144" i="4"/>
  <c r="P144" i="4"/>
  <c r="Z144" i="4"/>
  <c r="AA144" i="4" s="1"/>
  <c r="P50" i="4"/>
  <c r="AC50" i="4" s="1"/>
  <c r="Z50" i="4"/>
  <c r="G146" i="4"/>
  <c r="Z146" i="4"/>
  <c r="Z74" i="4"/>
  <c r="P74" i="4"/>
  <c r="G74" i="4"/>
  <c r="Z66" i="4"/>
  <c r="G66" i="4"/>
  <c r="P45" i="4"/>
  <c r="AC45" i="4" s="1"/>
  <c r="Z45" i="4"/>
  <c r="P53" i="4"/>
  <c r="R53" i="4" s="1"/>
  <c r="Z53" i="4"/>
  <c r="G53" i="4"/>
  <c r="P122" i="4"/>
  <c r="R122" i="4" s="1"/>
  <c r="Z122" i="4"/>
  <c r="AR75" i="4"/>
  <c r="AQ75" i="4" s="1"/>
  <c r="AP75" i="4" s="1"/>
  <c r="AO75" i="4" s="1"/>
  <c r="AN75" i="4" s="1"/>
  <c r="AM75" i="4" s="1"/>
  <c r="AL75" i="4" s="1"/>
  <c r="K132" i="4"/>
  <c r="AC125" i="4"/>
  <c r="AF125" i="4"/>
  <c r="G62" i="4"/>
  <c r="P62" i="4"/>
  <c r="G128" i="4"/>
  <c r="P128" i="4"/>
  <c r="Z128" i="4"/>
  <c r="Z49" i="4"/>
  <c r="P49" i="4"/>
  <c r="AC49" i="4" s="1"/>
  <c r="G69" i="4"/>
  <c r="P69" i="4"/>
  <c r="Z75" i="4"/>
  <c r="P75" i="4"/>
  <c r="I58" i="4"/>
  <c r="P36" i="4"/>
  <c r="G36" i="4"/>
  <c r="Z32" i="4"/>
  <c r="G32" i="4"/>
  <c r="P136" i="4"/>
  <c r="G136" i="4"/>
  <c r="P118" i="4"/>
  <c r="Z158" i="4"/>
  <c r="P158" i="4"/>
  <c r="P104" i="4"/>
  <c r="Z104" i="4"/>
  <c r="P55" i="4"/>
  <c r="Z99" i="4"/>
  <c r="P155" i="4"/>
  <c r="G155" i="4"/>
  <c r="G48" i="4"/>
  <c r="P48" i="4"/>
  <c r="Z48" i="4"/>
  <c r="G31" i="4"/>
  <c r="P31" i="4"/>
  <c r="Z31" i="4"/>
  <c r="Z26" i="4"/>
  <c r="G26" i="4"/>
  <c r="P141" i="4"/>
  <c r="G141" i="4"/>
  <c r="Z141" i="4"/>
  <c r="G114" i="4"/>
  <c r="P51" i="4"/>
  <c r="G51" i="4"/>
  <c r="Z51" i="4"/>
  <c r="AU159" i="4"/>
  <c r="G159" i="4"/>
  <c r="AC159" i="4" s="1"/>
  <c r="Z159" i="4"/>
  <c r="G120" i="4"/>
  <c r="P120" i="4"/>
  <c r="Z38" i="4"/>
  <c r="G38" i="4"/>
  <c r="P38" i="4"/>
  <c r="P119" i="4"/>
  <c r="G119" i="4"/>
  <c r="Z119" i="4"/>
  <c r="G94" i="4"/>
  <c r="Z94" i="4"/>
  <c r="P94" i="4"/>
  <c r="P139" i="4"/>
  <c r="G139" i="4"/>
  <c r="G77" i="4"/>
  <c r="Z77" i="4"/>
  <c r="Z82" i="4"/>
  <c r="P82" i="4"/>
  <c r="G82" i="4"/>
  <c r="Z88" i="4"/>
  <c r="P59" i="4"/>
  <c r="G59" i="4"/>
  <c r="Z59" i="4"/>
  <c r="Z30" i="4"/>
  <c r="P30" i="4"/>
  <c r="G30" i="4"/>
  <c r="Z85" i="4"/>
  <c r="Z125" i="4"/>
  <c r="P85" i="4"/>
  <c r="R125" i="4"/>
  <c r="AC133" i="4"/>
  <c r="AU161" i="4"/>
  <c r="G21" i="1"/>
  <c r="I21" i="1" s="1"/>
  <c r="P114" i="1"/>
  <c r="G114" i="1"/>
  <c r="I114" i="1" s="1"/>
  <c r="G157" i="1"/>
  <c r="K157" i="1" s="1"/>
  <c r="P157" i="1"/>
  <c r="G154" i="1"/>
  <c r="K154" i="1" s="1"/>
  <c r="P154" i="1"/>
  <c r="G110" i="1"/>
  <c r="I110" i="1" s="1"/>
  <c r="P110" i="1"/>
  <c r="S110" i="1" s="1"/>
  <c r="G111" i="1"/>
  <c r="I111" i="1" s="1"/>
  <c r="P111" i="1"/>
  <c r="G66" i="1"/>
  <c r="I66" i="1" s="1"/>
  <c r="P66" i="1"/>
  <c r="G161" i="1"/>
  <c r="K161" i="1" s="1"/>
  <c r="P161" i="1"/>
  <c r="P123" i="1"/>
  <c r="G123" i="1"/>
  <c r="I123" i="1" s="1"/>
  <c r="G74" i="1"/>
  <c r="I74" i="1" s="1"/>
  <c r="P74" i="1"/>
  <c r="P32" i="1"/>
  <c r="G32" i="1"/>
  <c r="I32" i="1" s="1"/>
  <c r="G81" i="1"/>
  <c r="I81" i="1" s="1"/>
  <c r="P81" i="1"/>
  <c r="G142" i="1"/>
  <c r="K142" i="1" s="1"/>
  <c r="P142" i="1"/>
  <c r="S142" i="1" s="1"/>
  <c r="G150" i="1"/>
  <c r="K150" i="1" s="1"/>
  <c r="P150" i="1"/>
  <c r="P130" i="1"/>
  <c r="G130" i="1"/>
  <c r="K130" i="1" s="1"/>
  <c r="I34" i="1"/>
  <c r="E128" i="3"/>
  <c r="F69" i="1"/>
  <c r="G69" i="1" s="1"/>
  <c r="I69" i="1" s="1"/>
  <c r="F45" i="1"/>
  <c r="E42" i="3"/>
  <c r="F138" i="1"/>
  <c r="G138" i="1" s="1"/>
  <c r="E123" i="3"/>
  <c r="E108" i="3"/>
  <c r="S68" i="1"/>
  <c r="E13" i="3"/>
  <c r="E17" i="3"/>
  <c r="E126" i="3"/>
  <c r="S92" i="1"/>
  <c r="S56" i="1"/>
  <c r="E117" i="3"/>
  <c r="E35" i="3"/>
  <c r="P102" i="1"/>
  <c r="S102" i="1" s="1"/>
  <c r="P121" i="1"/>
  <c r="S121" i="1" s="1"/>
  <c r="F94" i="1"/>
  <c r="G94" i="1" s="1"/>
  <c r="I94" i="1" s="1"/>
  <c r="S37" i="1"/>
  <c r="G93" i="1"/>
  <c r="I93" i="1" s="1"/>
  <c r="F59" i="1"/>
  <c r="G59" i="1" s="1"/>
  <c r="I59" i="1" s="1"/>
  <c r="G65" i="1"/>
  <c r="I65" i="1" s="1"/>
  <c r="F103" i="1"/>
  <c r="G103" i="1" s="1"/>
  <c r="I103" i="1" s="1"/>
  <c r="S115" i="1"/>
  <c r="S39" i="1"/>
  <c r="E49" i="3"/>
  <c r="G50" i="2"/>
  <c r="H50" i="2"/>
  <c r="H37" i="2"/>
  <c r="G37" i="2"/>
  <c r="AF41" i="4"/>
  <c r="H47" i="2"/>
  <c r="G47" i="2"/>
  <c r="G39" i="2"/>
  <c r="H39" i="2"/>
  <c r="AC144" i="4"/>
  <c r="R144" i="4"/>
  <c r="F43" i="2"/>
  <c r="G31" i="2"/>
  <c r="H31" i="2"/>
  <c r="F24" i="2"/>
  <c r="I24" i="2"/>
  <c r="AF148" i="4"/>
  <c r="F48" i="2"/>
  <c r="I48" i="2"/>
  <c r="J48" i="2" s="1"/>
  <c r="G30" i="2"/>
  <c r="H30" i="2"/>
  <c r="I28" i="2"/>
  <c r="J28" i="2" s="1"/>
  <c r="F28" i="2"/>
  <c r="P133" i="1"/>
  <c r="S133" i="1" s="1"/>
  <c r="P38" i="1"/>
  <c r="S38" i="1" s="1"/>
  <c r="P85" i="1"/>
  <c r="S85" i="1" s="1"/>
  <c r="P72" i="1"/>
  <c r="S72" i="1" s="1"/>
  <c r="P31" i="1"/>
  <c r="S31" i="1" s="1"/>
  <c r="P54" i="1"/>
  <c r="S54" i="1" s="1"/>
  <c r="P88" i="1"/>
  <c r="S88" i="1" s="1"/>
  <c r="P90" i="1"/>
  <c r="S90" i="1" s="1"/>
  <c r="P138" i="1"/>
  <c r="S138" i="1" s="1"/>
  <c r="P97" i="1"/>
  <c r="S97" i="1" s="1"/>
  <c r="P23" i="1"/>
  <c r="S23" i="1" s="1"/>
  <c r="P124" i="1"/>
  <c r="S124" i="1" s="1"/>
  <c r="P131" i="1"/>
  <c r="S131" i="1" s="1"/>
  <c r="P61" i="1"/>
  <c r="S61" i="1" s="1"/>
  <c r="P21" i="1"/>
  <c r="S21" i="1" s="1"/>
  <c r="P60" i="1"/>
  <c r="S60" i="1" s="1"/>
  <c r="P36" i="1"/>
  <c r="S36" i="1" s="1"/>
  <c r="P55" i="1"/>
  <c r="S55" i="1" s="1"/>
  <c r="P95" i="1"/>
  <c r="S95" i="1" s="1"/>
  <c r="P24" i="1"/>
  <c r="S24" i="1" s="1"/>
  <c r="P145" i="1"/>
  <c r="S145" i="1" s="1"/>
  <c r="P106" i="1"/>
  <c r="S106" i="1" s="1"/>
  <c r="P122" i="1"/>
  <c r="S122" i="1" s="1"/>
  <c r="P125" i="1"/>
  <c r="S125" i="1" s="1"/>
  <c r="P63" i="1"/>
  <c r="S63" i="1" s="1"/>
  <c r="P117" i="1"/>
  <c r="S117" i="1" s="1"/>
  <c r="P79" i="1"/>
  <c r="S79" i="1" s="1"/>
  <c r="P86" i="1"/>
  <c r="S86" i="1" s="1"/>
  <c r="P78" i="1"/>
  <c r="S78" i="1" s="1"/>
  <c r="P69" i="1"/>
  <c r="S69" i="1" s="1"/>
  <c r="P144" i="1"/>
  <c r="S144" i="1" s="1"/>
  <c r="P134" i="1"/>
  <c r="S134" i="1" s="1"/>
  <c r="P112" i="1"/>
  <c r="S112" i="1" s="1"/>
  <c r="P41" i="1"/>
  <c r="S41" i="1" s="1"/>
  <c r="P47" i="1"/>
  <c r="S47" i="1" s="1"/>
  <c r="P49" i="1"/>
  <c r="P99" i="1"/>
  <c r="S99" i="1" s="1"/>
  <c r="P126" i="1"/>
  <c r="S126" i="1" s="1"/>
  <c r="P30" i="1"/>
  <c r="S30" i="1" s="1"/>
  <c r="P107" i="1"/>
  <c r="S107" i="1" s="1"/>
  <c r="P33" i="1"/>
  <c r="S33" i="1" s="1"/>
  <c r="P73" i="1"/>
  <c r="S73" i="1" s="1"/>
  <c r="P82" i="1"/>
  <c r="S82" i="1" s="1"/>
  <c r="P135" i="1"/>
  <c r="S135" i="1" s="1"/>
  <c r="P128" i="1"/>
  <c r="S128" i="1" s="1"/>
  <c r="P105" i="1"/>
  <c r="S105" i="1" s="1"/>
  <c r="P70" i="1"/>
  <c r="S70" i="1" s="1"/>
  <c r="P62" i="1"/>
  <c r="S62" i="1" s="1"/>
  <c r="P100" i="1"/>
  <c r="S100" i="1" s="1"/>
  <c r="P71" i="1"/>
  <c r="S71" i="1" s="1"/>
  <c r="P104" i="1"/>
  <c r="S104" i="1" s="1"/>
  <c r="P44" i="1"/>
  <c r="S44" i="1" s="1"/>
  <c r="P50" i="1"/>
  <c r="P109" i="1"/>
  <c r="S109" i="1" s="1"/>
  <c r="P89" i="1"/>
  <c r="S89" i="1" s="1"/>
  <c r="P53" i="1"/>
  <c r="S53" i="1" s="1"/>
  <c r="P141" i="1"/>
  <c r="S141" i="1" s="1"/>
  <c r="P155" i="1"/>
  <c r="S155" i="1" s="1"/>
  <c r="P159" i="1"/>
  <c r="S159" i="1" s="1"/>
  <c r="P146" i="1"/>
  <c r="S146" i="1" s="1"/>
  <c r="P139" i="1"/>
  <c r="S139" i="1" s="1"/>
  <c r="P35" i="1"/>
  <c r="S35" i="1" s="1"/>
  <c r="P42" i="1"/>
  <c r="P48" i="1"/>
  <c r="S48" i="1" s="1"/>
  <c r="P52" i="1"/>
  <c r="S52" i="1" s="1"/>
  <c r="P75" i="1"/>
  <c r="S75" i="1" s="1"/>
  <c r="P108" i="1"/>
  <c r="S108" i="1" s="1"/>
  <c r="P118" i="1"/>
  <c r="S118" i="1" s="1"/>
  <c r="P120" i="1"/>
  <c r="S120" i="1" s="1"/>
  <c r="P87" i="1"/>
  <c r="S87" i="1" s="1"/>
  <c r="P84" i="1"/>
  <c r="S84" i="1" s="1"/>
  <c r="P76" i="1"/>
  <c r="S76" i="1" s="1"/>
  <c r="P119" i="1"/>
  <c r="S119" i="1" s="1"/>
  <c r="P127" i="1"/>
  <c r="S127" i="1" s="1"/>
  <c r="P91" i="1"/>
  <c r="S91" i="1" s="1"/>
  <c r="P27" i="1"/>
  <c r="S27" i="1" s="1"/>
  <c r="P67" i="1"/>
  <c r="S67" i="1" s="1"/>
  <c r="P40" i="1"/>
  <c r="S40" i="1" s="1"/>
  <c r="P43" i="1"/>
  <c r="S43" i="1" s="1"/>
  <c r="P46" i="1"/>
  <c r="S46" i="1" s="1"/>
  <c r="P77" i="1"/>
  <c r="S77" i="1" s="1"/>
  <c r="P57" i="1"/>
  <c r="S57" i="1" s="1"/>
  <c r="P116" i="1"/>
  <c r="S116" i="1" s="1"/>
  <c r="P83" i="1"/>
  <c r="S83" i="1" s="1"/>
  <c r="P113" i="1"/>
  <c r="S113" i="1" s="1"/>
  <c r="P28" i="1"/>
  <c r="S28" i="1" s="1"/>
  <c r="P136" i="1"/>
  <c r="S136" i="1" s="1"/>
  <c r="P64" i="1"/>
  <c r="S64" i="1" s="1"/>
  <c r="P132" i="1"/>
  <c r="S132" i="1" s="1"/>
  <c r="P143" i="1"/>
  <c r="S143" i="1" s="1"/>
  <c r="P98" i="1"/>
  <c r="S98" i="1" s="1"/>
  <c r="P80" i="1"/>
  <c r="S80" i="1" s="1"/>
  <c r="P25" i="1"/>
  <c r="S25" i="1" s="1"/>
  <c r="P160" i="1"/>
  <c r="S160" i="1" s="1"/>
  <c r="P151" i="1"/>
  <c r="S151" i="1" s="1"/>
  <c r="P153" i="1"/>
  <c r="S153" i="1" s="1"/>
  <c r="I35" i="2"/>
  <c r="J35" i="2" s="1"/>
  <c r="F35" i="2"/>
  <c r="H35" i="2" s="1"/>
  <c r="I34" i="2"/>
  <c r="J34" i="2" s="1"/>
  <c r="F34" i="2"/>
  <c r="H34" i="2" s="1"/>
  <c r="AC28" i="4"/>
  <c r="AF28" i="4"/>
  <c r="AC89" i="4"/>
  <c r="I37" i="2"/>
  <c r="J37" i="2" s="1"/>
  <c r="I51" i="2"/>
  <c r="J51" i="2" s="1"/>
  <c r="H41" i="2"/>
  <c r="G52" i="2"/>
  <c r="G36" i="2"/>
  <c r="I36" i="2"/>
  <c r="J36" i="2" s="1"/>
  <c r="I31" i="2"/>
  <c r="J31" i="2" s="1"/>
  <c r="F18" i="2"/>
  <c r="I18" i="2"/>
  <c r="AF132" i="4" l="1"/>
  <c r="R47" i="4"/>
  <c r="AC137" i="4"/>
  <c r="G49" i="2"/>
  <c r="AC82" i="4"/>
  <c r="AC135" i="4"/>
  <c r="AC57" i="4"/>
  <c r="AT162" i="4"/>
  <c r="AS162" i="4" s="1"/>
  <c r="AR162" i="4" s="1"/>
  <c r="AQ162" i="4" s="1"/>
  <c r="AP162" i="4" s="1"/>
  <c r="AO162" i="4" s="1"/>
  <c r="AN162" i="4" s="1"/>
  <c r="AM162" i="4" s="1"/>
  <c r="AL162" i="4" s="1"/>
  <c r="R162" i="4"/>
  <c r="AF162" i="4"/>
  <c r="K162" i="4"/>
  <c r="AC162" i="4"/>
  <c r="S161" i="1"/>
  <c r="S157" i="1"/>
  <c r="G22" i="2"/>
  <c r="H22" i="2"/>
  <c r="R146" i="4"/>
  <c r="AF94" i="4"/>
  <c r="R41" i="4"/>
  <c r="G42" i="2"/>
  <c r="AC113" i="4"/>
  <c r="P140" i="1"/>
  <c r="S140" i="1" s="1"/>
  <c r="G29" i="1"/>
  <c r="I29" i="1" s="1"/>
  <c r="P29" i="1"/>
  <c r="P59" i="1"/>
  <c r="S59" i="1" s="1"/>
  <c r="G156" i="1"/>
  <c r="K156" i="1" s="1"/>
  <c r="P156" i="1"/>
  <c r="P26" i="1"/>
  <c r="S26" i="1" s="1"/>
  <c r="G158" i="1"/>
  <c r="K158" i="1" s="1"/>
  <c r="P158" i="1"/>
  <c r="P96" i="1"/>
  <c r="S96" i="1" s="1"/>
  <c r="G96" i="1"/>
  <c r="I96" i="1" s="1"/>
  <c r="S137" i="1"/>
  <c r="S114" i="1"/>
  <c r="S101" i="1"/>
  <c r="P51" i="1"/>
  <c r="G51" i="1"/>
  <c r="I51" i="1" s="1"/>
  <c r="S65" i="1"/>
  <c r="G147" i="1"/>
  <c r="P147" i="1"/>
  <c r="G148" i="1"/>
  <c r="P148" i="1"/>
  <c r="S58" i="1"/>
  <c r="P22" i="1"/>
  <c r="S22" i="1" s="1"/>
  <c r="G149" i="1"/>
  <c r="K149" i="1" s="1"/>
  <c r="G152" i="1"/>
  <c r="K152" i="1" s="1"/>
  <c r="P152" i="1"/>
  <c r="S152" i="1" s="1"/>
  <c r="AK38" i="4"/>
  <c r="AI38" i="4"/>
  <c r="AJ38" i="4"/>
  <c r="AJ26" i="4"/>
  <c r="AI26" i="4"/>
  <c r="AH26" i="4" s="1"/>
  <c r="AA26" i="4" s="1"/>
  <c r="AK26" i="4"/>
  <c r="AT53" i="4"/>
  <c r="AS53" i="4"/>
  <c r="AR53" i="4" s="1"/>
  <c r="AQ53" i="4" s="1"/>
  <c r="AP53" i="4" s="1"/>
  <c r="AO53" i="4" s="1"/>
  <c r="AN53" i="4" s="1"/>
  <c r="AM53" i="4" s="1"/>
  <c r="AL53" i="4" s="1"/>
  <c r="AI55" i="4"/>
  <c r="AK55" i="4"/>
  <c r="AJ55" i="4"/>
  <c r="AR106" i="4"/>
  <c r="AQ106" i="4" s="1"/>
  <c r="AP106" i="4" s="1"/>
  <c r="AO106" i="4" s="1"/>
  <c r="AN106" i="4" s="1"/>
  <c r="AM106" i="4" s="1"/>
  <c r="AL106" i="4" s="1"/>
  <c r="AT106" i="4"/>
  <c r="AS106" i="4" s="1"/>
  <c r="R99" i="4"/>
  <c r="AJ59" i="4"/>
  <c r="AI59" i="4"/>
  <c r="AH59" i="4" s="1"/>
  <c r="AA59" i="4" s="1"/>
  <c r="AK59" i="4"/>
  <c r="AI140" i="4"/>
  <c r="AJ140" i="4"/>
  <c r="AK140" i="4"/>
  <c r="AI130" i="4"/>
  <c r="AK130" i="4"/>
  <c r="AJ130" i="4"/>
  <c r="K158" i="4"/>
  <c r="AC158" i="4"/>
  <c r="AT70" i="4"/>
  <c r="AS70" i="4" s="1"/>
  <c r="AR70" i="4" s="1"/>
  <c r="AQ70" i="4" s="1"/>
  <c r="AP70" i="4" s="1"/>
  <c r="AO70" i="4" s="1"/>
  <c r="AN70" i="4" s="1"/>
  <c r="AM70" i="4" s="1"/>
  <c r="AL70" i="4" s="1"/>
  <c r="AI118" i="4"/>
  <c r="AH118" i="4" s="1"/>
  <c r="AB118" i="4" s="1"/>
  <c r="W118" i="4" s="1"/>
  <c r="AK118" i="4"/>
  <c r="AJ118" i="4"/>
  <c r="AI25" i="4"/>
  <c r="AK25" i="4"/>
  <c r="AJ25" i="4"/>
  <c r="AJ88" i="4"/>
  <c r="AK88" i="4"/>
  <c r="AI88" i="4"/>
  <c r="AH88" i="4" s="1"/>
  <c r="AA88" i="4" s="1"/>
  <c r="AK152" i="4"/>
  <c r="AI152" i="4"/>
  <c r="AJ152" i="4"/>
  <c r="AI48" i="4"/>
  <c r="AJ48" i="4"/>
  <c r="AH48" i="4" s="1"/>
  <c r="AK48" i="4"/>
  <c r="AI21" i="4"/>
  <c r="AH21" i="4" s="1"/>
  <c r="AA21" i="4" s="1"/>
  <c r="AJ21" i="4"/>
  <c r="AK21" i="4"/>
  <c r="AT31" i="4"/>
  <c r="AS31" i="4" s="1"/>
  <c r="AR31" i="4" s="1"/>
  <c r="AQ31" i="4" s="1"/>
  <c r="AP31" i="4" s="1"/>
  <c r="AO31" i="4" s="1"/>
  <c r="AN31" i="4" s="1"/>
  <c r="AM31" i="4" s="1"/>
  <c r="AL31" i="4" s="1"/>
  <c r="AK60" i="4"/>
  <c r="AI60" i="4"/>
  <c r="AJ60" i="4"/>
  <c r="R40" i="4"/>
  <c r="AT50" i="4"/>
  <c r="AS50" i="4" s="1"/>
  <c r="AR50" i="4" s="1"/>
  <c r="AQ50" i="4" s="1"/>
  <c r="AP50" i="4" s="1"/>
  <c r="AO50" i="4" s="1"/>
  <c r="AN50" i="4" s="1"/>
  <c r="AM50" i="4" s="1"/>
  <c r="AL50" i="4" s="1"/>
  <c r="AK73" i="4"/>
  <c r="AJ73" i="4"/>
  <c r="AI73" i="4"/>
  <c r="Z95" i="4"/>
  <c r="P95" i="4"/>
  <c r="AU95" i="4"/>
  <c r="G37" i="4"/>
  <c r="BJ42" i="4"/>
  <c r="BI42" i="4"/>
  <c r="BH42" i="4" s="1"/>
  <c r="BG42" i="4" s="1"/>
  <c r="BF42" i="4" s="1"/>
  <c r="BE42" i="4" s="1"/>
  <c r="BD42" i="4" s="1"/>
  <c r="BC42" i="4" s="1"/>
  <c r="BK42" i="4"/>
  <c r="BK16" i="4"/>
  <c r="BJ16" i="4" s="1"/>
  <c r="BI16" i="4" s="1"/>
  <c r="BH16" i="4" s="1"/>
  <c r="BG16" i="4" s="1"/>
  <c r="BF16" i="4" s="1"/>
  <c r="BE16" i="4" s="1"/>
  <c r="BD16" i="4" s="1"/>
  <c r="BC16" i="4" s="1"/>
  <c r="AU34" i="4"/>
  <c r="AT34" i="4" s="1"/>
  <c r="AS34" i="4" s="1"/>
  <c r="AR34" i="4" s="1"/>
  <c r="AQ34" i="4" s="1"/>
  <c r="AP34" i="4" s="1"/>
  <c r="AO34" i="4" s="1"/>
  <c r="AN34" i="4" s="1"/>
  <c r="AM34" i="4" s="1"/>
  <c r="AL34" i="4" s="1"/>
  <c r="BK2" i="4"/>
  <c r="BJ2" i="4" s="1"/>
  <c r="BI2" i="4" s="1"/>
  <c r="BH2" i="4" s="1"/>
  <c r="BG2" i="4" s="1"/>
  <c r="BF2" i="4" s="1"/>
  <c r="BE2" i="4" s="1"/>
  <c r="BD2" i="4" s="1"/>
  <c r="BC2" i="4" s="1"/>
  <c r="AS94" i="4"/>
  <c r="AR94" i="4" s="1"/>
  <c r="AQ94" i="4" s="1"/>
  <c r="AP94" i="4" s="1"/>
  <c r="AO94" i="4" s="1"/>
  <c r="AN94" i="4" s="1"/>
  <c r="AM94" i="4" s="1"/>
  <c r="AL94" i="4" s="1"/>
  <c r="AT94" i="4"/>
  <c r="AN124" i="4"/>
  <c r="AM124" i="4" s="1"/>
  <c r="AL124" i="4" s="1"/>
  <c r="AT124" i="4"/>
  <c r="AS124" i="4" s="1"/>
  <c r="AR124" i="4" s="1"/>
  <c r="AQ124" i="4" s="1"/>
  <c r="AP124" i="4" s="1"/>
  <c r="AO124" i="4" s="1"/>
  <c r="BK56" i="4"/>
  <c r="BJ56" i="4"/>
  <c r="BI56" i="4" s="1"/>
  <c r="BH56" i="4" s="1"/>
  <c r="BG56" i="4" s="1"/>
  <c r="BF56" i="4" s="1"/>
  <c r="BE56" i="4" s="1"/>
  <c r="BD56" i="4" s="1"/>
  <c r="BC56" i="4" s="1"/>
  <c r="AT158" i="4"/>
  <c r="AS158" i="4" s="1"/>
  <c r="AR158" i="4" s="1"/>
  <c r="AQ158" i="4" s="1"/>
  <c r="AP158" i="4" s="1"/>
  <c r="AO158" i="4" s="1"/>
  <c r="AN158" i="4" s="1"/>
  <c r="AM158" i="4" s="1"/>
  <c r="AL158" i="4" s="1"/>
  <c r="BK30" i="4"/>
  <c r="BJ30" i="4"/>
  <c r="BI30" i="4" s="1"/>
  <c r="BH30" i="4" s="1"/>
  <c r="BG30" i="4" s="1"/>
  <c r="BF30" i="4" s="1"/>
  <c r="BE30" i="4" s="1"/>
  <c r="BD30" i="4" s="1"/>
  <c r="BC30" i="4" s="1"/>
  <c r="BK64" i="4"/>
  <c r="BJ64" i="4"/>
  <c r="BI64" i="4" s="1"/>
  <c r="BH64" i="4" s="1"/>
  <c r="BG64" i="4" s="1"/>
  <c r="BF64" i="4" s="1"/>
  <c r="BE64" i="4" s="1"/>
  <c r="BD64" i="4" s="1"/>
  <c r="BC64" i="4" s="1"/>
  <c r="BJ15" i="4"/>
  <c r="BI15" i="4" s="1"/>
  <c r="BH15" i="4" s="1"/>
  <c r="BG15" i="4" s="1"/>
  <c r="BF15" i="4" s="1"/>
  <c r="BE15" i="4" s="1"/>
  <c r="BD15" i="4" s="1"/>
  <c r="BC15" i="4" s="1"/>
  <c r="BK15" i="4"/>
  <c r="P88" i="4"/>
  <c r="R119" i="4"/>
  <c r="AF48" i="4"/>
  <c r="G55" i="4"/>
  <c r="G118" i="4"/>
  <c r="AC58" i="4"/>
  <c r="AF144" i="4"/>
  <c r="P92" i="4"/>
  <c r="AF92" i="4" s="1"/>
  <c r="Z106" i="4"/>
  <c r="G60" i="4"/>
  <c r="AU101" i="4"/>
  <c r="AS101" i="4" s="1"/>
  <c r="AR101" i="4" s="1"/>
  <c r="AQ101" i="4" s="1"/>
  <c r="AP101" i="4" s="1"/>
  <c r="AO101" i="4" s="1"/>
  <c r="AN101" i="4" s="1"/>
  <c r="AM101" i="4" s="1"/>
  <c r="AL101" i="4" s="1"/>
  <c r="AI98" i="4"/>
  <c r="AH98" i="4" s="1"/>
  <c r="AA98" i="4" s="1"/>
  <c r="AK144" i="4"/>
  <c r="AJ77" i="4"/>
  <c r="AK30" i="4"/>
  <c r="Z70" i="4"/>
  <c r="G87" i="4"/>
  <c r="P108" i="4"/>
  <c r="R108" i="4" s="1"/>
  <c r="P156" i="4"/>
  <c r="R156" i="4" s="1"/>
  <c r="G110" i="4"/>
  <c r="Z86" i="4"/>
  <c r="BL59" i="4"/>
  <c r="BL36" i="4"/>
  <c r="BL67" i="4"/>
  <c r="BL55" i="4"/>
  <c r="BL65" i="4"/>
  <c r="AU89" i="4"/>
  <c r="AT89" i="4" s="1"/>
  <c r="AS89" i="4" s="1"/>
  <c r="AR89" i="4" s="1"/>
  <c r="AQ89" i="4" s="1"/>
  <c r="AP89" i="4" s="1"/>
  <c r="AO89" i="4" s="1"/>
  <c r="AN89" i="4" s="1"/>
  <c r="AM89" i="4" s="1"/>
  <c r="AL89" i="4" s="1"/>
  <c r="BL19" i="4"/>
  <c r="BL60" i="4"/>
  <c r="BL70" i="4"/>
  <c r="BL33" i="4"/>
  <c r="BL21" i="4"/>
  <c r="BL27" i="4"/>
  <c r="BL52" i="4"/>
  <c r="BL23" i="4"/>
  <c r="BL11" i="4"/>
  <c r="AU104" i="4"/>
  <c r="AT104" i="4" s="1"/>
  <c r="AS104" i="4" s="1"/>
  <c r="AR104" i="4" s="1"/>
  <c r="AQ104" i="4" s="1"/>
  <c r="AP104" i="4" s="1"/>
  <c r="AO104" i="4" s="1"/>
  <c r="AN104" i="4" s="1"/>
  <c r="AM104" i="4" s="1"/>
  <c r="AL104" i="4" s="1"/>
  <c r="BL10" i="4"/>
  <c r="BL35" i="4"/>
  <c r="BL6" i="4"/>
  <c r="AU147" i="4"/>
  <c r="AU51" i="4"/>
  <c r="Z58" i="4"/>
  <c r="AU58" i="4"/>
  <c r="AU40" i="4"/>
  <c r="BL26" i="4"/>
  <c r="BL7" i="4"/>
  <c r="AU72" i="4"/>
  <c r="AT72" i="4" s="1"/>
  <c r="AS72" i="4" s="1"/>
  <c r="AR72" i="4" s="1"/>
  <c r="AQ72" i="4" s="1"/>
  <c r="AP72" i="4" s="1"/>
  <c r="AO72" i="4" s="1"/>
  <c r="AN72" i="4" s="1"/>
  <c r="AM72" i="4" s="1"/>
  <c r="AL72" i="4" s="1"/>
  <c r="BL53" i="4"/>
  <c r="AU117" i="4"/>
  <c r="AU116" i="4"/>
  <c r="AU99" i="4"/>
  <c r="AU68" i="4"/>
  <c r="AT68" i="4" s="1"/>
  <c r="AS68" i="4" s="1"/>
  <c r="AR68" i="4" s="1"/>
  <c r="AQ68" i="4" s="1"/>
  <c r="AP68" i="4" s="1"/>
  <c r="AO68" i="4" s="1"/>
  <c r="AN68" i="4" s="1"/>
  <c r="AM68" i="4" s="1"/>
  <c r="AL68" i="4" s="1"/>
  <c r="BL71" i="4"/>
  <c r="BL17" i="4"/>
  <c r="BL3" i="4"/>
  <c r="P86" i="4"/>
  <c r="R86" i="4" s="1"/>
  <c r="P26" i="4"/>
  <c r="R26" i="4" s="1"/>
  <c r="G85" i="4"/>
  <c r="I85" i="4" s="1"/>
  <c r="AU85" i="4"/>
  <c r="AT45" i="4"/>
  <c r="AS45" i="4" s="1"/>
  <c r="AR45" i="4" s="1"/>
  <c r="AQ45" i="4" s="1"/>
  <c r="AP45" i="4" s="1"/>
  <c r="AO45" i="4" s="1"/>
  <c r="AN45" i="4" s="1"/>
  <c r="AM45" i="4" s="1"/>
  <c r="AL45" i="4" s="1"/>
  <c r="R111" i="4"/>
  <c r="G88" i="4"/>
  <c r="R88" i="4" s="1"/>
  <c r="Z55" i="4"/>
  <c r="R58" i="4"/>
  <c r="R54" i="4"/>
  <c r="Z129" i="4"/>
  <c r="P106" i="4"/>
  <c r="P60" i="4"/>
  <c r="R60" i="4" s="1"/>
  <c r="Z101" i="4"/>
  <c r="AI77" i="4"/>
  <c r="AI30" i="4"/>
  <c r="AH30" i="4" s="1"/>
  <c r="AB30" i="4" s="1"/>
  <c r="W30" i="4" s="1"/>
  <c r="AK79" i="4"/>
  <c r="Z87" i="4"/>
  <c r="P100" i="4"/>
  <c r="R100" i="4" s="1"/>
  <c r="R46" i="4"/>
  <c r="G108" i="4"/>
  <c r="Z156" i="4"/>
  <c r="AU110" i="4"/>
  <c r="AU129" i="4"/>
  <c r="AT129" i="4" s="1"/>
  <c r="AS129" i="4" s="1"/>
  <c r="AR129" i="4" s="1"/>
  <c r="AQ129" i="4" s="1"/>
  <c r="AP129" i="4" s="1"/>
  <c r="AO129" i="4" s="1"/>
  <c r="AN129" i="4" s="1"/>
  <c r="AM129" i="4" s="1"/>
  <c r="AL129" i="4" s="1"/>
  <c r="G95" i="4"/>
  <c r="G35" i="4"/>
  <c r="AU66" i="4"/>
  <c r="BL39" i="4"/>
  <c r="BL14" i="4"/>
  <c r="BL47" i="4"/>
  <c r="BL18" i="4"/>
  <c r="BL68" i="4"/>
  <c r="AU127" i="4"/>
  <c r="AT127" i="4" s="1"/>
  <c r="AS127" i="4" s="1"/>
  <c r="AR127" i="4" s="1"/>
  <c r="AQ127" i="4" s="1"/>
  <c r="AP127" i="4" s="1"/>
  <c r="AO127" i="4" s="1"/>
  <c r="AN127" i="4" s="1"/>
  <c r="AM127" i="4" s="1"/>
  <c r="AL127" i="4" s="1"/>
  <c r="BL4" i="4"/>
  <c r="AU120" i="4"/>
  <c r="AT120" i="4" s="1"/>
  <c r="AS120" i="4" s="1"/>
  <c r="AR120" i="4" s="1"/>
  <c r="AQ120" i="4" s="1"/>
  <c r="AP120" i="4" s="1"/>
  <c r="AO120" i="4" s="1"/>
  <c r="AN120" i="4" s="1"/>
  <c r="AM120" i="4" s="1"/>
  <c r="AL120" i="4" s="1"/>
  <c r="BL58" i="4"/>
  <c r="AU149" i="4"/>
  <c r="AT149" i="4" s="1"/>
  <c r="AS149" i="4" s="1"/>
  <c r="AR149" i="4" s="1"/>
  <c r="AQ149" i="4" s="1"/>
  <c r="AP149" i="4" s="1"/>
  <c r="AO149" i="4" s="1"/>
  <c r="AN149" i="4" s="1"/>
  <c r="AM149" i="4" s="1"/>
  <c r="AL149" i="4" s="1"/>
  <c r="BL51" i="4"/>
  <c r="P37" i="4"/>
  <c r="R37" i="4" s="1"/>
  <c r="P109" i="4"/>
  <c r="R109" i="4" s="1"/>
  <c r="AU100" i="4"/>
  <c r="AT100" i="4" s="1"/>
  <c r="AS100" i="4" s="1"/>
  <c r="AR100" i="4" s="1"/>
  <c r="AQ100" i="4" s="1"/>
  <c r="AP100" i="4" s="1"/>
  <c r="AO100" i="4" s="1"/>
  <c r="AN100" i="4" s="1"/>
  <c r="AM100" i="4" s="1"/>
  <c r="AL100" i="4" s="1"/>
  <c r="AJ100" i="4" s="1"/>
  <c r="G156" i="4"/>
  <c r="P129" i="4"/>
  <c r="AC129" i="4" s="1"/>
  <c r="G105" i="4"/>
  <c r="R39" i="4"/>
  <c r="AC39" i="4"/>
  <c r="I39" i="4"/>
  <c r="Z155" i="4"/>
  <c r="AU155" i="4"/>
  <c r="Z91" i="4"/>
  <c r="G91" i="4"/>
  <c r="AU119" i="4"/>
  <c r="AU39" i="4"/>
  <c r="BL44" i="4"/>
  <c r="BL32" i="4"/>
  <c r="AU91" i="4"/>
  <c r="BL48" i="4"/>
  <c r="AU64" i="4"/>
  <c r="BL8" i="4"/>
  <c r="AU49" i="4"/>
  <c r="AT49" i="4" s="1"/>
  <c r="AS49" i="4" s="1"/>
  <c r="AR49" i="4" s="1"/>
  <c r="AQ49" i="4" s="1"/>
  <c r="AP49" i="4" s="1"/>
  <c r="AO49" i="4" s="1"/>
  <c r="AN49" i="4" s="1"/>
  <c r="AM49" i="4" s="1"/>
  <c r="AL49" i="4" s="1"/>
  <c r="BL62" i="4"/>
  <c r="AU35" i="4"/>
  <c r="BL63" i="4"/>
  <c r="BL41" i="4"/>
  <c r="P116" i="4"/>
  <c r="AC116" i="4" s="1"/>
  <c r="R138" i="4"/>
  <c r="AC83" i="4"/>
  <c r="P81" i="4"/>
  <c r="R81" i="4" s="1"/>
  <c r="G152" i="4"/>
  <c r="AF80" i="4"/>
  <c r="P71" i="4"/>
  <c r="AI90" i="4"/>
  <c r="AH90" i="4" s="1"/>
  <c r="AA90" i="4" s="1"/>
  <c r="AK131" i="4"/>
  <c r="Z100" i="4"/>
  <c r="Z81" i="4"/>
  <c r="Z112" i="4"/>
  <c r="R151" i="4"/>
  <c r="AC90" i="4"/>
  <c r="AF90" i="4"/>
  <c r="I90" i="4"/>
  <c r="G112" i="4"/>
  <c r="I112" i="4" s="1"/>
  <c r="K116" i="4"/>
  <c r="AC76" i="4"/>
  <c r="AF76" i="4"/>
  <c r="AU24" i="4"/>
  <c r="BL24" i="4"/>
  <c r="AU92" i="4"/>
  <c r="AT92" i="4" s="1"/>
  <c r="AS92" i="4" s="1"/>
  <c r="AR92" i="4" s="1"/>
  <c r="AQ92" i="4" s="1"/>
  <c r="AP92" i="4" s="1"/>
  <c r="AO92" i="4" s="1"/>
  <c r="AN92" i="4" s="1"/>
  <c r="AM92" i="4" s="1"/>
  <c r="AL92" i="4" s="1"/>
  <c r="BL54" i="4"/>
  <c r="BL13" i="4"/>
  <c r="BL28" i="4"/>
  <c r="BL72" i="4"/>
  <c r="BL9" i="4"/>
  <c r="BL66" i="4"/>
  <c r="AU105" i="4"/>
  <c r="BL22" i="4"/>
  <c r="AU109" i="4"/>
  <c r="AT109" i="4" s="1"/>
  <c r="AS109" i="4" s="1"/>
  <c r="AR109" i="4" s="1"/>
  <c r="AQ109" i="4" s="1"/>
  <c r="AP109" i="4" s="1"/>
  <c r="AO109" i="4" s="1"/>
  <c r="AN109" i="4" s="1"/>
  <c r="AM109" i="4" s="1"/>
  <c r="AL109" i="4" s="1"/>
  <c r="P35" i="4"/>
  <c r="R35" i="4" s="1"/>
  <c r="P25" i="4"/>
  <c r="R25" i="4" s="1"/>
  <c r="P105" i="4"/>
  <c r="AC111" i="4"/>
  <c r="D15" i="4"/>
  <c r="C19" i="4" s="1"/>
  <c r="R152" i="4"/>
  <c r="AH102" i="4"/>
  <c r="AA102" i="4" s="1"/>
  <c r="AC138" i="4"/>
  <c r="Z114" i="4"/>
  <c r="G99" i="4"/>
  <c r="AC99" i="4" s="1"/>
  <c r="R158" i="4"/>
  <c r="G81" i="4"/>
  <c r="I81" i="4" s="1"/>
  <c r="Z152" i="4"/>
  <c r="AA132" i="4"/>
  <c r="G34" i="4"/>
  <c r="Z72" i="4"/>
  <c r="AS138" i="4"/>
  <c r="AR138" i="4" s="1"/>
  <c r="AQ138" i="4" s="1"/>
  <c r="AP138" i="4" s="1"/>
  <c r="AO138" i="4" s="1"/>
  <c r="AN138" i="4" s="1"/>
  <c r="AM138" i="4" s="1"/>
  <c r="AL138" i="4" s="1"/>
  <c r="AJ138" i="4" s="1"/>
  <c r="AK90" i="4"/>
  <c r="AI150" i="4"/>
  <c r="AH150" i="4" s="1"/>
  <c r="AK103" i="4"/>
  <c r="P65" i="4"/>
  <c r="AC65" i="4" s="1"/>
  <c r="R143" i="4"/>
  <c r="AU74" i="4"/>
  <c r="AT74" i="4" s="1"/>
  <c r="AS74" i="4" s="1"/>
  <c r="AR74" i="4" s="1"/>
  <c r="AQ74" i="4" s="1"/>
  <c r="AP74" i="4" s="1"/>
  <c r="AO74" i="4" s="1"/>
  <c r="AN74" i="4" s="1"/>
  <c r="AM74" i="4" s="1"/>
  <c r="AL74" i="4" s="1"/>
  <c r="G40" i="4"/>
  <c r="Z40" i="4"/>
  <c r="AU82" i="4"/>
  <c r="G124" i="4"/>
  <c r="Z69" i="4"/>
  <c r="AU69" i="4"/>
  <c r="AT69" i="4" s="1"/>
  <c r="AS69" i="4" s="1"/>
  <c r="AR69" i="4" s="1"/>
  <c r="AQ69" i="4" s="1"/>
  <c r="AP69" i="4" s="1"/>
  <c r="AO69" i="4" s="1"/>
  <c r="AN69" i="4" s="1"/>
  <c r="AM69" i="4" s="1"/>
  <c r="AL69" i="4" s="1"/>
  <c r="AU122" i="4"/>
  <c r="AT122" i="4" s="1"/>
  <c r="AS122" i="4" s="1"/>
  <c r="AR122" i="4" s="1"/>
  <c r="AQ122" i="4" s="1"/>
  <c r="AP122" i="4" s="1"/>
  <c r="AO122" i="4" s="1"/>
  <c r="AN122" i="4" s="1"/>
  <c r="AM122" i="4" s="1"/>
  <c r="AL122" i="4" s="1"/>
  <c r="P32" i="4"/>
  <c r="AU32" i="4"/>
  <c r="AT32" i="4" s="1"/>
  <c r="AS32" i="4" s="1"/>
  <c r="AR32" i="4" s="1"/>
  <c r="AQ32" i="4" s="1"/>
  <c r="AP32" i="4" s="1"/>
  <c r="AO32" i="4" s="1"/>
  <c r="AN32" i="4" s="1"/>
  <c r="AM32" i="4" s="1"/>
  <c r="AL32" i="4" s="1"/>
  <c r="AK32" i="4" s="1"/>
  <c r="G109" i="4"/>
  <c r="Z139" i="4"/>
  <c r="AU139" i="4"/>
  <c r="BL61" i="4"/>
  <c r="BL25" i="4"/>
  <c r="AU111" i="4"/>
  <c r="AT111" i="4" s="1"/>
  <c r="AS111" i="4" s="1"/>
  <c r="AR111" i="4" s="1"/>
  <c r="AQ111" i="4" s="1"/>
  <c r="AP111" i="4" s="1"/>
  <c r="AO111" i="4" s="1"/>
  <c r="AN111" i="4" s="1"/>
  <c r="AM111" i="4" s="1"/>
  <c r="AL111" i="4" s="1"/>
  <c r="BL45" i="4"/>
  <c r="AU76" i="4"/>
  <c r="AT76" i="4" s="1"/>
  <c r="AS76" i="4" s="1"/>
  <c r="AR76" i="4" s="1"/>
  <c r="AQ76" i="4" s="1"/>
  <c r="AP76" i="4" s="1"/>
  <c r="AO76" i="4" s="1"/>
  <c r="AN76" i="4" s="1"/>
  <c r="AM76" i="4" s="1"/>
  <c r="AL76" i="4" s="1"/>
  <c r="BL12" i="4"/>
  <c r="AU37" i="4"/>
  <c r="BL38" i="4"/>
  <c r="BL5" i="4"/>
  <c r="AU107" i="4"/>
  <c r="AT107" i="4" s="1"/>
  <c r="AS107" i="4" s="1"/>
  <c r="AR107" i="4" s="1"/>
  <c r="AQ107" i="4" s="1"/>
  <c r="AP107" i="4" s="1"/>
  <c r="AO107" i="4" s="1"/>
  <c r="AN107" i="4" s="1"/>
  <c r="AM107" i="4" s="1"/>
  <c r="AL107" i="4" s="1"/>
  <c r="AJ107" i="4" s="1"/>
  <c r="P34" i="4"/>
  <c r="P127" i="4"/>
  <c r="AF127" i="4" s="1"/>
  <c r="P21" i="4"/>
  <c r="AF21" i="4" s="1"/>
  <c r="R75" i="4"/>
  <c r="AU160" i="4"/>
  <c r="AT160" i="4" s="1"/>
  <c r="AS160" i="4" s="1"/>
  <c r="AR160" i="4" s="1"/>
  <c r="AQ160" i="4" s="1"/>
  <c r="AP160" i="4" s="1"/>
  <c r="AO160" i="4" s="1"/>
  <c r="AN160" i="4" s="1"/>
  <c r="AM160" i="4" s="1"/>
  <c r="AL160" i="4" s="1"/>
  <c r="G22" i="4"/>
  <c r="Z22" i="4"/>
  <c r="AT56" i="4"/>
  <c r="AS56" i="4" s="1"/>
  <c r="AR56" i="4" s="1"/>
  <c r="AQ56" i="4" s="1"/>
  <c r="AP56" i="4" s="1"/>
  <c r="AO56" i="4" s="1"/>
  <c r="AN56" i="4"/>
  <c r="AM56" i="4" s="1"/>
  <c r="AL56" i="4" s="1"/>
  <c r="BK69" i="4"/>
  <c r="BJ69" i="4" s="1"/>
  <c r="BI69" i="4" s="1"/>
  <c r="BH69" i="4" s="1"/>
  <c r="BG69" i="4" s="1"/>
  <c r="BF69" i="4" s="1"/>
  <c r="BE69" i="4" s="1"/>
  <c r="BD69" i="4" s="1"/>
  <c r="BC69" i="4" s="1"/>
  <c r="BJ31" i="4"/>
  <c r="BI31" i="4"/>
  <c r="BH31" i="4" s="1"/>
  <c r="BG31" i="4" s="1"/>
  <c r="BF31" i="4" s="1"/>
  <c r="BE31" i="4" s="1"/>
  <c r="BD31" i="4" s="1"/>
  <c r="BC31" i="4" s="1"/>
  <c r="BK31" i="4"/>
  <c r="BK46" i="4"/>
  <c r="BJ46" i="4"/>
  <c r="BI46" i="4"/>
  <c r="BH46" i="4" s="1"/>
  <c r="BG46" i="4" s="1"/>
  <c r="BF46" i="4" s="1"/>
  <c r="BE46" i="4" s="1"/>
  <c r="BD46" i="4" s="1"/>
  <c r="BC46" i="4" s="1"/>
  <c r="AJ102" i="4"/>
  <c r="AK102" i="4"/>
  <c r="BJ57" i="4"/>
  <c r="BI57" i="4" s="1"/>
  <c r="BH57" i="4" s="1"/>
  <c r="BG57" i="4" s="1"/>
  <c r="BF57" i="4" s="1"/>
  <c r="BE57" i="4" s="1"/>
  <c r="BD57" i="4" s="1"/>
  <c r="BC57" i="4" s="1"/>
  <c r="BK57" i="4"/>
  <c r="BK29" i="4"/>
  <c r="BJ29" i="4" s="1"/>
  <c r="BI29" i="4" s="1"/>
  <c r="BH29" i="4" s="1"/>
  <c r="BG29" i="4" s="1"/>
  <c r="BF29" i="4" s="1"/>
  <c r="BE29" i="4" s="1"/>
  <c r="BD29" i="4" s="1"/>
  <c r="BC29" i="4" s="1"/>
  <c r="BK50" i="4"/>
  <c r="BJ50" i="4"/>
  <c r="BI50" i="4" s="1"/>
  <c r="BH50" i="4" s="1"/>
  <c r="BG50" i="4" s="1"/>
  <c r="BF50" i="4" s="1"/>
  <c r="BE50" i="4" s="1"/>
  <c r="BD50" i="4" s="1"/>
  <c r="BC50" i="4" s="1"/>
  <c r="BK49" i="4"/>
  <c r="BJ49" i="4" s="1"/>
  <c r="BI49" i="4" s="1"/>
  <c r="BH49" i="4" s="1"/>
  <c r="BG49" i="4" s="1"/>
  <c r="BF49" i="4" s="1"/>
  <c r="BE49" i="4" s="1"/>
  <c r="BD49" i="4" s="1"/>
  <c r="BC49" i="4" s="1"/>
  <c r="AT61" i="4"/>
  <c r="AS61" i="4" s="1"/>
  <c r="AR61" i="4" s="1"/>
  <c r="AQ61" i="4" s="1"/>
  <c r="AP61" i="4" s="1"/>
  <c r="AO61" i="4" s="1"/>
  <c r="AN61" i="4" s="1"/>
  <c r="AM61" i="4" s="1"/>
  <c r="AL61" i="4" s="1"/>
  <c r="AU114" i="4"/>
  <c r="P22" i="4"/>
  <c r="P160" i="4"/>
  <c r="AC160" i="4" s="1"/>
  <c r="P70" i="4"/>
  <c r="R70" i="4" s="1"/>
  <c r="P77" i="4"/>
  <c r="R77" i="4" s="1"/>
  <c r="Z118" i="4"/>
  <c r="R62" i="4"/>
  <c r="AC140" i="4"/>
  <c r="R161" i="4"/>
  <c r="D16" i="4"/>
  <c r="D19" i="4" s="1"/>
  <c r="AJ84" i="4"/>
  <c r="AI84" i="4"/>
  <c r="AH84" i="4" s="1"/>
  <c r="AA84" i="4" s="1"/>
  <c r="AK84" i="4"/>
  <c r="AU141" i="4"/>
  <c r="AT141" i="4" s="1"/>
  <c r="AS141" i="4" s="1"/>
  <c r="AR141" i="4" s="1"/>
  <c r="AQ141" i="4" s="1"/>
  <c r="AP141" i="4" s="1"/>
  <c r="AO141" i="4" s="1"/>
  <c r="AN141" i="4" s="1"/>
  <c r="AM141" i="4" s="1"/>
  <c r="AL141" i="4" s="1"/>
  <c r="Z80" i="4"/>
  <c r="AU80" i="4"/>
  <c r="AT80" i="4" s="1"/>
  <c r="AS80" i="4" s="1"/>
  <c r="AR80" i="4" s="1"/>
  <c r="AQ80" i="4" s="1"/>
  <c r="AP80" i="4" s="1"/>
  <c r="AO80" i="4" s="1"/>
  <c r="AN80" i="4" s="1"/>
  <c r="AM80" i="4" s="1"/>
  <c r="AL80" i="4" s="1"/>
  <c r="G73" i="4"/>
  <c r="Z73" i="4"/>
  <c r="P73" i="4"/>
  <c r="AU27" i="4"/>
  <c r="BL37" i="4"/>
  <c r="BL43" i="4"/>
  <c r="BL20" i="4"/>
  <c r="BL34" i="4"/>
  <c r="BL40" i="4"/>
  <c r="AU63" i="4"/>
  <c r="AT63" i="4" s="1"/>
  <c r="AS63" i="4" s="1"/>
  <c r="AR63" i="4" s="1"/>
  <c r="AQ63" i="4" s="1"/>
  <c r="AP63" i="4" s="1"/>
  <c r="AO63" i="4" s="1"/>
  <c r="AN63" i="4" s="1"/>
  <c r="AM63" i="4" s="1"/>
  <c r="AL63" i="4" s="1"/>
  <c r="P91" i="4"/>
  <c r="R91" i="4" s="1"/>
  <c r="AU128" i="4"/>
  <c r="AJ22" i="4"/>
  <c r="AK22" i="4"/>
  <c r="AI22" i="4"/>
  <c r="AI42" i="4"/>
  <c r="AJ42" i="4"/>
  <c r="AH42" i="4" s="1"/>
  <c r="AA42" i="4" s="1"/>
  <c r="AE42" i="4" s="1"/>
  <c r="AK42" i="4"/>
  <c r="AK107" i="4"/>
  <c r="AI32" i="4"/>
  <c r="AJ32" i="4"/>
  <c r="AJ120" i="4"/>
  <c r="AK120" i="4"/>
  <c r="AI120" i="4"/>
  <c r="AT123" i="4"/>
  <c r="AS123" i="4"/>
  <c r="AR123" i="4" s="1"/>
  <c r="AQ123" i="4" s="1"/>
  <c r="AP123" i="4" s="1"/>
  <c r="AO123" i="4" s="1"/>
  <c r="AN123" i="4"/>
  <c r="AM123" i="4" s="1"/>
  <c r="AL123" i="4" s="1"/>
  <c r="I65" i="4"/>
  <c r="AF65" i="4"/>
  <c r="AT136" i="4"/>
  <c r="AS136" i="4" s="1"/>
  <c r="AR136" i="4" s="1"/>
  <c r="AQ136" i="4" s="1"/>
  <c r="AP136" i="4" s="1"/>
  <c r="AO136" i="4" s="1"/>
  <c r="AN136" i="4" s="1"/>
  <c r="AM136" i="4" s="1"/>
  <c r="AL136" i="4" s="1"/>
  <c r="K121" i="4"/>
  <c r="AF121" i="4"/>
  <c r="AC121" i="4"/>
  <c r="AT81" i="4"/>
  <c r="AS81" i="4" s="1"/>
  <c r="AR81" i="4" s="1"/>
  <c r="AQ81" i="4" s="1"/>
  <c r="AP81" i="4" s="1"/>
  <c r="AO81" i="4" s="1"/>
  <c r="AN81" i="4" s="1"/>
  <c r="AM81" i="4" s="1"/>
  <c r="AL81" i="4" s="1"/>
  <c r="AC94" i="4"/>
  <c r="AF82" i="4"/>
  <c r="R82" i="4"/>
  <c r="R69" i="4"/>
  <c r="AQ133" i="4"/>
  <c r="AP133" i="4" s="1"/>
  <c r="AO133" i="4" s="1"/>
  <c r="AN133" i="4" s="1"/>
  <c r="AM133" i="4" s="1"/>
  <c r="AL133" i="4" s="1"/>
  <c r="AJ65" i="4"/>
  <c r="AI47" i="4"/>
  <c r="AJ150" i="4"/>
  <c r="AI103" i="4"/>
  <c r="AH103" i="4" s="1"/>
  <c r="AA103" i="4" s="1"/>
  <c r="AT36" i="4"/>
  <c r="AS36" i="4" s="1"/>
  <c r="AR36" i="4" s="1"/>
  <c r="AQ36" i="4" s="1"/>
  <c r="AP36" i="4" s="1"/>
  <c r="AO36" i="4" s="1"/>
  <c r="AN36" i="4" s="1"/>
  <c r="AM36" i="4" s="1"/>
  <c r="AL36" i="4" s="1"/>
  <c r="AS62" i="4"/>
  <c r="AR62" i="4" s="1"/>
  <c r="AQ62" i="4" s="1"/>
  <c r="AP62" i="4" s="1"/>
  <c r="AO62" i="4" s="1"/>
  <c r="AN62" i="4" s="1"/>
  <c r="AM62" i="4" s="1"/>
  <c r="AL62" i="4" s="1"/>
  <c r="AT62" i="4"/>
  <c r="R87" i="4"/>
  <c r="AC123" i="4"/>
  <c r="AF123" i="4"/>
  <c r="I123" i="4"/>
  <c r="K150" i="4"/>
  <c r="AF150" i="4"/>
  <c r="AC150" i="4"/>
  <c r="R126" i="4"/>
  <c r="K131" i="4"/>
  <c r="AF131" i="4"/>
  <c r="AC131" i="4"/>
  <c r="R121" i="4"/>
  <c r="AF143" i="4"/>
  <c r="K143" i="4"/>
  <c r="AC143" i="4"/>
  <c r="AT137" i="4"/>
  <c r="AS137" i="4" s="1"/>
  <c r="AR137" i="4" s="1"/>
  <c r="AQ137" i="4" s="1"/>
  <c r="AP137" i="4" s="1"/>
  <c r="AO137" i="4" s="1"/>
  <c r="AN137" i="4" s="1"/>
  <c r="AM137" i="4" s="1"/>
  <c r="AL137" i="4" s="1"/>
  <c r="R133" i="4"/>
  <c r="R153" i="4"/>
  <c r="AF158" i="4"/>
  <c r="AF161" i="4"/>
  <c r="R28" i="4"/>
  <c r="R145" i="4"/>
  <c r="R134" i="4"/>
  <c r="AI65" i="4"/>
  <c r="AH93" i="4"/>
  <c r="AA93" i="4" s="1"/>
  <c r="AF78" i="4"/>
  <c r="I78" i="4"/>
  <c r="AC78" i="4"/>
  <c r="AT135" i="4"/>
  <c r="AS135" i="4" s="1"/>
  <c r="AR135" i="4" s="1"/>
  <c r="AQ135" i="4" s="1"/>
  <c r="AP135" i="4" s="1"/>
  <c r="AO135" i="4" s="1"/>
  <c r="AN135" i="4" s="1"/>
  <c r="AM135" i="4" s="1"/>
  <c r="AL135" i="4" s="1"/>
  <c r="AC126" i="4"/>
  <c r="AF126" i="4"/>
  <c r="K126" i="4"/>
  <c r="AT23" i="4"/>
  <c r="AS23" i="4" s="1"/>
  <c r="AR23" i="4"/>
  <c r="AQ23" i="4" s="1"/>
  <c r="AP23" i="4" s="1"/>
  <c r="AO23" i="4" s="1"/>
  <c r="AN23" i="4" s="1"/>
  <c r="AM23" i="4" s="1"/>
  <c r="AL23" i="4" s="1"/>
  <c r="R103" i="4"/>
  <c r="AT46" i="4"/>
  <c r="AS46" i="4" s="1"/>
  <c r="AR46" i="4" s="1"/>
  <c r="AQ46" i="4" s="1"/>
  <c r="AP46" i="4" s="1"/>
  <c r="AO46" i="4" s="1"/>
  <c r="AN46" i="4" s="1"/>
  <c r="AM46" i="4" s="1"/>
  <c r="AL46" i="4" s="1"/>
  <c r="AH130" i="4"/>
  <c r="AA130" i="4" s="1"/>
  <c r="AT143" i="4"/>
  <c r="AS143" i="4" s="1"/>
  <c r="AR143" i="4"/>
  <c r="AQ143" i="4" s="1"/>
  <c r="AP143" i="4" s="1"/>
  <c r="AO143" i="4" s="1"/>
  <c r="AN143" i="4" s="1"/>
  <c r="AM143" i="4" s="1"/>
  <c r="AL143" i="4" s="1"/>
  <c r="AT112" i="4"/>
  <c r="AS112" i="4" s="1"/>
  <c r="AR112" i="4" s="1"/>
  <c r="AQ112" i="4" s="1"/>
  <c r="AP112" i="4" s="1"/>
  <c r="AO112" i="4" s="1"/>
  <c r="AN112" i="4" s="1"/>
  <c r="AM112" i="4" s="1"/>
  <c r="AL112" i="4" s="1"/>
  <c r="AC151" i="4"/>
  <c r="AF151" i="4"/>
  <c r="K151" i="4"/>
  <c r="AC62" i="4"/>
  <c r="AK151" i="4"/>
  <c r="AT78" i="4"/>
  <c r="AS78" i="4" s="1"/>
  <c r="AR78" i="4" s="1"/>
  <c r="AQ78" i="4" s="1"/>
  <c r="AP78" i="4" s="1"/>
  <c r="AO78" i="4" s="1"/>
  <c r="AN78" i="4" s="1"/>
  <c r="AM78" i="4" s="1"/>
  <c r="AL78" i="4" s="1"/>
  <c r="AC148" i="4"/>
  <c r="K148" i="4"/>
  <c r="AS126" i="4"/>
  <c r="AR126" i="4" s="1"/>
  <c r="AQ126" i="4" s="1"/>
  <c r="AP126" i="4" s="1"/>
  <c r="AO126" i="4" s="1"/>
  <c r="AN126" i="4" s="1"/>
  <c r="AM126" i="4" s="1"/>
  <c r="AL126" i="4" s="1"/>
  <c r="AT126" i="4"/>
  <c r="I23" i="4"/>
  <c r="AF23" i="4"/>
  <c r="AI100" i="4"/>
  <c r="AK100" i="4"/>
  <c r="AF137" i="4"/>
  <c r="K137" i="4"/>
  <c r="AF133" i="4"/>
  <c r="K133" i="4"/>
  <c r="AC29" i="4"/>
  <c r="AF62" i="4"/>
  <c r="R140" i="4"/>
  <c r="AF152" i="4"/>
  <c r="AC161" i="4"/>
  <c r="AC75" i="4"/>
  <c r="AJ151" i="4"/>
  <c r="AT96" i="4"/>
  <c r="AS96" i="4" s="1"/>
  <c r="AR96" i="4" s="1"/>
  <c r="AQ96" i="4" s="1"/>
  <c r="AP96" i="4" s="1"/>
  <c r="AO96" i="4" s="1"/>
  <c r="AN96" i="4" s="1"/>
  <c r="AM96" i="4" s="1"/>
  <c r="AL96" i="4" s="1"/>
  <c r="AT57" i="4"/>
  <c r="AS57" i="4"/>
  <c r="AR57" i="4" s="1"/>
  <c r="AQ57" i="4" s="1"/>
  <c r="AP57" i="4" s="1"/>
  <c r="AO57" i="4" s="1"/>
  <c r="AN57" i="4" s="1"/>
  <c r="AM57" i="4" s="1"/>
  <c r="AL57" i="4" s="1"/>
  <c r="R23" i="4"/>
  <c r="AT146" i="4"/>
  <c r="AS146" i="4" s="1"/>
  <c r="AR146" i="4" s="1"/>
  <c r="AQ146" i="4" s="1"/>
  <c r="AP146" i="4" s="1"/>
  <c r="AO146" i="4" s="1"/>
  <c r="AN146" i="4" s="1"/>
  <c r="AM146" i="4" s="1"/>
  <c r="AL146" i="4" s="1"/>
  <c r="R137" i="4"/>
  <c r="AF154" i="4"/>
  <c r="AC154" i="4"/>
  <c r="K154" i="4"/>
  <c r="AF29" i="4"/>
  <c r="R48" i="4"/>
  <c r="AC112" i="4"/>
  <c r="AC132" i="4"/>
  <c r="R147" i="4"/>
  <c r="AH54" i="4"/>
  <c r="AA54" i="4" s="1"/>
  <c r="AI121" i="4"/>
  <c r="AH121" i="4" s="1"/>
  <c r="AC79" i="4"/>
  <c r="I79" i="4"/>
  <c r="AF79" i="4"/>
  <c r="AC96" i="4"/>
  <c r="R96" i="4"/>
  <c r="AT113" i="4"/>
  <c r="AS113" i="4" s="1"/>
  <c r="AR113" i="4" s="1"/>
  <c r="AQ113" i="4" s="1"/>
  <c r="AP113" i="4" s="1"/>
  <c r="AO113" i="4" s="1"/>
  <c r="AN113" i="4" s="1"/>
  <c r="AM113" i="4" s="1"/>
  <c r="AL113" i="4" s="1"/>
  <c r="AF47" i="4"/>
  <c r="I47" i="4"/>
  <c r="AC108" i="4"/>
  <c r="K108" i="4"/>
  <c r="AH152" i="4"/>
  <c r="AK29" i="4"/>
  <c r="AI29" i="4"/>
  <c r="AJ29" i="4"/>
  <c r="AT125" i="4"/>
  <c r="AS125" i="4" s="1"/>
  <c r="AR125" i="4" s="1"/>
  <c r="AQ125" i="4" s="1"/>
  <c r="AP125" i="4" s="1"/>
  <c r="AO125" i="4" s="1"/>
  <c r="AN125" i="4" s="1"/>
  <c r="AM125" i="4" s="1"/>
  <c r="AL125" i="4" s="1"/>
  <c r="AT86" i="4"/>
  <c r="AS86" i="4"/>
  <c r="AR86" i="4" s="1"/>
  <c r="AQ86" i="4" s="1"/>
  <c r="AP86" i="4" s="1"/>
  <c r="AO86" i="4" s="1"/>
  <c r="AN86" i="4" s="1"/>
  <c r="AM86" i="4" s="1"/>
  <c r="AL86" i="4" s="1"/>
  <c r="AT154" i="4"/>
  <c r="AS154" i="4" s="1"/>
  <c r="AR154" i="4" s="1"/>
  <c r="AQ154" i="4" s="1"/>
  <c r="AP154" i="4" s="1"/>
  <c r="AO154" i="4" s="1"/>
  <c r="AN154" i="4" s="1"/>
  <c r="AM154" i="4" s="1"/>
  <c r="AL154" i="4" s="1"/>
  <c r="R83" i="4"/>
  <c r="AT87" i="4"/>
  <c r="AS87" i="4" s="1"/>
  <c r="AR87" i="4" s="1"/>
  <c r="AQ87" i="4" s="1"/>
  <c r="AP87" i="4" s="1"/>
  <c r="AO87" i="4" s="1"/>
  <c r="AN87" i="4" s="1"/>
  <c r="AM87" i="4" s="1"/>
  <c r="AL87" i="4" s="1"/>
  <c r="AF96" i="4"/>
  <c r="I96" i="4"/>
  <c r="R57" i="4"/>
  <c r="I57" i="4"/>
  <c r="AF57" i="4"/>
  <c r="AT83" i="4"/>
  <c r="AS83" i="4" s="1"/>
  <c r="AR83" i="4" s="1"/>
  <c r="AQ83" i="4" s="1"/>
  <c r="AP83" i="4" s="1"/>
  <c r="AO83" i="4" s="1"/>
  <c r="AN83" i="4" s="1"/>
  <c r="AM83" i="4" s="1"/>
  <c r="AL83" i="4" s="1"/>
  <c r="AF113" i="4"/>
  <c r="I113" i="4"/>
  <c r="I97" i="4"/>
  <c r="AF97" i="4"/>
  <c r="AC97" i="4"/>
  <c r="AK108" i="4"/>
  <c r="AI108" i="4"/>
  <c r="AJ108" i="4"/>
  <c r="AC80" i="4"/>
  <c r="R139" i="4"/>
  <c r="R38" i="4"/>
  <c r="AA48" i="4"/>
  <c r="AE48" i="4" s="1"/>
  <c r="R55" i="4"/>
  <c r="R84" i="4"/>
  <c r="AF87" i="4"/>
  <c r="I87" i="4"/>
  <c r="AC87" i="4"/>
  <c r="R113" i="4"/>
  <c r="AT97" i="4"/>
  <c r="AS97" i="4" s="1"/>
  <c r="AR97" i="4" s="1"/>
  <c r="AQ97" i="4" s="1"/>
  <c r="AP97" i="4" s="1"/>
  <c r="AO97" i="4" s="1"/>
  <c r="AN97" i="4" s="1"/>
  <c r="AM97" i="4" s="1"/>
  <c r="AL97" i="4" s="1"/>
  <c r="AT156" i="4"/>
  <c r="AS156" i="4" s="1"/>
  <c r="AR156" i="4" s="1"/>
  <c r="AQ156" i="4" s="1"/>
  <c r="AP156" i="4" s="1"/>
  <c r="AO156" i="4" s="1"/>
  <c r="AN156" i="4" s="1"/>
  <c r="AM156" i="4" s="1"/>
  <c r="AL156" i="4" s="1"/>
  <c r="I86" i="4"/>
  <c r="AF86" i="4"/>
  <c r="AC86" i="4"/>
  <c r="AI138" i="4"/>
  <c r="AJ75" i="4"/>
  <c r="AI75" i="4"/>
  <c r="AK75" i="4"/>
  <c r="AI33" i="4"/>
  <c r="AJ33" i="4"/>
  <c r="AK33" i="4"/>
  <c r="AI69" i="4"/>
  <c r="AK69" i="4"/>
  <c r="AJ69" i="4"/>
  <c r="AI148" i="4"/>
  <c r="AK148" i="4"/>
  <c r="AJ148" i="4"/>
  <c r="AC48" i="4"/>
  <c r="K139" i="4"/>
  <c r="AF139" i="4"/>
  <c r="AC139" i="4"/>
  <c r="AC119" i="4"/>
  <c r="AF114" i="4"/>
  <c r="I114" i="4"/>
  <c r="AC114" i="4"/>
  <c r="R31" i="4"/>
  <c r="AF122" i="4"/>
  <c r="AC66" i="4"/>
  <c r="I66" i="4"/>
  <c r="AF66" i="4"/>
  <c r="R159" i="4"/>
  <c r="K152" i="4"/>
  <c r="AB152" i="4"/>
  <c r="Y152" i="4" s="1"/>
  <c r="AC54" i="4"/>
  <c r="AF54" i="4"/>
  <c r="I54" i="4"/>
  <c r="AB54" i="4"/>
  <c r="W54" i="4" s="1"/>
  <c r="AF102" i="4"/>
  <c r="R102" i="4"/>
  <c r="R67" i="4"/>
  <c r="R106" i="4"/>
  <c r="AF153" i="4"/>
  <c r="K153" i="4"/>
  <c r="AF52" i="4"/>
  <c r="AC52" i="4"/>
  <c r="I52" i="4"/>
  <c r="R71" i="4"/>
  <c r="K134" i="4"/>
  <c r="AF134" i="4"/>
  <c r="AC134" i="4"/>
  <c r="AH131" i="4"/>
  <c r="AC30" i="4"/>
  <c r="I30" i="4"/>
  <c r="AF30" i="4"/>
  <c r="AF88" i="4"/>
  <c r="AC88" i="4"/>
  <c r="I88" i="4"/>
  <c r="I31" i="4"/>
  <c r="AF31" i="4"/>
  <c r="AC31" i="4"/>
  <c r="K136" i="4"/>
  <c r="AC136" i="4"/>
  <c r="AF136" i="4"/>
  <c r="AF27" i="4"/>
  <c r="AC27" i="4"/>
  <c r="I27" i="4"/>
  <c r="K129" i="4"/>
  <c r="AC25" i="4"/>
  <c r="AF25" i="4"/>
  <c r="I25" i="4"/>
  <c r="AF130" i="4"/>
  <c r="R130" i="4"/>
  <c r="R64" i="4"/>
  <c r="I64" i="4"/>
  <c r="AF64" i="4"/>
  <c r="AC64" i="4"/>
  <c r="I117" i="4"/>
  <c r="AF117" i="4"/>
  <c r="R117" i="4"/>
  <c r="I71" i="4"/>
  <c r="AC71" i="4"/>
  <c r="AF71" i="4"/>
  <c r="R30" i="4"/>
  <c r="I82" i="4"/>
  <c r="AF38" i="4"/>
  <c r="AC38" i="4"/>
  <c r="I38" i="4"/>
  <c r="K159" i="4"/>
  <c r="AF159" i="4"/>
  <c r="R136" i="4"/>
  <c r="I74" i="4"/>
  <c r="AC74" i="4"/>
  <c r="AF74" i="4"/>
  <c r="I98" i="4"/>
  <c r="AF98" i="4"/>
  <c r="AC98" i="4"/>
  <c r="AE98" i="4"/>
  <c r="AB98" i="4"/>
  <c r="W98" i="4" s="1"/>
  <c r="AD98" i="4"/>
  <c r="I68" i="4"/>
  <c r="AC68" i="4"/>
  <c r="R68" i="4"/>
  <c r="AC84" i="4"/>
  <c r="AF84" i="4"/>
  <c r="I84" i="4"/>
  <c r="AC130" i="4"/>
  <c r="K130" i="4"/>
  <c r="AB130" i="4"/>
  <c r="Y130" i="4" s="1"/>
  <c r="AT115" i="4"/>
  <c r="AS115" i="4" s="1"/>
  <c r="AR115" i="4" s="1"/>
  <c r="AQ115" i="4" s="1"/>
  <c r="AP115" i="4" s="1"/>
  <c r="AO115" i="4" s="1"/>
  <c r="AN115" i="4" s="1"/>
  <c r="AM115" i="4" s="1"/>
  <c r="AL115" i="4" s="1"/>
  <c r="AT101" i="4"/>
  <c r="AS28" i="4"/>
  <c r="AR28" i="4" s="1"/>
  <c r="AQ28" i="4" s="1"/>
  <c r="AP28" i="4" s="1"/>
  <c r="AO28" i="4" s="1"/>
  <c r="AN28" i="4" s="1"/>
  <c r="AM28" i="4" s="1"/>
  <c r="AL28" i="4" s="1"/>
  <c r="AT28" i="4"/>
  <c r="AT142" i="4"/>
  <c r="AS142" i="4" s="1"/>
  <c r="AR142" i="4" s="1"/>
  <c r="AQ142" i="4" s="1"/>
  <c r="AP142" i="4" s="1"/>
  <c r="AO142" i="4" s="1"/>
  <c r="AN142" i="4" s="1"/>
  <c r="AM142" i="4" s="1"/>
  <c r="AL142" i="4" s="1"/>
  <c r="AH43" i="4"/>
  <c r="AB43" i="4" s="1"/>
  <c r="W43" i="4" s="1"/>
  <c r="AH60" i="4"/>
  <c r="AA60" i="4" s="1"/>
  <c r="R94" i="4"/>
  <c r="AT159" i="4"/>
  <c r="AS159" i="4" s="1"/>
  <c r="AR159" i="4" s="1"/>
  <c r="AQ159" i="4" s="1"/>
  <c r="AP159" i="4" s="1"/>
  <c r="AO159" i="4" s="1"/>
  <c r="AN159" i="4" s="1"/>
  <c r="AM159" i="4" s="1"/>
  <c r="AL159" i="4" s="1"/>
  <c r="K141" i="4"/>
  <c r="AC141" i="4"/>
  <c r="AF141" i="4"/>
  <c r="I55" i="4"/>
  <c r="AF55" i="4"/>
  <c r="AC55" i="4"/>
  <c r="AC32" i="4"/>
  <c r="I32" i="4"/>
  <c r="AF32" i="4"/>
  <c r="AC53" i="4"/>
  <c r="AF53" i="4"/>
  <c r="H53" i="4"/>
  <c r="R74" i="4"/>
  <c r="R98" i="4"/>
  <c r="AF33" i="4"/>
  <c r="R33" i="4"/>
  <c r="AC33" i="4"/>
  <c r="AD132" i="4"/>
  <c r="AE132" i="4"/>
  <c r="I34" i="4"/>
  <c r="AF34" i="4"/>
  <c r="AC34" i="4"/>
  <c r="I107" i="4"/>
  <c r="AF107" i="4"/>
  <c r="AF56" i="4"/>
  <c r="R56" i="4"/>
  <c r="AC117" i="4"/>
  <c r="AF115" i="4"/>
  <c r="I115" i="4"/>
  <c r="AC115" i="4"/>
  <c r="AT145" i="4"/>
  <c r="AS145" i="4"/>
  <c r="AR145" i="4" s="1"/>
  <c r="AQ145" i="4" s="1"/>
  <c r="AP145" i="4" s="1"/>
  <c r="AO145" i="4" s="1"/>
  <c r="AN145" i="4" s="1"/>
  <c r="AM145" i="4" s="1"/>
  <c r="AL145" i="4" s="1"/>
  <c r="AF147" i="4"/>
  <c r="K147" i="4"/>
  <c r="AC147" i="4"/>
  <c r="AC157" i="4"/>
  <c r="K157" i="4"/>
  <c r="AF157" i="4"/>
  <c r="AH65" i="4"/>
  <c r="AH47" i="4"/>
  <c r="R120" i="4"/>
  <c r="R141" i="4"/>
  <c r="I48" i="4"/>
  <c r="AD48" i="4"/>
  <c r="AB48" i="4"/>
  <c r="W48" i="4" s="1"/>
  <c r="AF128" i="4"/>
  <c r="R128" i="4"/>
  <c r="K144" i="4"/>
  <c r="AE144" i="4"/>
  <c r="AB144" i="4"/>
  <c r="Y144" i="4" s="1"/>
  <c r="AD144" i="4"/>
  <c r="K160" i="4"/>
  <c r="AC93" i="4"/>
  <c r="I93" i="4"/>
  <c r="AF93" i="4"/>
  <c r="AB93" i="4"/>
  <c r="W93" i="4" s="1"/>
  <c r="K140" i="4"/>
  <c r="R72" i="4"/>
  <c r="I56" i="4"/>
  <c r="AC56" i="4"/>
  <c r="AF75" i="4"/>
  <c r="R101" i="4"/>
  <c r="R44" i="4"/>
  <c r="K142" i="4"/>
  <c r="AF142" i="4"/>
  <c r="AC142" i="4"/>
  <c r="AS157" i="4"/>
  <c r="AR157" i="4" s="1"/>
  <c r="AQ157" i="4" s="1"/>
  <c r="AP157" i="4" s="1"/>
  <c r="AO157" i="4" s="1"/>
  <c r="AN157" i="4" s="1"/>
  <c r="AM157" i="4" s="1"/>
  <c r="AL157" i="4" s="1"/>
  <c r="AT157" i="4"/>
  <c r="AH38" i="4"/>
  <c r="AB38" i="4" s="1"/>
  <c r="W38" i="4" s="1"/>
  <c r="AF70" i="4"/>
  <c r="I59" i="4"/>
  <c r="AC59" i="4"/>
  <c r="AF59" i="4"/>
  <c r="AB59" i="4"/>
  <c r="W59" i="4" s="1"/>
  <c r="I94" i="4"/>
  <c r="AF120" i="4"/>
  <c r="I120" i="4"/>
  <c r="AC120" i="4"/>
  <c r="AC51" i="4"/>
  <c r="I51" i="4"/>
  <c r="AF51" i="4"/>
  <c r="I26" i="4"/>
  <c r="AF26" i="4"/>
  <c r="AC26" i="4"/>
  <c r="AB26" i="4"/>
  <c r="W26" i="4" s="1"/>
  <c r="K155" i="4"/>
  <c r="AC155" i="4"/>
  <c r="AF155" i="4"/>
  <c r="I118" i="4"/>
  <c r="AF36" i="4"/>
  <c r="I36" i="4"/>
  <c r="AC36" i="4"/>
  <c r="K128" i="4"/>
  <c r="AC128" i="4"/>
  <c r="AC61" i="4"/>
  <c r="I61" i="4"/>
  <c r="AF61" i="4"/>
  <c r="I92" i="4"/>
  <c r="AA43" i="4"/>
  <c r="AE43" i="4" s="1"/>
  <c r="I72" i="4"/>
  <c r="AC72" i="4"/>
  <c r="AF72" i="4"/>
  <c r="AC107" i="4"/>
  <c r="R107" i="4"/>
  <c r="R24" i="4"/>
  <c r="AC24" i="4"/>
  <c r="AF24" i="4"/>
  <c r="I89" i="4"/>
  <c r="AF89" i="4"/>
  <c r="AC101" i="4"/>
  <c r="AF101" i="4"/>
  <c r="I101" i="4"/>
  <c r="AT44" i="4"/>
  <c r="AS44" i="4"/>
  <c r="AR44" i="4" s="1"/>
  <c r="AQ44" i="4" s="1"/>
  <c r="AP44" i="4" s="1"/>
  <c r="AO44" i="4" s="1"/>
  <c r="AN44" i="4" s="1"/>
  <c r="AM44" i="4" s="1"/>
  <c r="AL44" i="4" s="1"/>
  <c r="AB103" i="4"/>
  <c r="W103" i="4" s="1"/>
  <c r="R59" i="4"/>
  <c r="R51" i="4"/>
  <c r="R155" i="4"/>
  <c r="AF104" i="4"/>
  <c r="R104" i="4"/>
  <c r="AC104" i="4"/>
  <c r="R36" i="4"/>
  <c r="R32" i="4"/>
  <c r="AC149" i="4"/>
  <c r="R149" i="4"/>
  <c r="AF149" i="4"/>
  <c r="I102" i="4"/>
  <c r="AC102" i="4"/>
  <c r="AB102" i="4"/>
  <c r="W102" i="4" s="1"/>
  <c r="I43" i="4"/>
  <c r="AC43" i="4"/>
  <c r="AF43" i="4"/>
  <c r="AF67" i="4"/>
  <c r="I67" i="4"/>
  <c r="AC67" i="4"/>
  <c r="AF106" i="4"/>
  <c r="K106" i="4"/>
  <c r="AC106" i="4"/>
  <c r="AF63" i="4"/>
  <c r="R63" i="4"/>
  <c r="I111" i="4"/>
  <c r="AT153" i="4"/>
  <c r="AS153" i="4" s="1"/>
  <c r="AR153" i="4" s="1"/>
  <c r="AQ153" i="4" s="1"/>
  <c r="AP153" i="4" s="1"/>
  <c r="AO153" i="4" s="1"/>
  <c r="AN153" i="4" s="1"/>
  <c r="AM153" i="4" s="1"/>
  <c r="AL153" i="4" s="1"/>
  <c r="I28" i="4"/>
  <c r="I44" i="4"/>
  <c r="AF44" i="4"/>
  <c r="AC44" i="4"/>
  <c r="AF145" i="4"/>
  <c r="K145" i="4"/>
  <c r="AC145" i="4"/>
  <c r="AT41" i="4"/>
  <c r="AS41" i="4" s="1"/>
  <c r="AR41" i="4" s="1"/>
  <c r="AQ41" i="4" s="1"/>
  <c r="AP41" i="4" s="1"/>
  <c r="AO41" i="4" s="1"/>
  <c r="AN41" i="4" s="1"/>
  <c r="AM41" i="4" s="1"/>
  <c r="AL41" i="4" s="1"/>
  <c r="AT134" i="4"/>
  <c r="AS134" i="4" s="1"/>
  <c r="AR134" i="4" s="1"/>
  <c r="AQ134" i="4" s="1"/>
  <c r="AP134" i="4" s="1"/>
  <c r="AO134" i="4" s="1"/>
  <c r="AN134" i="4" s="1"/>
  <c r="AM134" i="4" s="1"/>
  <c r="AL134" i="4" s="1"/>
  <c r="R34" i="4"/>
  <c r="AH151" i="4"/>
  <c r="I77" i="4"/>
  <c r="AF119" i="4"/>
  <c r="I119" i="4"/>
  <c r="I99" i="4"/>
  <c r="AC122" i="4"/>
  <c r="AC69" i="4"/>
  <c r="I69" i="4"/>
  <c r="AF69" i="4"/>
  <c r="I62" i="4"/>
  <c r="R45" i="4"/>
  <c r="AF45" i="4"/>
  <c r="AC146" i="4"/>
  <c r="AF146" i="4"/>
  <c r="K146" i="4"/>
  <c r="I21" i="4"/>
  <c r="R21" i="4"/>
  <c r="AC21" i="4"/>
  <c r="R43" i="4"/>
  <c r="AC63" i="4"/>
  <c r="I63" i="4"/>
  <c r="I60" i="4"/>
  <c r="AT52" i="4"/>
  <c r="AS52" i="4" s="1"/>
  <c r="AR52" i="4" s="1"/>
  <c r="AQ52" i="4" s="1"/>
  <c r="AP52" i="4" s="1"/>
  <c r="AO52" i="4" s="1"/>
  <c r="AN52" i="4" s="1"/>
  <c r="AM52" i="4" s="1"/>
  <c r="AL52" i="4" s="1"/>
  <c r="AT71" i="4"/>
  <c r="AS71" i="4" s="1"/>
  <c r="AR71" i="4" s="1"/>
  <c r="AQ71" i="4" s="1"/>
  <c r="AP71" i="4" s="1"/>
  <c r="AO71" i="4" s="1"/>
  <c r="AN71" i="4" s="1"/>
  <c r="AM71" i="4" s="1"/>
  <c r="AL71" i="4" s="1"/>
  <c r="I41" i="4"/>
  <c r="AH67" i="4"/>
  <c r="AB67" i="4" s="1"/>
  <c r="W67" i="4" s="1"/>
  <c r="AH77" i="4"/>
  <c r="AA77" i="4" s="1"/>
  <c r="AH79" i="4"/>
  <c r="AT161" i="4"/>
  <c r="AS161" i="4" s="1"/>
  <c r="AR161" i="4" s="1"/>
  <c r="AQ161" i="4" s="1"/>
  <c r="AP161" i="4" s="1"/>
  <c r="AO161" i="4" s="1"/>
  <c r="AN161" i="4" s="1"/>
  <c r="AM161" i="4" s="1"/>
  <c r="AL161" i="4" s="1"/>
  <c r="D15" i="1"/>
  <c r="C19" i="1" s="1"/>
  <c r="S150" i="1"/>
  <c r="S74" i="1"/>
  <c r="S154" i="1"/>
  <c r="S111" i="1"/>
  <c r="S93" i="1"/>
  <c r="P103" i="1"/>
  <c r="S103" i="1" s="1"/>
  <c r="P94" i="1"/>
  <c r="S94" i="1" s="1"/>
  <c r="S81" i="1"/>
  <c r="S123" i="1"/>
  <c r="K138" i="1"/>
  <c r="S130" i="1"/>
  <c r="D16" i="1"/>
  <c r="D19" i="1" s="1"/>
  <c r="P45" i="1"/>
  <c r="S45" i="1" s="1"/>
  <c r="G45" i="1"/>
  <c r="I45" i="1" s="1"/>
  <c r="S32" i="1"/>
  <c r="S66" i="1"/>
  <c r="M6" i="2"/>
  <c r="G34" i="2"/>
  <c r="H48" i="2"/>
  <c r="G48" i="2"/>
  <c r="J24" i="2"/>
  <c r="G24" i="2"/>
  <c r="H24" i="2"/>
  <c r="H28" i="2"/>
  <c r="G28" i="2"/>
  <c r="G35" i="2"/>
  <c r="G43" i="2"/>
  <c r="H43" i="2"/>
  <c r="J18" i="2"/>
  <c r="C12" i="1"/>
  <c r="H18" i="2"/>
  <c r="C11" i="4"/>
  <c r="C11" i="1"/>
  <c r="C12" i="4"/>
  <c r="G18" i="2"/>
  <c r="R129" i="4" l="1"/>
  <c r="AF100" i="4"/>
  <c r="R160" i="4"/>
  <c r="AF108" i="4"/>
  <c r="O162" i="1"/>
  <c r="O162" i="4"/>
  <c r="AI162" i="4"/>
  <c r="AH162" i="4" s="1"/>
  <c r="AJ162" i="4"/>
  <c r="AK162" i="4"/>
  <c r="R92" i="4"/>
  <c r="AC77" i="4"/>
  <c r="AC60" i="4"/>
  <c r="AF77" i="4"/>
  <c r="AF160" i="4"/>
  <c r="AF60" i="4"/>
  <c r="AC92" i="4"/>
  <c r="AC100" i="4"/>
  <c r="AF129" i="4"/>
  <c r="O97" i="1"/>
  <c r="O104" i="1"/>
  <c r="O106" i="1"/>
  <c r="O117" i="1"/>
  <c r="O128" i="1"/>
  <c r="O96" i="1"/>
  <c r="O25" i="1"/>
  <c r="O136" i="1"/>
  <c r="O157" i="1"/>
  <c r="O71" i="1"/>
  <c r="O30" i="1"/>
  <c r="C15" i="1"/>
  <c r="C18" i="1" s="1"/>
  <c r="O72" i="1"/>
  <c r="O150" i="1"/>
  <c r="O98" i="1"/>
  <c r="O112" i="1"/>
  <c r="O120" i="1"/>
  <c r="O155" i="1"/>
  <c r="O144" i="1"/>
  <c r="O54" i="1"/>
  <c r="O27" i="1"/>
  <c r="O91" i="1"/>
  <c r="O147" i="1"/>
  <c r="O127" i="1"/>
  <c r="O123" i="1"/>
  <c r="O131" i="1"/>
  <c r="O145" i="1"/>
  <c r="O139" i="1"/>
  <c r="O158" i="1"/>
  <c r="O132" i="1"/>
  <c r="O156" i="1"/>
  <c r="O149" i="1"/>
  <c r="O143" i="1"/>
  <c r="O31" i="1"/>
  <c r="O133" i="1"/>
  <c r="O119" i="1"/>
  <c r="O124" i="1"/>
  <c r="O102" i="1"/>
  <c r="O116" i="1"/>
  <c r="O126" i="1"/>
  <c r="O105" i="1"/>
  <c r="O134" i="1"/>
  <c r="O130" i="1"/>
  <c r="O135" i="1"/>
  <c r="O151" i="1"/>
  <c r="O138" i="1"/>
  <c r="O74" i="1"/>
  <c r="O33" i="1"/>
  <c r="O107" i="1"/>
  <c r="O122" i="1"/>
  <c r="O90" i="1"/>
  <c r="O109" i="1"/>
  <c r="O101" i="1"/>
  <c r="O152" i="1"/>
  <c r="O100" i="1"/>
  <c r="O111" i="1"/>
  <c r="O161" i="1"/>
  <c r="O108" i="1"/>
  <c r="O129" i="1"/>
  <c r="O103" i="1"/>
  <c r="O59" i="1"/>
  <c r="O140" i="1"/>
  <c r="O148" i="1"/>
  <c r="O115" i="1"/>
  <c r="O160" i="1"/>
  <c r="O29" i="1"/>
  <c r="O58" i="1"/>
  <c r="O146" i="1"/>
  <c r="O26" i="1"/>
  <c r="O110" i="1"/>
  <c r="O159" i="1"/>
  <c r="O142" i="1"/>
  <c r="O121" i="1"/>
  <c r="O23" i="1"/>
  <c r="O21" i="1"/>
  <c r="O154" i="1"/>
  <c r="O141" i="1"/>
  <c r="O28" i="1"/>
  <c r="O153" i="1"/>
  <c r="O137" i="1"/>
  <c r="O99" i="1"/>
  <c r="O34" i="1"/>
  <c r="O118" i="1"/>
  <c r="O114" i="1"/>
  <c r="O113" i="1"/>
  <c r="O24" i="1"/>
  <c r="O125" i="1"/>
  <c r="O22" i="1"/>
  <c r="C16" i="1"/>
  <c r="D18" i="1" s="1"/>
  <c r="S51" i="1"/>
  <c r="S149" i="1"/>
  <c r="S156" i="1"/>
  <c r="S148" i="1"/>
  <c r="K148" i="1"/>
  <c r="S147" i="1"/>
  <c r="S29" i="1"/>
  <c r="K147" i="1"/>
  <c r="S158" i="1"/>
  <c r="C16" i="4"/>
  <c r="D18" i="4" s="1"/>
  <c r="O106" i="4"/>
  <c r="O158" i="4"/>
  <c r="O143" i="4"/>
  <c r="O157" i="4"/>
  <c r="O137" i="4"/>
  <c r="O135" i="4"/>
  <c r="O148" i="4"/>
  <c r="O155" i="4"/>
  <c r="O153" i="4"/>
  <c r="O131" i="4"/>
  <c r="O150" i="4"/>
  <c r="O152" i="4"/>
  <c r="O156" i="4"/>
  <c r="O134" i="4"/>
  <c r="O125" i="4"/>
  <c r="O100" i="4"/>
  <c r="O146" i="4"/>
  <c r="O132" i="4"/>
  <c r="O108" i="4"/>
  <c r="C15" i="4"/>
  <c r="O128" i="4"/>
  <c r="O121" i="4"/>
  <c r="O141" i="4"/>
  <c r="O151" i="4"/>
  <c r="O133" i="4"/>
  <c r="O130" i="4"/>
  <c r="O129" i="4"/>
  <c r="O161" i="4"/>
  <c r="O136" i="4"/>
  <c r="O116" i="4"/>
  <c r="O124" i="4"/>
  <c r="O147" i="4"/>
  <c r="O154" i="4"/>
  <c r="O144" i="4"/>
  <c r="O139" i="4"/>
  <c r="O126" i="4"/>
  <c r="O140" i="4"/>
  <c r="O145" i="4"/>
  <c r="O138" i="4"/>
  <c r="O159" i="4"/>
  <c r="O149" i="4"/>
  <c r="O160" i="4"/>
  <c r="O142" i="4"/>
  <c r="BB49" i="4"/>
  <c r="BA49" i="4"/>
  <c r="AK158" i="4"/>
  <c r="AI158" i="4"/>
  <c r="AH158" i="4" s="1"/>
  <c r="AJ158" i="4"/>
  <c r="BA50" i="4"/>
  <c r="AZ50" i="4" s="1"/>
  <c r="AX50" i="4" s="1"/>
  <c r="BB50" i="4"/>
  <c r="BB56" i="4"/>
  <c r="BA56" i="4"/>
  <c r="AZ56" i="4" s="1"/>
  <c r="AX56" i="4" s="1"/>
  <c r="BB16" i="4"/>
  <c r="BA16" i="4"/>
  <c r="BA46" i="4"/>
  <c r="AZ46" i="4" s="1"/>
  <c r="AX46" i="4" s="1"/>
  <c r="BB46" i="4"/>
  <c r="AA150" i="4"/>
  <c r="AB150" i="4"/>
  <c r="Y150" i="4" s="1"/>
  <c r="AK31" i="4"/>
  <c r="AI31" i="4"/>
  <c r="AH31" i="4" s="1"/>
  <c r="AJ31" i="4"/>
  <c r="AE84" i="4"/>
  <c r="AD84" i="4"/>
  <c r="BB29" i="4"/>
  <c r="BA29" i="4"/>
  <c r="BB15" i="4"/>
  <c r="BA15" i="4"/>
  <c r="AZ15" i="4" s="1"/>
  <c r="AX15" i="4" s="1"/>
  <c r="BA42" i="4"/>
  <c r="AZ42" i="4" s="1"/>
  <c r="AX42" i="4" s="1"/>
  <c r="BB42" i="4"/>
  <c r="AE26" i="4"/>
  <c r="AD26" i="4"/>
  <c r="BA31" i="4"/>
  <c r="AZ31" i="4" s="1"/>
  <c r="AX31" i="4" s="1"/>
  <c r="BB31" i="4"/>
  <c r="AK45" i="4"/>
  <c r="AJ45" i="4"/>
  <c r="AI45" i="4"/>
  <c r="BB64" i="4"/>
  <c r="BA64" i="4"/>
  <c r="AZ64" i="4" s="1"/>
  <c r="AX64" i="4" s="1"/>
  <c r="AA73" i="4"/>
  <c r="BB57" i="4"/>
  <c r="BA57" i="4"/>
  <c r="AI50" i="4"/>
  <c r="AJ50" i="4"/>
  <c r="AK50" i="4"/>
  <c r="AD21" i="4"/>
  <c r="AE21" i="4"/>
  <c r="AJ70" i="4"/>
  <c r="AI70" i="4"/>
  <c r="AK70" i="4"/>
  <c r="BB69" i="4"/>
  <c r="BA69" i="4"/>
  <c r="AZ69" i="4" s="1"/>
  <c r="AX69" i="4" s="1"/>
  <c r="AD102" i="4"/>
  <c r="AE102" i="4"/>
  <c r="BA30" i="4"/>
  <c r="AZ30" i="4" s="1"/>
  <c r="AX30" i="4" s="1"/>
  <c r="BB30" i="4"/>
  <c r="AJ61" i="4"/>
  <c r="AK61" i="4"/>
  <c r="AI61" i="4"/>
  <c r="BA2" i="4"/>
  <c r="AZ2" i="4" s="1"/>
  <c r="AX2" i="4" s="1"/>
  <c r="BB2" i="4"/>
  <c r="AD59" i="4"/>
  <c r="AE59" i="4"/>
  <c r="AT128" i="4"/>
  <c r="AS128" i="4" s="1"/>
  <c r="AR128" i="4" s="1"/>
  <c r="AQ128" i="4"/>
  <c r="AP128" i="4" s="1"/>
  <c r="AO128" i="4" s="1"/>
  <c r="AN128" i="4" s="1"/>
  <c r="AM128" i="4" s="1"/>
  <c r="AL128" i="4" s="1"/>
  <c r="AT27" i="4"/>
  <c r="AS27" i="4" s="1"/>
  <c r="AR27" i="4" s="1"/>
  <c r="AQ27" i="4" s="1"/>
  <c r="AP27" i="4" s="1"/>
  <c r="AO27" i="4" s="1"/>
  <c r="AN27" i="4" s="1"/>
  <c r="AM27" i="4" s="1"/>
  <c r="AL27" i="4" s="1"/>
  <c r="BK38" i="4"/>
  <c r="BJ38" i="4" s="1"/>
  <c r="BI38" i="4" s="1"/>
  <c r="BH38" i="4" s="1"/>
  <c r="BG38" i="4" s="1"/>
  <c r="BF38" i="4" s="1"/>
  <c r="BE38" i="4" s="1"/>
  <c r="BD38" i="4" s="1"/>
  <c r="BC38" i="4" s="1"/>
  <c r="AT139" i="4"/>
  <c r="AS139" i="4" s="1"/>
  <c r="AR139" i="4" s="1"/>
  <c r="AQ139" i="4"/>
  <c r="AP139" i="4" s="1"/>
  <c r="AO139" i="4" s="1"/>
  <c r="AN139" i="4" s="1"/>
  <c r="AM139" i="4" s="1"/>
  <c r="AL139" i="4" s="1"/>
  <c r="K124" i="4"/>
  <c r="BK22" i="4"/>
  <c r="BJ22" i="4" s="1"/>
  <c r="BI22" i="4" s="1"/>
  <c r="BH22" i="4" s="1"/>
  <c r="BG22" i="4" s="1"/>
  <c r="BF22" i="4" s="1"/>
  <c r="BE22" i="4" s="1"/>
  <c r="BD22" i="4" s="1"/>
  <c r="BC22" i="4" s="1"/>
  <c r="AK92" i="4"/>
  <c r="AI92" i="4"/>
  <c r="AJ92" i="4"/>
  <c r="BK63" i="4"/>
  <c r="BJ63" i="4"/>
  <c r="BI63" i="4" s="1"/>
  <c r="BH63" i="4" s="1"/>
  <c r="BG63" i="4" s="1"/>
  <c r="BF63" i="4" s="1"/>
  <c r="BE63" i="4" s="1"/>
  <c r="BD63" i="4" s="1"/>
  <c r="BC63" i="4" s="1"/>
  <c r="BK32" i="4"/>
  <c r="BJ32" i="4" s="1"/>
  <c r="BI32" i="4" s="1"/>
  <c r="BH32" i="4" s="1"/>
  <c r="BG32" i="4" s="1"/>
  <c r="BF32" i="4" s="1"/>
  <c r="BE32" i="4" s="1"/>
  <c r="BD32" i="4" s="1"/>
  <c r="BC32" i="4" s="1"/>
  <c r="BK68" i="4"/>
  <c r="BJ68" i="4"/>
  <c r="BI68" i="4" s="1"/>
  <c r="BH68" i="4" s="1"/>
  <c r="BG68" i="4" s="1"/>
  <c r="BF68" i="4" s="1"/>
  <c r="BE68" i="4" s="1"/>
  <c r="BD68" i="4" s="1"/>
  <c r="BC68" i="4" s="1"/>
  <c r="AS116" i="4"/>
  <c r="AR116" i="4" s="1"/>
  <c r="AQ116" i="4" s="1"/>
  <c r="AP116" i="4" s="1"/>
  <c r="AO116" i="4" s="1"/>
  <c r="AN116" i="4" s="1"/>
  <c r="AM116" i="4" s="1"/>
  <c r="AL116" i="4" s="1"/>
  <c r="AT116" i="4"/>
  <c r="BK23" i="4"/>
  <c r="BJ23" i="4"/>
  <c r="BI23" i="4" s="1"/>
  <c r="BH23" i="4" s="1"/>
  <c r="BG23" i="4" s="1"/>
  <c r="BF23" i="4" s="1"/>
  <c r="BE23" i="4" s="1"/>
  <c r="BD23" i="4" s="1"/>
  <c r="BC23" i="4" s="1"/>
  <c r="AK89" i="4"/>
  <c r="AJ89" i="4"/>
  <c r="AI89" i="4"/>
  <c r="AH89" i="4" s="1"/>
  <c r="AJ53" i="4"/>
  <c r="AK53" i="4"/>
  <c r="AI53" i="4"/>
  <c r="AH53" i="4" s="1"/>
  <c r="AF99" i="4"/>
  <c r="AF81" i="4"/>
  <c r="AB88" i="4"/>
  <c r="W88" i="4" s="1"/>
  <c r="AK138" i="4"/>
  <c r="AA152" i="4"/>
  <c r="R65" i="4"/>
  <c r="R73" i="4"/>
  <c r="AS37" i="4"/>
  <c r="AR37" i="4" s="1"/>
  <c r="AQ37" i="4" s="1"/>
  <c r="AP37" i="4" s="1"/>
  <c r="AO37" i="4" s="1"/>
  <c r="AN37" i="4" s="1"/>
  <c r="AM37" i="4" s="1"/>
  <c r="AL37" i="4" s="1"/>
  <c r="AT37" i="4"/>
  <c r="AT82" i="4"/>
  <c r="AS82" i="4" s="1"/>
  <c r="AR82" i="4" s="1"/>
  <c r="AQ82" i="4" s="1"/>
  <c r="AP82" i="4" s="1"/>
  <c r="AO82" i="4" s="1"/>
  <c r="AN82" i="4" s="1"/>
  <c r="AM82" i="4" s="1"/>
  <c r="AL82" i="4" s="1"/>
  <c r="AT105" i="4"/>
  <c r="AS105" i="4" s="1"/>
  <c r="AR105" i="4" s="1"/>
  <c r="AQ105" i="4" s="1"/>
  <c r="AP105" i="4" s="1"/>
  <c r="AO105" i="4" s="1"/>
  <c r="AN105" i="4" s="1"/>
  <c r="AM105" i="4" s="1"/>
  <c r="AL105" i="4" s="1"/>
  <c r="BK24" i="4"/>
  <c r="BJ24" i="4" s="1"/>
  <c r="BI24" i="4" s="1"/>
  <c r="BH24" i="4" s="1"/>
  <c r="BG24" i="4" s="1"/>
  <c r="BF24" i="4" s="1"/>
  <c r="BE24" i="4" s="1"/>
  <c r="BD24" i="4" s="1"/>
  <c r="BC24" i="4" s="1"/>
  <c r="AS35" i="4"/>
  <c r="AR35" i="4" s="1"/>
  <c r="AQ35" i="4" s="1"/>
  <c r="AP35" i="4" s="1"/>
  <c r="AO35" i="4" s="1"/>
  <c r="AN35" i="4" s="1"/>
  <c r="AM35" i="4" s="1"/>
  <c r="AL35" i="4" s="1"/>
  <c r="AT35" i="4"/>
  <c r="BK44" i="4"/>
  <c r="BJ44" i="4"/>
  <c r="BI44" i="4" s="1"/>
  <c r="BH44" i="4" s="1"/>
  <c r="BG44" i="4" s="1"/>
  <c r="BF44" i="4" s="1"/>
  <c r="BE44" i="4" s="1"/>
  <c r="BD44" i="4" s="1"/>
  <c r="BC44" i="4" s="1"/>
  <c r="BK18" i="4"/>
  <c r="BJ18" i="4"/>
  <c r="BI18" i="4" s="1"/>
  <c r="BH18" i="4" s="1"/>
  <c r="BG18" i="4" s="1"/>
  <c r="BF18" i="4" s="1"/>
  <c r="BE18" i="4" s="1"/>
  <c r="BD18" i="4" s="1"/>
  <c r="BC18" i="4" s="1"/>
  <c r="AT110" i="4"/>
  <c r="AS110" i="4" s="1"/>
  <c r="AR110" i="4" s="1"/>
  <c r="AQ110" i="4" s="1"/>
  <c r="AP110" i="4" s="1"/>
  <c r="AO110" i="4" s="1"/>
  <c r="AN110" i="4" s="1"/>
  <c r="AM110" i="4" s="1"/>
  <c r="AL110" i="4" s="1"/>
  <c r="AT117" i="4"/>
  <c r="AS117" i="4" s="1"/>
  <c r="AR117" i="4" s="1"/>
  <c r="AQ117" i="4" s="1"/>
  <c r="AP117" i="4" s="1"/>
  <c r="AO117" i="4" s="1"/>
  <c r="AN117" i="4" s="1"/>
  <c r="AM117" i="4" s="1"/>
  <c r="AL117" i="4" s="1"/>
  <c r="AT51" i="4"/>
  <c r="AS51" i="4" s="1"/>
  <c r="AR51" i="4" s="1"/>
  <c r="AQ51" i="4" s="1"/>
  <c r="AP51" i="4" s="1"/>
  <c r="AO51" i="4" s="1"/>
  <c r="AN51" i="4" s="1"/>
  <c r="AM51" i="4" s="1"/>
  <c r="AL51" i="4" s="1"/>
  <c r="BK52" i="4"/>
  <c r="BJ52" i="4" s="1"/>
  <c r="BI52" i="4" s="1"/>
  <c r="BH52" i="4" s="1"/>
  <c r="BG52" i="4" s="1"/>
  <c r="BF52" i="4" s="1"/>
  <c r="BE52" i="4" s="1"/>
  <c r="BD52" i="4" s="1"/>
  <c r="BC52" i="4" s="1"/>
  <c r="BK65" i="4"/>
  <c r="BJ65" i="4"/>
  <c r="BI65" i="4" s="1"/>
  <c r="BH65" i="4" s="1"/>
  <c r="BG65" i="4" s="1"/>
  <c r="BF65" i="4" s="1"/>
  <c r="BE65" i="4" s="1"/>
  <c r="BD65" i="4" s="1"/>
  <c r="BC65" i="4" s="1"/>
  <c r="AH73" i="4"/>
  <c r="AC81" i="4"/>
  <c r="AH100" i="4"/>
  <c r="AB100" i="4" s="1"/>
  <c r="W100" i="4" s="1"/>
  <c r="AK63" i="4"/>
  <c r="AJ63" i="4"/>
  <c r="AI63" i="4"/>
  <c r="AH63" i="4" s="1"/>
  <c r="BK12" i="4"/>
  <c r="BJ12" i="4"/>
  <c r="BI12" i="4" s="1"/>
  <c r="BH12" i="4" s="1"/>
  <c r="BG12" i="4" s="1"/>
  <c r="BF12" i="4" s="1"/>
  <c r="BE12" i="4" s="1"/>
  <c r="BD12" i="4" s="1"/>
  <c r="BC12" i="4" s="1"/>
  <c r="I109" i="4"/>
  <c r="AC109" i="4"/>
  <c r="AF109" i="4"/>
  <c r="BK66" i="4"/>
  <c r="BJ66" i="4"/>
  <c r="BI66" i="4" s="1"/>
  <c r="BH66" i="4" s="1"/>
  <c r="BG66" i="4" s="1"/>
  <c r="BF66" i="4" s="1"/>
  <c r="BE66" i="4" s="1"/>
  <c r="BD66" i="4" s="1"/>
  <c r="BC66" i="4" s="1"/>
  <c r="AT24" i="4"/>
  <c r="AS24" i="4" s="1"/>
  <c r="AR24" i="4" s="1"/>
  <c r="AQ24" i="4" s="1"/>
  <c r="AP24" i="4" s="1"/>
  <c r="AO24" i="4" s="1"/>
  <c r="AN24" i="4" s="1"/>
  <c r="AM24" i="4" s="1"/>
  <c r="AL24" i="4" s="1"/>
  <c r="BK62" i="4"/>
  <c r="BJ62" i="4" s="1"/>
  <c r="BI62" i="4" s="1"/>
  <c r="BH62" i="4" s="1"/>
  <c r="BG62" i="4" s="1"/>
  <c r="BF62" i="4" s="1"/>
  <c r="BE62" i="4" s="1"/>
  <c r="BD62" i="4" s="1"/>
  <c r="BC62" i="4" s="1"/>
  <c r="AT39" i="4"/>
  <c r="AS39" i="4" s="1"/>
  <c r="AR39" i="4" s="1"/>
  <c r="AQ39" i="4" s="1"/>
  <c r="AP39" i="4" s="1"/>
  <c r="AO39" i="4" s="1"/>
  <c r="AN39" i="4" s="1"/>
  <c r="AM39" i="4" s="1"/>
  <c r="AL39" i="4" s="1"/>
  <c r="BK51" i="4"/>
  <c r="BJ51" i="4" s="1"/>
  <c r="BI51" i="4" s="1"/>
  <c r="BH51" i="4" s="1"/>
  <c r="BG51" i="4" s="1"/>
  <c r="BF51" i="4" s="1"/>
  <c r="BE51" i="4" s="1"/>
  <c r="BD51" i="4" s="1"/>
  <c r="BC51" i="4" s="1"/>
  <c r="BJ47" i="4"/>
  <c r="BI47" i="4" s="1"/>
  <c r="BH47" i="4" s="1"/>
  <c r="BG47" i="4" s="1"/>
  <c r="BF47" i="4" s="1"/>
  <c r="BE47" i="4" s="1"/>
  <c r="BD47" i="4" s="1"/>
  <c r="BC47" i="4" s="1"/>
  <c r="BK47" i="4"/>
  <c r="BK53" i="4"/>
  <c r="BJ53" i="4"/>
  <c r="BI53" i="4" s="1"/>
  <c r="BH53" i="4" s="1"/>
  <c r="BG53" i="4" s="1"/>
  <c r="BF53" i="4" s="1"/>
  <c r="BE53" i="4" s="1"/>
  <c r="BD53" i="4" s="1"/>
  <c r="BC53" i="4" s="1"/>
  <c r="AT147" i="4"/>
  <c r="AS147" i="4" s="1"/>
  <c r="AR147" i="4" s="1"/>
  <c r="AQ147" i="4" s="1"/>
  <c r="AP147" i="4" s="1"/>
  <c r="AO147" i="4" s="1"/>
  <c r="AN147" i="4" s="1"/>
  <c r="AM147" i="4" s="1"/>
  <c r="AL147" i="4" s="1"/>
  <c r="BK27" i="4"/>
  <c r="BJ27" i="4" s="1"/>
  <c r="BI27" i="4" s="1"/>
  <c r="BH27" i="4" s="1"/>
  <c r="BG27" i="4" s="1"/>
  <c r="BF27" i="4" s="1"/>
  <c r="BE27" i="4" s="1"/>
  <c r="BD27" i="4" s="1"/>
  <c r="BC27" i="4" s="1"/>
  <c r="BK55" i="4"/>
  <c r="BJ55" i="4" s="1"/>
  <c r="BI55" i="4" s="1"/>
  <c r="BH55" i="4" s="1"/>
  <c r="BG55" i="4" s="1"/>
  <c r="BF55" i="4" s="1"/>
  <c r="BE55" i="4" s="1"/>
  <c r="BD55" i="4" s="1"/>
  <c r="BC55" i="4" s="1"/>
  <c r="AK106" i="4"/>
  <c r="AJ106" i="4"/>
  <c r="AI106" i="4"/>
  <c r="AH106" i="4" s="1"/>
  <c r="AB21" i="4"/>
  <c r="W21" i="4" s="1"/>
  <c r="AC85" i="4"/>
  <c r="AH108" i="4"/>
  <c r="BK40" i="4"/>
  <c r="BJ40" i="4"/>
  <c r="BI40" i="4" s="1"/>
  <c r="BH40" i="4" s="1"/>
  <c r="BG40" i="4" s="1"/>
  <c r="BF40" i="4" s="1"/>
  <c r="BE40" i="4" s="1"/>
  <c r="BD40" i="4" s="1"/>
  <c r="BC40" i="4" s="1"/>
  <c r="I73" i="4"/>
  <c r="AF73" i="4"/>
  <c r="AC73" i="4"/>
  <c r="AK56" i="4"/>
  <c r="AI56" i="4"/>
  <c r="AJ56" i="4"/>
  <c r="AK76" i="4"/>
  <c r="AJ76" i="4"/>
  <c r="AI76" i="4"/>
  <c r="I40" i="4"/>
  <c r="AF40" i="4"/>
  <c r="AC40" i="4"/>
  <c r="BK9" i="4"/>
  <c r="BJ9" i="4" s="1"/>
  <c r="BI9" i="4" s="1"/>
  <c r="BH9" i="4" s="1"/>
  <c r="BG9" i="4" s="1"/>
  <c r="BF9" i="4" s="1"/>
  <c r="BE9" i="4" s="1"/>
  <c r="BD9" i="4" s="1"/>
  <c r="BC9" i="4" s="1"/>
  <c r="AK49" i="4"/>
  <c r="AJ49" i="4"/>
  <c r="AI49" i="4"/>
  <c r="AH49" i="4" s="1"/>
  <c r="AA49" i="4" s="1"/>
  <c r="AE49" i="4" s="1"/>
  <c r="AT119" i="4"/>
  <c r="AS119" i="4" s="1"/>
  <c r="AR119" i="4" s="1"/>
  <c r="AQ119" i="4" s="1"/>
  <c r="AP119" i="4" s="1"/>
  <c r="AO119" i="4" s="1"/>
  <c r="AN119" i="4" s="1"/>
  <c r="AM119" i="4" s="1"/>
  <c r="AL119" i="4" s="1"/>
  <c r="I105" i="4"/>
  <c r="AC105" i="4"/>
  <c r="AF105" i="4"/>
  <c r="AJ149" i="4"/>
  <c r="AK149" i="4"/>
  <c r="AI149" i="4"/>
  <c r="AH149" i="4" s="1"/>
  <c r="BK14" i="4"/>
  <c r="BJ14" i="4"/>
  <c r="BI14" i="4" s="1"/>
  <c r="BH14" i="4" s="1"/>
  <c r="BG14" i="4" s="1"/>
  <c r="BF14" i="4" s="1"/>
  <c r="BE14" i="4" s="1"/>
  <c r="BD14" i="4" s="1"/>
  <c r="BC14" i="4" s="1"/>
  <c r="BK3" i="4"/>
  <c r="BJ3" i="4" s="1"/>
  <c r="BI3" i="4" s="1"/>
  <c r="BH3" i="4" s="1"/>
  <c r="BG3" i="4" s="1"/>
  <c r="BF3" i="4" s="1"/>
  <c r="BE3" i="4" s="1"/>
  <c r="BD3" i="4" s="1"/>
  <c r="BC3" i="4" s="1"/>
  <c r="AK72" i="4"/>
  <c r="AI72" i="4"/>
  <c r="AH72" i="4" s="1"/>
  <c r="AB72" i="4" s="1"/>
  <c r="W72" i="4" s="1"/>
  <c r="AJ72" i="4"/>
  <c r="BK6" i="4"/>
  <c r="BJ6" i="4" s="1"/>
  <c r="BI6" i="4" s="1"/>
  <c r="BH6" i="4" s="1"/>
  <c r="BG6" i="4" s="1"/>
  <c r="BF6" i="4" s="1"/>
  <c r="BE6" i="4" s="1"/>
  <c r="BD6" i="4" s="1"/>
  <c r="BC6" i="4" s="1"/>
  <c r="BK21" i="4"/>
  <c r="BJ21" i="4"/>
  <c r="BI21" i="4"/>
  <c r="BH21" i="4" s="1"/>
  <c r="BG21" i="4" s="1"/>
  <c r="BF21" i="4" s="1"/>
  <c r="BE21" i="4" s="1"/>
  <c r="BD21" i="4" s="1"/>
  <c r="BC21" i="4" s="1"/>
  <c r="BJ67" i="4"/>
  <c r="BI67" i="4" s="1"/>
  <c r="BH67" i="4" s="1"/>
  <c r="BG67" i="4" s="1"/>
  <c r="BF67" i="4" s="1"/>
  <c r="BE67" i="4" s="1"/>
  <c r="BD67" i="4" s="1"/>
  <c r="BC67" i="4" s="1"/>
  <c r="BK67" i="4"/>
  <c r="AI124" i="4"/>
  <c r="AJ124" i="4"/>
  <c r="AH124" i="4" s="1"/>
  <c r="AA124" i="4" s="1"/>
  <c r="AE124" i="4" s="1"/>
  <c r="AK124" i="4"/>
  <c r="AA30" i="4"/>
  <c r="AI107" i="4"/>
  <c r="BJ34" i="4"/>
  <c r="BI34" i="4" s="1"/>
  <c r="BH34" i="4" s="1"/>
  <c r="BG34" i="4" s="1"/>
  <c r="BF34" i="4" s="1"/>
  <c r="BE34" i="4" s="1"/>
  <c r="BD34" i="4" s="1"/>
  <c r="BC34" i="4" s="1"/>
  <c r="BK34" i="4"/>
  <c r="AI80" i="4"/>
  <c r="AJ80" i="4"/>
  <c r="AK80" i="4"/>
  <c r="R22" i="4"/>
  <c r="R127" i="4"/>
  <c r="AC127" i="4"/>
  <c r="BK45" i="4"/>
  <c r="BJ45" i="4" s="1"/>
  <c r="BI45" i="4" s="1"/>
  <c r="BH45" i="4" s="1"/>
  <c r="BG45" i="4" s="1"/>
  <c r="BF45" i="4" s="1"/>
  <c r="BE45" i="4" s="1"/>
  <c r="BD45" i="4" s="1"/>
  <c r="BC45" i="4" s="1"/>
  <c r="AK74" i="4"/>
  <c r="AI74" i="4"/>
  <c r="AJ74" i="4"/>
  <c r="R105" i="4"/>
  <c r="BK72" i="4"/>
  <c r="BJ72" i="4"/>
  <c r="BI72" i="4" s="1"/>
  <c r="BH72" i="4" s="1"/>
  <c r="BG72" i="4" s="1"/>
  <c r="BF72" i="4" s="1"/>
  <c r="BE72" i="4" s="1"/>
  <c r="BD72" i="4" s="1"/>
  <c r="BC72" i="4" s="1"/>
  <c r="R85" i="4"/>
  <c r="BK8" i="4"/>
  <c r="BJ8" i="4" s="1"/>
  <c r="BI8" i="4" s="1"/>
  <c r="BH8" i="4" s="1"/>
  <c r="BG8" i="4" s="1"/>
  <c r="BF8" i="4" s="1"/>
  <c r="BE8" i="4" s="1"/>
  <c r="BD8" i="4" s="1"/>
  <c r="BC8" i="4" s="1"/>
  <c r="I91" i="4"/>
  <c r="AC91" i="4"/>
  <c r="AF91" i="4"/>
  <c r="BK58" i="4"/>
  <c r="BJ58" i="4" s="1"/>
  <c r="BI58" i="4" s="1"/>
  <c r="BH58" i="4" s="1"/>
  <c r="BG58" i="4" s="1"/>
  <c r="BF58" i="4" s="1"/>
  <c r="BE58" i="4" s="1"/>
  <c r="BD58" i="4" s="1"/>
  <c r="BC58" i="4" s="1"/>
  <c r="BJ39" i="4"/>
  <c r="BK39" i="4"/>
  <c r="BI39" i="4"/>
  <c r="BH39" i="4" s="1"/>
  <c r="BG39" i="4" s="1"/>
  <c r="BF39" i="4" s="1"/>
  <c r="BE39" i="4" s="1"/>
  <c r="BD39" i="4" s="1"/>
  <c r="BC39" i="4" s="1"/>
  <c r="BK17" i="4"/>
  <c r="BJ17" i="4" s="1"/>
  <c r="BI17" i="4" s="1"/>
  <c r="BH17" i="4" s="1"/>
  <c r="BG17" i="4" s="1"/>
  <c r="BF17" i="4" s="1"/>
  <c r="BE17" i="4" s="1"/>
  <c r="BD17" i="4" s="1"/>
  <c r="BC17" i="4" s="1"/>
  <c r="BK7" i="4"/>
  <c r="BJ7" i="4" s="1"/>
  <c r="BI7" i="4" s="1"/>
  <c r="BH7" i="4" s="1"/>
  <c r="BG7" i="4" s="1"/>
  <c r="BF7" i="4" s="1"/>
  <c r="BE7" i="4" s="1"/>
  <c r="BD7" i="4" s="1"/>
  <c r="BC7" i="4" s="1"/>
  <c r="BK35" i="4"/>
  <c r="BJ35" i="4" s="1"/>
  <c r="BI35" i="4" s="1"/>
  <c r="BH35" i="4" s="1"/>
  <c r="BG35" i="4" s="1"/>
  <c r="BF35" i="4" s="1"/>
  <c r="BE35" i="4" s="1"/>
  <c r="BD35" i="4" s="1"/>
  <c r="BC35" i="4" s="1"/>
  <c r="BK33" i="4"/>
  <c r="BJ33" i="4"/>
  <c r="BI33" i="4"/>
  <c r="BH33" i="4" s="1"/>
  <c r="BG33" i="4" s="1"/>
  <c r="BF33" i="4" s="1"/>
  <c r="BE33" i="4" s="1"/>
  <c r="BD33" i="4" s="1"/>
  <c r="BC33" i="4" s="1"/>
  <c r="BK36" i="4"/>
  <c r="BJ36" i="4" s="1"/>
  <c r="BI36" i="4" s="1"/>
  <c r="BH36" i="4" s="1"/>
  <c r="BG36" i="4" s="1"/>
  <c r="BF36" i="4" s="1"/>
  <c r="BE36" i="4" s="1"/>
  <c r="BD36" i="4" s="1"/>
  <c r="BC36" i="4" s="1"/>
  <c r="I37" i="4"/>
  <c r="AF37" i="4"/>
  <c r="AC37" i="4"/>
  <c r="AH140" i="4"/>
  <c r="AD43" i="4"/>
  <c r="AB73" i="4"/>
  <c r="W73" i="4" s="1"/>
  <c r="AC124" i="4"/>
  <c r="AB84" i="4"/>
  <c r="W84" i="4" s="1"/>
  <c r="AH75" i="4"/>
  <c r="AF112" i="4"/>
  <c r="BK20" i="4"/>
  <c r="BJ20" i="4"/>
  <c r="BI20" i="4" s="1"/>
  <c r="BH20" i="4" s="1"/>
  <c r="BG20" i="4" s="1"/>
  <c r="BF20" i="4" s="1"/>
  <c r="BE20" i="4" s="1"/>
  <c r="BD20" i="4" s="1"/>
  <c r="BC20" i="4" s="1"/>
  <c r="AT114" i="4"/>
  <c r="AS114" i="4" s="1"/>
  <c r="AR114" i="4" s="1"/>
  <c r="AQ114" i="4" s="1"/>
  <c r="AP114" i="4" s="1"/>
  <c r="AO114" i="4" s="1"/>
  <c r="AN114" i="4" s="1"/>
  <c r="AM114" i="4" s="1"/>
  <c r="AL114" i="4" s="1"/>
  <c r="AK111" i="4"/>
  <c r="AI111" i="4"/>
  <c r="AH111" i="4" s="1"/>
  <c r="AJ111" i="4"/>
  <c r="AJ122" i="4"/>
  <c r="AK122" i="4"/>
  <c r="AI122" i="4"/>
  <c r="AH122" i="4" s="1"/>
  <c r="BK28" i="4"/>
  <c r="BJ28" i="4" s="1"/>
  <c r="BI28" i="4" s="1"/>
  <c r="BH28" i="4" s="1"/>
  <c r="BG28" i="4" s="1"/>
  <c r="BF28" i="4" s="1"/>
  <c r="BE28" i="4" s="1"/>
  <c r="BD28" i="4" s="1"/>
  <c r="BC28" i="4" s="1"/>
  <c r="AT64" i="4"/>
  <c r="AS64" i="4" s="1"/>
  <c r="AR64" i="4" s="1"/>
  <c r="AQ64" i="4" s="1"/>
  <c r="AP64" i="4" s="1"/>
  <c r="AO64" i="4" s="1"/>
  <c r="AN64" i="4" s="1"/>
  <c r="AM64" i="4" s="1"/>
  <c r="AL64" i="4" s="1"/>
  <c r="R112" i="4"/>
  <c r="AT66" i="4"/>
  <c r="AS66" i="4"/>
  <c r="AR66" i="4" s="1"/>
  <c r="AQ66" i="4" s="1"/>
  <c r="AP66" i="4" s="1"/>
  <c r="AO66" i="4" s="1"/>
  <c r="AN66" i="4" s="1"/>
  <c r="AM66" i="4" s="1"/>
  <c r="AL66" i="4" s="1"/>
  <c r="BK71" i="4"/>
  <c r="BJ71" i="4" s="1"/>
  <c r="BI71" i="4" s="1"/>
  <c r="BH71" i="4" s="1"/>
  <c r="BG71" i="4" s="1"/>
  <c r="BF71" i="4" s="1"/>
  <c r="BE71" i="4" s="1"/>
  <c r="BD71" i="4" s="1"/>
  <c r="BC71" i="4" s="1"/>
  <c r="BK26" i="4"/>
  <c r="BJ26" i="4" s="1"/>
  <c r="BI26" i="4" s="1"/>
  <c r="BH26" i="4" s="1"/>
  <c r="BG26" i="4" s="1"/>
  <c r="BF26" i="4" s="1"/>
  <c r="BE26" i="4" s="1"/>
  <c r="BD26" i="4" s="1"/>
  <c r="BC26" i="4" s="1"/>
  <c r="BK10" i="4"/>
  <c r="BJ10" i="4"/>
  <c r="BI10" i="4" s="1"/>
  <c r="BH10" i="4" s="1"/>
  <c r="BG10" i="4" s="1"/>
  <c r="BF10" i="4" s="1"/>
  <c r="BE10" i="4" s="1"/>
  <c r="BD10" i="4" s="1"/>
  <c r="BC10" i="4" s="1"/>
  <c r="BK70" i="4"/>
  <c r="BJ70" i="4" s="1"/>
  <c r="BI70" i="4" s="1"/>
  <c r="BH70" i="4" s="1"/>
  <c r="BG70" i="4" s="1"/>
  <c r="BF70" i="4" s="1"/>
  <c r="BE70" i="4" s="1"/>
  <c r="BD70" i="4" s="1"/>
  <c r="BC70" i="4" s="1"/>
  <c r="BJ59" i="4"/>
  <c r="BI59" i="4" s="1"/>
  <c r="BH59" i="4" s="1"/>
  <c r="BG59" i="4" s="1"/>
  <c r="BF59" i="4" s="1"/>
  <c r="BE59" i="4" s="1"/>
  <c r="BD59" i="4" s="1"/>
  <c r="BC59" i="4" s="1"/>
  <c r="BK59" i="4"/>
  <c r="AJ94" i="4"/>
  <c r="AI94" i="4"/>
  <c r="AH94" i="4" s="1"/>
  <c r="AK94" i="4"/>
  <c r="AJ34" i="4"/>
  <c r="AI34" i="4"/>
  <c r="AH34" i="4" s="1"/>
  <c r="AK34" i="4"/>
  <c r="AT95" i="4"/>
  <c r="AS95" i="4" s="1"/>
  <c r="AR95" i="4"/>
  <c r="AQ95" i="4" s="1"/>
  <c r="AP95" i="4" s="1"/>
  <c r="AO95" i="4" s="1"/>
  <c r="AN95" i="4" s="1"/>
  <c r="AM95" i="4" s="1"/>
  <c r="AL95" i="4" s="1"/>
  <c r="AH25" i="4"/>
  <c r="AH55" i="4"/>
  <c r="AB60" i="4"/>
  <c r="W60" i="4" s="1"/>
  <c r="AB90" i="4"/>
  <c r="W90" i="4" s="1"/>
  <c r="AC70" i="4"/>
  <c r="AF124" i="4"/>
  <c r="AF85" i="4"/>
  <c r="AD124" i="4"/>
  <c r="BJ43" i="4"/>
  <c r="BI43" i="4" s="1"/>
  <c r="BH43" i="4" s="1"/>
  <c r="BG43" i="4" s="1"/>
  <c r="BF43" i="4" s="1"/>
  <c r="BE43" i="4" s="1"/>
  <c r="BD43" i="4" s="1"/>
  <c r="BC43" i="4" s="1"/>
  <c r="BK43" i="4"/>
  <c r="AK141" i="4"/>
  <c r="AJ141" i="4"/>
  <c r="AI141" i="4"/>
  <c r="AH141" i="4" s="1"/>
  <c r="AA141" i="4" s="1"/>
  <c r="AE141" i="4" s="1"/>
  <c r="I22" i="4"/>
  <c r="AC22" i="4"/>
  <c r="AF22" i="4"/>
  <c r="BK25" i="4"/>
  <c r="BJ25" i="4" s="1"/>
  <c r="BI25" i="4" s="1"/>
  <c r="BH25" i="4" s="1"/>
  <c r="BG25" i="4" s="1"/>
  <c r="BF25" i="4" s="1"/>
  <c r="BE25" i="4" s="1"/>
  <c r="BD25" i="4" s="1"/>
  <c r="BC25" i="4" s="1"/>
  <c r="BJ13" i="4"/>
  <c r="BI13" i="4" s="1"/>
  <c r="BH13" i="4" s="1"/>
  <c r="BG13" i="4" s="1"/>
  <c r="BF13" i="4" s="1"/>
  <c r="BE13" i="4" s="1"/>
  <c r="BD13" i="4" s="1"/>
  <c r="BC13" i="4" s="1"/>
  <c r="BK13" i="4"/>
  <c r="AC152" i="4"/>
  <c r="R116" i="4"/>
  <c r="AF116" i="4"/>
  <c r="BK48" i="4"/>
  <c r="BJ48" i="4" s="1"/>
  <c r="BI48" i="4" s="1"/>
  <c r="BH48" i="4" s="1"/>
  <c r="BG48" i="4" s="1"/>
  <c r="BF48" i="4" s="1"/>
  <c r="BE48" i="4" s="1"/>
  <c r="BD48" i="4" s="1"/>
  <c r="BC48" i="4" s="1"/>
  <c r="AT155" i="4"/>
  <c r="AS155" i="4" s="1"/>
  <c r="AR155" i="4" s="1"/>
  <c r="AQ155" i="4" s="1"/>
  <c r="AP155" i="4" s="1"/>
  <c r="AO155" i="4" s="1"/>
  <c r="AN155" i="4" s="1"/>
  <c r="AM155" i="4" s="1"/>
  <c r="AL155" i="4" s="1"/>
  <c r="K156" i="4"/>
  <c r="AF156" i="4"/>
  <c r="AC156" i="4"/>
  <c r="BK4" i="4"/>
  <c r="BJ4" i="4" s="1"/>
  <c r="BI4" i="4" s="1"/>
  <c r="BH4" i="4" s="1"/>
  <c r="BG4" i="4" s="1"/>
  <c r="BF4" i="4" s="1"/>
  <c r="BE4" i="4" s="1"/>
  <c r="BD4" i="4" s="1"/>
  <c r="BC4" i="4" s="1"/>
  <c r="I35" i="4"/>
  <c r="AF35" i="4"/>
  <c r="AC35" i="4"/>
  <c r="AK68" i="4"/>
  <c r="AJ68" i="4"/>
  <c r="AI68" i="4"/>
  <c r="AS40" i="4"/>
  <c r="AR40" i="4" s="1"/>
  <c r="AQ40" i="4" s="1"/>
  <c r="AP40" i="4" s="1"/>
  <c r="AO40" i="4" s="1"/>
  <c r="AN40" i="4" s="1"/>
  <c r="AM40" i="4" s="1"/>
  <c r="AL40" i="4" s="1"/>
  <c r="AT40" i="4"/>
  <c r="AI104" i="4"/>
  <c r="AH104" i="4" s="1"/>
  <c r="AK104" i="4"/>
  <c r="AJ104" i="4"/>
  <c r="BK60" i="4"/>
  <c r="BJ60" i="4"/>
  <c r="BI60" i="4" s="1"/>
  <c r="BH60" i="4" s="1"/>
  <c r="BG60" i="4" s="1"/>
  <c r="BF60" i="4" s="1"/>
  <c r="BE60" i="4" s="1"/>
  <c r="BD60" i="4" s="1"/>
  <c r="BC60" i="4" s="1"/>
  <c r="R118" i="4"/>
  <c r="AC118" i="4"/>
  <c r="AF118" i="4"/>
  <c r="R95" i="4"/>
  <c r="R124" i="4"/>
  <c r="BK37" i="4"/>
  <c r="BJ37" i="4" s="1"/>
  <c r="BI37" i="4" s="1"/>
  <c r="BH37" i="4" s="1"/>
  <c r="BG37" i="4" s="1"/>
  <c r="BF37" i="4" s="1"/>
  <c r="BE37" i="4" s="1"/>
  <c r="BD37" i="4" s="1"/>
  <c r="BC37" i="4" s="1"/>
  <c r="AA118" i="4"/>
  <c r="BK5" i="4"/>
  <c r="BJ5" i="4"/>
  <c r="BI5" i="4" s="1"/>
  <c r="BH5" i="4" s="1"/>
  <c r="BG5" i="4" s="1"/>
  <c r="BF5" i="4" s="1"/>
  <c r="BE5" i="4" s="1"/>
  <c r="BD5" i="4" s="1"/>
  <c r="BC5" i="4" s="1"/>
  <c r="BJ61" i="4"/>
  <c r="BI61" i="4" s="1"/>
  <c r="BH61" i="4" s="1"/>
  <c r="BG61" i="4" s="1"/>
  <c r="BF61" i="4" s="1"/>
  <c r="BE61" i="4" s="1"/>
  <c r="BD61" i="4" s="1"/>
  <c r="BC61" i="4" s="1"/>
  <c r="BK61" i="4"/>
  <c r="AK109" i="4"/>
  <c r="AI109" i="4"/>
  <c r="AH109" i="4" s="1"/>
  <c r="AB109" i="4" s="1"/>
  <c r="W109" i="4" s="1"/>
  <c r="AJ109" i="4"/>
  <c r="BK54" i="4"/>
  <c r="BJ54" i="4" s="1"/>
  <c r="BI54" i="4" s="1"/>
  <c r="BH54" i="4" s="1"/>
  <c r="BG54" i="4" s="1"/>
  <c r="BF54" i="4" s="1"/>
  <c r="BE54" i="4" s="1"/>
  <c r="BD54" i="4" s="1"/>
  <c r="BC54" i="4" s="1"/>
  <c r="BK41" i="4"/>
  <c r="BJ41" i="4" s="1"/>
  <c r="BI41" i="4" s="1"/>
  <c r="BH41" i="4" s="1"/>
  <c r="BG41" i="4" s="1"/>
  <c r="BF41" i="4" s="1"/>
  <c r="BE41" i="4" s="1"/>
  <c r="BD41" i="4" s="1"/>
  <c r="BC41" i="4" s="1"/>
  <c r="AT91" i="4"/>
  <c r="AS91" i="4" s="1"/>
  <c r="AR91" i="4" s="1"/>
  <c r="AQ91" i="4" s="1"/>
  <c r="AP91" i="4" s="1"/>
  <c r="AO91" i="4" s="1"/>
  <c r="AN91" i="4" s="1"/>
  <c r="AM91" i="4" s="1"/>
  <c r="AL91" i="4" s="1"/>
  <c r="AJ127" i="4"/>
  <c r="AI127" i="4"/>
  <c r="AK127" i="4"/>
  <c r="AF95" i="4"/>
  <c r="I95" i="4"/>
  <c r="AC95" i="4"/>
  <c r="AT85" i="4"/>
  <c r="AS85" i="4" s="1"/>
  <c r="AR85" i="4" s="1"/>
  <c r="AQ85" i="4" s="1"/>
  <c r="AP85" i="4" s="1"/>
  <c r="AO85" i="4" s="1"/>
  <c r="AN85" i="4" s="1"/>
  <c r="AM85" i="4" s="1"/>
  <c r="AL85" i="4" s="1"/>
  <c r="AT99" i="4"/>
  <c r="AS99" i="4"/>
  <c r="AR99" i="4" s="1"/>
  <c r="AQ99" i="4" s="1"/>
  <c r="AP99" i="4" s="1"/>
  <c r="AO99" i="4" s="1"/>
  <c r="AN99" i="4" s="1"/>
  <c r="AM99" i="4" s="1"/>
  <c r="AL99" i="4" s="1"/>
  <c r="AT58" i="4"/>
  <c r="AS58" i="4" s="1"/>
  <c r="AR58" i="4" s="1"/>
  <c r="AQ58" i="4" s="1"/>
  <c r="AP58" i="4" s="1"/>
  <c r="AO58" i="4" s="1"/>
  <c r="AN58" i="4" s="1"/>
  <c r="AM58" i="4" s="1"/>
  <c r="AL58" i="4" s="1"/>
  <c r="BK11" i="4"/>
  <c r="BJ11" i="4" s="1"/>
  <c r="BI11" i="4" s="1"/>
  <c r="BH11" i="4" s="1"/>
  <c r="BG11" i="4" s="1"/>
  <c r="BF11" i="4" s="1"/>
  <c r="BE11" i="4" s="1"/>
  <c r="BD11" i="4" s="1"/>
  <c r="BC11" i="4" s="1"/>
  <c r="BJ19" i="4"/>
  <c r="BH19" i="4"/>
  <c r="BK19" i="4"/>
  <c r="BI19" i="4"/>
  <c r="BG19" i="4"/>
  <c r="BF19" i="4" s="1"/>
  <c r="BE19" i="4" s="1"/>
  <c r="BD19" i="4" s="1"/>
  <c r="BC19" i="4" s="1"/>
  <c r="AF110" i="4"/>
  <c r="I110" i="4"/>
  <c r="AC110" i="4"/>
  <c r="R110" i="4"/>
  <c r="AE152" i="4"/>
  <c r="AD152" i="4"/>
  <c r="AE130" i="4"/>
  <c r="AD130" i="4"/>
  <c r="AJ62" i="4"/>
  <c r="AK62" i="4"/>
  <c r="AI62" i="4"/>
  <c r="AH62" i="4" s="1"/>
  <c r="AK133" i="4"/>
  <c r="AJ133" i="4"/>
  <c r="AI133" i="4"/>
  <c r="AH133" i="4" s="1"/>
  <c r="AJ81" i="4"/>
  <c r="AI81" i="4"/>
  <c r="AK81" i="4"/>
  <c r="AJ83" i="4"/>
  <c r="AK83" i="4"/>
  <c r="AI83" i="4"/>
  <c r="AJ154" i="4"/>
  <c r="AK154" i="4"/>
  <c r="AI154" i="4"/>
  <c r="AH154" i="4" s="1"/>
  <c r="AK96" i="4"/>
  <c r="AI96" i="4"/>
  <c r="AJ96" i="4"/>
  <c r="AK36" i="4"/>
  <c r="AJ36" i="4"/>
  <c r="AI36" i="4"/>
  <c r="AH36" i="4" s="1"/>
  <c r="AJ156" i="4"/>
  <c r="AI156" i="4"/>
  <c r="AK156" i="4"/>
  <c r="AI97" i="4"/>
  <c r="AH97" i="4" s="1"/>
  <c r="AJ97" i="4"/>
  <c r="AK97" i="4"/>
  <c r="AE88" i="4"/>
  <c r="AD88" i="4"/>
  <c r="AI125" i="4"/>
  <c r="AJ125" i="4"/>
  <c r="AK125" i="4"/>
  <c r="AJ23" i="4"/>
  <c r="AI23" i="4"/>
  <c r="AK23" i="4"/>
  <c r="AK113" i="4"/>
  <c r="AI113" i="4"/>
  <c r="AH113" i="4" s="1"/>
  <c r="AJ113" i="4"/>
  <c r="AE54" i="4"/>
  <c r="AD54" i="4"/>
  <c r="AJ146" i="4"/>
  <c r="AI146" i="4"/>
  <c r="AK146" i="4"/>
  <c r="AK112" i="4"/>
  <c r="AI112" i="4"/>
  <c r="AH112" i="4" s="1"/>
  <c r="AJ112" i="4"/>
  <c r="AK129" i="4"/>
  <c r="AJ129" i="4"/>
  <c r="AI129" i="4"/>
  <c r="AI126" i="4"/>
  <c r="AJ126" i="4"/>
  <c r="AH126" i="4" s="1"/>
  <c r="AK126" i="4"/>
  <c r="AI78" i="4"/>
  <c r="AH78" i="4" s="1"/>
  <c r="AJ78" i="4"/>
  <c r="AK78" i="4"/>
  <c r="AD93" i="4"/>
  <c r="AE93" i="4"/>
  <c r="AK136" i="4"/>
  <c r="AI136" i="4"/>
  <c r="AJ136" i="4"/>
  <c r="AK87" i="4"/>
  <c r="AJ87" i="4"/>
  <c r="AI87" i="4"/>
  <c r="AK57" i="4"/>
  <c r="AI57" i="4"/>
  <c r="AH57" i="4" s="1"/>
  <c r="AJ57" i="4"/>
  <c r="AH70" i="4"/>
  <c r="AB70" i="4" s="1"/>
  <c r="W70" i="4" s="1"/>
  <c r="AH32" i="4"/>
  <c r="AB108" i="4"/>
  <c r="Y108" i="4" s="1"/>
  <c r="AA108" i="4"/>
  <c r="AJ137" i="4"/>
  <c r="AK137" i="4"/>
  <c r="AI137" i="4"/>
  <c r="AI86" i="4"/>
  <c r="AJ86" i="4"/>
  <c r="AK86" i="4"/>
  <c r="AK46" i="4"/>
  <c r="AJ46" i="4"/>
  <c r="AI46" i="4"/>
  <c r="AK135" i="4"/>
  <c r="AI135" i="4"/>
  <c r="AJ135" i="4"/>
  <c r="AH107" i="4"/>
  <c r="AH120" i="4"/>
  <c r="AH22" i="4"/>
  <c r="AJ123" i="4"/>
  <c r="AI123" i="4"/>
  <c r="AH123" i="4" s="1"/>
  <c r="AK123" i="4"/>
  <c r="AH29" i="4"/>
  <c r="AJ143" i="4"/>
  <c r="AK143" i="4"/>
  <c r="AI143" i="4"/>
  <c r="AJ159" i="4"/>
  <c r="AK159" i="4"/>
  <c r="AI159" i="4"/>
  <c r="AJ101" i="4"/>
  <c r="AK101" i="4"/>
  <c r="AI101" i="4"/>
  <c r="AJ71" i="4"/>
  <c r="AI71" i="4"/>
  <c r="AK71" i="4"/>
  <c r="AK52" i="4"/>
  <c r="AI52" i="4"/>
  <c r="AJ52" i="4"/>
  <c r="AI115" i="4"/>
  <c r="AK115" i="4"/>
  <c r="AJ115" i="4"/>
  <c r="AK160" i="4"/>
  <c r="AI160" i="4"/>
  <c r="AJ160" i="4"/>
  <c r="AD141" i="4"/>
  <c r="AJ134" i="4"/>
  <c r="AI134" i="4"/>
  <c r="AK134" i="4"/>
  <c r="AK44" i="4"/>
  <c r="AI44" i="4"/>
  <c r="AJ44" i="4"/>
  <c r="AI145" i="4"/>
  <c r="AK145" i="4"/>
  <c r="AJ145" i="4"/>
  <c r="AE77" i="4"/>
  <c r="AD77" i="4"/>
  <c r="AJ41" i="4"/>
  <c r="AI41" i="4"/>
  <c r="AK41" i="4"/>
  <c r="AI142" i="4"/>
  <c r="AJ142" i="4"/>
  <c r="AK142" i="4"/>
  <c r="AD60" i="4"/>
  <c r="AE60" i="4"/>
  <c r="AJ153" i="4"/>
  <c r="AK153" i="4"/>
  <c r="AI153" i="4"/>
  <c r="AJ157" i="4"/>
  <c r="AK157" i="4"/>
  <c r="AI157" i="4"/>
  <c r="AJ28" i="4"/>
  <c r="AI28" i="4"/>
  <c r="AK28" i="4"/>
  <c r="AA121" i="4"/>
  <c r="AB121" i="4"/>
  <c r="Y121" i="4" s="1"/>
  <c r="AB141" i="4"/>
  <c r="Y141" i="4" s="1"/>
  <c r="AD150" i="4"/>
  <c r="AE150" i="4"/>
  <c r="AH69" i="4"/>
  <c r="AH138" i="4"/>
  <c r="AA67" i="4"/>
  <c r="AE73" i="4"/>
  <c r="AD73" i="4"/>
  <c r="AA109" i="4"/>
  <c r="AB151" i="4"/>
  <c r="Y151" i="4" s="1"/>
  <c r="AA151" i="4"/>
  <c r="AA47" i="4"/>
  <c r="AB47" i="4"/>
  <c r="W47" i="4" s="1"/>
  <c r="AA38" i="4"/>
  <c r="AH148" i="4"/>
  <c r="AH33" i="4"/>
  <c r="AB77" i="4"/>
  <c r="W77" i="4" s="1"/>
  <c r="AB65" i="4"/>
  <c r="W65" i="4" s="1"/>
  <c r="AA65" i="4"/>
  <c r="AE90" i="4"/>
  <c r="AD90" i="4"/>
  <c r="AH50" i="4"/>
  <c r="AA50" i="4" s="1"/>
  <c r="AE50" i="4" s="1"/>
  <c r="AA70" i="4"/>
  <c r="AB131" i="4"/>
  <c r="Y131" i="4" s="1"/>
  <c r="AA131" i="4"/>
  <c r="AB79" i="4"/>
  <c r="W79" i="4" s="1"/>
  <c r="AA79" i="4"/>
  <c r="AE103" i="4"/>
  <c r="AD103" i="4"/>
  <c r="AK161" i="4"/>
  <c r="AJ161" i="4"/>
  <c r="AI161" i="4"/>
  <c r="M4" i="2"/>
  <c r="M2" i="2"/>
  <c r="M1" i="2"/>
  <c r="M5" i="2"/>
  <c r="M3" i="2"/>
  <c r="E14" i="4" l="1"/>
  <c r="E14" i="1"/>
  <c r="F18" i="4"/>
  <c r="F19" i="4" s="1"/>
  <c r="AA162" i="4"/>
  <c r="AB162" i="4"/>
  <c r="Y162" i="4" s="1"/>
  <c r="F18" i="1"/>
  <c r="F19" i="1" s="1"/>
  <c r="C18" i="4"/>
  <c r="AK91" i="4"/>
  <c r="AI91" i="4"/>
  <c r="AH91" i="4" s="1"/>
  <c r="AJ91" i="4"/>
  <c r="AK85" i="4"/>
  <c r="AI85" i="4"/>
  <c r="AH85" i="4" s="1"/>
  <c r="AJ85" i="4"/>
  <c r="BA41" i="4"/>
  <c r="AZ41" i="4" s="1"/>
  <c r="AX41" i="4" s="1"/>
  <c r="BB41" i="4"/>
  <c r="BA60" i="4"/>
  <c r="AZ60" i="4" s="1"/>
  <c r="AX60" i="4" s="1"/>
  <c r="BB60" i="4"/>
  <c r="BB25" i="4"/>
  <c r="BA25" i="4"/>
  <c r="BA43" i="4"/>
  <c r="AZ43" i="4" s="1"/>
  <c r="AX43" i="4" s="1"/>
  <c r="BB43" i="4"/>
  <c r="BB36" i="4"/>
  <c r="BA36" i="4"/>
  <c r="BB72" i="4"/>
  <c r="BA72" i="4"/>
  <c r="BA27" i="4"/>
  <c r="AZ27" i="4" s="1"/>
  <c r="AX27" i="4" s="1"/>
  <c r="BB27" i="4"/>
  <c r="BA62" i="4"/>
  <c r="AZ62" i="4" s="1"/>
  <c r="AX62" i="4" s="1"/>
  <c r="BB62" i="4"/>
  <c r="AK116" i="4"/>
  <c r="AI116" i="4"/>
  <c r="AJ116" i="4"/>
  <c r="BA54" i="4"/>
  <c r="BB54" i="4"/>
  <c r="AJ155" i="4"/>
  <c r="AK155" i="4"/>
  <c r="AI155" i="4"/>
  <c r="AH155" i="4" s="1"/>
  <c r="BB33" i="4"/>
  <c r="BA33" i="4"/>
  <c r="BB6" i="4"/>
  <c r="BA6" i="4"/>
  <c r="AI147" i="4"/>
  <c r="AH147" i="4" s="1"/>
  <c r="AA147" i="4" s="1"/>
  <c r="AJ147" i="4"/>
  <c r="AK147" i="4"/>
  <c r="AK24" i="4"/>
  <c r="AI24" i="4"/>
  <c r="AH24" i="4" s="1"/>
  <c r="AJ24" i="4"/>
  <c r="BA52" i="4"/>
  <c r="AZ52" i="4" s="1"/>
  <c r="AX52" i="4" s="1"/>
  <c r="BB52" i="4"/>
  <c r="BA68" i="4"/>
  <c r="AZ68" i="4" s="1"/>
  <c r="AX68" i="4" s="1"/>
  <c r="BB68" i="4"/>
  <c r="BB22" i="4"/>
  <c r="BA22" i="4"/>
  <c r="BB37" i="4"/>
  <c r="BA37" i="4"/>
  <c r="BA48" i="4"/>
  <c r="AZ48" i="4" s="1"/>
  <c r="AX48" i="4" s="1"/>
  <c r="BB48" i="4"/>
  <c r="BA59" i="4"/>
  <c r="AZ59" i="4" s="1"/>
  <c r="AX59" i="4" s="1"/>
  <c r="BB59" i="4"/>
  <c r="BB58" i="4"/>
  <c r="BA58" i="4"/>
  <c r="BB9" i="4"/>
  <c r="BA9" i="4"/>
  <c r="BB53" i="4"/>
  <c r="BA53" i="4"/>
  <c r="BB66" i="4"/>
  <c r="BA66" i="4"/>
  <c r="AI51" i="4"/>
  <c r="AH51" i="4" s="1"/>
  <c r="AJ51" i="4"/>
  <c r="AK51" i="4"/>
  <c r="BA70" i="4"/>
  <c r="BB70" i="4"/>
  <c r="AJ64" i="4"/>
  <c r="AI64" i="4"/>
  <c r="AH64" i="4" s="1"/>
  <c r="AK64" i="4"/>
  <c r="AK114" i="4"/>
  <c r="AI114" i="4"/>
  <c r="AJ114" i="4"/>
  <c r="AK117" i="4"/>
  <c r="AJ117" i="4"/>
  <c r="AI117" i="4"/>
  <c r="BA24" i="4"/>
  <c r="AZ24" i="4" s="1"/>
  <c r="AX24" i="4" s="1"/>
  <c r="BB24" i="4"/>
  <c r="BA32" i="4"/>
  <c r="AZ32" i="4" s="1"/>
  <c r="AX32" i="4" s="1"/>
  <c r="BB32" i="4"/>
  <c r="AI139" i="4"/>
  <c r="AJ139" i="4"/>
  <c r="AK139" i="4"/>
  <c r="BB11" i="4"/>
  <c r="BA11" i="4"/>
  <c r="AZ11" i="4" s="1"/>
  <c r="AX11" i="4" s="1"/>
  <c r="BB10" i="4"/>
  <c r="BA10" i="4"/>
  <c r="AZ10" i="4" s="1"/>
  <c r="AX10" i="4" s="1"/>
  <c r="BA28" i="4"/>
  <c r="AZ28" i="4" s="1"/>
  <c r="AX28" i="4" s="1"/>
  <c r="BB28" i="4"/>
  <c r="BB20" i="4"/>
  <c r="BA20" i="4"/>
  <c r="AZ20" i="4" s="1"/>
  <c r="AX20" i="4" s="1"/>
  <c r="BA35" i="4"/>
  <c r="BB35" i="4"/>
  <c r="AJ110" i="4"/>
  <c r="AK110" i="4"/>
  <c r="AI110" i="4"/>
  <c r="AH110" i="4" s="1"/>
  <c r="AJ105" i="4"/>
  <c r="AI105" i="4"/>
  <c r="AK105" i="4"/>
  <c r="BA63" i="4"/>
  <c r="BB63" i="4"/>
  <c r="AJ58" i="4"/>
  <c r="AI58" i="4"/>
  <c r="AH58" i="4" s="1"/>
  <c r="AK58" i="4"/>
  <c r="BB4" i="4"/>
  <c r="BA4" i="4"/>
  <c r="BA7" i="4"/>
  <c r="AZ7" i="4" s="1"/>
  <c r="AX7" i="4" s="1"/>
  <c r="BB7" i="4"/>
  <c r="BA67" i="4"/>
  <c r="AZ67" i="4" s="1"/>
  <c r="AX67" i="4" s="1"/>
  <c r="BB67" i="4"/>
  <c r="BB3" i="4"/>
  <c r="BA3" i="4"/>
  <c r="BB47" i="4"/>
  <c r="BA47" i="4"/>
  <c r="BA18" i="4"/>
  <c r="AZ18" i="4" s="1"/>
  <c r="AX18" i="4" s="1"/>
  <c r="BB18" i="4"/>
  <c r="AI82" i="4"/>
  <c r="AH82" i="4" s="1"/>
  <c r="AK82" i="4"/>
  <c r="AJ82" i="4"/>
  <c r="BA23" i="4"/>
  <c r="AZ23" i="4" s="1"/>
  <c r="AX23" i="4" s="1"/>
  <c r="BB23" i="4"/>
  <c r="BB38" i="4"/>
  <c r="BA38" i="4"/>
  <c r="AZ38" i="4" s="1"/>
  <c r="AX38" i="4" s="1"/>
  <c r="AI99" i="4"/>
  <c r="AH99" i="4" s="1"/>
  <c r="AA99" i="4" s="1"/>
  <c r="AK99" i="4"/>
  <c r="AJ99" i="4"/>
  <c r="BA61" i="4"/>
  <c r="AZ61" i="4" s="1"/>
  <c r="AX61" i="4" s="1"/>
  <c r="BB61" i="4"/>
  <c r="BB26" i="4"/>
  <c r="BA26" i="4"/>
  <c r="BA17" i="4"/>
  <c r="AZ17" i="4" s="1"/>
  <c r="AX17" i="4" s="1"/>
  <c r="BB17" i="4"/>
  <c r="BA8" i="4"/>
  <c r="AZ8" i="4" s="1"/>
  <c r="AX8" i="4" s="1"/>
  <c r="BB8" i="4"/>
  <c r="BA45" i="4"/>
  <c r="AZ45" i="4" s="1"/>
  <c r="AX45" i="4" s="1"/>
  <c r="BB45" i="4"/>
  <c r="BA34" i="4"/>
  <c r="AZ34" i="4" s="1"/>
  <c r="AX34" i="4" s="1"/>
  <c r="BB34" i="4"/>
  <c r="BA21" i="4"/>
  <c r="AZ21" i="4" s="1"/>
  <c r="AX21" i="4" s="1"/>
  <c r="BB21" i="4"/>
  <c r="BB14" i="4"/>
  <c r="BA14" i="4"/>
  <c r="AJ119" i="4"/>
  <c r="AI119" i="4"/>
  <c r="AK119" i="4"/>
  <c r="BB51" i="4"/>
  <c r="BA51" i="4"/>
  <c r="AZ51" i="4" s="1"/>
  <c r="AX51" i="4" s="1"/>
  <c r="AI27" i="4"/>
  <c r="AK27" i="4"/>
  <c r="AJ27" i="4"/>
  <c r="BA19" i="4"/>
  <c r="AZ19" i="4" s="1"/>
  <c r="AX19" i="4" s="1"/>
  <c r="BB19" i="4"/>
  <c r="BA5" i="4"/>
  <c r="AZ5" i="4" s="1"/>
  <c r="AX5" i="4" s="1"/>
  <c r="BB5" i="4"/>
  <c r="BA13" i="4"/>
  <c r="AZ13" i="4" s="1"/>
  <c r="AX13" i="4" s="1"/>
  <c r="BB13" i="4"/>
  <c r="BA71" i="4"/>
  <c r="AZ71" i="4" s="1"/>
  <c r="AX71" i="4" s="1"/>
  <c r="BB71" i="4"/>
  <c r="BA39" i="4"/>
  <c r="AZ39" i="4" s="1"/>
  <c r="AX39" i="4" s="1"/>
  <c r="BB39" i="4"/>
  <c r="BA40" i="4"/>
  <c r="AZ40" i="4" s="1"/>
  <c r="AX40" i="4" s="1"/>
  <c r="BB40" i="4"/>
  <c r="BA55" i="4"/>
  <c r="AZ55" i="4" s="1"/>
  <c r="AX55" i="4" s="1"/>
  <c r="BB55" i="4"/>
  <c r="AK39" i="4"/>
  <c r="AI39" i="4"/>
  <c r="AJ39" i="4"/>
  <c r="BA12" i="4"/>
  <c r="BB12" i="4"/>
  <c r="BB65" i="4"/>
  <c r="BA65" i="4"/>
  <c r="AZ65" i="4" s="1"/>
  <c r="AX65" i="4" s="1"/>
  <c r="BB44" i="4"/>
  <c r="BA44" i="4"/>
  <c r="AZ44" i="4" s="1"/>
  <c r="AX44" i="4" s="1"/>
  <c r="AK40" i="4"/>
  <c r="AJ40" i="4"/>
  <c r="AI40" i="4"/>
  <c r="AJ95" i="4"/>
  <c r="AK95" i="4"/>
  <c r="AI95" i="4"/>
  <c r="AH95" i="4" s="1"/>
  <c r="AB75" i="4"/>
  <c r="W75" i="4" s="1"/>
  <c r="AA75" i="4"/>
  <c r="AB149" i="4"/>
  <c r="Y149" i="4" s="1"/>
  <c r="AA149" i="4"/>
  <c r="AA63" i="4"/>
  <c r="AB63" i="4"/>
  <c r="W63" i="4" s="1"/>
  <c r="AK37" i="4"/>
  <c r="AI37" i="4"/>
  <c r="AH37" i="4" s="1"/>
  <c r="AJ37" i="4"/>
  <c r="AA53" i="4"/>
  <c r="AB53" i="4"/>
  <c r="V53" i="4" s="1"/>
  <c r="AB124" i="4"/>
  <c r="Y124" i="4" s="1"/>
  <c r="AB158" i="4"/>
  <c r="Y158" i="4" s="1"/>
  <c r="AA158" i="4"/>
  <c r="AE118" i="4"/>
  <c r="AD118" i="4"/>
  <c r="AH68" i="4"/>
  <c r="AH76" i="4"/>
  <c r="AZ16" i="4"/>
  <c r="AX16" i="4" s="1"/>
  <c r="AI35" i="4"/>
  <c r="AH35" i="4" s="1"/>
  <c r="AJ35" i="4"/>
  <c r="AK35" i="4"/>
  <c r="AH45" i="4"/>
  <c r="AA31" i="4"/>
  <c r="AB31" i="4"/>
  <c r="W31" i="4" s="1"/>
  <c r="AZ49" i="4"/>
  <c r="AX49" i="4" s="1"/>
  <c r="AA34" i="4"/>
  <c r="AB34" i="4"/>
  <c r="W34" i="4" s="1"/>
  <c r="AJ66" i="4"/>
  <c r="AI66" i="4"/>
  <c r="AH66" i="4" s="1"/>
  <c r="AK66" i="4"/>
  <c r="AA111" i="4"/>
  <c r="AB111" i="4"/>
  <c r="W111" i="4" s="1"/>
  <c r="AB89" i="4"/>
  <c r="W89" i="4" s="1"/>
  <c r="AA89" i="4"/>
  <c r="AB106" i="4"/>
  <c r="Y106" i="4" s="1"/>
  <c r="AA106" i="4"/>
  <c r="AH61" i="4"/>
  <c r="AA100" i="4"/>
  <c r="AH127" i="4"/>
  <c r="AH80" i="4"/>
  <c r="AA72" i="4"/>
  <c r="AH56" i="4"/>
  <c r="AZ57" i="4"/>
  <c r="AX57" i="4" s="1"/>
  <c r="AZ29" i="4"/>
  <c r="AX29" i="4" s="1"/>
  <c r="AB104" i="4"/>
  <c r="W104" i="4" s="1"/>
  <c r="AA104" i="4"/>
  <c r="AB55" i="4"/>
  <c r="W55" i="4" s="1"/>
  <c r="AA55" i="4"/>
  <c r="AA94" i="4"/>
  <c r="AB94" i="4"/>
  <c r="W94" i="4" s="1"/>
  <c r="AB140" i="4"/>
  <c r="Y140" i="4" s="1"/>
  <c r="AA140" i="4"/>
  <c r="AD30" i="4"/>
  <c r="AE30" i="4"/>
  <c r="AI128" i="4"/>
  <c r="AH128" i="4" s="1"/>
  <c r="AA128" i="4" s="1"/>
  <c r="AJ128" i="4"/>
  <c r="AK128" i="4"/>
  <c r="AH28" i="4"/>
  <c r="AH46" i="4"/>
  <c r="AB46" i="4" s="1"/>
  <c r="W46" i="4" s="1"/>
  <c r="AB25" i="4"/>
  <c r="W25" i="4" s="1"/>
  <c r="AA25" i="4"/>
  <c r="AB122" i="4"/>
  <c r="W122" i="4" s="1"/>
  <c r="AA122" i="4"/>
  <c r="AH74" i="4"/>
  <c r="AH92" i="4"/>
  <c r="AH134" i="4"/>
  <c r="AB134" i="4" s="1"/>
  <c r="Y134" i="4" s="1"/>
  <c r="AH101" i="4"/>
  <c r="AA101" i="4" s="1"/>
  <c r="AH143" i="4"/>
  <c r="AD100" i="4"/>
  <c r="AE100" i="4"/>
  <c r="AH137" i="4"/>
  <c r="AH146" i="4"/>
  <c r="AH23" i="4"/>
  <c r="AH83" i="4"/>
  <c r="AA57" i="4"/>
  <c r="AB57" i="4"/>
  <c r="W57" i="4" s="1"/>
  <c r="AH129" i="4"/>
  <c r="AA97" i="4"/>
  <c r="AB97" i="4"/>
  <c r="W97" i="4" s="1"/>
  <c r="AB22" i="4"/>
  <c r="W22" i="4" s="1"/>
  <c r="AA22" i="4"/>
  <c r="AA46" i="4"/>
  <c r="AH157" i="4"/>
  <c r="AH52" i="4"/>
  <c r="AA52" i="4" s="1"/>
  <c r="AH159" i="4"/>
  <c r="AB51" i="4"/>
  <c r="W51" i="4" s="1"/>
  <c r="AA51" i="4"/>
  <c r="AA120" i="4"/>
  <c r="AB120" i="4"/>
  <c r="W120" i="4" s="1"/>
  <c r="AD108" i="4"/>
  <c r="AE108" i="4"/>
  <c r="AH96" i="4"/>
  <c r="AB29" i="4"/>
  <c r="W29" i="4" s="1"/>
  <c r="AA29" i="4"/>
  <c r="AB107" i="4"/>
  <c r="W107" i="4" s="1"/>
  <c r="AA107" i="4"/>
  <c r="AH87" i="4"/>
  <c r="AH125" i="4"/>
  <c r="AH81" i="4"/>
  <c r="AB32" i="4"/>
  <c r="W32" i="4" s="1"/>
  <c r="AA32" i="4"/>
  <c r="AA78" i="4"/>
  <c r="AB78" i="4"/>
  <c r="W78" i="4" s="1"/>
  <c r="AA112" i="4"/>
  <c r="AB112" i="4"/>
  <c r="W112" i="4" s="1"/>
  <c r="AH156" i="4"/>
  <c r="AB154" i="4"/>
  <c r="Y154" i="4" s="1"/>
  <c r="AA154" i="4"/>
  <c r="AH135" i="4"/>
  <c r="AH142" i="4"/>
  <c r="AB142" i="4" s="1"/>
  <c r="Y142" i="4" s="1"/>
  <c r="AB123" i="4"/>
  <c r="W123" i="4" s="1"/>
  <c r="AA123" i="4"/>
  <c r="AH86" i="4"/>
  <c r="AH136" i="4"/>
  <c r="AA126" i="4"/>
  <c r="AB126" i="4"/>
  <c r="Y126" i="4" s="1"/>
  <c r="AA36" i="4"/>
  <c r="AB36" i="4"/>
  <c r="W36" i="4" s="1"/>
  <c r="AB99" i="4"/>
  <c r="W99" i="4" s="1"/>
  <c r="AB110" i="4"/>
  <c r="W110" i="4" s="1"/>
  <c r="AA110" i="4"/>
  <c r="AB33" i="4"/>
  <c r="W33" i="4" s="1"/>
  <c r="AA33" i="4"/>
  <c r="AD47" i="4"/>
  <c r="AE47" i="4"/>
  <c r="AH153" i="4"/>
  <c r="AH71" i="4"/>
  <c r="AA62" i="4"/>
  <c r="AB62" i="4"/>
  <c r="W62" i="4" s="1"/>
  <c r="AE65" i="4"/>
  <c r="AD65" i="4"/>
  <c r="AB148" i="4"/>
  <c r="Y148" i="4" s="1"/>
  <c r="AA148" i="4"/>
  <c r="AE121" i="4"/>
  <c r="AD121" i="4"/>
  <c r="AA142" i="4"/>
  <c r="AD131" i="4"/>
  <c r="AE131" i="4"/>
  <c r="AA134" i="4"/>
  <c r="AB101" i="4"/>
  <c r="W101" i="4" s="1"/>
  <c r="AA133" i="4"/>
  <c r="AB133" i="4"/>
  <c r="Y133" i="4" s="1"/>
  <c r="AD151" i="4"/>
  <c r="AE151" i="4"/>
  <c r="AD109" i="4"/>
  <c r="AE109" i="4"/>
  <c r="AD67" i="4"/>
  <c r="AE67" i="4"/>
  <c r="AB28" i="4"/>
  <c r="W28" i="4" s="1"/>
  <c r="AA28" i="4"/>
  <c r="AH145" i="4"/>
  <c r="AH115" i="4"/>
  <c r="AD70" i="4"/>
  <c r="AE70" i="4"/>
  <c r="AA113" i="4"/>
  <c r="AB113" i="4"/>
  <c r="W113" i="4" s="1"/>
  <c r="AA157" i="4"/>
  <c r="AB157" i="4"/>
  <c r="Y157" i="4" s="1"/>
  <c r="AH41" i="4"/>
  <c r="AB52" i="4"/>
  <c r="W52" i="4" s="1"/>
  <c r="AB159" i="4"/>
  <c r="Y159" i="4" s="1"/>
  <c r="AA159" i="4"/>
  <c r="AB147" i="4"/>
  <c r="Y147" i="4" s="1"/>
  <c r="AE38" i="4"/>
  <c r="AD38" i="4"/>
  <c r="AB138" i="4"/>
  <c r="Y138" i="4" s="1"/>
  <c r="AA138" i="4"/>
  <c r="AE79" i="4"/>
  <c r="AD79" i="4"/>
  <c r="AA69" i="4"/>
  <c r="AB69" i="4"/>
  <c r="W69" i="4" s="1"/>
  <c r="AH44" i="4"/>
  <c r="AH160" i="4"/>
  <c r="AH161" i="4"/>
  <c r="O626" i="2"/>
  <c r="O218" i="2"/>
  <c r="O101" i="2"/>
  <c r="O489" i="2"/>
  <c r="O233" i="2"/>
  <c r="O454" i="2"/>
  <c r="O211" i="2"/>
  <c r="O53" i="2"/>
  <c r="O333" i="2"/>
  <c r="O81" i="2"/>
  <c r="O183" i="2"/>
  <c r="O485" i="2"/>
  <c r="O26" i="2"/>
  <c r="O642" i="2"/>
  <c r="O496" i="2"/>
  <c r="O446" i="2"/>
  <c r="O497" i="2"/>
  <c r="O557" i="2"/>
  <c r="O623" i="2"/>
  <c r="O60" i="2"/>
  <c r="O270" i="2"/>
  <c r="O332" i="2"/>
  <c r="O572" i="2"/>
  <c r="O377" i="2"/>
  <c r="O231" i="2"/>
  <c r="O405" i="2"/>
  <c r="O347" i="2"/>
  <c r="O307" i="2"/>
  <c r="O649" i="2"/>
  <c r="O656" i="2"/>
  <c r="O632" i="2"/>
  <c r="O295" i="2"/>
  <c r="O277" i="2"/>
  <c r="O240" i="2"/>
  <c r="O422" i="2"/>
  <c r="O455" i="2"/>
  <c r="O692" i="2"/>
  <c r="O629" i="2"/>
  <c r="O63" i="2"/>
  <c r="O690" i="2"/>
  <c r="O473" i="2"/>
  <c r="O677" i="2"/>
  <c r="O561" i="2"/>
  <c r="O48" i="2"/>
  <c r="O379" i="2"/>
  <c r="O135" i="2"/>
  <c r="O326" i="2"/>
  <c r="O429" i="2"/>
  <c r="O297" i="2"/>
  <c r="O359" i="2"/>
  <c r="O658" i="2"/>
  <c r="O144" i="2"/>
  <c r="O142" i="2"/>
  <c r="O265" i="2"/>
  <c r="O395" i="2"/>
  <c r="O308" i="2"/>
  <c r="O337" i="2"/>
  <c r="O648" i="2"/>
  <c r="O111" i="2"/>
  <c r="O317" i="2"/>
  <c r="O593" i="2"/>
  <c r="O274" i="2"/>
  <c r="O154" i="2"/>
  <c r="O222" i="2"/>
  <c r="O242" i="2"/>
  <c r="O55" i="2"/>
  <c r="O417" i="2"/>
  <c r="O488" i="2"/>
  <c r="O71" i="2"/>
  <c r="O244" i="2"/>
  <c r="O92" i="2"/>
  <c r="O414" i="2"/>
  <c r="O24" i="2"/>
  <c r="O118" i="2"/>
  <c r="O137" i="2"/>
  <c r="O678" i="2"/>
  <c r="O76" i="2"/>
  <c r="O400" i="2"/>
  <c r="O697" i="2"/>
  <c r="O519" i="2"/>
  <c r="O517" i="2"/>
  <c r="O544" i="2"/>
  <c r="O565" i="2"/>
  <c r="O364" i="2"/>
  <c r="O151" i="2"/>
  <c r="O105" i="2"/>
  <c r="O643" i="2"/>
  <c r="O331" i="2"/>
  <c r="O467" i="2"/>
  <c r="O22" i="2"/>
  <c r="O221" i="2"/>
  <c r="O248" i="2"/>
  <c r="O316" i="2"/>
  <c r="O164" i="2"/>
  <c r="O300" i="2"/>
  <c r="O306" i="2"/>
  <c r="O461" i="2"/>
  <c r="O83" i="2"/>
  <c r="O478" i="2"/>
  <c r="O358" i="2"/>
  <c r="O131" i="2"/>
  <c r="O109" i="2"/>
  <c r="O449" i="2"/>
  <c r="O346" i="2"/>
  <c r="O252" i="2"/>
  <c r="O203" i="2"/>
  <c r="O110" i="2"/>
  <c r="O680" i="2"/>
  <c r="O152" i="2"/>
  <c r="O539" i="2"/>
  <c r="O166" i="2"/>
  <c r="O299" i="2"/>
  <c r="O121" i="2"/>
  <c r="O502" i="2"/>
  <c r="O666" i="2"/>
  <c r="O273" i="2"/>
  <c r="O139" i="2"/>
  <c r="O368" i="2"/>
  <c r="O522" i="2"/>
  <c r="O534" i="2"/>
  <c r="O398" i="2"/>
  <c r="O301" i="2"/>
  <c r="O683" i="2"/>
  <c r="O439" i="2"/>
  <c r="O115" i="2"/>
  <c r="O104" i="2"/>
  <c r="O661" i="2"/>
  <c r="O56" i="2"/>
  <c r="O140" i="2"/>
  <c r="O155" i="2"/>
  <c r="O202" i="2"/>
  <c r="O598" i="2"/>
  <c r="O323" i="2"/>
  <c r="O176" i="2"/>
  <c r="O275" i="2"/>
  <c r="O184" i="2"/>
  <c r="O363" i="2"/>
  <c r="O117" i="2"/>
  <c r="O416" i="2"/>
  <c r="O255" i="2"/>
  <c r="O325" i="2"/>
  <c r="O413" i="2"/>
  <c r="O569" i="2"/>
  <c r="O541" i="2"/>
  <c r="O403" i="2"/>
  <c r="O93" i="2"/>
  <c r="O302" i="2"/>
  <c r="O514" i="2"/>
  <c r="O216" i="2"/>
  <c r="O483" i="2"/>
  <c r="O187" i="2"/>
  <c r="O165" i="2"/>
  <c r="O342" i="2"/>
  <c r="O257" i="2"/>
  <c r="O609" i="2"/>
  <c r="O54" i="2"/>
  <c r="O388" i="2"/>
  <c r="O631" i="2"/>
  <c r="O296" i="2"/>
  <c r="O462" i="2"/>
  <c r="O267" i="2"/>
  <c r="O459" i="2"/>
  <c r="O698" i="2"/>
  <c r="O551" i="2"/>
  <c r="O475" i="2"/>
  <c r="O106" i="2"/>
  <c r="O220" i="2"/>
  <c r="O579" i="2"/>
  <c r="O272" i="2"/>
  <c r="O695" i="2"/>
  <c r="O87" i="2"/>
  <c r="O380" i="2"/>
  <c r="O136" i="2"/>
  <c r="O516" i="2"/>
  <c r="O546" i="2"/>
  <c r="O102" i="2"/>
  <c r="O611" i="2"/>
  <c r="O143" i="2"/>
  <c r="O58" i="2"/>
  <c r="O570" i="2"/>
  <c r="O507" i="2"/>
  <c r="O345" i="2"/>
  <c r="O492" i="2"/>
  <c r="O148" i="2"/>
  <c r="O279" i="2"/>
  <c r="O421" i="2"/>
  <c r="O21" i="2"/>
  <c r="O520" i="2"/>
  <c r="O685" i="2"/>
  <c r="O336" i="2"/>
  <c r="O229" i="2"/>
  <c r="O545" i="2"/>
  <c r="O100" i="2"/>
  <c r="O243" i="2"/>
  <c r="O664" i="2"/>
  <c r="O174" i="2"/>
  <c r="O647" i="2"/>
  <c r="O37" i="2"/>
  <c r="O543" i="2"/>
  <c r="O153" i="2"/>
  <c r="O694" i="2"/>
  <c r="O52" i="2"/>
  <c r="O586" i="2"/>
  <c r="O438" i="2"/>
  <c r="O36" i="2"/>
  <c r="O477" i="2"/>
  <c r="O445" i="2"/>
  <c r="O35" i="2"/>
  <c r="O39" i="2"/>
  <c r="O367" i="2"/>
  <c r="O408" i="2"/>
  <c r="O369" i="2"/>
  <c r="O120" i="2"/>
  <c r="O193" i="2"/>
  <c r="O505" i="2"/>
  <c r="O309" i="2"/>
  <c r="O668" i="2"/>
  <c r="O232" i="2"/>
  <c r="O254" i="2"/>
  <c r="O124" i="2"/>
  <c r="O669" i="2"/>
  <c r="O508" i="2"/>
  <c r="O65" i="2"/>
  <c r="O571" i="2"/>
  <c r="O356" i="2"/>
  <c r="O284" i="2"/>
  <c r="O170" i="2"/>
  <c r="O568" i="2"/>
  <c r="O150" i="2"/>
  <c r="O237" i="2"/>
  <c r="O627" i="2"/>
  <c r="O585" i="2"/>
  <c r="O286" i="2"/>
  <c r="O428" i="2"/>
  <c r="O671" i="2"/>
  <c r="O194" i="2"/>
  <c r="O169" i="2"/>
  <c r="O191" i="2"/>
  <c r="O185" i="2"/>
  <c r="O126" i="2"/>
  <c r="O689" i="2"/>
  <c r="O525" i="2"/>
  <c r="O209" i="2"/>
  <c r="O62" i="2"/>
  <c r="O441" i="2"/>
  <c r="O362" i="2"/>
  <c r="O138" i="2"/>
  <c r="O594" i="2"/>
  <c r="O604" i="2"/>
  <c r="O396" i="2"/>
  <c r="O578" i="2"/>
  <c r="O322" i="2"/>
  <c r="O324" i="2"/>
  <c r="O592" i="2"/>
  <c r="O276" i="2"/>
  <c r="O112" i="2"/>
  <c r="O601" i="2"/>
  <c r="O351" i="2"/>
  <c r="O513" i="2"/>
  <c r="O283" i="2"/>
  <c r="O282" i="2"/>
  <c r="O338" i="2"/>
  <c r="O382" i="2"/>
  <c r="O672" i="2"/>
  <c r="O91" i="2"/>
  <c r="O314" i="2"/>
  <c r="O145" i="2"/>
  <c r="O73" i="2"/>
  <c r="O198" i="2"/>
  <c r="O599" i="2"/>
  <c r="O605" i="2"/>
  <c r="O425" i="2"/>
  <c r="O264" i="2"/>
  <c r="O559" i="2"/>
  <c r="O625" i="2"/>
  <c r="O84" i="2"/>
  <c r="O637" i="2"/>
  <c r="O573" i="2"/>
  <c r="O548" i="2"/>
  <c r="O157" i="2"/>
  <c r="O61" i="2"/>
  <c r="O206" i="2"/>
  <c r="O603" i="2"/>
  <c r="O634" i="2"/>
  <c r="O281" i="2"/>
  <c r="O49" i="2"/>
  <c r="O550" i="2"/>
  <c r="O130" i="2"/>
  <c r="O556" i="2"/>
  <c r="O33" i="2"/>
  <c r="O226" i="2"/>
  <c r="O239" i="2"/>
  <c r="O250" i="2"/>
  <c r="O640" i="2"/>
  <c r="O94" i="2"/>
  <c r="O177" i="2"/>
  <c r="O42" i="2"/>
  <c r="O498" i="2"/>
  <c r="O407" i="2"/>
  <c r="O261" i="2"/>
  <c r="O435" i="2"/>
  <c r="O355" i="2"/>
  <c r="O122" i="2"/>
  <c r="O59" i="2"/>
  <c r="O465" i="2"/>
  <c r="O269" i="2"/>
  <c r="O256" i="2"/>
  <c r="O635" i="2"/>
  <c r="O95" i="2"/>
  <c r="O354" i="2"/>
  <c r="O315" i="2"/>
  <c r="O96" i="2"/>
  <c r="O415" i="2"/>
  <c r="O341" i="2"/>
  <c r="O207" i="2"/>
  <c r="O291" i="2"/>
  <c r="O427" i="2"/>
  <c r="O186" i="2"/>
  <c r="O132" i="2"/>
  <c r="O645" i="2"/>
  <c r="O163" i="2"/>
  <c r="O616" i="2"/>
  <c r="O340" i="2"/>
  <c r="O79" i="2"/>
  <c r="O621" i="2"/>
  <c r="O47" i="2"/>
  <c r="O620" i="2"/>
  <c r="O258" i="2"/>
  <c r="O471" i="2"/>
  <c r="O74" i="2"/>
  <c r="O41" i="2"/>
  <c r="O190" i="2"/>
  <c r="O69" i="2"/>
  <c r="O156" i="2"/>
  <c r="O289" i="2"/>
  <c r="O521" i="2"/>
  <c r="O310" i="2"/>
  <c r="O236" i="2"/>
  <c r="O77" i="2"/>
  <c r="O686" i="2"/>
  <c r="O29" i="2"/>
  <c r="O563" i="2"/>
  <c r="O149" i="2"/>
  <c r="O650" i="2"/>
  <c r="O114" i="2"/>
  <c r="O311" i="2"/>
  <c r="O495" i="2"/>
  <c r="O509" i="2"/>
  <c r="O480" i="2"/>
  <c r="O99" i="2"/>
  <c r="O365" i="2"/>
  <c r="O361" i="2"/>
  <c r="O179" i="2"/>
  <c r="O663" i="2"/>
  <c r="O533" i="2"/>
  <c r="O588" i="2"/>
  <c r="O75" i="2"/>
  <c r="O224" i="2"/>
  <c r="O225" i="2"/>
  <c r="O28" i="2"/>
  <c r="O399" i="2"/>
  <c r="O38" i="2"/>
  <c r="O553" i="2"/>
  <c r="O23" i="2"/>
  <c r="O636" i="2"/>
  <c r="O127" i="2"/>
  <c r="O178" i="2"/>
  <c r="O253" i="2"/>
  <c r="O673" i="2"/>
  <c r="O188" i="2"/>
  <c r="O133" i="2"/>
  <c r="O352" i="2"/>
  <c r="O437" i="2"/>
  <c r="O172" i="2"/>
  <c r="O630" i="2"/>
  <c r="O529" i="2"/>
  <c r="O383" i="2"/>
  <c r="O576" i="2"/>
  <c r="O294" i="2"/>
  <c r="O450" i="2"/>
  <c r="O162" i="2"/>
  <c r="O662" i="2"/>
  <c r="O691" i="2"/>
  <c r="O159" i="2"/>
  <c r="O657" i="2"/>
  <c r="O660" i="2"/>
  <c r="O512" i="2"/>
  <c r="O641" i="2"/>
  <c r="O350" i="2"/>
  <c r="O540" i="2"/>
  <c r="O523" i="2"/>
  <c r="O89" i="2"/>
  <c r="O682" i="2"/>
  <c r="O271" i="2"/>
  <c r="O386" i="2"/>
  <c r="O43" i="2"/>
  <c r="O506" i="2"/>
  <c r="O554" i="2"/>
  <c r="O223" i="2"/>
  <c r="O67" i="2"/>
  <c r="O418" i="2"/>
  <c r="O370" i="2"/>
  <c r="O487" i="2"/>
  <c r="O50" i="2"/>
  <c r="O214" i="2"/>
  <c r="O199" i="2"/>
  <c r="O204" i="2"/>
  <c r="O484" i="2"/>
  <c r="O392" i="2"/>
  <c r="O213" i="2"/>
  <c r="O161" i="2"/>
  <c r="O537" i="2"/>
  <c r="O90" i="2"/>
  <c r="O141" i="2"/>
  <c r="O335" i="2"/>
  <c r="O373" i="2"/>
  <c r="O57" i="2"/>
  <c r="O215" i="2"/>
  <c r="O189" i="2"/>
  <c r="O147" i="2"/>
  <c r="O85" i="2"/>
  <c r="O68" i="2"/>
  <c r="O655" i="2"/>
  <c r="O263" i="2"/>
  <c r="O524" i="2"/>
  <c r="O321" i="2"/>
  <c r="O538" i="2"/>
  <c r="O619" i="2"/>
  <c r="O500" i="2"/>
  <c r="O305" i="2"/>
  <c r="O200" i="2"/>
  <c r="O602" i="2"/>
  <c r="O419" i="2"/>
  <c r="O195" i="2"/>
  <c r="O679" i="2"/>
  <c r="O375" i="2"/>
  <c r="O590" i="2"/>
  <c r="O652" i="2"/>
  <c r="O499" i="2"/>
  <c r="O532" i="2"/>
  <c r="O503" i="2"/>
  <c r="O684" i="2"/>
  <c r="O580" i="2"/>
  <c r="O424" i="2"/>
  <c r="O103" i="2"/>
  <c r="O549" i="2"/>
  <c r="O376" i="2"/>
  <c r="O298" i="2"/>
  <c r="O564" i="2"/>
  <c r="O259" i="2"/>
  <c r="O431" i="2"/>
  <c r="O464" i="2"/>
  <c r="O651" i="2"/>
  <c r="O86" i="2"/>
  <c r="O260" i="2"/>
  <c r="O606" i="2"/>
  <c r="O589" i="2"/>
  <c r="O504" i="2"/>
  <c r="O434" i="2"/>
  <c r="O180" i="2"/>
  <c r="O201" i="2"/>
  <c r="O670" i="2"/>
  <c r="O327" i="2"/>
  <c r="O460" i="2"/>
  <c r="O644" i="2"/>
  <c r="O280" i="2"/>
  <c r="O313" i="2"/>
  <c r="O319" i="2"/>
  <c r="O66" i="2"/>
  <c r="O610" i="2"/>
  <c r="O266" i="2"/>
  <c r="O675" i="2"/>
  <c r="O699" i="2"/>
  <c r="O238" i="2"/>
  <c r="O613" i="2"/>
  <c r="O249" i="2"/>
  <c r="O696" i="2"/>
  <c r="O381" i="2"/>
  <c r="O618" i="2"/>
  <c r="O167" i="2"/>
  <c r="O676" i="2"/>
  <c r="O30" i="2"/>
  <c r="O558" i="2"/>
  <c r="O463" i="2"/>
  <c r="O526" i="2"/>
  <c r="O518" i="2"/>
  <c r="O268" i="2"/>
  <c r="O212" i="2"/>
  <c r="O608" i="2"/>
  <c r="O116" i="2"/>
  <c r="O667" i="2"/>
  <c r="O624" i="2"/>
  <c r="O328" i="2"/>
  <c r="O227" i="2"/>
  <c r="O182" i="2"/>
  <c r="O40" i="2"/>
  <c r="O665" i="2"/>
  <c r="O687" i="2"/>
  <c r="O304" i="2"/>
  <c r="O360" i="2"/>
  <c r="O457" i="2"/>
  <c r="O123" i="2"/>
  <c r="O575" i="2"/>
  <c r="O357" i="2"/>
  <c r="O329" i="2"/>
  <c r="O479" i="2"/>
  <c r="O432" i="2"/>
  <c r="O107" i="2"/>
  <c r="O452" i="2"/>
  <c r="O46" i="2"/>
  <c r="O391" i="2"/>
  <c r="O70" i="2"/>
  <c r="O82" i="2"/>
  <c r="O285" i="2"/>
  <c r="O423" i="2"/>
  <c r="O125" i="2"/>
  <c r="O196" i="2"/>
  <c r="O241" i="2"/>
  <c r="O146" i="2"/>
  <c r="O591" i="2"/>
  <c r="O320" i="2"/>
  <c r="O32" i="2"/>
  <c r="O119" i="2"/>
  <c r="O344" i="2"/>
  <c r="O468" i="2"/>
  <c r="O34" i="2"/>
  <c r="O25" i="2"/>
  <c r="O366" i="2"/>
  <c r="O262" i="2"/>
  <c r="O560" i="2"/>
  <c r="O562" i="2"/>
  <c r="O493" i="2"/>
  <c r="O654" i="2"/>
  <c r="O552" i="2"/>
  <c r="O219" i="2"/>
  <c r="O290" i="2"/>
  <c r="O72" i="2"/>
  <c r="O614" i="2"/>
  <c r="O472" i="2"/>
  <c r="O587" i="2"/>
  <c r="O595" i="2"/>
  <c r="O600" i="2"/>
  <c r="O402" i="2"/>
  <c r="O98" i="2"/>
  <c r="O205" i="2"/>
  <c r="O443" i="2"/>
  <c r="O456" i="2"/>
  <c r="O482" i="2"/>
  <c r="O378" i="2"/>
  <c r="O44" i="2"/>
  <c r="O217" i="2"/>
  <c r="O349" i="2"/>
  <c r="O251" i="2"/>
  <c r="O515" i="2"/>
  <c r="O639" i="2"/>
  <c r="O447" i="2"/>
  <c r="O173" i="2"/>
  <c r="O230" i="2"/>
  <c r="O566" i="2"/>
  <c r="O372" i="2"/>
  <c r="O653" i="2"/>
  <c r="O181" i="2"/>
  <c r="O348" i="2"/>
  <c r="O617" i="2"/>
  <c r="O688" i="2"/>
  <c r="O411" i="2"/>
  <c r="O420" i="2"/>
  <c r="O343" i="2"/>
  <c r="O511" i="2"/>
  <c r="O353" i="2"/>
  <c r="O597" i="2"/>
  <c r="O246" i="2"/>
  <c r="O581" i="2"/>
  <c r="O567" i="2"/>
  <c r="O436" i="2"/>
  <c r="O394" i="2"/>
  <c r="O80" i="2"/>
  <c r="O128" i="2"/>
  <c r="O412" i="2"/>
  <c r="O453" i="2"/>
  <c r="O292" i="2"/>
  <c r="O646" i="2"/>
  <c r="O160" i="2"/>
  <c r="O371" i="2"/>
  <c r="O129" i="2"/>
  <c r="O430" i="2"/>
  <c r="O330" i="2"/>
  <c r="O426" i="2"/>
  <c r="O397" i="2"/>
  <c r="O451" i="2"/>
  <c r="O501" i="2"/>
  <c r="O607" i="2"/>
  <c r="O334" i="2"/>
  <c r="O470" i="2"/>
  <c r="O312" i="2"/>
  <c r="O45" i="2"/>
  <c r="O385" i="2"/>
  <c r="O409" i="2"/>
  <c r="O134" i="2"/>
  <c r="O674" i="2"/>
  <c r="O158" i="2"/>
  <c r="O490" i="2"/>
  <c r="O433" i="2"/>
  <c r="O582" i="2"/>
  <c r="O542" i="2"/>
  <c r="O387" i="2"/>
  <c r="O228" i="2"/>
  <c r="O615" i="2"/>
  <c r="O476" i="2"/>
  <c r="O390" i="2"/>
  <c r="O197" i="2"/>
  <c r="O374" i="2"/>
  <c r="O628" i="2"/>
  <c r="O494" i="2"/>
  <c r="O612" i="2"/>
  <c r="O527" i="2"/>
  <c r="O458" i="2"/>
  <c r="O389" i="2"/>
  <c r="O406" i="2"/>
  <c r="O536" i="2"/>
  <c r="O401" i="2"/>
  <c r="O555" i="2"/>
  <c r="O235" i="2"/>
  <c r="O638" i="2"/>
  <c r="O113" i="2"/>
  <c r="O210" i="2"/>
  <c r="O245" i="2"/>
  <c r="O168" i="2"/>
  <c r="O481" i="2"/>
  <c r="O175" i="2"/>
  <c r="O410" i="2"/>
  <c r="O97" i="2"/>
  <c r="O510" i="2"/>
  <c r="O88" i="2"/>
  <c r="O466" i="2"/>
  <c r="O440" i="2"/>
  <c r="O442" i="2"/>
  <c r="O393" i="2"/>
  <c r="O535" i="2"/>
  <c r="O547" i="2"/>
  <c r="O574" i="2"/>
  <c r="O208" i="2"/>
  <c r="O247" i="2"/>
  <c r="O78" i="2"/>
  <c r="O108" i="2"/>
  <c r="O51" i="2"/>
  <c r="O31" i="2"/>
  <c r="O171" i="2"/>
  <c r="O234" i="2"/>
  <c r="O318" i="2"/>
  <c r="O384" i="2"/>
  <c r="O681" i="2"/>
  <c r="O448" i="2"/>
  <c r="O288" i="2"/>
  <c r="O583" i="2"/>
  <c r="O486" i="2"/>
  <c r="O659" i="2"/>
  <c r="O469" i="2"/>
  <c r="O444" i="2"/>
  <c r="O64" i="2"/>
  <c r="O192" i="2"/>
  <c r="O474" i="2"/>
  <c r="O622" i="2"/>
  <c r="O27" i="2"/>
  <c r="O596" i="2"/>
  <c r="O530" i="2"/>
  <c r="O339" i="2"/>
  <c r="O303" i="2"/>
  <c r="O633" i="2"/>
  <c r="O584" i="2"/>
  <c r="O528" i="2"/>
  <c r="O293" i="2"/>
  <c r="O287" i="2"/>
  <c r="O531" i="2"/>
  <c r="O491" i="2"/>
  <c r="O693" i="2"/>
  <c r="O404" i="2"/>
  <c r="O278" i="2"/>
  <c r="O577" i="2"/>
  <c r="M323" i="2"/>
  <c r="M564" i="2"/>
  <c r="M435" i="2"/>
  <c r="M352" i="2"/>
  <c r="M479" i="2"/>
  <c r="M588" i="2"/>
  <c r="M688" i="2"/>
  <c r="M586" i="2"/>
  <c r="M108" i="2"/>
  <c r="M553" i="2"/>
  <c r="M533" i="2"/>
  <c r="M545" i="2"/>
  <c r="M82" i="2"/>
  <c r="M357" i="2"/>
  <c r="M321" i="2"/>
  <c r="M49" i="2"/>
  <c r="M346" i="2"/>
  <c r="M580" i="2"/>
  <c r="M510" i="2"/>
  <c r="M114" i="2"/>
  <c r="M270" i="2"/>
  <c r="M537" i="2"/>
  <c r="M307" i="2"/>
  <c r="M286" i="2"/>
  <c r="M401" i="2"/>
  <c r="M48" i="2"/>
  <c r="M438" i="2"/>
  <c r="M230" i="2"/>
  <c r="M276" i="2"/>
  <c r="M260" i="2"/>
  <c r="M75" i="2"/>
  <c r="M425" i="2"/>
  <c r="M203" i="2"/>
  <c r="M552" i="2"/>
  <c r="M363" i="2"/>
  <c r="M327" i="2"/>
  <c r="M633" i="2"/>
  <c r="M68" i="2"/>
  <c r="M198" i="2"/>
  <c r="M639" i="2"/>
  <c r="M140" i="2"/>
  <c r="M226" i="2"/>
  <c r="M598" i="2"/>
  <c r="M309" i="2"/>
  <c r="M373" i="2"/>
  <c r="M87" i="2"/>
  <c r="M250" i="2"/>
  <c r="M71" i="2"/>
  <c r="M543" i="2"/>
  <c r="M527" i="2"/>
  <c r="M677" i="2"/>
  <c r="M271" i="2"/>
  <c r="M86" i="2"/>
  <c r="M351" i="2"/>
  <c r="M644" i="2"/>
  <c r="M530" i="2"/>
  <c r="M514" i="2"/>
  <c r="M464" i="2"/>
  <c r="M177" i="2"/>
  <c r="M285" i="2"/>
  <c r="M672" i="2"/>
  <c r="M234" i="2"/>
  <c r="M150" i="2"/>
  <c r="M287" i="2"/>
  <c r="M497" i="2"/>
  <c r="M133" i="2"/>
  <c r="M97" i="2"/>
  <c r="M242" i="2"/>
  <c r="M667" i="2"/>
  <c r="M216" i="2"/>
  <c r="M569" i="2"/>
  <c r="M601" i="2"/>
  <c r="M678" i="2"/>
  <c r="M183" i="2"/>
  <c r="M388" i="2"/>
  <c r="M29" i="2"/>
  <c r="M124" i="2"/>
  <c r="M212" i="2"/>
  <c r="M386" i="2"/>
  <c r="M596" i="2"/>
  <c r="M310" i="2"/>
  <c r="M399" i="2"/>
  <c r="M441" i="2"/>
  <c r="M113" i="2"/>
  <c r="M570" i="2"/>
  <c r="M125" i="2"/>
  <c r="M624" i="2"/>
  <c r="M306" i="2"/>
  <c r="M215" i="2"/>
  <c r="M138" i="2"/>
  <c r="M405" i="2"/>
  <c r="M367" i="2"/>
  <c r="M662" i="2"/>
  <c r="M313" i="2"/>
  <c r="M494" i="2"/>
  <c r="M40" i="2"/>
  <c r="M420" i="2"/>
  <c r="M652" i="2"/>
  <c r="M74" i="2"/>
  <c r="M584" i="2"/>
  <c r="M333" i="2"/>
  <c r="M358" i="2"/>
  <c r="M609" i="2"/>
  <c r="M549" i="2"/>
  <c r="M326" i="2"/>
  <c r="M492" i="2"/>
  <c r="M483" i="2"/>
  <c r="M7" i="2"/>
  <c r="E6" i="2" s="1"/>
  <c r="E9" i="2" s="1"/>
  <c r="M350" i="2"/>
  <c r="M166" i="2"/>
  <c r="M147" i="2"/>
  <c r="M54" i="2"/>
  <c r="M311" i="2"/>
  <c r="M539" i="2"/>
  <c r="M640" i="2"/>
  <c r="M63" i="2"/>
  <c r="M24" i="2"/>
  <c r="M122" i="2"/>
  <c r="M89" i="2"/>
  <c r="M423" i="2"/>
  <c r="M316" i="2"/>
  <c r="M531" i="2"/>
  <c r="M432" i="2"/>
  <c r="M576" i="2"/>
  <c r="M64" i="2"/>
  <c r="M371" i="2"/>
  <c r="M153" i="2"/>
  <c r="M681" i="2"/>
  <c r="M509" i="2"/>
  <c r="M466" i="2"/>
  <c r="M546" i="2"/>
  <c r="M179" i="2"/>
  <c r="M334" i="2"/>
  <c r="M611" i="2"/>
  <c r="M207" i="2"/>
  <c r="M80" i="2"/>
  <c r="M619" i="2"/>
  <c r="M51" i="2"/>
  <c r="M282" i="2"/>
  <c r="M298" i="2"/>
  <c r="M238" i="2"/>
  <c r="M558" i="2"/>
  <c r="M127" i="2"/>
  <c r="M206" i="2"/>
  <c r="M534" i="2"/>
  <c r="M682" i="2"/>
  <c r="M110" i="2"/>
  <c r="M340" i="2"/>
  <c r="M139" i="2"/>
  <c r="M343" i="2"/>
  <c r="M568" i="2"/>
  <c r="M532" i="2"/>
  <c r="M132" i="2"/>
  <c r="M615" i="2"/>
  <c r="M547" i="2"/>
  <c r="M324" i="2"/>
  <c r="M422" i="2"/>
  <c r="M522" i="2"/>
  <c r="M408" i="2"/>
  <c r="M478" i="2"/>
  <c r="M258" i="2"/>
  <c r="M669" i="2"/>
  <c r="M349" i="2"/>
  <c r="M694" i="2"/>
  <c r="M628" i="2"/>
  <c r="M45" i="2"/>
  <c r="M462" i="2"/>
  <c r="M372" i="2"/>
  <c r="M144" i="2"/>
  <c r="M208" i="2"/>
  <c r="M419" i="2"/>
  <c r="M329" i="2"/>
  <c r="M107" i="2"/>
  <c r="M134" i="2"/>
  <c r="M506" i="2"/>
  <c r="M535" i="2"/>
  <c r="M36" i="2"/>
  <c r="M254" i="2"/>
  <c r="M447" i="2"/>
  <c r="M293" i="2"/>
  <c r="M146" i="2"/>
  <c r="M162" i="2"/>
  <c r="M560" i="2"/>
  <c r="M484" i="2"/>
  <c r="M164" i="2"/>
  <c r="M660" i="2"/>
  <c r="M98" i="2"/>
  <c r="M188" i="2"/>
  <c r="M112" i="2"/>
  <c r="M664" i="2"/>
  <c r="M88" i="2"/>
  <c r="M443" i="2"/>
  <c r="M300" i="2"/>
  <c r="M92" i="2"/>
  <c r="M561" i="2"/>
  <c r="M379" i="2"/>
  <c r="M338" i="2"/>
  <c r="M39" i="2"/>
  <c r="M398" i="2"/>
  <c r="M385" i="2"/>
  <c r="M53" i="2"/>
  <c r="M394" i="2"/>
  <c r="M261" i="2"/>
  <c r="M488" i="2"/>
  <c r="M200" i="2"/>
  <c r="M266" i="2"/>
  <c r="M474" i="2"/>
  <c r="M390" i="2"/>
  <c r="M32" i="2"/>
  <c r="M446" i="2"/>
  <c r="M587" i="2"/>
  <c r="M101" i="2"/>
  <c r="M99" i="2"/>
  <c r="M295" i="2"/>
  <c r="M565" i="2"/>
  <c r="M339" i="2"/>
  <c r="M395" i="2"/>
  <c r="M666" i="2"/>
  <c r="M389" i="2"/>
  <c r="M452" i="2"/>
  <c r="M231" i="2"/>
  <c r="M204" i="2"/>
  <c r="M616" i="2"/>
  <c r="M699" i="2"/>
  <c r="M374" i="2"/>
  <c r="M25" i="2"/>
  <c r="M359" i="2"/>
  <c r="M155" i="2"/>
  <c r="M603" i="2"/>
  <c r="M161" i="2"/>
  <c r="M103" i="2"/>
  <c r="M28" i="2"/>
  <c r="M366" i="2"/>
  <c r="M495" i="2"/>
  <c r="M355" i="2"/>
  <c r="M407" i="2"/>
  <c r="M158" i="2"/>
  <c r="M356" i="2"/>
  <c r="M622" i="2"/>
  <c r="M451" i="2"/>
  <c r="M61" i="2"/>
  <c r="M337" i="2"/>
  <c r="M157" i="2"/>
  <c r="M209" i="2"/>
  <c r="M184" i="2"/>
  <c r="M58" i="2"/>
  <c r="M100" i="2"/>
  <c r="M591" i="2"/>
  <c r="M376" i="2"/>
  <c r="M59" i="2"/>
  <c r="M536" i="2"/>
  <c r="M130" i="2"/>
  <c r="M211" i="2"/>
  <c r="M684" i="2"/>
  <c r="M468" i="2"/>
  <c r="M23" i="2"/>
  <c r="M292" i="2"/>
  <c r="M607" i="2"/>
  <c r="M281" i="2"/>
  <c r="M33" i="2"/>
  <c r="M131" i="2"/>
  <c r="M69" i="2"/>
  <c r="M362" i="2"/>
  <c r="M440" i="2"/>
  <c r="M369" i="2"/>
  <c r="M490" i="2"/>
  <c r="M256" i="2"/>
  <c r="M289" i="2"/>
  <c r="M698" i="2"/>
  <c r="M55" i="2"/>
  <c r="M222" i="2"/>
  <c r="M56" i="2"/>
  <c r="M67" i="2"/>
  <c r="M600" i="2"/>
  <c r="M671" i="2"/>
  <c r="M255" i="2"/>
  <c r="M673" i="2"/>
  <c r="M623" i="2"/>
  <c r="M195" i="2"/>
  <c r="M181" i="2"/>
  <c r="M460" i="2"/>
  <c r="M679" i="2"/>
  <c r="M496" i="2"/>
  <c r="M91" i="2"/>
  <c r="M544" i="2"/>
  <c r="M297" i="2"/>
  <c r="M102" i="2"/>
  <c r="M52" i="2"/>
  <c r="M505" i="2"/>
  <c r="M168" i="2"/>
  <c r="M345" i="2"/>
  <c r="M697" i="2"/>
  <c r="M301" i="2"/>
  <c r="M360" i="2"/>
  <c r="M267" i="2"/>
  <c r="M318" i="2"/>
  <c r="M538" i="2"/>
  <c r="M635" i="2"/>
  <c r="M296" i="2"/>
  <c r="M548" i="2"/>
  <c r="M302" i="2"/>
  <c r="M219" i="2"/>
  <c r="M31" i="2"/>
  <c r="M263" i="2"/>
  <c r="M482" i="2"/>
  <c r="M396" i="2"/>
  <c r="M233" i="2"/>
  <c r="M354" i="2"/>
  <c r="M305" i="2"/>
  <c r="M237" i="2"/>
  <c r="M252" i="2"/>
  <c r="M400" i="2"/>
  <c r="M511" i="2"/>
  <c r="M604" i="2"/>
  <c r="M35" i="2"/>
  <c r="M186" i="2"/>
  <c r="M599" i="2"/>
  <c r="M214" i="2"/>
  <c r="M641" i="2"/>
  <c r="M253" i="2"/>
  <c r="M674" i="2"/>
  <c r="M434" i="2"/>
  <c r="M229" i="2"/>
  <c r="M594" i="2"/>
  <c r="M631" i="2"/>
  <c r="M430" i="2"/>
  <c r="M453" i="2"/>
  <c r="M325" i="2"/>
  <c r="M653" i="2"/>
  <c r="M315" i="2"/>
  <c r="M391" i="2"/>
  <c r="M247" i="2"/>
  <c r="M627" i="2"/>
  <c r="M461" i="2"/>
  <c r="M659" i="2"/>
  <c r="M70" i="2"/>
  <c r="M473" i="2"/>
  <c r="M618" i="2"/>
  <c r="M525" i="2"/>
  <c r="M454" i="2"/>
  <c r="M403" i="2"/>
  <c r="M414" i="2"/>
  <c r="M424" i="2"/>
  <c r="M636" i="2"/>
  <c r="M597" i="2"/>
  <c r="M344" i="2"/>
  <c r="M578" i="2"/>
  <c r="M268" i="2"/>
  <c r="M46" i="2"/>
  <c r="M612" i="2"/>
  <c r="M262" i="2"/>
  <c r="M696" i="2"/>
  <c r="M406" i="2"/>
  <c r="M228" i="2"/>
  <c r="M455" i="2"/>
  <c r="M123" i="2"/>
  <c r="M489" i="2"/>
  <c r="M272" i="2"/>
  <c r="M457" i="2"/>
  <c r="M73" i="2"/>
  <c r="M657" i="2"/>
  <c r="M26" i="2"/>
  <c r="M148" i="2"/>
  <c r="M625" i="2"/>
  <c r="M227" i="2"/>
  <c r="M661" i="2"/>
  <c r="M76" i="2"/>
  <c r="M383" i="2"/>
  <c r="M322" i="2"/>
  <c r="M579" i="2"/>
  <c r="M128" i="2"/>
  <c r="M475" i="2"/>
  <c r="M190" i="2"/>
  <c r="M656" i="2"/>
  <c r="M328" i="2"/>
  <c r="M521" i="2"/>
  <c r="M429" i="2"/>
  <c r="M487" i="2"/>
  <c r="M347" i="2"/>
  <c r="M143" i="2"/>
  <c r="M442" i="2"/>
  <c r="M555" i="2"/>
  <c r="M160" i="2"/>
  <c r="M175" i="2"/>
  <c r="M152" i="2"/>
  <c r="M224" i="2"/>
  <c r="M50" i="2"/>
  <c r="M312" i="2"/>
  <c r="M84" i="2"/>
  <c r="M332" i="2"/>
  <c r="M583" i="2"/>
  <c r="M43" i="2"/>
  <c r="M469" i="2"/>
  <c r="M626" i="2"/>
  <c r="M81" i="2"/>
  <c r="M165" i="2"/>
  <c r="M540" i="2"/>
  <c r="M265" i="2"/>
  <c r="M274" i="2"/>
  <c r="M288" i="2"/>
  <c r="M65" i="2"/>
  <c r="M335" i="2"/>
  <c r="M630" i="2"/>
  <c r="M566" i="2"/>
  <c r="M34" i="2"/>
  <c r="M220" i="2"/>
  <c r="M368" i="2"/>
  <c r="M336" i="2"/>
  <c r="M60" i="2"/>
  <c r="M491" i="2"/>
  <c r="M115" i="2"/>
  <c r="M189" i="2"/>
  <c r="M692" i="2"/>
  <c r="M592" i="2"/>
  <c r="M83" i="2"/>
  <c r="M680" i="2"/>
  <c r="M581" i="2"/>
  <c r="M304" i="2"/>
  <c r="M445" i="2"/>
  <c r="M196" i="2"/>
  <c r="M241" i="2"/>
  <c r="M595" i="2"/>
  <c r="M303" i="2"/>
  <c r="M526" i="2"/>
  <c r="M120" i="2"/>
  <c r="M413" i="2"/>
  <c r="M341" i="2"/>
  <c r="M380" i="2"/>
  <c r="M648" i="2"/>
  <c r="M646" i="2"/>
  <c r="M182" i="2"/>
  <c r="M116" i="2"/>
  <c r="M523" i="2"/>
  <c r="M472" i="2"/>
  <c r="M22" i="2"/>
  <c r="M439" i="2"/>
  <c r="M551" i="2"/>
  <c r="M245" i="2"/>
  <c r="M428" i="2"/>
  <c r="M450" i="2"/>
  <c r="M559" i="2"/>
  <c r="M516" i="2"/>
  <c r="M415" i="2"/>
  <c r="M79" i="2"/>
  <c r="M650" i="2"/>
  <c r="M647" i="2"/>
  <c r="M93" i="2"/>
  <c r="M264" i="2"/>
  <c r="M412" i="2"/>
  <c r="M634" i="2"/>
  <c r="M421" i="2"/>
  <c r="M577" i="2"/>
  <c r="M550" i="2"/>
  <c r="M571" i="2"/>
  <c r="M471" i="2"/>
  <c r="M431" i="2"/>
  <c r="M500" i="2"/>
  <c r="M554" i="2"/>
  <c r="M291" i="2"/>
  <c r="M658" i="2"/>
  <c r="M499" i="2"/>
  <c r="M77" i="2"/>
  <c r="M621" i="2"/>
  <c r="M257" i="2"/>
  <c r="M427" i="2"/>
  <c r="M637" i="2"/>
  <c r="M449" i="2"/>
  <c r="M232" i="2"/>
  <c r="M218" i="2"/>
  <c r="M192" i="2"/>
  <c r="M109" i="2"/>
  <c r="M608" i="2"/>
  <c r="M225" i="2"/>
  <c r="M42" i="2"/>
  <c r="M614" i="2"/>
  <c r="M649" i="2"/>
  <c r="M197" i="2"/>
  <c r="M342" i="2"/>
  <c r="M243" i="2"/>
  <c r="M159" i="2"/>
  <c r="M585" i="2"/>
  <c r="M529" i="2"/>
  <c r="M308" i="2"/>
  <c r="M433" i="2"/>
  <c r="M613" i="2"/>
  <c r="M629" i="2"/>
  <c r="M104" i="2"/>
  <c r="M178" i="2"/>
  <c r="M129" i="2"/>
  <c r="M30" i="2"/>
  <c r="M299" i="2"/>
  <c r="M589" i="2"/>
  <c r="M620" i="2"/>
  <c r="M508" i="2"/>
  <c r="M605" i="2"/>
  <c r="M416" i="2"/>
  <c r="M163" i="2"/>
  <c r="M617" i="2"/>
  <c r="M85" i="2"/>
  <c r="M137" i="2"/>
  <c r="M172" i="2"/>
  <c r="M683" i="2"/>
  <c r="M524" i="2"/>
  <c r="M290" i="2"/>
  <c r="M378" i="2"/>
  <c r="M397" i="2"/>
  <c r="M117" i="2"/>
  <c r="M632" i="2"/>
  <c r="M689" i="2"/>
  <c r="M330" i="2"/>
  <c r="M249" i="2"/>
  <c r="M141" i="2"/>
  <c r="M590" i="2"/>
  <c r="M41" i="2"/>
  <c r="M118" i="2"/>
  <c r="M517" i="2"/>
  <c r="M670" i="2"/>
  <c r="M651" i="2"/>
  <c r="M467" i="2"/>
  <c r="M393" i="2"/>
  <c r="M331" i="2"/>
  <c r="M353" i="2"/>
  <c r="M417" i="2"/>
  <c r="M606" i="2"/>
  <c r="M364" i="2"/>
  <c r="M273" i="2"/>
  <c r="M582" i="2"/>
  <c r="M542" i="2"/>
  <c r="M502" i="2"/>
  <c r="M119" i="2"/>
  <c r="M251" i="2"/>
  <c r="M259" i="2"/>
  <c r="M37" i="2"/>
  <c r="M404" i="2"/>
  <c r="M121" i="2"/>
  <c r="M556" i="2"/>
  <c r="M513" i="2"/>
  <c r="M675" i="2"/>
  <c r="M210" i="2"/>
  <c r="M518" i="2"/>
  <c r="M284" i="2"/>
  <c r="M574" i="2"/>
  <c r="M180" i="2"/>
  <c r="M167" i="2"/>
  <c r="M244" i="2"/>
  <c r="M695" i="2"/>
  <c r="M154" i="2"/>
  <c r="M687" i="2"/>
  <c r="M361" i="2"/>
  <c r="M277" i="2"/>
  <c r="M223" i="2"/>
  <c r="M444" i="2"/>
  <c r="M477" i="2"/>
  <c r="M402" i="2"/>
  <c r="M465" i="2"/>
  <c r="M392" i="2"/>
  <c r="M57" i="2"/>
  <c r="M135" i="2"/>
  <c r="M691" i="2"/>
  <c r="M426" i="2"/>
  <c r="M94" i="2"/>
  <c r="M409" i="2"/>
  <c r="M221" i="2"/>
  <c r="M319" i="2"/>
  <c r="M685" i="2"/>
  <c r="M136" i="2"/>
  <c r="M62" i="2"/>
  <c r="M202" i="2"/>
  <c r="M248" i="2"/>
  <c r="M384" i="2"/>
  <c r="M481" i="2"/>
  <c r="M317" i="2"/>
  <c r="M643" i="2"/>
  <c r="M278" i="2"/>
  <c r="M519" i="2"/>
  <c r="M411" i="2"/>
  <c r="M72" i="2"/>
  <c r="M280" i="2"/>
  <c r="M21" i="2"/>
  <c r="M191" i="2"/>
  <c r="M365" i="2"/>
  <c r="M567" i="2"/>
  <c r="M498" i="2"/>
  <c r="M106" i="2"/>
  <c r="M381" i="2"/>
  <c r="M105" i="2"/>
  <c r="M575" i="2"/>
  <c r="M437" i="2"/>
  <c r="M194" i="2"/>
  <c r="M187" i="2"/>
  <c r="M456" i="2"/>
  <c r="M236" i="2"/>
  <c r="M541" i="2"/>
  <c r="M470" i="2"/>
  <c r="M458" i="2"/>
  <c r="M387" i="2"/>
  <c r="M410" i="2"/>
  <c r="M240" i="2"/>
  <c r="M294" i="2"/>
  <c r="M602" i="2"/>
  <c r="M512" i="2"/>
  <c r="M645" i="2"/>
  <c r="M572" i="2"/>
  <c r="M665" i="2"/>
  <c r="M557" i="2"/>
  <c r="M563" i="2"/>
  <c r="M663" i="2"/>
  <c r="M314" i="2"/>
  <c r="M493" i="2"/>
  <c r="M654" i="2"/>
  <c r="M174" i="2"/>
  <c r="M693" i="2"/>
  <c r="M279" i="2"/>
  <c r="M418" i="2"/>
  <c r="M573" i="2"/>
  <c r="M126" i="2"/>
  <c r="M668" i="2"/>
  <c r="M96" i="2"/>
  <c r="M486" i="2"/>
  <c r="M151" i="2"/>
  <c r="M507" i="2"/>
  <c r="M176" i="2"/>
  <c r="M27" i="2"/>
  <c r="M610" i="2"/>
  <c r="M185" i="2"/>
  <c r="M142" i="2"/>
  <c r="M504" i="2"/>
  <c r="M145" i="2"/>
  <c r="M47" i="2"/>
  <c r="M38" i="2"/>
  <c r="M90" i="2"/>
  <c r="M246" i="2"/>
  <c r="M377" i="2"/>
  <c r="M173" i="2"/>
  <c r="M676" i="2"/>
  <c r="M193" i="2"/>
  <c r="M149" i="2"/>
  <c r="M111" i="2"/>
  <c r="M593" i="2"/>
  <c r="M528" i="2"/>
  <c r="M686" i="2"/>
  <c r="M463" i="2"/>
  <c r="M66" i="2"/>
  <c r="M501" i="2"/>
  <c r="M690" i="2"/>
  <c r="M503" i="2"/>
  <c r="M95" i="2"/>
  <c r="M320" i="2"/>
  <c r="M520" i="2"/>
  <c r="M269" i="2"/>
  <c r="M480" i="2"/>
  <c r="M382" i="2"/>
  <c r="M235" i="2"/>
  <c r="M459" i="2"/>
  <c r="M78" i="2"/>
  <c r="M436" i="2"/>
  <c r="M44" i="2"/>
  <c r="M275" i="2"/>
  <c r="M375" i="2"/>
  <c r="M201" i="2"/>
  <c r="M239" i="2"/>
  <c r="M642" i="2"/>
  <c r="M562" i="2"/>
  <c r="M156" i="2"/>
  <c r="M370" i="2"/>
  <c r="M348" i="2"/>
  <c r="M171" i="2"/>
  <c r="M448" i="2"/>
  <c r="M515" i="2"/>
  <c r="M485" i="2"/>
  <c r="M205" i="2"/>
  <c r="M170" i="2"/>
  <c r="M283" i="2"/>
  <c r="M217" i="2"/>
  <c r="M213" i="2"/>
  <c r="M199" i="2"/>
  <c r="M476" i="2"/>
  <c r="M655" i="2"/>
  <c r="M169" i="2"/>
  <c r="M638" i="2"/>
  <c r="N134" i="2"/>
  <c r="N483" i="2"/>
  <c r="N639" i="2"/>
  <c r="N181" i="2"/>
  <c r="N162" i="2"/>
  <c r="N495" i="2"/>
  <c r="N63" i="2"/>
  <c r="N367" i="2"/>
  <c r="N625" i="2"/>
  <c r="N519" i="2"/>
  <c r="N59" i="2"/>
  <c r="N144" i="2"/>
  <c r="N553" i="2"/>
  <c r="N560" i="2"/>
  <c r="N424" i="2"/>
  <c r="N90" i="2"/>
  <c r="N359" i="2"/>
  <c r="N687" i="2"/>
  <c r="N472" i="2"/>
  <c r="N517" i="2"/>
  <c r="N476" i="2"/>
  <c r="N405" i="2"/>
  <c r="N477" i="2"/>
  <c r="N253" i="2"/>
  <c r="N512" i="2"/>
  <c r="N54" i="2"/>
  <c r="N673" i="2"/>
  <c r="N56" i="2"/>
  <c r="N378" i="2"/>
  <c r="N33" i="2"/>
  <c r="N539" i="2"/>
  <c r="N257" i="2"/>
  <c r="N290" i="2"/>
  <c r="N131" i="2"/>
  <c r="N582" i="2"/>
  <c r="N400" i="2"/>
  <c r="N128" i="2"/>
  <c r="N690" i="2"/>
  <c r="N354" i="2"/>
  <c r="N671" i="2"/>
  <c r="N440" i="2"/>
  <c r="N173" i="2"/>
  <c r="N565" i="2"/>
  <c r="N543" i="2"/>
  <c r="N339" i="2"/>
  <c r="N575" i="2"/>
  <c r="N116" i="2"/>
  <c r="N93" i="2"/>
  <c r="N637" i="2"/>
  <c r="N316" i="2"/>
  <c r="N237" i="2"/>
  <c r="N148" i="2"/>
  <c r="N195" i="2"/>
  <c r="N22" i="2"/>
  <c r="N412" i="2"/>
  <c r="N659" i="2"/>
  <c r="N546" i="2"/>
  <c r="N94" i="2"/>
  <c r="N206" i="2"/>
  <c r="N551" i="2"/>
  <c r="N141" i="2"/>
  <c r="N577" i="2"/>
  <c r="N648" i="2"/>
  <c r="N208" i="2"/>
  <c r="N215" i="2"/>
  <c r="N79" i="2"/>
  <c r="N658" i="2"/>
  <c r="N489" i="2"/>
  <c r="N111" i="2"/>
  <c r="N313" i="2"/>
  <c r="N169" i="2"/>
  <c r="N240" i="2"/>
  <c r="N363" i="2"/>
  <c r="N301" i="2"/>
  <c r="N651" i="2"/>
  <c r="N452" i="2"/>
  <c r="N118" i="2"/>
  <c r="N252" i="2"/>
  <c r="N444" i="2"/>
  <c r="N566" i="2"/>
  <c r="N573" i="2"/>
  <c r="N478" i="2"/>
  <c r="N462" i="2"/>
  <c r="N537" i="2"/>
  <c r="N386" i="2"/>
  <c r="N192" i="2"/>
  <c r="N139" i="2"/>
  <c r="N46" i="2"/>
  <c r="N594" i="2"/>
  <c r="N143" i="2"/>
  <c r="N596" i="2"/>
  <c r="N397" i="2"/>
  <c r="N72" i="2"/>
  <c r="N358" i="2"/>
  <c r="N304" i="2"/>
  <c r="N230" i="2"/>
  <c r="N176" i="2"/>
  <c r="N431" i="2"/>
  <c r="N306" i="2"/>
  <c r="N592" i="2"/>
  <c r="N140" i="2"/>
  <c r="N646" i="2"/>
  <c r="N403" i="2"/>
  <c r="N465" i="2"/>
  <c r="N461" i="2"/>
  <c r="N680" i="2"/>
  <c r="N346" i="2"/>
  <c r="N497" i="2"/>
  <c r="N130" i="2"/>
  <c r="N220" i="2"/>
  <c r="N305" i="2"/>
  <c r="N682" i="2"/>
  <c r="N387" i="2"/>
  <c r="N668" i="2"/>
  <c r="N120" i="2"/>
  <c r="N91" i="2"/>
  <c r="N294" i="2"/>
  <c r="N263" i="2"/>
  <c r="N503" i="2"/>
  <c r="N574" i="2"/>
  <c r="N108" i="2"/>
  <c r="N270" i="2"/>
  <c r="N683" i="2"/>
  <c r="N675" i="2"/>
  <c r="N279" i="2"/>
  <c r="N102" i="2"/>
  <c r="N591" i="2"/>
  <c r="N228" i="2"/>
  <c r="N468" i="2"/>
  <c r="N234" i="2"/>
  <c r="N602" i="2"/>
  <c r="N190" i="2"/>
  <c r="N435" i="2"/>
  <c r="N666" i="2"/>
  <c r="N341" i="2"/>
  <c r="N418" i="2"/>
  <c r="N31" i="2"/>
  <c r="N454" i="2"/>
  <c r="N272" i="2"/>
  <c r="N681" i="2"/>
  <c r="N514" i="2"/>
  <c r="N291" i="2"/>
  <c r="N319" i="2"/>
  <c r="N184" i="2"/>
  <c r="N379" i="2"/>
  <c r="N82" i="2"/>
  <c r="N96" i="2"/>
  <c r="N112" i="2"/>
  <c r="N349" i="2"/>
  <c r="N295" i="2"/>
  <c r="N36" i="2"/>
  <c r="N650" i="2"/>
  <c r="N697" i="2"/>
  <c r="N223" i="2"/>
  <c r="N610" i="2"/>
  <c r="N598" i="2"/>
  <c r="N434" i="2"/>
  <c r="N422" i="2"/>
  <c r="N81" i="2"/>
  <c r="N328" i="2"/>
  <c r="N693" i="2"/>
  <c r="N614" i="2"/>
  <c r="N262" i="2"/>
  <c r="N580" i="2"/>
  <c r="N214" i="2"/>
  <c r="N302" i="2"/>
  <c r="N235" i="2"/>
  <c r="N160" i="2"/>
  <c r="N398" i="2"/>
  <c r="N505" i="2"/>
  <c r="N299" i="2"/>
  <c r="N423" i="2"/>
  <c r="N284" i="2"/>
  <c r="N449" i="2"/>
  <c r="N520" i="2"/>
  <c r="N633" i="2"/>
  <c r="N146" i="2"/>
  <c r="N249" i="2"/>
  <c r="N352" i="2"/>
  <c r="N282" i="2"/>
  <c r="N404" i="2"/>
  <c r="N29" i="2"/>
  <c r="N60" i="2"/>
  <c r="N691" i="2"/>
  <c r="N579" i="2"/>
  <c r="N45" i="2"/>
  <c r="N136" i="2"/>
  <c r="N542" i="2"/>
  <c r="N211" i="2"/>
  <c r="N554" i="2"/>
  <c r="N174" i="2"/>
  <c r="N307" i="2"/>
  <c r="N292" i="2"/>
  <c r="N106" i="2"/>
  <c r="N660" i="2"/>
  <c r="N241" i="2"/>
  <c r="N532" i="2"/>
  <c r="N113" i="2"/>
  <c r="N490" i="2"/>
  <c r="N180" i="2"/>
  <c r="N126" i="2"/>
  <c r="N23" i="2"/>
  <c r="N679" i="2"/>
  <c r="N528" i="2"/>
  <c r="N246" i="2"/>
  <c r="N151" i="2"/>
  <c r="N415" i="2"/>
  <c r="N239" i="2"/>
  <c r="N441" i="2"/>
  <c r="N297" i="2"/>
  <c r="N368" i="2"/>
  <c r="N274" i="2"/>
  <c r="N653" i="2"/>
  <c r="N129" i="2"/>
  <c r="N447" i="2"/>
  <c r="N677" i="2"/>
  <c r="N157" i="2"/>
  <c r="N258" i="2"/>
  <c r="N389" i="2"/>
  <c r="N25" i="2"/>
  <c r="N498" i="2"/>
  <c r="N226" i="2"/>
  <c r="N287" i="2"/>
  <c r="N518" i="2"/>
  <c r="N119" i="2"/>
  <c r="N545" i="2"/>
  <c r="N78" i="2"/>
  <c r="N62" i="2"/>
  <c r="N664" i="2"/>
  <c r="N70" i="2"/>
  <c r="N27" i="2"/>
  <c r="N103" i="2"/>
  <c r="N649" i="2"/>
  <c r="N283" i="2"/>
  <c r="N621" i="2"/>
  <c r="N493" i="2"/>
  <c r="N175" i="2"/>
  <c r="N525" i="2"/>
  <c r="N48" i="2"/>
  <c r="N620" i="2"/>
  <c r="N98" i="2"/>
  <c r="N689" i="2"/>
  <c r="N286" i="2"/>
  <c r="N194" i="2"/>
  <c r="N66" i="2"/>
  <c r="N343" i="2"/>
  <c r="N516" i="2"/>
  <c r="N406" i="2"/>
  <c r="N317" i="2"/>
  <c r="N636" i="2"/>
  <c r="N674" i="2"/>
  <c r="N699" i="2"/>
  <c r="N296" i="2"/>
  <c r="N624" i="2"/>
  <c r="N266" i="2"/>
  <c r="N44" i="2"/>
  <c r="N138" i="2"/>
  <c r="N185" i="2"/>
  <c r="N436" i="2"/>
  <c r="N244" i="2"/>
  <c r="N68" i="2"/>
  <c r="N470" i="2"/>
  <c r="N391" i="2"/>
  <c r="N631" i="2"/>
  <c r="N28" i="2"/>
  <c r="N123" i="2"/>
  <c r="N526" i="2"/>
  <c r="N183" i="2"/>
  <c r="N506" i="2"/>
  <c r="N110" i="2"/>
  <c r="N486" i="2"/>
  <c r="N86" i="2"/>
  <c r="N388" i="2"/>
  <c r="N58" i="2"/>
  <c r="N74" i="2"/>
  <c r="N322" i="2"/>
  <c r="N585" i="2"/>
  <c r="N567" i="2"/>
  <c r="N670" i="2"/>
  <c r="N626" i="2"/>
  <c r="N522" i="2"/>
  <c r="N189" i="2"/>
  <c r="N271" i="2"/>
  <c r="N73" i="2"/>
  <c r="N557" i="2"/>
  <c r="N207" i="2"/>
  <c r="N442" i="2"/>
  <c r="N427" i="2"/>
  <c r="N494" i="2"/>
  <c r="N344" i="2"/>
  <c r="N298" i="2"/>
  <c r="N451" i="2"/>
  <c r="N243" i="2"/>
  <c r="N428" i="2"/>
  <c r="N213" i="2"/>
  <c r="N198" i="2"/>
  <c r="N473" i="2"/>
  <c r="N597" i="2"/>
  <c r="N589" i="2"/>
  <c r="N563" i="2"/>
  <c r="N311" i="2"/>
  <c r="N694" i="2"/>
  <c r="N289" i="2"/>
  <c r="N375" i="2"/>
  <c r="N351" i="2"/>
  <c r="N635" i="2"/>
  <c r="N474" i="2"/>
  <c r="N186" i="2"/>
  <c r="N410" i="2"/>
  <c r="N69" i="2"/>
  <c r="N616" i="2"/>
  <c r="N603" i="2"/>
  <c r="N285" i="2"/>
  <c r="N458" i="2"/>
  <c r="N492" i="2"/>
  <c r="N308" i="2"/>
  <c r="N153" i="2"/>
  <c r="N105" i="2"/>
  <c r="N535" i="2"/>
  <c r="N450" i="2"/>
  <c r="N446" i="2"/>
  <c r="N425" i="2"/>
  <c r="N501" i="2"/>
  <c r="N561" i="2"/>
  <c r="N75" i="2"/>
  <c r="N342" i="2"/>
  <c r="N147" i="2"/>
  <c r="N371" i="2"/>
  <c r="N187" i="2"/>
  <c r="N100" i="2"/>
  <c r="N329" i="2"/>
  <c r="N523" i="2"/>
  <c r="N205" i="2"/>
  <c r="N88" i="2"/>
  <c r="N87" i="2"/>
  <c r="N221" i="2"/>
  <c r="N604" i="2"/>
  <c r="N657" i="2"/>
  <c r="N149" i="2"/>
  <c r="N644" i="2"/>
  <c r="N588" i="2"/>
  <c r="N219" i="2"/>
  <c r="N95" i="2"/>
  <c r="N510" i="2"/>
  <c r="N259" i="2"/>
  <c r="N382" i="2"/>
  <c r="N203" i="2"/>
  <c r="N607" i="2"/>
  <c r="N432" i="2"/>
  <c r="N335" i="2"/>
  <c r="N443" i="2"/>
  <c r="N217" i="2"/>
  <c r="N669" i="2"/>
  <c r="N172" i="2"/>
  <c r="N280" i="2"/>
  <c r="N309" i="2"/>
  <c r="N50" i="2"/>
  <c r="N576" i="2"/>
  <c r="N288" i="2"/>
  <c r="N362" i="2"/>
  <c r="N65" i="2"/>
  <c r="N26" i="2"/>
  <c r="N548" i="2"/>
  <c r="N254" i="2"/>
  <c r="N627" i="2"/>
  <c r="N92" i="2"/>
  <c r="N196" i="2"/>
  <c r="N394" i="2"/>
  <c r="N392" i="2"/>
  <c r="N193" i="2"/>
  <c r="N606" i="2"/>
  <c r="N137" i="2"/>
  <c r="N117" i="2"/>
  <c r="N455" i="2"/>
  <c r="N529" i="2"/>
  <c r="N35" i="2"/>
  <c r="N32" i="2"/>
  <c r="N459" i="2"/>
  <c r="N163" i="2"/>
  <c r="N142" i="2"/>
  <c r="N360" i="2"/>
  <c r="N357" i="2"/>
  <c r="N540" i="2"/>
  <c r="N595" i="2"/>
  <c r="N508" i="2"/>
  <c r="N310" i="2"/>
  <c r="N619" i="2"/>
  <c r="N385" i="2"/>
  <c r="N300" i="2"/>
  <c r="N260" i="2"/>
  <c r="N124" i="2"/>
  <c r="N456" i="2"/>
  <c r="N399" i="2"/>
  <c r="N323" i="2"/>
  <c r="N672" i="2"/>
  <c r="N634" i="2"/>
  <c r="N369" i="2"/>
  <c r="N426" i="2"/>
  <c r="N155" i="2"/>
  <c r="N581" i="2"/>
  <c r="N488" i="2"/>
  <c r="N600" i="2"/>
  <c r="N76" i="2"/>
  <c r="N125" i="2"/>
  <c r="N347" i="2"/>
  <c r="N513" i="2"/>
  <c r="N225" i="2"/>
  <c r="N247" i="2"/>
  <c r="N552" i="2"/>
  <c r="N655" i="2"/>
  <c r="N281" i="2"/>
  <c r="N84" i="2"/>
  <c r="N685" i="2"/>
  <c r="N278" i="2"/>
  <c r="N114" i="2"/>
  <c r="N688" i="2"/>
  <c r="N480" i="2"/>
  <c r="N355" i="2"/>
  <c r="N515" i="2"/>
  <c r="N348" i="2"/>
  <c r="N390" i="2"/>
  <c r="N268" i="2"/>
  <c r="N233" i="2"/>
  <c r="N115" i="2"/>
  <c r="N38" i="2"/>
  <c r="N376" i="2"/>
  <c r="N583" i="2"/>
  <c r="N332" i="2"/>
  <c r="N34" i="2"/>
  <c r="N170" i="2"/>
  <c r="N481" i="2"/>
  <c r="N662" i="2"/>
  <c r="N645" i="2"/>
  <c r="N641" i="2"/>
  <c r="N531" i="2"/>
  <c r="N612" i="2"/>
  <c r="N555" i="2"/>
  <c r="N167" i="2"/>
  <c r="N467" i="2"/>
  <c r="N326" i="2"/>
  <c r="N350" i="2"/>
  <c r="N345" i="2"/>
  <c r="N251" i="2"/>
  <c r="N212" i="2"/>
  <c r="N37" i="2"/>
  <c r="N395" i="2"/>
  <c r="N57" i="2"/>
  <c r="N463" i="2"/>
  <c r="N199" i="2"/>
  <c r="N229" i="2"/>
  <c r="N89" i="2"/>
  <c r="N43" i="2"/>
  <c r="N232" i="2"/>
  <c r="N238" i="2"/>
  <c r="N524" i="2"/>
  <c r="N411" i="2"/>
  <c r="N559" i="2"/>
  <c r="N218" i="2"/>
  <c r="N255" i="2"/>
  <c r="N356" i="2"/>
  <c r="N530" i="2"/>
  <c r="N469" i="2"/>
  <c r="N71" i="2"/>
  <c r="N622" i="2"/>
  <c r="N256" i="2"/>
  <c r="N623" i="2"/>
  <c r="N318" i="2"/>
  <c r="N373" i="2"/>
  <c r="N64" i="2"/>
  <c r="N487" i="2"/>
  <c r="N80" i="2"/>
  <c r="N396" i="2"/>
  <c r="N698" i="2"/>
  <c r="N47" i="2"/>
  <c r="N121" i="2"/>
  <c r="N366" i="2"/>
  <c r="N370" i="2"/>
  <c r="N314" i="2"/>
  <c r="N439" i="2"/>
  <c r="N104" i="2"/>
  <c r="N171" i="2"/>
  <c r="N331" i="2"/>
  <c r="N696" i="2"/>
  <c r="N667" i="2"/>
  <c r="N534" i="2"/>
  <c r="N570" i="2"/>
  <c r="N484" i="2"/>
  <c r="N638" i="2"/>
  <c r="N39" i="2"/>
  <c r="N684" i="2"/>
  <c r="N152" i="2"/>
  <c r="N365" i="2"/>
  <c r="N364" i="2"/>
  <c r="N643" i="2"/>
  <c r="N101" i="2"/>
  <c r="N562" i="2"/>
  <c r="N408" i="2"/>
  <c r="N511" i="2"/>
  <c r="N222" i="2"/>
  <c r="N202" i="2"/>
  <c r="N210" i="2"/>
  <c r="N83" i="2"/>
  <c r="N182" i="2"/>
  <c r="N430" i="2"/>
  <c r="N586" i="2"/>
  <c r="N338" i="2"/>
  <c r="N593" i="2"/>
  <c r="N611" i="2"/>
  <c r="N30" i="2"/>
  <c r="N464" i="2"/>
  <c r="N608" i="2"/>
  <c r="N159" i="2"/>
  <c r="N321" i="2"/>
  <c r="N200" i="2"/>
  <c r="N264" i="2"/>
  <c r="N550" i="2"/>
  <c r="N85" i="2"/>
  <c r="N433" i="2"/>
  <c r="N242" i="2"/>
  <c r="N632" i="2"/>
  <c r="N377" i="2"/>
  <c r="N544" i="2"/>
  <c r="N267" i="2"/>
  <c r="N686" i="2"/>
  <c r="N695" i="2"/>
  <c r="N327" i="2"/>
  <c r="N549" i="2"/>
  <c r="N568" i="2"/>
  <c r="N122" i="2"/>
  <c r="N654" i="2"/>
  <c r="N502" i="2"/>
  <c r="N613" i="2"/>
  <c r="N479" i="2"/>
  <c r="N340" i="2"/>
  <c r="N429" i="2"/>
  <c r="N584" i="2"/>
  <c r="N527" i="2"/>
  <c r="N420" i="2"/>
  <c r="N605" i="2"/>
  <c r="N248" i="2"/>
  <c r="N547" i="2"/>
  <c r="N453" i="2"/>
  <c r="N49" i="2"/>
  <c r="N618" i="2"/>
  <c r="N533" i="2"/>
  <c r="N107" i="2"/>
  <c r="N209" i="2"/>
  <c r="N40" i="2"/>
  <c r="N99" i="2"/>
  <c r="N556" i="2"/>
  <c r="N571" i="2"/>
  <c r="N236" i="2"/>
  <c r="N374" i="2"/>
  <c r="N383" i="2"/>
  <c r="N55" i="2"/>
  <c r="N572" i="2"/>
  <c r="N629" i="2"/>
  <c r="N401" i="2"/>
  <c r="N421" i="2"/>
  <c r="N640" i="2"/>
  <c r="N51" i="2"/>
  <c r="N569" i="2"/>
  <c r="N224" i="2"/>
  <c r="N656" i="2"/>
  <c r="N647" i="2"/>
  <c r="N558" i="2"/>
  <c r="N416" i="2"/>
  <c r="N336" i="2"/>
  <c r="N277" i="2"/>
  <c r="N521" i="2"/>
  <c r="N361" i="2"/>
  <c r="N158" i="2"/>
  <c r="N231" i="2"/>
  <c r="N250" i="2"/>
  <c r="N663" i="2"/>
  <c r="N132" i="2"/>
  <c r="N507" i="2"/>
  <c r="N485" i="2"/>
  <c r="N227" i="2"/>
  <c r="N676" i="2"/>
  <c r="N179" i="2"/>
  <c r="N156" i="2"/>
  <c r="N191" i="2"/>
  <c r="N77" i="2"/>
  <c r="N216" i="2"/>
  <c r="N445" i="2"/>
  <c r="N201" i="2"/>
  <c r="N601" i="2"/>
  <c r="N407" i="2"/>
  <c r="N381" i="2"/>
  <c r="N324" i="2"/>
  <c r="N177" i="2"/>
  <c r="N661" i="2"/>
  <c r="N630" i="2"/>
  <c r="N509" i="2"/>
  <c r="N133" i="2"/>
  <c r="N24" i="2"/>
  <c r="N334" i="2"/>
  <c r="N164" i="2"/>
  <c r="N536" i="2"/>
  <c r="N652" i="2"/>
  <c r="N276" i="2"/>
  <c r="N353" i="2"/>
  <c r="N204" i="2"/>
  <c r="N178" i="2"/>
  <c r="N21" i="2"/>
  <c r="N166" i="2"/>
  <c r="N692" i="2"/>
  <c r="N275" i="2"/>
  <c r="N578" i="2"/>
  <c r="N409" i="2"/>
  <c r="N261" i="2"/>
  <c r="N67" i="2"/>
  <c r="N273" i="2"/>
  <c r="N590" i="2"/>
  <c r="N438" i="2"/>
  <c r="N538" i="2"/>
  <c r="N587" i="2"/>
  <c r="N437" i="2"/>
  <c r="N564" i="2"/>
  <c r="N161" i="2"/>
  <c r="N384" i="2"/>
  <c r="N393" i="2"/>
  <c r="N303" i="2"/>
  <c r="N413" i="2"/>
  <c r="N475" i="2"/>
  <c r="N337" i="2"/>
  <c r="N333" i="2"/>
  <c r="N165" i="2"/>
  <c r="N419" i="2"/>
  <c r="N402" i="2"/>
  <c r="N678" i="2"/>
  <c r="N97" i="2"/>
  <c r="N42" i="2"/>
  <c r="N154" i="2"/>
  <c r="N609" i="2"/>
  <c r="N127" i="2"/>
  <c r="N599" i="2"/>
  <c r="N330" i="2"/>
  <c r="N617" i="2"/>
  <c r="N471" i="2"/>
  <c r="N372" i="2"/>
  <c r="N541" i="2"/>
  <c r="N460" i="2"/>
  <c r="N448" i="2"/>
  <c r="N61" i="2"/>
  <c r="N109" i="2"/>
  <c r="N293" i="2"/>
  <c r="N628" i="2"/>
  <c r="N168" i="2"/>
  <c r="N145" i="2"/>
  <c r="N269" i="2"/>
  <c r="N41" i="2"/>
  <c r="N504" i="2"/>
  <c r="N417" i="2"/>
  <c r="N496" i="2"/>
  <c r="N414" i="2"/>
  <c r="N312" i="2"/>
  <c r="N491" i="2"/>
  <c r="N135" i="2"/>
  <c r="N197" i="2"/>
  <c r="N265" i="2"/>
  <c r="N320" i="2"/>
  <c r="N150" i="2"/>
  <c r="N499" i="2"/>
  <c r="N315" i="2"/>
  <c r="N380" i="2"/>
  <c r="N52" i="2"/>
  <c r="N615" i="2"/>
  <c r="N245" i="2"/>
  <c r="N188" i="2"/>
  <c r="N325" i="2"/>
  <c r="N500" i="2"/>
  <c r="N53" i="2"/>
  <c r="N665" i="2"/>
  <c r="N642" i="2"/>
  <c r="N482" i="2"/>
  <c r="N457" i="2"/>
  <c r="N466" i="2"/>
  <c r="M18" i="2"/>
  <c r="O18" i="2"/>
  <c r="N18" i="2"/>
  <c r="AE162" i="4" l="1"/>
  <c r="AD162" i="4"/>
  <c r="E5" i="2"/>
  <c r="K355" i="2" s="1"/>
  <c r="E4" i="2"/>
  <c r="AB128" i="4"/>
  <c r="Y128" i="4" s="1"/>
  <c r="AE104" i="4"/>
  <c r="AD104" i="4"/>
  <c r="AB45" i="4"/>
  <c r="W45" i="4" s="1"/>
  <c r="AA45" i="4"/>
  <c r="AZ26" i="4"/>
  <c r="AX26" i="4" s="1"/>
  <c r="AZ47" i="4"/>
  <c r="AX47" i="4" s="1"/>
  <c r="AZ4" i="4"/>
  <c r="AX4" i="4" s="1"/>
  <c r="AH105" i="4"/>
  <c r="AH139" i="4"/>
  <c r="AZ70" i="4"/>
  <c r="AX70" i="4" s="1"/>
  <c r="AZ9" i="4"/>
  <c r="AX9" i="4" s="1"/>
  <c r="AZ37" i="4"/>
  <c r="AX37" i="4" s="1"/>
  <c r="AZ33" i="4"/>
  <c r="AX33" i="4" s="1"/>
  <c r="AH116" i="4"/>
  <c r="AZ36" i="4"/>
  <c r="AX36" i="4" s="1"/>
  <c r="AD25" i="4"/>
  <c r="AE25" i="4"/>
  <c r="AA61" i="4"/>
  <c r="AB61" i="4"/>
  <c r="W61" i="4" s="1"/>
  <c r="AB66" i="4"/>
  <c r="W66" i="4" s="1"/>
  <c r="AA66" i="4"/>
  <c r="AE158" i="4"/>
  <c r="AD158" i="4"/>
  <c r="AB24" i="4"/>
  <c r="W24" i="4" s="1"/>
  <c r="AA24" i="4"/>
  <c r="AE140" i="4"/>
  <c r="AD140" i="4"/>
  <c r="AE106" i="4"/>
  <c r="AD106" i="4"/>
  <c r="AE63" i="4"/>
  <c r="AD63" i="4"/>
  <c r="AH40" i="4"/>
  <c r="AZ12" i="4"/>
  <c r="AX12" i="4" s="1"/>
  <c r="AH119" i="4"/>
  <c r="AZ3" i="4"/>
  <c r="AX3" i="4" s="1"/>
  <c r="AH114" i="4"/>
  <c r="AZ58" i="4"/>
  <c r="AX58" i="4" s="1"/>
  <c r="AZ22" i="4"/>
  <c r="AX22" i="4" s="1"/>
  <c r="AA155" i="4"/>
  <c r="AB155" i="4"/>
  <c r="Y155" i="4" s="1"/>
  <c r="AA35" i="4"/>
  <c r="AB35" i="4"/>
  <c r="W35" i="4" s="1"/>
  <c r="AD149" i="4"/>
  <c r="AE149" i="4"/>
  <c r="AA58" i="4"/>
  <c r="AB58" i="4"/>
  <c r="W58" i="4" s="1"/>
  <c r="AB85" i="4"/>
  <c r="W85" i="4" s="1"/>
  <c r="AA85" i="4"/>
  <c r="AA56" i="4"/>
  <c r="AB56" i="4"/>
  <c r="W56" i="4" s="1"/>
  <c r="AD89" i="4"/>
  <c r="AE89" i="4"/>
  <c r="AD34" i="4"/>
  <c r="AE34" i="4"/>
  <c r="AH39" i="4"/>
  <c r="AH27" i="4"/>
  <c r="AZ14" i="4"/>
  <c r="AX14" i="4" s="1"/>
  <c r="AZ66" i="4"/>
  <c r="AX66" i="4" s="1"/>
  <c r="AZ25" i="4"/>
  <c r="AX25" i="4" s="1"/>
  <c r="AB92" i="4"/>
  <c r="W92" i="4" s="1"/>
  <c r="AA92" i="4"/>
  <c r="AE94" i="4"/>
  <c r="AD94" i="4"/>
  <c r="AE72" i="4"/>
  <c r="AD72" i="4"/>
  <c r="AA76" i="4"/>
  <c r="AB76" i="4"/>
  <c r="X76" i="4" s="1"/>
  <c r="AE53" i="4"/>
  <c r="AD53" i="4"/>
  <c r="AD75" i="4"/>
  <c r="AE75" i="4"/>
  <c r="AA82" i="4"/>
  <c r="AB82" i="4"/>
  <c r="W82" i="4" s="1"/>
  <c r="AA64" i="4"/>
  <c r="AB64" i="4"/>
  <c r="W64" i="4" s="1"/>
  <c r="AB74" i="4"/>
  <c r="W74" i="4" s="1"/>
  <c r="AA74" i="4"/>
  <c r="AE55" i="4"/>
  <c r="AD55" i="4"/>
  <c r="AA80" i="4"/>
  <c r="AB80" i="4"/>
  <c r="W80" i="4" s="1"/>
  <c r="AB68" i="4"/>
  <c r="W68" i="4" s="1"/>
  <c r="AA68" i="4"/>
  <c r="AZ63" i="4"/>
  <c r="AX63" i="4" s="1"/>
  <c r="AZ35" i="4"/>
  <c r="AX35" i="4" s="1"/>
  <c r="AH117" i="4"/>
  <c r="AZ53" i="4"/>
  <c r="AX53" i="4" s="1"/>
  <c r="AZ6" i="4"/>
  <c r="AX6" i="4" s="1"/>
  <c r="AZ54" i="4"/>
  <c r="AX54" i="4" s="1"/>
  <c r="AZ72" i="4"/>
  <c r="AX72" i="4" s="1"/>
  <c r="AA91" i="4"/>
  <c r="AB91" i="4"/>
  <c r="W91" i="4" s="1"/>
  <c r="AD122" i="4"/>
  <c r="AE122" i="4"/>
  <c r="AD128" i="4"/>
  <c r="AE128" i="4"/>
  <c r="AB127" i="4"/>
  <c r="W127" i="4" s="1"/>
  <c r="AA127" i="4"/>
  <c r="AD111" i="4"/>
  <c r="AE111" i="4"/>
  <c r="AD31" i="4"/>
  <c r="AE31" i="4"/>
  <c r="AB37" i="4"/>
  <c r="W37" i="4" s="1"/>
  <c r="AA37" i="4"/>
  <c r="AA95" i="4"/>
  <c r="AB95" i="4"/>
  <c r="W95" i="4" s="1"/>
  <c r="AA136" i="4"/>
  <c r="AB136" i="4"/>
  <c r="Y136" i="4" s="1"/>
  <c r="AD78" i="4"/>
  <c r="AE78" i="4"/>
  <c r="AD29" i="4"/>
  <c r="AE29" i="4"/>
  <c r="AE120" i="4"/>
  <c r="AD120" i="4"/>
  <c r="AD22" i="4"/>
  <c r="AE22" i="4"/>
  <c r="AA23" i="4"/>
  <c r="AB23" i="4"/>
  <c r="W23" i="4" s="1"/>
  <c r="AB86" i="4"/>
  <c r="W86" i="4" s="1"/>
  <c r="AA86" i="4"/>
  <c r="AB135" i="4"/>
  <c r="Y135" i="4" s="1"/>
  <c r="AA135" i="4"/>
  <c r="AE32" i="4"/>
  <c r="AD32" i="4"/>
  <c r="AD51" i="4"/>
  <c r="AE51" i="4"/>
  <c r="AA146" i="4"/>
  <c r="AB146" i="4"/>
  <c r="Y146" i="4" s="1"/>
  <c r="AD123" i="4"/>
  <c r="AE123" i="4"/>
  <c r="AE154" i="4"/>
  <c r="AD154" i="4"/>
  <c r="AB137" i="4"/>
  <c r="Y137" i="4" s="1"/>
  <c r="AA137" i="4"/>
  <c r="AA81" i="4"/>
  <c r="AB81" i="4"/>
  <c r="W81" i="4" s="1"/>
  <c r="AD97" i="4"/>
  <c r="AE97" i="4"/>
  <c r="AB156" i="4"/>
  <c r="Y156" i="4" s="1"/>
  <c r="AA156" i="4"/>
  <c r="AB125" i="4"/>
  <c r="Y125" i="4" s="1"/>
  <c r="AA125" i="4"/>
  <c r="AA96" i="4"/>
  <c r="AB96" i="4"/>
  <c r="W96" i="4" s="1"/>
  <c r="AA129" i="4"/>
  <c r="AB129" i="4"/>
  <c r="Y129" i="4" s="1"/>
  <c r="AD36" i="4"/>
  <c r="AE36" i="4"/>
  <c r="AA87" i="4"/>
  <c r="AB87" i="4"/>
  <c r="W87" i="4" s="1"/>
  <c r="AB143" i="4"/>
  <c r="Y143" i="4" s="1"/>
  <c r="AA143" i="4"/>
  <c r="AE112" i="4"/>
  <c r="AD112" i="4"/>
  <c r="AE107" i="4"/>
  <c r="AD107" i="4"/>
  <c r="AD46" i="4"/>
  <c r="AE46" i="4"/>
  <c r="AD57" i="4"/>
  <c r="AE57" i="4"/>
  <c r="AD126" i="4"/>
  <c r="AE126" i="4"/>
  <c r="AB83" i="4"/>
  <c r="W83" i="4" s="1"/>
  <c r="AA83" i="4"/>
  <c r="AD147" i="4"/>
  <c r="AE147" i="4"/>
  <c r="AA115" i="4"/>
  <c r="AB115" i="4"/>
  <c r="W115" i="4" s="1"/>
  <c r="AB160" i="4"/>
  <c r="Y160" i="4" s="1"/>
  <c r="AA160" i="4"/>
  <c r="AE138" i="4"/>
  <c r="AD138" i="4"/>
  <c r="AD159" i="4"/>
  <c r="AE159" i="4"/>
  <c r="AA145" i="4"/>
  <c r="AB145" i="4"/>
  <c r="Y145" i="4" s="1"/>
  <c r="AD142" i="4"/>
  <c r="AE142" i="4"/>
  <c r="AB44" i="4"/>
  <c r="W44" i="4" s="1"/>
  <c r="AA44" i="4"/>
  <c r="AD28" i="4"/>
  <c r="AE28" i="4"/>
  <c r="AE101" i="4"/>
  <c r="AD101" i="4"/>
  <c r="AD33" i="4"/>
  <c r="AE33" i="4"/>
  <c r="AD62" i="4"/>
  <c r="AE62" i="4"/>
  <c r="AE69" i="4"/>
  <c r="AD69" i="4"/>
  <c r="AE52" i="4"/>
  <c r="AD52" i="4"/>
  <c r="AE148" i="4"/>
  <c r="AD148" i="4"/>
  <c r="AA71" i="4"/>
  <c r="AB71" i="4"/>
  <c r="W71" i="4" s="1"/>
  <c r="AE110" i="4"/>
  <c r="AD110" i="4"/>
  <c r="AA41" i="4"/>
  <c r="AB41" i="4"/>
  <c r="W41" i="4" s="1"/>
  <c r="AD113" i="4"/>
  <c r="AE113" i="4"/>
  <c r="AD134" i="4"/>
  <c r="AE134" i="4"/>
  <c r="AB153" i="4"/>
  <c r="Y153" i="4" s="1"/>
  <c r="AA153" i="4"/>
  <c r="AE99" i="4"/>
  <c r="AD99" i="4"/>
  <c r="AE157" i="4"/>
  <c r="AD157" i="4"/>
  <c r="AE133" i="4"/>
  <c r="AD133" i="4"/>
  <c r="AA161" i="4"/>
  <c r="AB161" i="4"/>
  <c r="Y161" i="4" s="1"/>
  <c r="K454" i="2" l="1"/>
  <c r="K239" i="2"/>
  <c r="K91" i="2"/>
  <c r="K67" i="2"/>
  <c r="K46" i="2"/>
  <c r="K696" i="2"/>
  <c r="K177" i="2"/>
  <c r="K562" i="2"/>
  <c r="P562" i="2" s="1"/>
  <c r="K671" i="2"/>
  <c r="P671" i="2" s="1"/>
  <c r="K138" i="2"/>
  <c r="P138" i="2" s="1"/>
  <c r="K418" i="2"/>
  <c r="P418" i="2" s="1"/>
  <c r="K455" i="2"/>
  <c r="K207" i="2"/>
  <c r="K125" i="2"/>
  <c r="K480" i="2"/>
  <c r="K551" i="2"/>
  <c r="L551" i="2" s="1"/>
  <c r="K32" i="2"/>
  <c r="K589" i="2"/>
  <c r="P589" i="2" s="1"/>
  <c r="K498" i="2"/>
  <c r="L498" i="2" s="1"/>
  <c r="K117" i="2"/>
  <c r="K105" i="2"/>
  <c r="K531" i="2"/>
  <c r="K310" i="2"/>
  <c r="K107" i="2"/>
  <c r="K509" i="2"/>
  <c r="L509" i="2" s="1"/>
  <c r="K692" i="2"/>
  <c r="P692" i="2" s="1"/>
  <c r="K539" i="2"/>
  <c r="P539" i="2" s="1"/>
  <c r="K219" i="2"/>
  <c r="K57" i="2"/>
  <c r="K163" i="2"/>
  <c r="K128" i="2"/>
  <c r="K399" i="2"/>
  <c r="L399" i="2" s="1"/>
  <c r="K373" i="2"/>
  <c r="K588" i="2"/>
  <c r="P588" i="2" s="1"/>
  <c r="K686" i="2"/>
  <c r="L686" i="2" s="1"/>
  <c r="K366" i="2"/>
  <c r="K279" i="2"/>
  <c r="K616" i="2"/>
  <c r="K621" i="2"/>
  <c r="K110" i="2"/>
  <c r="P110" i="2" s="1"/>
  <c r="K679" i="2"/>
  <c r="P679" i="2" s="1"/>
  <c r="K518" i="2"/>
  <c r="P518" i="2" s="1"/>
  <c r="K281" i="2"/>
  <c r="P281" i="2" s="1"/>
  <c r="K136" i="2"/>
  <c r="K192" i="2"/>
  <c r="K568" i="2"/>
  <c r="K252" i="2"/>
  <c r="K374" i="2"/>
  <c r="L374" i="2" s="1"/>
  <c r="K232" i="2"/>
  <c r="L232" i="2" s="1"/>
  <c r="K436" i="2"/>
  <c r="L436" i="2" s="1"/>
  <c r="K152" i="2"/>
  <c r="P152" i="2" s="1"/>
  <c r="K475" i="2"/>
  <c r="K302" i="2"/>
  <c r="K538" i="2"/>
  <c r="K667" i="2"/>
  <c r="K344" i="2"/>
  <c r="P344" i="2" s="1"/>
  <c r="K90" i="2"/>
  <c r="P90" i="2" s="1"/>
  <c r="K263" i="2"/>
  <c r="L263" i="2" s="1"/>
  <c r="K102" i="2"/>
  <c r="L102" i="2" s="1"/>
  <c r="K222" i="2"/>
  <c r="K168" i="2"/>
  <c r="K629" i="2"/>
  <c r="K514" i="2"/>
  <c r="K84" i="2"/>
  <c r="P84" i="2" s="1"/>
  <c r="K637" i="2"/>
  <c r="L637" i="2" s="1"/>
  <c r="K503" i="2"/>
  <c r="L503" i="2" s="1"/>
  <c r="K566" i="2"/>
  <c r="L566" i="2" s="1"/>
  <c r="K484" i="2"/>
  <c r="K330" i="2"/>
  <c r="K229" i="2"/>
  <c r="K189" i="2"/>
  <c r="K502" i="2"/>
  <c r="L502" i="2" s="1"/>
  <c r="K257" i="2"/>
  <c r="P257" i="2" s="1"/>
  <c r="K235" i="2"/>
  <c r="P235" i="2" s="1"/>
  <c r="K482" i="2"/>
  <c r="L482" i="2" s="1"/>
  <c r="K660" i="2"/>
  <c r="K623" i="2"/>
  <c r="K166" i="2"/>
  <c r="K684" i="2"/>
  <c r="K74" i="2"/>
  <c r="L74" i="2" s="1"/>
  <c r="K600" i="2"/>
  <c r="P600" i="2" s="1"/>
  <c r="K56" i="2"/>
  <c r="P56" i="2" s="1"/>
  <c r="K540" i="2"/>
  <c r="L540" i="2" s="1"/>
  <c r="K25" i="2"/>
  <c r="K512" i="2"/>
  <c r="K240" i="2"/>
  <c r="K387" i="2"/>
  <c r="K585" i="2"/>
  <c r="P585" i="2" s="1"/>
  <c r="K123" i="2"/>
  <c r="P123" i="2" s="1"/>
  <c r="K320" i="2"/>
  <c r="L320" i="2" s="1"/>
  <c r="K277" i="2"/>
  <c r="L277" i="2" s="1"/>
  <c r="K664" i="2"/>
  <c r="K77" i="2"/>
  <c r="K656" i="2"/>
  <c r="K416" i="2"/>
  <c r="K97" i="2"/>
  <c r="P97" i="2" s="1"/>
  <c r="K270" i="2"/>
  <c r="L270" i="2" s="1"/>
  <c r="K494" i="2"/>
  <c r="L494" i="2" s="1"/>
  <c r="K541" i="2"/>
  <c r="L541" i="2" s="1"/>
  <c r="K423" i="2"/>
  <c r="K298" i="2"/>
  <c r="K58" i="2"/>
  <c r="K564" i="2"/>
  <c r="K53" i="2"/>
  <c r="L53" i="2" s="1"/>
  <c r="K592" i="2"/>
  <c r="P592" i="2" s="1"/>
  <c r="K171" i="2"/>
  <c r="P171" i="2" s="1"/>
  <c r="K122" i="2"/>
  <c r="P122" i="2" s="1"/>
  <c r="K641" i="2"/>
  <c r="K243" i="2"/>
  <c r="K508" i="2"/>
  <c r="K160" i="2"/>
  <c r="K674" i="2"/>
  <c r="P674" i="2" s="1"/>
  <c r="K547" i="2"/>
  <c r="P547" i="2" s="1"/>
  <c r="K203" i="2"/>
  <c r="P203" i="2" s="1"/>
  <c r="K183" i="2"/>
  <c r="L183" i="2" s="1"/>
  <c r="K519" i="2"/>
  <c r="K262" i="2"/>
  <c r="K245" i="2"/>
  <c r="K173" i="2"/>
  <c r="K391" i="2"/>
  <c r="P391" i="2" s="1"/>
  <c r="K581" i="2"/>
  <c r="L581" i="2" s="1"/>
  <c r="K144" i="2"/>
  <c r="P144" i="2" s="1"/>
  <c r="K292" i="2"/>
  <c r="P292" i="2" s="1"/>
  <c r="K154" i="2"/>
  <c r="K115" i="2"/>
  <c r="K188" i="2"/>
  <c r="K693" i="2"/>
  <c r="K392" i="2"/>
  <c r="L392" i="2" s="1"/>
  <c r="K94" i="2"/>
  <c r="P94" i="2" s="1"/>
  <c r="K124" i="2"/>
  <c r="P124" i="2" s="1"/>
  <c r="K272" i="2"/>
  <c r="P272" i="2" s="1"/>
  <c r="K630" i="2"/>
  <c r="K304" i="2"/>
  <c r="K689" i="2"/>
  <c r="K500" i="2"/>
  <c r="K314" i="2"/>
  <c r="P314" i="2" s="1"/>
  <c r="K193" i="2"/>
  <c r="L193" i="2" s="1"/>
  <c r="K132" i="2"/>
  <c r="L132" i="2" s="1"/>
  <c r="K544" i="2"/>
  <c r="L544" i="2" s="1"/>
  <c r="K328" i="2"/>
  <c r="K106" i="2"/>
  <c r="K468" i="2"/>
  <c r="K315" i="2"/>
  <c r="K103" i="2"/>
  <c r="L103" i="2" s="1"/>
  <c r="K462" i="2"/>
  <c r="L462" i="2" s="1"/>
  <c r="K393" i="2"/>
  <c r="L393" i="2" s="1"/>
  <c r="K362" i="2"/>
  <c r="P362" i="2" s="1"/>
  <c r="K325" i="2"/>
  <c r="P325" i="2" s="1"/>
  <c r="K617" i="2"/>
  <c r="K560" i="2"/>
  <c r="K571" i="2"/>
  <c r="K525" i="2"/>
  <c r="L525" i="2" s="1"/>
  <c r="K467" i="2"/>
  <c r="L467" i="2" s="1"/>
  <c r="K517" i="2"/>
  <c r="P517" i="2" s="1"/>
  <c r="K23" i="2"/>
  <c r="L23" i="2" s="1"/>
  <c r="K329" i="2"/>
  <c r="L329" i="2" s="1"/>
  <c r="K665" i="2"/>
  <c r="K135" i="2"/>
  <c r="K619" i="2"/>
  <c r="K422" i="2"/>
  <c r="P422" i="2" s="1"/>
  <c r="K648" i="2"/>
  <c r="P648" i="2" s="1"/>
  <c r="K278" i="2"/>
  <c r="L278" i="2" s="1"/>
  <c r="K179" i="2"/>
  <c r="L179" i="2" s="1"/>
  <c r="K22" i="2"/>
  <c r="L22" i="2" s="1"/>
  <c r="K238" i="2"/>
  <c r="K347" i="2"/>
  <c r="K420" i="2"/>
  <c r="K398" i="2"/>
  <c r="L398" i="2" s="1"/>
  <c r="K159" i="2"/>
  <c r="L159" i="2" s="1"/>
  <c r="K312" i="2"/>
  <c r="L312" i="2" s="1"/>
  <c r="K463" i="2"/>
  <c r="P463" i="2" s="1"/>
  <c r="K442" i="2"/>
  <c r="P442" i="2" s="1"/>
  <c r="K690" i="2"/>
  <c r="L690" i="2" s="1"/>
  <c r="K311" i="2"/>
  <c r="P311" i="2" s="1"/>
  <c r="K170" i="2"/>
  <c r="K489" i="2"/>
  <c r="P489" i="2" s="1"/>
  <c r="K574" i="2"/>
  <c r="P574" i="2" s="1"/>
  <c r="K580" i="2"/>
  <c r="L580" i="2" s="1"/>
  <c r="K230" i="2"/>
  <c r="L230" i="2" s="1"/>
  <c r="K434" i="2"/>
  <c r="P434" i="2" s="1"/>
  <c r="K553" i="2"/>
  <c r="K511" i="2"/>
  <c r="L511" i="2" s="1"/>
  <c r="K155" i="2"/>
  <c r="K134" i="2"/>
  <c r="L134" i="2" s="1"/>
  <c r="K533" i="2"/>
  <c r="P533" i="2" s="1"/>
  <c r="K120" i="2"/>
  <c r="P120" i="2" s="1"/>
  <c r="K698" i="2"/>
  <c r="P698" i="2" s="1"/>
  <c r="K112" i="2"/>
  <c r="P112" i="2" s="1"/>
  <c r="K50" i="2"/>
  <c r="L50" i="2" s="1"/>
  <c r="K205" i="2"/>
  <c r="P205" i="2" s="1"/>
  <c r="K663" i="2"/>
  <c r="K632" i="2"/>
  <c r="P632" i="2" s="1"/>
  <c r="K148" i="2"/>
  <c r="L148" i="2" s="1"/>
  <c r="K697" i="2"/>
  <c r="L697" i="2" s="1"/>
  <c r="K228" i="2"/>
  <c r="L228" i="2" s="1"/>
  <c r="K186" i="2"/>
  <c r="P186" i="2" s="1"/>
  <c r="K458" i="2"/>
  <c r="L458" i="2" s="1"/>
  <c r="K528" i="2"/>
  <c r="P528" i="2" s="1"/>
  <c r="K358" i="2"/>
  <c r="K210" i="2"/>
  <c r="P210" i="2" s="1"/>
  <c r="K98" i="2"/>
  <c r="L98" i="2" s="1"/>
  <c r="K620" i="2"/>
  <c r="L620" i="2" s="1"/>
  <c r="K28" i="2"/>
  <c r="P28" i="2" s="1"/>
  <c r="K430" i="2"/>
  <c r="P430" i="2" s="1"/>
  <c r="K276" i="2"/>
  <c r="P276" i="2" s="1"/>
  <c r="K343" i="2"/>
  <c r="P343" i="2" s="1"/>
  <c r="K167" i="2"/>
  <c r="K479" i="2"/>
  <c r="L479" i="2" s="1"/>
  <c r="K313" i="2"/>
  <c r="L313" i="2" s="1"/>
  <c r="K342" i="2"/>
  <c r="P342" i="2" s="1"/>
  <c r="K82" i="2"/>
  <c r="L82" i="2" s="1"/>
  <c r="K597" i="2"/>
  <c r="L597" i="2" s="1"/>
  <c r="K492" i="2"/>
  <c r="P492" i="2" s="1"/>
  <c r="K587" i="2"/>
  <c r="L587" i="2" s="1"/>
  <c r="K443" i="2"/>
  <c r="K433" i="2"/>
  <c r="L433" i="2" s="1"/>
  <c r="K367" i="2"/>
  <c r="P367" i="2" s="1"/>
  <c r="K217" i="2"/>
  <c r="L217" i="2" s="1"/>
  <c r="K129" i="2"/>
  <c r="L129" i="2" s="1"/>
  <c r="K389" i="2"/>
  <c r="P389" i="2" s="1"/>
  <c r="K590" i="2"/>
  <c r="L590" i="2" s="1"/>
  <c r="K555" i="2"/>
  <c r="L555" i="2" s="1"/>
  <c r="K687" i="2"/>
  <c r="K584" i="2"/>
  <c r="L584" i="2" s="1"/>
  <c r="K677" i="2"/>
  <c r="L677" i="2" s="1"/>
  <c r="K305" i="2"/>
  <c r="L305" i="2" s="1"/>
  <c r="K657" i="2"/>
  <c r="L657" i="2" s="1"/>
  <c r="K290" i="2"/>
  <c r="P290" i="2" s="1"/>
  <c r="K214" i="2"/>
  <c r="P214" i="2" s="1"/>
  <c r="K79" i="2"/>
  <c r="P79" i="2" s="1"/>
  <c r="K301" i="2"/>
  <c r="K226" i="2"/>
  <c r="P226" i="2" s="1"/>
  <c r="K80" i="2"/>
  <c r="L80" i="2" s="1"/>
  <c r="K487" i="2"/>
  <c r="P487" i="2" s="1"/>
  <c r="K39" i="2"/>
  <c r="L39" i="2" s="1"/>
  <c r="K71" i="2"/>
  <c r="P71" i="2" s="1"/>
  <c r="K233" i="2"/>
  <c r="P233" i="2" s="1"/>
  <c r="K670" i="2"/>
  <c r="L670" i="2" s="1"/>
  <c r="K413" i="2"/>
  <c r="K626" i="2"/>
  <c r="P626" i="2" s="1"/>
  <c r="K431" i="2"/>
  <c r="L431" i="2" s="1"/>
  <c r="K428" i="2"/>
  <c r="L428" i="2" s="1"/>
  <c r="K499" i="2"/>
  <c r="L499" i="2" s="1"/>
  <c r="K35" i="2"/>
  <c r="L35" i="2" s="1"/>
  <c r="K615" i="2"/>
  <c r="L615" i="2" s="1"/>
  <c r="K375" i="2"/>
  <c r="P375" i="2" s="1"/>
  <c r="K268" i="2"/>
  <c r="K300" i="2"/>
  <c r="L300" i="2" s="1"/>
  <c r="K199" i="2"/>
  <c r="P199" i="2" s="1"/>
  <c r="K146" i="2"/>
  <c r="L146" i="2" s="1"/>
  <c r="K591" i="2"/>
  <c r="L591" i="2" s="1"/>
  <c r="K473" i="2"/>
  <c r="P473" i="2" s="1"/>
  <c r="K638" i="2"/>
  <c r="L638" i="2" s="1"/>
  <c r="K29" i="2"/>
  <c r="P29" i="2" s="1"/>
  <c r="K139" i="2"/>
  <c r="K466" i="2"/>
  <c r="P466" i="2" s="1"/>
  <c r="K34" i="2"/>
  <c r="L34" i="2" s="1"/>
  <c r="K327" i="2"/>
  <c r="L327" i="2" s="1"/>
  <c r="K191" i="2"/>
  <c r="L191" i="2" s="1"/>
  <c r="K549" i="2"/>
  <c r="P549" i="2" s="1"/>
  <c r="K345" i="2"/>
  <c r="P345" i="2" s="1"/>
  <c r="K610" i="2"/>
  <c r="L610" i="2" s="1"/>
  <c r="K516" i="2"/>
  <c r="K196" i="2"/>
  <c r="P196" i="2" s="1"/>
  <c r="K493" i="2"/>
  <c r="L493" i="2" s="1"/>
  <c r="K421" i="2"/>
  <c r="L421" i="2" s="1"/>
  <c r="K73" i="2"/>
  <c r="P73" i="2" s="1"/>
  <c r="K472" i="2"/>
  <c r="P472" i="2" s="1"/>
  <c r="K510" i="2"/>
  <c r="L510" i="2" s="1"/>
  <c r="K258" i="2"/>
  <c r="P258" i="2" s="1"/>
  <c r="K683" i="2"/>
  <c r="K666" i="2"/>
  <c r="P666" i="2" s="1"/>
  <c r="K194" i="2"/>
  <c r="L194" i="2" s="1"/>
  <c r="K265" i="2"/>
  <c r="L265" i="2" s="1"/>
  <c r="K481" i="2"/>
  <c r="P481" i="2" s="1"/>
  <c r="K291" i="2"/>
  <c r="P291" i="2" s="1"/>
  <c r="K287" i="2"/>
  <c r="P287" i="2" s="1"/>
  <c r="K54" i="2"/>
  <c r="L54" i="2" s="1"/>
  <c r="K118" i="2"/>
  <c r="K333" i="2"/>
  <c r="P333" i="2" s="1"/>
  <c r="K441" i="2"/>
  <c r="L441" i="2" s="1"/>
  <c r="K259" i="2"/>
  <c r="P259" i="2" s="1"/>
  <c r="K573" i="2"/>
  <c r="P573" i="2" s="1"/>
  <c r="K51" i="2"/>
  <c r="P51" i="2" s="1"/>
  <c r="K308" i="2"/>
  <c r="P308" i="2" s="1"/>
  <c r="K576" i="2"/>
  <c r="L576" i="2" s="1"/>
  <c r="K267" i="2"/>
  <c r="K369" i="2"/>
  <c r="L369" i="2" s="1"/>
  <c r="K681" i="2"/>
  <c r="L681" i="2" s="1"/>
  <c r="K198" i="2"/>
  <c r="P198" i="2" s="1"/>
  <c r="K397" i="2"/>
  <c r="P397" i="2" s="1"/>
  <c r="K595" i="2"/>
  <c r="P595" i="2" s="1"/>
  <c r="K49" i="2"/>
  <c r="P49" i="2" s="1"/>
  <c r="K437" i="2"/>
  <c r="L437" i="2" s="1"/>
  <c r="K598" i="2"/>
  <c r="K113" i="2"/>
  <c r="L113" i="2" s="1"/>
  <c r="K86" i="2"/>
  <c r="P86" i="2" s="1"/>
  <c r="K402" i="2"/>
  <c r="L402" i="2" s="1"/>
  <c r="K457" i="2"/>
  <c r="L457" i="2" s="1"/>
  <c r="K340" i="2"/>
  <c r="L340" i="2" s="1"/>
  <c r="K504" i="2"/>
  <c r="P504" i="2" s="1"/>
  <c r="K640" i="2"/>
  <c r="P640" i="2" s="1"/>
  <c r="K536" i="2"/>
  <c r="K586" i="2"/>
  <c r="L586" i="2" s="1"/>
  <c r="K208" i="2"/>
  <c r="P208" i="2" s="1"/>
  <c r="K72" i="2"/>
  <c r="L72" i="2" s="1"/>
  <c r="K83" i="2"/>
  <c r="L83" i="2" s="1"/>
  <c r="K337" i="2"/>
  <c r="P337" i="2" s="1"/>
  <c r="K350" i="2"/>
  <c r="L350" i="2" s="1"/>
  <c r="K505" i="2"/>
  <c r="P505" i="2" s="1"/>
  <c r="K40" i="2"/>
  <c r="K269" i="2"/>
  <c r="L269" i="2" s="1"/>
  <c r="K490" i="2"/>
  <c r="L490" i="2" s="1"/>
  <c r="K165" i="2"/>
  <c r="P165" i="2" s="1"/>
  <c r="K605" i="2"/>
  <c r="P605" i="2" s="1"/>
  <c r="K68" i="2"/>
  <c r="L68" i="2" s="1"/>
  <c r="K359" i="2"/>
  <c r="P359" i="2" s="1"/>
  <c r="K254" i="2"/>
  <c r="L254" i="2" s="1"/>
  <c r="K44" i="2"/>
  <c r="K76" i="2"/>
  <c r="P76" i="2" s="1"/>
  <c r="K180" i="2"/>
  <c r="L180" i="2" s="1"/>
  <c r="K174" i="2"/>
  <c r="L174" i="2" s="1"/>
  <c r="K309" i="2"/>
  <c r="L309" i="2" s="1"/>
  <c r="K394" i="2"/>
  <c r="P394" i="2" s="1"/>
  <c r="K608" i="2"/>
  <c r="P608" i="2" s="1"/>
  <c r="K253" i="2"/>
  <c r="P253" i="2" s="1"/>
  <c r="K349" i="2"/>
  <c r="K645" i="2"/>
  <c r="L645" i="2" s="1"/>
  <c r="K81" i="2"/>
  <c r="P81" i="2" s="1"/>
  <c r="K469" i="2"/>
  <c r="P469" i="2" s="1"/>
  <c r="K260" i="2"/>
  <c r="P260" i="2" s="1"/>
  <c r="K360" i="2"/>
  <c r="L360" i="2" s="1"/>
  <c r="K415" i="2"/>
  <c r="L415" i="2" s="1"/>
  <c r="K153" i="2"/>
  <c r="P153" i="2" s="1"/>
  <c r="K424" i="2"/>
  <c r="K36" i="2"/>
  <c r="L36" i="2" s="1"/>
  <c r="K471" i="2"/>
  <c r="P471" i="2" s="1"/>
  <c r="K406" i="2"/>
  <c r="P406" i="2" s="1"/>
  <c r="K495" i="2"/>
  <c r="P495" i="2" s="1"/>
  <c r="K535" i="2"/>
  <c r="P535" i="2" s="1"/>
  <c r="K266" i="2"/>
  <c r="P266" i="2" s="1"/>
  <c r="K284" i="2"/>
  <c r="L284" i="2" s="1"/>
  <c r="K241" i="2"/>
  <c r="K26" i="2"/>
  <c r="P26" i="2" s="1"/>
  <c r="K390" i="2"/>
  <c r="L390" i="2" s="1"/>
  <c r="K450" i="2"/>
  <c r="L450" i="2" s="1"/>
  <c r="K515" i="2"/>
  <c r="P515" i="2" s="1"/>
  <c r="K354" i="2"/>
  <c r="L354" i="2" s="1"/>
  <c r="K204" i="2"/>
  <c r="L204" i="2" s="1"/>
  <c r="K485" i="2"/>
  <c r="L485" i="2" s="1"/>
  <c r="K96" i="2"/>
  <c r="K607" i="2"/>
  <c r="P607" i="2" s="1"/>
  <c r="K444" i="2"/>
  <c r="P444" i="2" s="1"/>
  <c r="K561" i="2"/>
  <c r="P561" i="2" s="1"/>
  <c r="K282" i="2"/>
  <c r="L282" i="2" s="1"/>
  <c r="K522" i="2"/>
  <c r="L522" i="2" s="1"/>
  <c r="K237" i="2"/>
  <c r="P237" i="2" s="1"/>
  <c r="K202" i="2"/>
  <c r="P202" i="2" s="1"/>
  <c r="K642" i="2"/>
  <c r="K87" i="2"/>
  <c r="P87" i="2" s="1"/>
  <c r="K61" i="2"/>
  <c r="P61" i="2" s="1"/>
  <c r="K336" i="2"/>
  <c r="L336" i="2" s="1"/>
  <c r="K121" i="2"/>
  <c r="L121" i="2" s="1"/>
  <c r="K388" i="2"/>
  <c r="L388" i="2" s="1"/>
  <c r="K176" i="2"/>
  <c r="L176" i="2" s="1"/>
  <c r="K181" i="2"/>
  <c r="P181" i="2" s="1"/>
  <c r="K182" i="2"/>
  <c r="K669" i="2"/>
  <c r="P669" i="2" s="1"/>
  <c r="K529" i="2"/>
  <c r="P529" i="2" s="1"/>
  <c r="K201" i="2"/>
  <c r="L201" i="2" s="1"/>
  <c r="K99" i="2"/>
  <c r="P99" i="2" s="1"/>
  <c r="K318" i="2"/>
  <c r="L318" i="2" s="1"/>
  <c r="K486" i="2"/>
  <c r="P486" i="2" s="1"/>
  <c r="K380" i="2"/>
  <c r="P380" i="2" s="1"/>
  <c r="K339" i="2"/>
  <c r="K335" i="2"/>
  <c r="P335" i="2" s="1"/>
  <c r="K445" i="2"/>
  <c r="P445" i="2" s="1"/>
  <c r="K351" i="2"/>
  <c r="L351" i="2" s="1"/>
  <c r="K661" i="2"/>
  <c r="P661" i="2" s="1"/>
  <c r="K361" i="2"/>
  <c r="L361" i="2" s="1"/>
  <c r="K506" i="2"/>
  <c r="L506" i="2" s="1"/>
  <c r="K157" i="2"/>
  <c r="L157" i="2" s="1"/>
  <c r="K456" i="2"/>
  <c r="K650" i="2"/>
  <c r="P650" i="2" s="1"/>
  <c r="K322" i="2"/>
  <c r="P322" i="2" s="1"/>
  <c r="K453" i="2"/>
  <c r="P453" i="2" s="1"/>
  <c r="K332" i="2"/>
  <c r="P332" i="2" s="1"/>
  <c r="K464" i="2"/>
  <c r="P464" i="2" s="1"/>
  <c r="K622" i="2"/>
  <c r="P622" i="2" s="1"/>
  <c r="K611" i="2"/>
  <c r="P611" i="2" s="1"/>
  <c r="K470" i="2"/>
  <c r="K614" i="2"/>
  <c r="P614" i="2" s="1"/>
  <c r="K364" i="2"/>
  <c r="P364" i="2" s="1"/>
  <c r="K410" i="2"/>
  <c r="L410" i="2" s="1"/>
  <c r="K100" i="2"/>
  <c r="L100" i="2" s="1"/>
  <c r="K643" i="2"/>
  <c r="L643" i="2" s="1"/>
  <c r="K604" i="2"/>
  <c r="P604" i="2" s="1"/>
  <c r="K678" i="2"/>
  <c r="L678" i="2" s="1"/>
  <c r="K250" i="2"/>
  <c r="K213" i="2"/>
  <c r="L213" i="2" s="1"/>
  <c r="K404" i="2"/>
  <c r="P404" i="2" s="1"/>
  <c r="K296" i="2"/>
  <c r="P296" i="2" s="1"/>
  <c r="K372" i="2"/>
  <c r="L372" i="2" s="1"/>
  <c r="K156" i="2"/>
  <c r="P156" i="2" s="1"/>
  <c r="K488" i="2"/>
  <c r="P488" i="2" s="1"/>
  <c r="K289" i="2"/>
  <c r="P289" i="2" s="1"/>
  <c r="K24" i="2"/>
  <c r="K62" i="2"/>
  <c r="L62" i="2" s="1"/>
  <c r="K542" i="2"/>
  <c r="P542" i="2" s="1"/>
  <c r="K368" i="2"/>
  <c r="L368" i="2" s="1"/>
  <c r="K599" i="2"/>
  <c r="P599" i="2" s="1"/>
  <c r="K147" i="2"/>
  <c r="P147" i="2" s="1"/>
  <c r="K169" i="2"/>
  <c r="L169" i="2" s="1"/>
  <c r="K143" i="2"/>
  <c r="L143" i="2" s="1"/>
  <c r="K379" i="2"/>
  <c r="K130" i="2"/>
  <c r="L130" i="2" s="1"/>
  <c r="K636" i="2"/>
  <c r="P636" i="2" s="1"/>
  <c r="K93" i="2"/>
  <c r="L93" i="2" s="1"/>
  <c r="K477" i="2"/>
  <c r="P477" i="2" s="1"/>
  <c r="K527" i="2"/>
  <c r="P527" i="2" s="1"/>
  <c r="K655" i="2"/>
  <c r="P655" i="2" s="1"/>
  <c r="K612" i="2"/>
  <c r="L612" i="2" s="1"/>
  <c r="K227" i="2"/>
  <c r="K59" i="2"/>
  <c r="L59" i="2" s="1"/>
  <c r="K200" i="2"/>
  <c r="L200" i="2" s="1"/>
  <c r="K635" i="2"/>
  <c r="P635" i="2" s="1"/>
  <c r="K377" i="2"/>
  <c r="P377" i="2" s="1"/>
  <c r="K31" i="2"/>
  <c r="P31" i="2" s="1"/>
  <c r="K326" i="2"/>
  <c r="P326" i="2" s="1"/>
  <c r="K639" i="2"/>
  <c r="L639" i="2" s="1"/>
  <c r="K577" i="2"/>
  <c r="K215" i="2"/>
  <c r="L215" i="2" s="1"/>
  <c r="K295" i="2"/>
  <c r="P295" i="2" s="1"/>
  <c r="K45" i="2"/>
  <c r="L45" i="2" s="1"/>
  <c r="K401" i="2"/>
  <c r="P401" i="2" s="1"/>
  <c r="K251" i="2"/>
  <c r="P251" i="2" s="1"/>
  <c r="K646" i="2"/>
  <c r="L646" i="2" s="1"/>
  <c r="K43" i="2"/>
  <c r="P43" i="2" s="1"/>
  <c r="K474" i="2"/>
  <c r="K70" i="2"/>
  <c r="P70" i="2" s="1"/>
  <c r="K111" i="2"/>
  <c r="L111" i="2" s="1"/>
  <c r="K162" i="2"/>
  <c r="L162" i="2" s="1"/>
  <c r="K478" i="2"/>
  <c r="P478" i="2" s="1"/>
  <c r="K491" i="2"/>
  <c r="L491" i="2" s="1"/>
  <c r="K346" i="2"/>
  <c r="P346" i="2" s="1"/>
  <c r="K161" i="2"/>
  <c r="P161" i="2" s="1"/>
  <c r="K78" i="2"/>
  <c r="K407" i="2"/>
  <c r="P407" i="2" s="1"/>
  <c r="K543" i="2"/>
  <c r="P543" i="2" s="1"/>
  <c r="K30" i="2"/>
  <c r="L30" i="2" s="1"/>
  <c r="K317" i="2"/>
  <c r="L317" i="2" s="1"/>
  <c r="K190" i="2"/>
  <c r="P190" i="2" s="1"/>
  <c r="K429" i="2"/>
  <c r="L429" i="2" s="1"/>
  <c r="K507" i="2"/>
  <c r="P507" i="2" s="1"/>
  <c r="K691" i="2"/>
  <c r="K520" i="2"/>
  <c r="L520" i="2" s="1"/>
  <c r="K673" i="2"/>
  <c r="P673" i="2" s="1"/>
  <c r="K108" i="2"/>
  <c r="P108" i="2" s="1"/>
  <c r="K603" i="2"/>
  <c r="P603" i="2" s="1"/>
  <c r="K606" i="2"/>
  <c r="L606" i="2" s="1"/>
  <c r="K27" i="2"/>
  <c r="L27" i="2" s="1"/>
  <c r="K376" i="2"/>
  <c r="P376" i="2" s="1"/>
  <c r="K694" i="2"/>
  <c r="K285" i="2"/>
  <c r="L285" i="2" s="1"/>
  <c r="K497" i="2"/>
  <c r="P497" i="2" s="1"/>
  <c r="K408" i="2"/>
  <c r="P408" i="2" s="1"/>
  <c r="K403" i="2"/>
  <c r="L403" i="2" s="1"/>
  <c r="K523" i="2"/>
  <c r="L523" i="2" s="1"/>
  <c r="K496" i="2"/>
  <c r="P496" i="2" s="1"/>
  <c r="K75" i="2"/>
  <c r="P75" i="2" s="1"/>
  <c r="K95" i="2"/>
  <c r="K688" i="2"/>
  <c r="L688" i="2" s="1"/>
  <c r="K216" i="2"/>
  <c r="P216" i="2" s="1"/>
  <c r="K532" i="2"/>
  <c r="L532" i="2" s="1"/>
  <c r="K297" i="2"/>
  <c r="L297" i="2" s="1"/>
  <c r="K225" i="2"/>
  <c r="P225" i="2" s="1"/>
  <c r="K578" i="2"/>
  <c r="P578" i="2" s="1"/>
  <c r="K331" i="2"/>
  <c r="P331" i="2" s="1"/>
  <c r="K461" i="2"/>
  <c r="K613" i="2"/>
  <c r="L613" i="2" s="1"/>
  <c r="K382" i="2"/>
  <c r="P382" i="2" s="1"/>
  <c r="K104" i="2"/>
  <c r="L104" i="2" s="1"/>
  <c r="K405" i="2"/>
  <c r="P405" i="2" s="1"/>
  <c r="K89" i="2"/>
  <c r="P89" i="2" s="1"/>
  <c r="K223" i="2"/>
  <c r="L223" i="2" s="1"/>
  <c r="K38" i="2"/>
  <c r="L38" i="2" s="1"/>
  <c r="K627" i="2"/>
  <c r="K264" i="2"/>
  <c r="P264" i="2" s="1"/>
  <c r="K554" i="2"/>
  <c r="L554" i="2" s="1"/>
  <c r="K668" i="2"/>
  <c r="P668" i="2" s="1"/>
  <c r="K172" i="2"/>
  <c r="P172" i="2" s="1"/>
  <c r="K255" i="2"/>
  <c r="P255" i="2" s="1"/>
  <c r="K658" i="2"/>
  <c r="P658" i="2" s="1"/>
  <c r="K545" i="2"/>
  <c r="L545" i="2" s="1"/>
  <c r="K438" i="2"/>
  <c r="K465" i="2"/>
  <c r="L465" i="2" s="1"/>
  <c r="K119" i="2"/>
  <c r="L119" i="2" s="1"/>
  <c r="K682" i="2"/>
  <c r="P682" i="2" s="1"/>
  <c r="K633" i="2"/>
  <c r="L633" i="2" s="1"/>
  <c r="K140" i="2"/>
  <c r="P140" i="2" s="1"/>
  <c r="K63" i="2"/>
  <c r="L63" i="2" s="1"/>
  <c r="K231" i="2"/>
  <c r="P231" i="2" s="1"/>
  <c r="K273" i="2"/>
  <c r="K299" i="2"/>
  <c r="P299" i="2" s="1"/>
  <c r="K602" i="2"/>
  <c r="P602" i="2" s="1"/>
  <c r="K572" i="2"/>
  <c r="P572" i="2" s="1"/>
  <c r="K530" i="2"/>
  <c r="P530" i="2" s="1"/>
  <c r="K274" i="2"/>
  <c r="L274" i="2" s="1"/>
  <c r="K675" i="2"/>
  <c r="L675" i="2" s="1"/>
  <c r="K197" i="2"/>
  <c r="L197" i="2" s="1"/>
  <c r="K357" i="2"/>
  <c r="K459" i="2"/>
  <c r="P459" i="2" s="1"/>
  <c r="K524" i="2"/>
  <c r="P524" i="2" s="1"/>
  <c r="K60" i="2"/>
  <c r="P60" i="2" s="1"/>
  <c r="K316" i="2"/>
  <c r="P316" i="2" s="1"/>
  <c r="K303" i="2"/>
  <c r="L303" i="2" s="1"/>
  <c r="K672" i="2"/>
  <c r="P672" i="2" s="1"/>
  <c r="K570" i="2"/>
  <c r="P570" i="2" s="1"/>
  <c r="K151" i="2"/>
  <c r="K149" i="2"/>
  <c r="L149" i="2" s="1"/>
  <c r="K48" i="2"/>
  <c r="L48" i="2" s="1"/>
  <c r="K220" i="2"/>
  <c r="P220" i="2" s="1"/>
  <c r="K601" i="2"/>
  <c r="L601" i="2" s="1"/>
  <c r="K37" i="2"/>
  <c r="L37" i="2" s="1"/>
  <c r="K187" i="2"/>
  <c r="P187" i="2" s="1"/>
  <c r="K247" i="2"/>
  <c r="L247" i="2" s="1"/>
  <c r="K513" i="2"/>
  <c r="K649" i="2"/>
  <c r="P649" i="2" s="1"/>
  <c r="K483" i="2"/>
  <c r="P483" i="2" s="1"/>
  <c r="K440" i="2"/>
  <c r="P440" i="2" s="1"/>
  <c r="K435" i="2"/>
  <c r="L435" i="2" s="1"/>
  <c r="K425" i="2"/>
  <c r="L425" i="2" s="1"/>
  <c r="K449" i="2"/>
  <c r="L449" i="2" s="1"/>
  <c r="K133" i="2"/>
  <c r="L133" i="2" s="1"/>
  <c r="K158" i="2"/>
  <c r="K647" i="2"/>
  <c r="P647" i="2" s="1"/>
  <c r="K353" i="2"/>
  <c r="L353" i="2" s="1"/>
  <c r="K288" i="2"/>
  <c r="L288" i="2" s="1"/>
  <c r="K221" i="2"/>
  <c r="P221" i="2" s="1"/>
  <c r="K411" i="2"/>
  <c r="L411" i="2" s="1"/>
  <c r="K409" i="2"/>
  <c r="L409" i="2" s="1"/>
  <c r="K563" i="2"/>
  <c r="L563" i="2" s="1"/>
  <c r="K145" i="2"/>
  <c r="K242" i="2"/>
  <c r="P242" i="2" s="1"/>
  <c r="K676" i="2"/>
  <c r="P676" i="2" s="1"/>
  <c r="K92" i="2"/>
  <c r="P92" i="2" s="1"/>
  <c r="K557" i="2"/>
  <c r="L557" i="2" s="1"/>
  <c r="K609" i="2"/>
  <c r="P609" i="2" s="1"/>
  <c r="K448" i="2"/>
  <c r="L448" i="2" s="1"/>
  <c r="K356" i="2"/>
  <c r="P356" i="2" s="1"/>
  <c r="K195" i="2"/>
  <c r="L195" i="2" s="1"/>
  <c r="K280" i="2"/>
  <c r="L280" i="2" s="1"/>
  <c r="K283" i="2"/>
  <c r="L283" i="2" s="1"/>
  <c r="K624" i="2"/>
  <c r="L624" i="2" s="1"/>
  <c r="K558" i="2"/>
  <c r="L558" i="2" s="1"/>
  <c r="K64" i="2"/>
  <c r="L64" i="2" s="1"/>
  <c r="K236" i="2"/>
  <c r="P236" i="2" s="1"/>
  <c r="K652" i="2"/>
  <c r="P652" i="2" s="1"/>
  <c r="K618" i="2"/>
  <c r="K526" i="2"/>
  <c r="L526" i="2" s="1"/>
  <c r="K209" i="2"/>
  <c r="P209" i="2" s="1"/>
  <c r="K395" i="2"/>
  <c r="P395" i="2" s="1"/>
  <c r="K69" i="2"/>
  <c r="P69" i="2" s="1"/>
  <c r="K88" i="2"/>
  <c r="P88" i="2" s="1"/>
  <c r="K321" i="2"/>
  <c r="L321" i="2" s="1"/>
  <c r="K211" i="2"/>
  <c r="P211" i="2" s="1"/>
  <c r="K631" i="2"/>
  <c r="L631" i="2" s="1"/>
  <c r="K452" i="2"/>
  <c r="L452" i="2" s="1"/>
  <c r="K334" i="2"/>
  <c r="L334" i="2" s="1"/>
  <c r="K593" i="2"/>
  <c r="L593" i="2" s="1"/>
  <c r="K185" i="2"/>
  <c r="P185" i="2" s="1"/>
  <c r="K150" i="2"/>
  <c r="P150" i="2" s="1"/>
  <c r="K432" i="2"/>
  <c r="L432" i="2" s="1"/>
  <c r="K109" i="2"/>
  <c r="P109" i="2" s="1"/>
  <c r="K417" i="2"/>
  <c r="P417" i="2" s="1"/>
  <c r="K33" i="2"/>
  <c r="L33" i="2" s="1"/>
  <c r="K371" i="2"/>
  <c r="P371" i="2" s="1"/>
  <c r="K414" i="2"/>
  <c r="L414" i="2" s="1"/>
  <c r="K293" i="2"/>
  <c r="P293" i="2" s="1"/>
  <c r="K501" i="2"/>
  <c r="L501" i="2" s="1"/>
  <c r="K412" i="2"/>
  <c r="L412" i="2" s="1"/>
  <c r="K628" i="2"/>
  <c r="P628" i="2" s="1"/>
  <c r="K212" i="2"/>
  <c r="L212" i="2" s="1"/>
  <c r="K55" i="2"/>
  <c r="P55" i="2" s="1"/>
  <c r="K365" i="2"/>
  <c r="L365" i="2" s="1"/>
  <c r="K378" i="2"/>
  <c r="L378" i="2" s="1"/>
  <c r="K363" i="2"/>
  <c r="L363" i="2" s="1"/>
  <c r="K384" i="2"/>
  <c r="L384" i="2" s="1"/>
  <c r="K548" i="2"/>
  <c r="L548" i="2" s="1"/>
  <c r="K396" i="2"/>
  <c r="L396" i="2" s="1"/>
  <c r="K447" i="2"/>
  <c r="L447" i="2" s="1"/>
  <c r="K256" i="2"/>
  <c r="L256" i="2" s="1"/>
  <c r="K234" i="2"/>
  <c r="L234" i="2" s="1"/>
  <c r="K286" i="2"/>
  <c r="L286" i="2" s="1"/>
  <c r="K307" i="2"/>
  <c r="P307" i="2" s="1"/>
  <c r="K348" i="2"/>
  <c r="L348" i="2" s="1"/>
  <c r="K85" i="2"/>
  <c r="L85" i="2" s="1"/>
  <c r="K386" i="2"/>
  <c r="P386" i="2" s="1"/>
  <c r="K644" i="2"/>
  <c r="P644" i="2" s="1"/>
  <c r="K323" i="2"/>
  <c r="L323" i="2" s="1"/>
  <c r="K324" i="2"/>
  <c r="L324" i="2" s="1"/>
  <c r="K685" i="2"/>
  <c r="P685" i="2" s="1"/>
  <c r="K131" i="2"/>
  <c r="P131" i="2" s="1"/>
  <c r="K65" i="2"/>
  <c r="P65" i="2" s="1"/>
  <c r="K439" i="2"/>
  <c r="L439" i="2" s="1"/>
  <c r="K338" i="2"/>
  <c r="P338" i="2" s="1"/>
  <c r="K565" i="2"/>
  <c r="P565" i="2" s="1"/>
  <c r="K126" i="2"/>
  <c r="L126" i="2" s="1"/>
  <c r="K275" i="2"/>
  <c r="P275" i="2" s="1"/>
  <c r="K419" i="2"/>
  <c r="P419" i="2" s="1"/>
  <c r="K164" i="2"/>
  <c r="L164" i="2" s="1"/>
  <c r="K127" i="2"/>
  <c r="P127" i="2" s="1"/>
  <c r="K261" i="2"/>
  <c r="P261" i="2" s="1"/>
  <c r="K319" i="2"/>
  <c r="L319" i="2" s="1"/>
  <c r="K680" i="2"/>
  <c r="K654" i="2"/>
  <c r="L654" i="2" s="1"/>
  <c r="K634" i="2"/>
  <c r="P634" i="2" s="1"/>
  <c r="K41" i="2"/>
  <c r="L41" i="2" s="1"/>
  <c r="K137" i="2"/>
  <c r="L137" i="2" s="1"/>
  <c r="K579" i="2"/>
  <c r="L579" i="2" s="1"/>
  <c r="K21" i="2"/>
  <c r="P21" i="2" s="1"/>
  <c r="K569" i="2"/>
  <c r="L569" i="2" s="1"/>
  <c r="K66" i="2"/>
  <c r="P66" i="2" s="1"/>
  <c r="K699" i="2"/>
  <c r="P699" i="2" s="1"/>
  <c r="K175" i="2"/>
  <c r="L175" i="2" s="1"/>
  <c r="K559" i="2"/>
  <c r="P559" i="2" s="1"/>
  <c r="K141" i="2"/>
  <c r="L141" i="2" s="1"/>
  <c r="K546" i="2"/>
  <c r="L546" i="2" s="1"/>
  <c r="K400" i="2"/>
  <c r="L400" i="2" s="1"/>
  <c r="K370" i="2"/>
  <c r="P370" i="2" s="1"/>
  <c r="K47" i="2"/>
  <c r="K625" i="2"/>
  <c r="P625" i="2" s="1"/>
  <c r="K476" i="2"/>
  <c r="P476" i="2" s="1"/>
  <c r="K427" i="2"/>
  <c r="P427" i="2" s="1"/>
  <c r="K224" i="2"/>
  <c r="P224" i="2" s="1"/>
  <c r="K446" i="2"/>
  <c r="P446" i="2" s="1"/>
  <c r="K426" i="2"/>
  <c r="P426" i="2" s="1"/>
  <c r="K582" i="2"/>
  <c r="L582" i="2" s="1"/>
  <c r="K662" i="2"/>
  <c r="L662" i="2" s="1"/>
  <c r="K537" i="2"/>
  <c r="P537" i="2" s="1"/>
  <c r="K246" i="2"/>
  <c r="P246" i="2" s="1"/>
  <c r="K249" i="2"/>
  <c r="P249" i="2" s="1"/>
  <c r="K114" i="2"/>
  <c r="L114" i="2" s="1"/>
  <c r="K385" i="2"/>
  <c r="P385" i="2" s="1"/>
  <c r="K352" i="2"/>
  <c r="P352" i="2" s="1"/>
  <c r="K460" i="2"/>
  <c r="P460" i="2" s="1"/>
  <c r="K552" i="2"/>
  <c r="L552" i="2" s="1"/>
  <c r="K651" i="2"/>
  <c r="P651" i="2" s="1"/>
  <c r="K142" i="2"/>
  <c r="L142" i="2" s="1"/>
  <c r="K653" i="2"/>
  <c r="L653" i="2" s="1"/>
  <c r="K116" i="2"/>
  <c r="P116" i="2" s="1"/>
  <c r="K550" i="2"/>
  <c r="P550" i="2" s="1"/>
  <c r="K534" i="2"/>
  <c r="P534" i="2" s="1"/>
  <c r="K659" i="2"/>
  <c r="P659" i="2" s="1"/>
  <c r="K695" i="2"/>
  <c r="K583" i="2"/>
  <c r="L583" i="2" s="1"/>
  <c r="K567" i="2"/>
  <c r="L567" i="2" s="1"/>
  <c r="K383" i="2"/>
  <c r="P383" i="2" s="1"/>
  <c r="K594" i="2"/>
  <c r="L594" i="2" s="1"/>
  <c r="K244" i="2"/>
  <c r="P244" i="2" s="1"/>
  <c r="K451" i="2"/>
  <c r="L451" i="2" s="1"/>
  <c r="K52" i="2"/>
  <c r="P52" i="2" s="1"/>
  <c r="K381" i="2"/>
  <c r="P381" i="2" s="1"/>
  <c r="K101" i="2"/>
  <c r="P101" i="2" s="1"/>
  <c r="K341" i="2"/>
  <c r="P341" i="2" s="1"/>
  <c r="K596" i="2"/>
  <c r="L596" i="2" s="1"/>
  <c r="K521" i="2"/>
  <c r="P521" i="2" s="1"/>
  <c r="K575" i="2"/>
  <c r="P575" i="2" s="1"/>
  <c r="K178" i="2"/>
  <c r="L178" i="2" s="1"/>
  <c r="K42" i="2"/>
  <c r="P42" i="2" s="1"/>
  <c r="K218" i="2"/>
  <c r="P218" i="2" s="1"/>
  <c r="K306" i="2"/>
  <c r="P306" i="2" s="1"/>
  <c r="K206" i="2"/>
  <c r="L206" i="2" s="1"/>
  <c r="K294" i="2"/>
  <c r="P294" i="2" s="1"/>
  <c r="K248" i="2"/>
  <c r="L248" i="2" s="1"/>
  <c r="K184" i="2"/>
  <c r="L184" i="2" s="1"/>
  <c r="K271" i="2"/>
  <c r="L271" i="2" s="1"/>
  <c r="K556" i="2"/>
  <c r="L556" i="2" s="1"/>
  <c r="AE66" i="4"/>
  <c r="AD66" i="4"/>
  <c r="AB39" i="4"/>
  <c r="W39" i="4" s="1"/>
  <c r="AA39" i="4"/>
  <c r="AE155" i="4"/>
  <c r="AD155" i="4"/>
  <c r="AE92" i="4"/>
  <c r="AD92" i="4"/>
  <c r="AB117" i="4"/>
  <c r="W117" i="4" s="1"/>
  <c r="AA117" i="4"/>
  <c r="AA116" i="4"/>
  <c r="AB116" i="4"/>
  <c r="Y116" i="4" s="1"/>
  <c r="AE74" i="4"/>
  <c r="AD74" i="4"/>
  <c r="AD58" i="4"/>
  <c r="AE58" i="4"/>
  <c r="AA114" i="4"/>
  <c r="AB114" i="4"/>
  <c r="W114" i="4" s="1"/>
  <c r="AE45" i="4"/>
  <c r="AD45" i="4"/>
  <c r="AE91" i="4"/>
  <c r="AD91" i="4"/>
  <c r="AE68" i="4"/>
  <c r="AD68" i="4"/>
  <c r="AE127" i="4"/>
  <c r="AD127" i="4"/>
  <c r="AE64" i="4"/>
  <c r="AD64" i="4"/>
  <c r="AE76" i="4"/>
  <c r="AD76" i="4"/>
  <c r="AB119" i="4"/>
  <c r="W119" i="4" s="1"/>
  <c r="AA119" i="4"/>
  <c r="AD61" i="4"/>
  <c r="AE61" i="4"/>
  <c r="AE95" i="4"/>
  <c r="AD95" i="4"/>
  <c r="AD56" i="4"/>
  <c r="AE56" i="4"/>
  <c r="AE35" i="4"/>
  <c r="AD35" i="4"/>
  <c r="AD24" i="4"/>
  <c r="AE24" i="4"/>
  <c r="AA139" i="4"/>
  <c r="AB139" i="4"/>
  <c r="Y139" i="4" s="1"/>
  <c r="AD37" i="4"/>
  <c r="AE37" i="4"/>
  <c r="AE80" i="4"/>
  <c r="AD80" i="4"/>
  <c r="AD82" i="4"/>
  <c r="AE82" i="4"/>
  <c r="AA27" i="4"/>
  <c r="AB27" i="4"/>
  <c r="W27" i="4" s="1"/>
  <c r="AD85" i="4"/>
  <c r="AE85" i="4"/>
  <c r="AA40" i="4"/>
  <c r="AB40" i="4"/>
  <c r="W40" i="4" s="1"/>
  <c r="AA105" i="4"/>
  <c r="AB105" i="4"/>
  <c r="W105" i="4" s="1"/>
  <c r="AE135" i="4"/>
  <c r="AD135" i="4"/>
  <c r="AE129" i="4"/>
  <c r="AD129" i="4"/>
  <c r="AD143" i="4"/>
  <c r="AE143" i="4"/>
  <c r="AD86" i="4"/>
  <c r="AE86" i="4"/>
  <c r="AD96" i="4"/>
  <c r="AE96" i="4"/>
  <c r="AD81" i="4"/>
  <c r="AE81" i="4"/>
  <c r="AE146" i="4"/>
  <c r="AD146" i="4"/>
  <c r="AD125" i="4"/>
  <c r="AE125" i="4"/>
  <c r="AE137" i="4"/>
  <c r="AD137" i="4"/>
  <c r="AD87" i="4"/>
  <c r="AE87" i="4"/>
  <c r="AD23" i="4"/>
  <c r="AE23" i="4"/>
  <c r="AE83" i="4"/>
  <c r="AD83" i="4"/>
  <c r="AD156" i="4"/>
  <c r="AE156" i="4"/>
  <c r="AE136" i="4"/>
  <c r="AD136" i="4"/>
  <c r="AD44" i="4"/>
  <c r="AE44" i="4"/>
  <c r="AE71" i="4"/>
  <c r="AD71" i="4"/>
  <c r="AD160" i="4"/>
  <c r="AE160" i="4"/>
  <c r="AE41" i="4"/>
  <c r="AD41" i="4"/>
  <c r="AD145" i="4"/>
  <c r="AE145" i="4"/>
  <c r="AE115" i="4"/>
  <c r="AD115" i="4"/>
  <c r="AE153" i="4"/>
  <c r="AD153" i="4"/>
  <c r="AE161" i="4"/>
  <c r="AD161" i="4"/>
  <c r="L420" i="2"/>
  <c r="P420" i="2"/>
  <c r="P687" i="2"/>
  <c r="L687" i="2"/>
  <c r="P366" i="2"/>
  <c r="L366" i="2"/>
  <c r="L671" i="2"/>
  <c r="L358" i="2"/>
  <c r="P358" i="2"/>
  <c r="L128" i="2"/>
  <c r="P128" i="2"/>
  <c r="L235" i="2"/>
  <c r="P536" i="2"/>
  <c r="L536" i="2"/>
  <c r="P168" i="2"/>
  <c r="L168" i="2"/>
  <c r="P269" i="2"/>
  <c r="L514" i="2"/>
  <c r="P514" i="2"/>
  <c r="L630" i="2"/>
  <c r="P630" i="2"/>
  <c r="P268" i="2"/>
  <c r="L268" i="2"/>
  <c r="L562" i="2"/>
  <c r="P560" i="2"/>
  <c r="L560" i="2"/>
  <c r="L455" i="2"/>
  <c r="P455" i="2"/>
  <c r="P551" i="2"/>
  <c r="P500" i="2"/>
  <c r="L500" i="2"/>
  <c r="P436" i="2"/>
  <c r="L105" i="2"/>
  <c r="P105" i="2"/>
  <c r="P298" i="2"/>
  <c r="L298" i="2"/>
  <c r="P245" i="2"/>
  <c r="L245" i="2"/>
  <c r="P349" i="2"/>
  <c r="L349" i="2"/>
  <c r="L267" i="2"/>
  <c r="P267" i="2"/>
  <c r="L315" i="2"/>
  <c r="P315" i="2"/>
  <c r="P610" i="2"/>
  <c r="P424" i="2"/>
  <c r="L424" i="2"/>
  <c r="P241" i="2"/>
  <c r="L241" i="2"/>
  <c r="L96" i="2"/>
  <c r="P96" i="2"/>
  <c r="L642" i="2"/>
  <c r="P642" i="2"/>
  <c r="L182" i="2"/>
  <c r="P182" i="2"/>
  <c r="L76" i="2"/>
  <c r="P118" i="2"/>
  <c r="L118" i="2"/>
  <c r="P571" i="2"/>
  <c r="L571" i="2"/>
  <c r="P423" i="2"/>
  <c r="L423" i="2"/>
  <c r="P339" i="2"/>
  <c r="L339" i="2"/>
  <c r="L577" i="2"/>
  <c r="P577" i="2"/>
  <c r="L394" i="2"/>
  <c r="P25" i="2"/>
  <c r="L25" i="2"/>
  <c r="P139" i="2"/>
  <c r="L139" i="2"/>
  <c r="P103" i="2"/>
  <c r="P467" i="2"/>
  <c r="L106" i="2"/>
  <c r="P106" i="2"/>
  <c r="P576" i="2"/>
  <c r="P22" i="2"/>
  <c r="P484" i="2"/>
  <c r="L484" i="2"/>
  <c r="L238" i="2"/>
  <c r="P238" i="2"/>
  <c r="L588" i="2"/>
  <c r="L173" i="2"/>
  <c r="P173" i="2"/>
  <c r="P347" i="2"/>
  <c r="L347" i="2"/>
  <c r="P387" i="2"/>
  <c r="L387" i="2"/>
  <c r="P170" i="2"/>
  <c r="L170" i="2"/>
  <c r="P509" i="2"/>
  <c r="P195" i="2"/>
  <c r="P631" i="2"/>
  <c r="L531" i="2"/>
  <c r="P531" i="2"/>
  <c r="P598" i="2"/>
  <c r="L598" i="2"/>
  <c r="P243" i="2"/>
  <c r="L243" i="2"/>
  <c r="L117" i="2"/>
  <c r="P117" i="2"/>
  <c r="P222" i="2"/>
  <c r="L222" i="2"/>
  <c r="L343" i="2"/>
  <c r="P413" i="2"/>
  <c r="L413" i="2"/>
  <c r="P167" i="2"/>
  <c r="L167" i="2"/>
  <c r="L684" i="2"/>
  <c r="P684" i="2"/>
  <c r="L568" i="2"/>
  <c r="P568" i="2"/>
  <c r="L252" i="2"/>
  <c r="P252" i="2"/>
  <c r="P447" i="2"/>
  <c r="L644" i="2"/>
  <c r="P680" i="2"/>
  <c r="L680" i="2"/>
  <c r="L370" i="2"/>
  <c r="P47" i="2"/>
  <c r="L47" i="2"/>
  <c r="L279" i="2"/>
  <c r="P279" i="2"/>
  <c r="P239" i="2"/>
  <c r="L239" i="2"/>
  <c r="P416" i="2"/>
  <c r="L416" i="2"/>
  <c r="L665" i="2"/>
  <c r="P665" i="2"/>
  <c r="P618" i="2"/>
  <c r="L618" i="2"/>
  <c r="L417" i="2"/>
  <c r="P212" i="2"/>
  <c r="L163" i="2"/>
  <c r="P163" i="2"/>
  <c r="L454" i="2"/>
  <c r="P454" i="2"/>
  <c r="L229" i="2"/>
  <c r="P229" i="2"/>
  <c r="P159" i="2"/>
  <c r="L154" i="2"/>
  <c r="P154" i="2"/>
  <c r="L311" i="2"/>
  <c r="P693" i="2"/>
  <c r="L693" i="2"/>
  <c r="L77" i="2"/>
  <c r="P77" i="2"/>
  <c r="L623" i="2"/>
  <c r="P623" i="2"/>
  <c r="L656" i="2"/>
  <c r="P656" i="2"/>
  <c r="L91" i="2"/>
  <c r="P91" i="2"/>
  <c r="P373" i="2"/>
  <c r="L373" i="2"/>
  <c r="P617" i="2"/>
  <c r="L617" i="2"/>
  <c r="L56" i="2"/>
  <c r="P662" i="2"/>
  <c r="P552" i="2"/>
  <c r="L695" i="2"/>
  <c r="P695" i="2"/>
  <c r="L52" i="2"/>
  <c r="L218" i="2"/>
  <c r="L564" i="2"/>
  <c r="P564" i="2"/>
  <c r="L528" i="2"/>
  <c r="L621" i="2"/>
  <c r="P621" i="2"/>
  <c r="L696" i="2"/>
  <c r="P696" i="2"/>
  <c r="L516" i="2"/>
  <c r="P516" i="2"/>
  <c r="P219" i="2"/>
  <c r="L219" i="2"/>
  <c r="P135" i="2"/>
  <c r="L135" i="2"/>
  <c r="L611" i="2"/>
  <c r="L470" i="2"/>
  <c r="P470" i="2"/>
  <c r="P250" i="2"/>
  <c r="L250" i="2"/>
  <c r="L24" i="2"/>
  <c r="P24" i="2"/>
  <c r="P62" i="2"/>
  <c r="P379" i="2"/>
  <c r="L379" i="2"/>
  <c r="L227" i="2"/>
  <c r="P227" i="2"/>
  <c r="P44" i="2"/>
  <c r="L44" i="2"/>
  <c r="L519" i="2"/>
  <c r="P519" i="2"/>
  <c r="L689" i="2"/>
  <c r="P689" i="2"/>
  <c r="P587" i="2"/>
  <c r="P443" i="2"/>
  <c r="L443" i="2"/>
  <c r="L262" i="2"/>
  <c r="P262" i="2"/>
  <c r="L67" i="2"/>
  <c r="P67" i="2"/>
  <c r="L253" i="2"/>
  <c r="P217" i="2"/>
  <c r="L663" i="2"/>
  <c r="P663" i="2"/>
  <c r="L468" i="2"/>
  <c r="P468" i="2"/>
  <c r="P456" i="2"/>
  <c r="L456" i="2"/>
  <c r="P328" i="2"/>
  <c r="L328" i="2"/>
  <c r="L474" i="2"/>
  <c r="P474" i="2"/>
  <c r="P512" i="2"/>
  <c r="L512" i="2"/>
  <c r="P58" i="2"/>
  <c r="L58" i="2"/>
  <c r="P302" i="2"/>
  <c r="L302" i="2"/>
  <c r="P320" i="2"/>
  <c r="L600" i="2"/>
  <c r="L145" i="2"/>
  <c r="P145" i="2"/>
  <c r="P240" i="2"/>
  <c r="L240" i="2"/>
  <c r="P538" i="2"/>
  <c r="L538" i="2"/>
  <c r="P616" i="2"/>
  <c r="L616" i="2"/>
  <c r="P310" i="2"/>
  <c r="L310" i="2"/>
  <c r="L301" i="2"/>
  <c r="P301" i="2"/>
  <c r="L640" i="2"/>
  <c r="P125" i="2"/>
  <c r="L125" i="2"/>
  <c r="P660" i="2"/>
  <c r="L660" i="2"/>
  <c r="P107" i="2"/>
  <c r="L107" i="2"/>
  <c r="P160" i="2"/>
  <c r="L160" i="2"/>
  <c r="L166" i="2"/>
  <c r="P166" i="2"/>
  <c r="P192" i="2"/>
  <c r="L192" i="2"/>
  <c r="P40" i="2"/>
  <c r="L40" i="2"/>
  <c r="P553" i="2"/>
  <c r="L553" i="2"/>
  <c r="P355" i="2"/>
  <c r="L355" i="2"/>
  <c r="P78" i="2"/>
  <c r="L78" i="2"/>
  <c r="L691" i="2"/>
  <c r="P691" i="2"/>
  <c r="P694" i="2"/>
  <c r="L694" i="2"/>
  <c r="P95" i="2"/>
  <c r="L95" i="2"/>
  <c r="P461" i="2"/>
  <c r="L461" i="2"/>
  <c r="P627" i="2"/>
  <c r="L627" i="2"/>
  <c r="L330" i="2"/>
  <c r="P330" i="2"/>
  <c r="L207" i="2"/>
  <c r="P207" i="2"/>
  <c r="L171" i="2"/>
  <c r="P188" i="2"/>
  <c r="L188" i="2"/>
  <c r="L304" i="2"/>
  <c r="P304" i="2"/>
  <c r="L391" i="2"/>
  <c r="L475" i="2"/>
  <c r="P475" i="2"/>
  <c r="L46" i="2"/>
  <c r="P46" i="2"/>
  <c r="L189" i="2"/>
  <c r="P189" i="2"/>
  <c r="L667" i="2"/>
  <c r="P667" i="2"/>
  <c r="L123" i="2"/>
  <c r="P115" i="2"/>
  <c r="L115" i="2"/>
  <c r="P641" i="2"/>
  <c r="L641" i="2"/>
  <c r="P664" i="2"/>
  <c r="L664" i="2"/>
  <c r="P32" i="2"/>
  <c r="L32" i="2"/>
  <c r="P508" i="2"/>
  <c r="L508" i="2"/>
  <c r="L136" i="2"/>
  <c r="P136" i="2"/>
  <c r="L177" i="2"/>
  <c r="P177" i="2"/>
  <c r="L629" i="2"/>
  <c r="P629" i="2"/>
  <c r="L480" i="2"/>
  <c r="P480" i="2"/>
  <c r="P683" i="2"/>
  <c r="L683" i="2"/>
  <c r="L57" i="2"/>
  <c r="P57" i="2"/>
  <c r="L155" i="2"/>
  <c r="P155" i="2"/>
  <c r="P134" i="2"/>
  <c r="P619" i="2"/>
  <c r="L619" i="2"/>
  <c r="P438" i="2"/>
  <c r="L438" i="2"/>
  <c r="L273" i="2"/>
  <c r="P273" i="2"/>
  <c r="P357" i="2"/>
  <c r="L357" i="2"/>
  <c r="L151" i="2"/>
  <c r="P151" i="2"/>
  <c r="L513" i="2"/>
  <c r="P513" i="2"/>
  <c r="P425" i="2"/>
  <c r="L158" i="2"/>
  <c r="P158" i="2"/>
  <c r="P688" i="2" l="1"/>
  <c r="L242" i="2"/>
  <c r="L632" i="2"/>
  <c r="L626" i="2"/>
  <c r="L84" i="2"/>
  <c r="P479" i="2"/>
  <c r="P36" i="2"/>
  <c r="P399" i="2"/>
  <c r="L537" i="2"/>
  <c r="P392" i="2"/>
  <c r="P612" i="2"/>
  <c r="P300" i="2"/>
  <c r="L607" i="2"/>
  <c r="P215" i="2"/>
  <c r="P569" i="2"/>
  <c r="L289" i="2"/>
  <c r="P133" i="2"/>
  <c r="L453" i="2"/>
  <c r="P437" i="2"/>
  <c r="L381" i="2"/>
  <c r="P319" i="2"/>
  <c r="P201" i="2"/>
  <c r="L659" i="2"/>
  <c r="L66" i="2"/>
  <c r="L589" i="2"/>
  <c r="P503" i="2"/>
  <c r="P697" i="2"/>
  <c r="L572" i="2"/>
  <c r="L144" i="2"/>
  <c r="P312" i="2"/>
  <c r="P336" i="2"/>
  <c r="P162" i="2"/>
  <c r="P132" i="2"/>
  <c r="L138" i="2"/>
  <c r="P393" i="2"/>
  <c r="P494" i="2"/>
  <c r="P428" i="2"/>
  <c r="P580" i="2"/>
  <c r="P263" i="2"/>
  <c r="L342" i="2"/>
  <c r="L518" i="2"/>
  <c r="L692" i="2"/>
  <c r="L203" i="2"/>
  <c r="P581" i="2"/>
  <c r="L561" i="2"/>
  <c r="P232" i="2"/>
  <c r="L124" i="2"/>
  <c r="L198" i="2"/>
  <c r="P98" i="2"/>
  <c r="P541" i="2"/>
  <c r="P297" i="2"/>
  <c r="P277" i="2"/>
  <c r="L281" i="2"/>
  <c r="P102" i="2"/>
  <c r="P498" i="2"/>
  <c r="L260" i="2"/>
  <c r="L539" i="2"/>
  <c r="P183" i="2"/>
  <c r="L152" i="2"/>
  <c r="L661" i="2"/>
  <c r="L28" i="2"/>
  <c r="P191" i="2"/>
  <c r="L418" i="2"/>
  <c r="L99" i="2"/>
  <c r="P557" i="2"/>
  <c r="P566" i="2"/>
  <c r="P435" i="2"/>
  <c r="P544" i="2"/>
  <c r="L122" i="2"/>
  <c r="P458" i="2"/>
  <c r="P686" i="2"/>
  <c r="P657" i="2"/>
  <c r="P540" i="2"/>
  <c r="L495" i="2"/>
  <c r="L272" i="2"/>
  <c r="P432" i="2"/>
  <c r="L42" i="2"/>
  <c r="P482" i="2"/>
  <c r="L292" i="2"/>
  <c r="L530" i="2"/>
  <c r="P601" i="2"/>
  <c r="P82" i="2"/>
  <c r="P677" i="2"/>
  <c r="L210" i="2"/>
  <c r="L666" i="2"/>
  <c r="P149" i="2"/>
  <c r="L602" i="2"/>
  <c r="L679" i="2"/>
  <c r="L208" i="2"/>
  <c r="P645" i="2"/>
  <c r="L466" i="2"/>
  <c r="P59" i="2"/>
  <c r="P283" i="2"/>
  <c r="P74" i="2"/>
  <c r="P502" i="2"/>
  <c r="P584" i="2"/>
  <c r="L70" i="2"/>
  <c r="L335" i="2"/>
  <c r="P80" i="2"/>
  <c r="L483" i="2"/>
  <c r="L524" i="2"/>
  <c r="L90" i="2"/>
  <c r="P526" i="2"/>
  <c r="L547" i="2"/>
  <c r="P193" i="2"/>
  <c r="P433" i="2"/>
  <c r="P180" i="2"/>
  <c r="L422" i="2"/>
  <c r="L614" i="2"/>
  <c r="L625" i="2"/>
  <c r="L674" i="2"/>
  <c r="L196" i="2"/>
  <c r="P323" i="2"/>
  <c r="L110" i="2"/>
  <c r="P369" i="2"/>
  <c r="L87" i="2"/>
  <c r="L97" i="2"/>
  <c r="L226" i="2"/>
  <c r="L364" i="2"/>
  <c r="L61" i="2"/>
  <c r="L649" i="2"/>
  <c r="P285" i="2"/>
  <c r="L199" i="2"/>
  <c r="L636" i="2"/>
  <c r="P194" i="2"/>
  <c r="L257" i="2"/>
  <c r="L585" i="2"/>
  <c r="L314" i="2"/>
  <c r="L529" i="2"/>
  <c r="L574" i="2"/>
  <c r="L647" i="2"/>
  <c r="P374" i="2"/>
  <c r="L94" i="2"/>
  <c r="L592" i="2"/>
  <c r="P398" i="2"/>
  <c r="P525" i="2"/>
  <c r="P130" i="2"/>
  <c r="L344" i="2"/>
  <c r="P53" i="2"/>
  <c r="L650" i="2"/>
  <c r="L669" i="2"/>
  <c r="L26" i="2"/>
  <c r="L333" i="2"/>
  <c r="P431" i="2"/>
  <c r="L489" i="2"/>
  <c r="P113" i="2"/>
  <c r="P452" i="2"/>
  <c r="P213" i="2"/>
  <c r="P654" i="2"/>
  <c r="P637" i="2"/>
  <c r="P270" i="2"/>
  <c r="P586" i="2"/>
  <c r="L275" i="2"/>
  <c r="L673" i="2"/>
  <c r="L676" i="2"/>
  <c r="P462" i="2"/>
  <c r="L367" i="2"/>
  <c r="L648" i="2"/>
  <c r="P234" i="2"/>
  <c r="L341" i="2"/>
  <c r="L86" i="2"/>
  <c r="L209" i="2"/>
  <c r="L565" i="2"/>
  <c r="P365" i="2"/>
  <c r="P111" i="2"/>
  <c r="L246" i="2"/>
  <c r="L444" i="2"/>
  <c r="L634" i="2"/>
  <c r="P567" i="2"/>
  <c r="P554" i="2"/>
  <c r="L322" i="2"/>
  <c r="L434" i="2"/>
  <c r="L595" i="2"/>
  <c r="L216" i="2"/>
  <c r="L337" i="2"/>
  <c r="L295" i="2"/>
  <c r="P441" i="2"/>
  <c r="P348" i="2"/>
  <c r="P119" i="2"/>
  <c r="L472" i="2"/>
  <c r="P493" i="2"/>
  <c r="L543" i="2"/>
  <c r="P490" i="2"/>
  <c r="P329" i="2"/>
  <c r="L81" i="2"/>
  <c r="L31" i="2"/>
  <c r="L471" i="2"/>
  <c r="P35" i="2"/>
  <c r="P318" i="2"/>
  <c r="L445" i="2"/>
  <c r="L533" i="2"/>
  <c r="L550" i="2"/>
  <c r="L476" i="2"/>
  <c r="P313" i="2"/>
  <c r="P141" i="2"/>
  <c r="P324" i="2"/>
  <c r="L389" i="2"/>
  <c r="P34" i="2"/>
  <c r="L112" i="2"/>
  <c r="L515" i="2"/>
  <c r="P148" i="2"/>
  <c r="L382" i="2"/>
  <c r="L325" i="2"/>
  <c r="L542" i="2"/>
  <c r="P206" i="2"/>
  <c r="P142" i="2"/>
  <c r="P175" i="2"/>
  <c r="P200" i="2"/>
  <c r="P121" i="2"/>
  <c r="P390" i="2"/>
  <c r="P340" i="2"/>
  <c r="L473" i="2"/>
  <c r="P384" i="2"/>
  <c r="P230" i="2"/>
  <c r="L224" i="2"/>
  <c r="L401" i="2"/>
  <c r="P558" i="2"/>
  <c r="P499" i="2"/>
  <c r="P248" i="2"/>
  <c r="L185" i="2"/>
  <c r="P633" i="2"/>
  <c r="P228" i="2"/>
  <c r="L92" i="2"/>
  <c r="P403" i="2"/>
  <c r="L698" i="2"/>
  <c r="L296" i="2"/>
  <c r="L521" i="2"/>
  <c r="P594" i="2"/>
  <c r="L116" i="2"/>
  <c r="P363" i="2"/>
  <c r="P282" i="2"/>
  <c r="P309" i="2"/>
  <c r="L605" i="2"/>
  <c r="L487" i="2"/>
  <c r="L293" i="2"/>
  <c r="P179" i="2"/>
  <c r="L573" i="2"/>
  <c r="L377" i="2"/>
  <c r="L477" i="2"/>
  <c r="L221" i="2"/>
  <c r="L306" i="2"/>
  <c r="L101" i="2"/>
  <c r="L73" i="2"/>
  <c r="L481" i="2"/>
  <c r="L131" i="2"/>
  <c r="L55" i="2"/>
  <c r="P83" i="2"/>
  <c r="P351" i="2"/>
  <c r="L120" i="2"/>
  <c r="P450" i="2"/>
  <c r="L406" i="2"/>
  <c r="L259" i="2"/>
  <c r="P591" i="2"/>
  <c r="P305" i="2"/>
  <c r="L307" i="2"/>
  <c r="L165" i="2"/>
  <c r="L362" i="2"/>
  <c r="P114" i="2"/>
  <c r="P402" i="2"/>
  <c r="L463" i="2"/>
  <c r="P278" i="2"/>
  <c r="P23" i="2"/>
  <c r="P327" i="2"/>
  <c r="P72" i="2"/>
  <c r="L405" i="2"/>
  <c r="L603" i="2"/>
  <c r="P457" i="2"/>
  <c r="L469" i="2"/>
  <c r="P368" i="2"/>
  <c r="L316" i="2"/>
  <c r="L172" i="2"/>
  <c r="P265" i="2"/>
  <c r="P93" i="2"/>
  <c r="P372" i="2"/>
  <c r="P410" i="2"/>
  <c r="P45" i="2"/>
  <c r="P174" i="2"/>
  <c r="P146" i="2"/>
  <c r="L69" i="2"/>
  <c r="P421" i="2"/>
  <c r="P164" i="2"/>
  <c r="P620" i="2"/>
  <c r="L332" i="2"/>
  <c r="L517" i="2"/>
  <c r="L635" i="2"/>
  <c r="L397" i="2"/>
  <c r="P137" i="2"/>
  <c r="P38" i="2"/>
  <c r="L460" i="2"/>
  <c r="P247" i="2"/>
  <c r="L331" i="2"/>
  <c r="L181" i="2"/>
  <c r="L652" i="2"/>
  <c r="L187" i="2"/>
  <c r="L570" i="2"/>
  <c r="P197" i="2"/>
  <c r="L356" i="2"/>
  <c r="L75" i="2"/>
  <c r="L376" i="2"/>
  <c r="L507" i="2"/>
  <c r="P555" i="2"/>
  <c r="P50" i="2"/>
  <c r="P143" i="2"/>
  <c r="L628" i="2"/>
  <c r="P582" i="2"/>
  <c r="P68" i="2"/>
  <c r="L79" i="2"/>
  <c r="L492" i="2"/>
  <c r="L51" i="2"/>
  <c r="L153" i="2"/>
  <c r="L43" i="2"/>
  <c r="P157" i="2"/>
  <c r="P54" i="2"/>
  <c r="P254" i="2"/>
  <c r="P350" i="2"/>
  <c r="P360" i="2"/>
  <c r="P501" i="2"/>
  <c r="L231" i="2"/>
  <c r="L211" i="2"/>
  <c r="P639" i="2"/>
  <c r="P563" i="2"/>
  <c r="L71" i="2"/>
  <c r="P284" i="2"/>
  <c r="P597" i="2"/>
  <c r="P485" i="2"/>
  <c r="L505" i="2"/>
  <c r="L161" i="2"/>
  <c r="L109" i="2"/>
  <c r="L446" i="2"/>
  <c r="L258" i="2"/>
  <c r="P545" i="2"/>
  <c r="P511" i="2"/>
  <c r="L290" i="2"/>
  <c r="L380" i="2"/>
  <c r="P169" i="2"/>
  <c r="P678" i="2"/>
  <c r="L202" i="2"/>
  <c r="P48" i="2"/>
  <c r="P63" i="2"/>
  <c r="L430" i="2"/>
  <c r="L442" i="2"/>
  <c r="L497" i="2"/>
  <c r="P317" i="2"/>
  <c r="L478" i="2"/>
  <c r="L375" i="2"/>
  <c r="P690" i="2"/>
  <c r="L186" i="2"/>
  <c r="L371" i="2"/>
  <c r="L599" i="2"/>
  <c r="L404" i="2"/>
  <c r="P100" i="2"/>
  <c r="P334" i="2"/>
  <c r="P556" i="2"/>
  <c r="P353" i="2"/>
  <c r="L276" i="2"/>
  <c r="L338" i="2"/>
  <c r="L386" i="2"/>
  <c r="P396" i="2"/>
  <c r="L395" i="2"/>
  <c r="P590" i="2"/>
  <c r="P681" i="2"/>
  <c r="L549" i="2"/>
  <c r="P129" i="2"/>
  <c r="L205" i="2"/>
  <c r="P670" i="2"/>
  <c r="P39" i="2"/>
  <c r="L29" i="2"/>
  <c r="P448" i="2"/>
  <c r="L291" i="2"/>
  <c r="L190" i="2"/>
  <c r="L255" i="2"/>
  <c r="P271" i="2"/>
  <c r="L266" i="2"/>
  <c r="L534" i="2"/>
  <c r="L658" i="2"/>
  <c r="P223" i="2"/>
  <c r="P27" i="2"/>
  <c r="L655" i="2"/>
  <c r="L622" i="2"/>
  <c r="L504" i="2"/>
  <c r="P204" i="2"/>
  <c r="L608" i="2"/>
  <c r="L672" i="2"/>
  <c r="L233" i="2"/>
  <c r="L604" i="2"/>
  <c r="P178" i="2"/>
  <c r="L352" i="2"/>
  <c r="P510" i="2"/>
  <c r="P646" i="2"/>
  <c r="P506" i="2"/>
  <c r="L237" i="2"/>
  <c r="P638" i="2"/>
  <c r="L214" i="2"/>
  <c r="L345" i="2"/>
  <c r="P449" i="2"/>
  <c r="L578" i="2"/>
  <c r="P429" i="2"/>
  <c r="P321" i="2"/>
  <c r="P675" i="2"/>
  <c r="L236" i="2"/>
  <c r="L308" i="2"/>
  <c r="L488" i="2"/>
  <c r="P615" i="2"/>
  <c r="P412" i="2"/>
  <c r="P176" i="2"/>
  <c r="P415" i="2"/>
  <c r="L326" i="2"/>
  <c r="L486" i="2"/>
  <c r="L346" i="2"/>
  <c r="L49" i="2"/>
  <c r="P451" i="2"/>
  <c r="L426" i="2"/>
  <c r="P409" i="2"/>
  <c r="L287" i="2"/>
  <c r="L496" i="2"/>
  <c r="L359" i="2"/>
  <c r="L150" i="2"/>
  <c r="L225" i="2"/>
  <c r="P184" i="2"/>
  <c r="P546" i="2"/>
  <c r="P303" i="2"/>
  <c r="P579" i="2"/>
  <c r="L140" i="2"/>
  <c r="P411" i="2"/>
  <c r="P606" i="2"/>
  <c r="P491" i="2"/>
  <c r="L244" i="2"/>
  <c r="L385" i="2"/>
  <c r="L527" i="2"/>
  <c r="L147" i="2"/>
  <c r="L156" i="2"/>
  <c r="P643" i="2"/>
  <c r="L464" i="2"/>
  <c r="L88" i="2"/>
  <c r="L609" i="2"/>
  <c r="L127" i="2"/>
  <c r="L89" i="2"/>
  <c r="L65" i="2"/>
  <c r="P64" i="2"/>
  <c r="P37" i="2"/>
  <c r="P274" i="2"/>
  <c r="P523" i="2"/>
  <c r="L251" i="2"/>
  <c r="P361" i="2"/>
  <c r="L575" i="2"/>
  <c r="P388" i="2"/>
  <c r="P522" i="2"/>
  <c r="P354" i="2"/>
  <c r="L535" i="2"/>
  <c r="L682" i="2"/>
  <c r="L559" i="2"/>
  <c r="L419" i="2"/>
  <c r="P286" i="2"/>
  <c r="L60" i="2"/>
  <c r="P613" i="2"/>
  <c r="L407" i="2"/>
  <c r="L651" i="2"/>
  <c r="L220" i="2"/>
  <c r="P465" i="2"/>
  <c r="P280" i="2"/>
  <c r="L699" i="2"/>
  <c r="P126" i="2"/>
  <c r="P256" i="2"/>
  <c r="L440" i="2"/>
  <c r="L264" i="2"/>
  <c r="P520" i="2"/>
  <c r="P583" i="2"/>
  <c r="P41" i="2"/>
  <c r="L685" i="2"/>
  <c r="P378" i="2"/>
  <c r="P33" i="2"/>
  <c r="L299" i="2"/>
  <c r="L459" i="2"/>
  <c r="P593" i="2"/>
  <c r="P104" i="2"/>
  <c r="P532" i="2"/>
  <c r="L408" i="2"/>
  <c r="L108" i="2"/>
  <c r="P30" i="2"/>
  <c r="P400" i="2"/>
  <c r="L21" i="2"/>
  <c r="L261" i="2"/>
  <c r="P439" i="2"/>
  <c r="P85" i="2"/>
  <c r="P548" i="2"/>
  <c r="L668" i="2"/>
  <c r="P414" i="2"/>
  <c r="P288" i="2"/>
  <c r="L294" i="2"/>
  <c r="P596" i="2"/>
  <c r="L383" i="2"/>
  <c r="P653" i="2"/>
  <c r="L249" i="2"/>
  <c r="L427" i="2"/>
  <c r="P624" i="2"/>
  <c r="AD40" i="4"/>
  <c r="AE40" i="4"/>
  <c r="AD39" i="4"/>
  <c r="AE39" i="4"/>
  <c r="AE27" i="4"/>
  <c r="AC11" i="4" s="1"/>
  <c r="AD27" i="4"/>
  <c r="AD139" i="4"/>
  <c r="AE139" i="4"/>
  <c r="AE116" i="4"/>
  <c r="AD116" i="4"/>
  <c r="AE119" i="4"/>
  <c r="AD119" i="4"/>
  <c r="AE117" i="4"/>
  <c r="AD117" i="4"/>
  <c r="AE105" i="4"/>
  <c r="AD105" i="4"/>
  <c r="AE114" i="4"/>
  <c r="AD114" i="4"/>
  <c r="L18" i="2"/>
  <c r="E7" i="2" l="1"/>
  <c r="F4" i="2" s="1"/>
  <c r="H4" i="2" s="1"/>
  <c r="F8" i="2"/>
  <c r="F5" i="2" l="1"/>
  <c r="H5" i="2" s="1"/>
  <c r="F6" i="2"/>
  <c r="H6" i="2" s="1"/>
  <c r="F9" i="2" s="1"/>
  <c r="G9" i="2"/>
</calcChain>
</file>

<file path=xl/sharedStrings.xml><?xml version="1.0" encoding="utf-8"?>
<sst xmlns="http://schemas.openxmlformats.org/spreadsheetml/2006/main" count="1858" uniqueCount="715">
  <si>
    <t>JAVSO..47..105</t>
  </si>
  <si>
    <t>Q resid</t>
  </si>
  <si>
    <t>days</t>
  </si>
  <si>
    <t>years</t>
  </si>
  <si>
    <t>Quad</t>
  </si>
  <si>
    <t>Sine + Quad fit</t>
  </si>
  <si>
    <t>Multiplier</t>
  </si>
  <si>
    <t>Power of 10</t>
  </si>
  <si>
    <t>Q fit</t>
  </si>
  <si>
    <t>A.BOX</t>
  </si>
  <si>
    <t>1+e cos nu</t>
  </si>
  <si>
    <t>sin(nu + nu_o)</t>
  </si>
  <si>
    <t>nu</t>
  </si>
  <si>
    <t>tan (nu/2)</t>
  </si>
  <si>
    <t>B7</t>
  </si>
  <si>
    <t>B6</t>
  </si>
  <si>
    <t>B5</t>
  </si>
  <si>
    <t>B4</t>
  </si>
  <si>
    <t>B3</t>
  </si>
  <si>
    <t>B2</t>
  </si>
  <si>
    <t>B1</t>
  </si>
  <si>
    <t>Cnst</t>
  </si>
  <si>
    <t>Slope</t>
  </si>
  <si>
    <t xml:space="preserve">A (ampl) = </t>
  </si>
  <si>
    <t>rad/cycle</t>
  </si>
  <si>
    <t>e sin nu_o</t>
  </si>
  <si>
    <t>dP/dt =</t>
  </si>
  <si>
    <t>Q+S resid</t>
  </si>
  <si>
    <t xml:space="preserve"> e sin nu</t>
  </si>
  <si>
    <t>e (eccen)</t>
  </si>
  <si>
    <t>HJD</t>
  </si>
  <si>
    <t xml:space="preserve">To = </t>
  </si>
  <si>
    <t>cycle #</t>
  </si>
  <si>
    <t>Q+S fit</t>
  </si>
  <si>
    <t>degrees</t>
  </si>
  <si>
    <t>LTE Resid</t>
  </si>
  <si>
    <t>Q. resid</t>
  </si>
  <si>
    <r>
      <t>HJD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</si>
  <si>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</si>
  <si>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</t>
    </r>
  </si>
  <si>
    <r>
      <t>ω</t>
    </r>
    <r>
      <rPr>
        <vertAlign val="subscript"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(arg per) </t>
    </r>
    <r>
      <rPr>
        <sz val="10"/>
        <rFont val="Arial"/>
        <family val="2"/>
      </rPr>
      <t>=</t>
    </r>
  </si>
  <si>
    <r>
      <t>1-e</t>
    </r>
    <r>
      <rPr>
        <vertAlign val="superscript"/>
        <sz val="10"/>
        <rFont val="Arial"/>
        <family val="2"/>
      </rPr>
      <t>2</t>
    </r>
  </si>
  <si>
    <r>
      <t>&lt;&lt; Sum(wt.diff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</si>
  <si>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a</t>
    </r>
    <r>
      <rPr>
        <vertAlign val="subscript"/>
        <sz val="10"/>
        <color indexed="20"/>
        <rFont val="Arial"/>
        <family val="2"/>
      </rPr>
      <t>12</t>
    </r>
    <r>
      <rPr>
        <sz val="10"/>
        <color indexed="20"/>
        <rFont val="Arial"/>
        <family val="2"/>
      </rPr>
      <t xml:space="preserve"> sin i =</t>
    </r>
  </si>
  <si>
    <r>
      <t>n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 xml:space="preserve"> =</t>
    </r>
  </si>
  <si>
    <r>
      <t>P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</si>
  <si>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r>
      <t>f (m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 =</t>
    </r>
  </si>
  <si>
    <r>
      <t>Ang freq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= </t>
    </r>
  </si>
  <si>
    <r>
      <t>wt.diff</t>
    </r>
    <r>
      <rPr>
        <b/>
        <vertAlign val="superscript"/>
        <sz val="10"/>
        <rFont val="Arial"/>
        <family val="2"/>
      </rPr>
      <t>2</t>
    </r>
  </si>
  <si>
    <t>days/year</t>
  </si>
  <si>
    <t>AU</t>
  </si>
  <si>
    <t>Q.+LiTE fit</t>
  </si>
  <si>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</si>
  <si>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</si>
  <si>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</si>
  <si>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</si>
  <si>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</si>
  <si>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</si>
  <si>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</si>
  <si>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</si>
  <si>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</si>
  <si>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</si>
  <si>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</si>
  <si>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</si>
  <si>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</si>
  <si>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</si>
  <si>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</si>
  <si>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</si>
  <si>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</si>
  <si>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</si>
  <si>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</si>
  <si>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</si>
  <si>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</si>
  <si>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</si>
  <si>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</si>
  <si>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</si>
  <si>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</si>
  <si>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</si>
  <si>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</si>
  <si>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</si>
  <si>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Locher K</t>
  </si>
  <si>
    <t>BBSAG Bull.</t>
  </si>
  <si>
    <t>B</t>
  </si>
  <si>
    <t>BBSAG Bull...15</t>
  </si>
  <si>
    <t>BBSAG Bull...16</t>
  </si>
  <si>
    <t>Peter H</t>
  </si>
  <si>
    <t>BBSAG Bull...21</t>
  </si>
  <si>
    <t>BBSAG Bull...26</t>
  </si>
  <si>
    <t>Mayer E</t>
  </si>
  <si>
    <t>BBSAG Bull...27</t>
  </si>
  <si>
    <t>BBSAG Bull.2</t>
  </si>
  <si>
    <t>BBSAG Bull.5</t>
  </si>
  <si>
    <t>BBSAG Bull.11</t>
  </si>
  <si>
    <t>BBSAG Bull.12</t>
  </si>
  <si>
    <t>Germann R</t>
  </si>
  <si>
    <t>BBSAG Bull.14</t>
  </si>
  <si>
    <t>BBSAG Bull.20</t>
  </si>
  <si>
    <t>BBSAG Bull.17</t>
  </si>
  <si>
    <t>BBSAG Bull.21</t>
  </si>
  <si>
    <t>BBSAG Bull.24</t>
  </si>
  <si>
    <t>BBSAG Bull.39</t>
  </si>
  <si>
    <t>v</t>
  </si>
  <si>
    <t>BBSAG Bull.40</t>
  </si>
  <si>
    <t>BBSAG Bull.41</t>
  </si>
  <si>
    <t>BBSAG Bull.45</t>
  </si>
  <si>
    <t>BBSAG Bull.46</t>
  </si>
  <si>
    <t>BBSAG Bull.52</t>
  </si>
  <si>
    <t>Stoikidis N</t>
  </si>
  <si>
    <t>BBSAG Bull.53</t>
  </si>
  <si>
    <t>BBSAG Bull.62</t>
  </si>
  <si>
    <t>phe</t>
  </si>
  <si>
    <t>IBVS 2321</t>
  </si>
  <si>
    <t>K</t>
  </si>
  <si>
    <t>BBSAG Bull.64</t>
  </si>
  <si>
    <t>Stefanopoulos G</t>
  </si>
  <si>
    <t>Kohl M</t>
  </si>
  <si>
    <t>BBSAG Bull.74</t>
  </si>
  <si>
    <t>BBSAG Bull.75</t>
  </si>
  <si>
    <t>BBSAG Bull.79</t>
  </si>
  <si>
    <t>BBSAG Bull.81</t>
  </si>
  <si>
    <t>BBSAG Bull.86</t>
  </si>
  <si>
    <t>Blaettler E</t>
  </si>
  <si>
    <t>BBSAG Bull.87</t>
  </si>
  <si>
    <t>BRNO 30</t>
  </si>
  <si>
    <t>BBSAG Bull.90</t>
  </si>
  <si>
    <t>BBSAG Bull.92</t>
  </si>
  <si>
    <t>BBSAG Bull.93</t>
  </si>
  <si>
    <t>BBSAG Bull.94</t>
  </si>
  <si>
    <t>Paschke A</t>
  </si>
  <si>
    <t>BBSAG Bull.100</t>
  </si>
  <si>
    <t>BBSAG Bull.99</t>
  </si>
  <si>
    <t>BRNO 31</t>
  </si>
  <si>
    <t>BBSAG Bull.102</t>
  </si>
  <si>
    <t>BBSAG Bull.105</t>
  </si>
  <si>
    <t>BBSAG Bull.108</t>
  </si>
  <si>
    <t>BBSAG Bull.110</t>
  </si>
  <si>
    <t>BBSAG Bull.114</t>
  </si>
  <si>
    <t>BBSAG Bull.116</t>
  </si>
  <si>
    <t>BBSAG Bull.117</t>
  </si>
  <si>
    <t>IBVS 0035</t>
  </si>
  <si>
    <t>EA/SD</t>
  </si>
  <si>
    <t># of data points:</t>
  </si>
  <si>
    <t>TZ Eri / GSC 04733-01261</t>
  </si>
  <si>
    <t>Start of linear fit (row #)</t>
  </si>
  <si>
    <t>IBVS 5893</t>
  </si>
  <si>
    <t>I</t>
  </si>
  <si>
    <t>IBVS 5894</t>
  </si>
  <si>
    <t>IBVS 5897</t>
  </si>
  <si>
    <t>II</t>
  </si>
  <si>
    <t>Quad Fit</t>
  </si>
  <si>
    <r>
      <t>Y = A + B.X + C.X</t>
    </r>
    <r>
      <rPr>
        <b/>
        <vertAlign val="superscript"/>
        <sz val="10"/>
        <rFont val="Arial"/>
        <family val="2"/>
      </rPr>
      <t>2</t>
    </r>
  </si>
  <si>
    <t>ZA =</t>
  </si>
  <si>
    <t>X2.X4-X3.X3</t>
  </si>
  <si>
    <t>A</t>
  </si>
  <si>
    <t xml:space="preserve">ZB = </t>
  </si>
  <si>
    <t>X1.X4-X2.X3</t>
  </si>
  <si>
    <t>File:</t>
  </si>
  <si>
    <t>Quad_Fit.xls</t>
  </si>
  <si>
    <t>Quantity</t>
  </si>
  <si>
    <t>Error</t>
  </si>
  <si>
    <t>Power</t>
  </si>
  <si>
    <t>%</t>
  </si>
  <si>
    <t xml:space="preserve">ZC = </t>
  </si>
  <si>
    <t>X1.X3-X2.X2</t>
  </si>
  <si>
    <t>C</t>
  </si>
  <si>
    <t>By:</t>
  </si>
  <si>
    <t>Bob Nelson</t>
  </si>
  <si>
    <t xml:space="preserve">A = </t>
  </si>
  <si>
    <t xml:space="preserve">ZD = </t>
  </si>
  <si>
    <t>N.X4-X2.X2</t>
  </si>
  <si>
    <t>D</t>
  </si>
  <si>
    <t>Date:</t>
  </si>
  <si>
    <t xml:space="preserve">B = </t>
  </si>
  <si>
    <t xml:space="preserve">ZE = </t>
  </si>
  <si>
    <t>N.X3-X1.X2</t>
  </si>
  <si>
    <t>E</t>
  </si>
  <si>
    <t xml:space="preserve">C = </t>
  </si>
  <si>
    <t xml:space="preserve">ZF = </t>
  </si>
  <si>
    <t>N.X2-X1.X1</t>
  </si>
  <si>
    <t>F</t>
  </si>
  <si>
    <t xml:space="preserve">δy = </t>
  </si>
  <si>
    <t>MM =</t>
  </si>
  <si>
    <t>many terms</t>
  </si>
  <si>
    <t>G</t>
  </si>
  <si>
    <t>H</t>
  </si>
  <si>
    <t>J</t>
  </si>
  <si>
    <t>Start Row</t>
  </si>
  <si>
    <t>L</t>
  </si>
  <si>
    <t>End Row</t>
  </si>
  <si>
    <t>M</t>
  </si>
  <si>
    <t>N</t>
  </si>
  <si>
    <t>O</t>
  </si>
  <si>
    <t>P</t>
  </si>
  <si>
    <t>SCALE FACTORS</t>
  </si>
  <si>
    <t xml:space="preserve">N = </t>
  </si>
  <si>
    <t>Q</t>
  </si>
  <si>
    <t>Sum &gt;&gt;&gt;</t>
  </si>
  <si>
    <t>R</t>
  </si>
  <si>
    <t>DUMP DATA HERE</t>
  </si>
  <si>
    <t>X1</t>
  </si>
  <si>
    <t>Y1</t>
  </si>
  <si>
    <t>X2</t>
  </si>
  <si>
    <t>X3</t>
  </si>
  <si>
    <t>X4</t>
  </si>
  <si>
    <t>W1</t>
  </si>
  <si>
    <t>W2</t>
  </si>
  <si>
    <t>S</t>
  </si>
  <si>
    <t>X</t>
  </si>
  <si>
    <t>Y</t>
  </si>
  <si>
    <r>
      <t>X</t>
    </r>
    <r>
      <rPr>
        <b/>
        <vertAlign val="superscript"/>
        <sz val="10"/>
        <rFont val="Arial"/>
        <family val="2"/>
      </rPr>
      <t>2</t>
    </r>
  </si>
  <si>
    <r>
      <t>X</t>
    </r>
    <r>
      <rPr>
        <b/>
        <vertAlign val="superscript"/>
        <sz val="10"/>
        <rFont val="Arial"/>
        <family val="2"/>
      </rPr>
      <t>3</t>
    </r>
  </si>
  <si>
    <r>
      <t>X</t>
    </r>
    <r>
      <rPr>
        <b/>
        <vertAlign val="superscript"/>
        <sz val="10"/>
        <rFont val="Arial"/>
        <family val="2"/>
      </rPr>
      <t>4</t>
    </r>
  </si>
  <si>
    <t>YX</t>
  </si>
  <si>
    <r>
      <t>YX</t>
    </r>
    <r>
      <rPr>
        <b/>
        <vertAlign val="superscript"/>
        <sz val="10"/>
        <rFont val="Arial"/>
        <family val="2"/>
      </rPr>
      <t>2</t>
    </r>
  </si>
  <si>
    <t>Q.Fit</t>
  </si>
  <si>
    <r>
      <t>err</t>
    </r>
    <r>
      <rPr>
        <b/>
        <vertAlign val="superscript"/>
        <sz val="10"/>
        <rFont val="Arial"/>
        <family val="2"/>
      </rPr>
      <t>2</t>
    </r>
  </si>
  <si>
    <t>for δA</t>
  </si>
  <si>
    <t>for δB</t>
  </si>
  <si>
    <t>for δC</t>
  </si>
  <si>
    <t>Dev'n</t>
  </si>
  <si>
    <t>T</t>
  </si>
  <si>
    <t>U</t>
  </si>
  <si>
    <t>V</t>
  </si>
  <si>
    <t>W</t>
  </si>
  <si>
    <t>Z</t>
  </si>
  <si>
    <t xml:space="preserve">Correlation = </t>
  </si>
  <si>
    <t>IBVS 5924</t>
  </si>
  <si>
    <t>JAVSO..36..171</t>
  </si>
  <si>
    <t>JAVSO..38..183</t>
  </si>
  <si>
    <t>JAVSO..39..177</t>
  </si>
  <si>
    <t>IBVS 6042</t>
  </si>
  <si>
    <t>My time zone &gt;&gt;&gt;&gt;&gt;</t>
  </si>
  <si>
    <t>(PST=8, PDT=MDT=7, MDT=CST=6, etc.)</t>
  </si>
  <si>
    <t>Linear Ephemeris =</t>
  </si>
  <si>
    <t>Quad. Ephemeris =</t>
  </si>
  <si>
    <t>Add cycle</t>
  </si>
  <si>
    <t>JD today</t>
  </si>
  <si>
    <t>Old Cycle</t>
  </si>
  <si>
    <t>New Cycle</t>
  </si>
  <si>
    <t>Next ToM</t>
  </si>
  <si>
    <t>BAD?</t>
  </si>
  <si>
    <t>JAVSO..41..122</t>
  </si>
  <si>
    <t>JAVSO..42..426</t>
  </si>
  <si>
    <t>Minima from the Lichtenknecker Database of the BAV</t>
  </si>
  <si>
    <t>CCD</t>
  </si>
  <si>
    <t>PE</t>
  </si>
  <si>
    <t>http://www.bav-astro.de/LkDB/index.php?lang=en&amp;sprache_dial=en</t>
  </si>
  <si>
    <t>pg</t>
  </si>
  <si>
    <t>vis</t>
  </si>
  <si>
    <t> -0.003 </t>
  </si>
  <si>
    <t>2425946.330 </t>
  </si>
  <si>
    <t> 30.11.1929 19:55 </t>
  </si>
  <si>
    <t> -0.206 </t>
  </si>
  <si>
    <t>V </t>
  </si>
  <si>
    <t> K.Kordylewski </t>
  </si>
  <si>
    <t> AAB 2.21 </t>
  </si>
  <si>
    <t>2425951.527 </t>
  </si>
  <si>
    <t> 06.12.1929 00:38 </t>
  </si>
  <si>
    <t> -0.221 </t>
  </si>
  <si>
    <t>2426032.320 </t>
  </si>
  <si>
    <t> 24.02.1930 19:40 </t>
  </si>
  <si>
    <t> -0.217 </t>
  </si>
  <si>
    <t> J.Pagaczewski </t>
  </si>
  <si>
    <t>2426066.187 </t>
  </si>
  <si>
    <t> 30.03.1930 16:29 </t>
  </si>
  <si>
    <t> -0.228 </t>
  </si>
  <si>
    <t>2426269.475 </t>
  </si>
  <si>
    <t> 19.10.1930 23:24 </t>
  </si>
  <si>
    <t> -0.213 </t>
  </si>
  <si>
    <t>2426295.530 </t>
  </si>
  <si>
    <t> 15.11.1930 00:43 </t>
  </si>
  <si>
    <t> -0.219 </t>
  </si>
  <si>
    <t>2426295.533 </t>
  </si>
  <si>
    <t> 15.11.1930 00:47 </t>
  </si>
  <si>
    <t> -0.216 </t>
  </si>
  <si>
    <t>2426600.437 </t>
  </si>
  <si>
    <t> 15.09.1931 22:29 </t>
  </si>
  <si>
    <t> -0.222 </t>
  </si>
  <si>
    <t>2432227.001 </t>
  </si>
  <si>
    <t> 10.02.1947 12:01 </t>
  </si>
  <si>
    <t> -0.153 </t>
  </si>
  <si>
    <t> A.Soloviev </t>
  </si>
  <si>
    <t> PZ 12.269 </t>
  </si>
  <si>
    <t>2432234.829 </t>
  </si>
  <si>
    <t> 18.02.1947 07:53 </t>
  </si>
  <si>
    <t> -0.143 </t>
  </si>
  <si>
    <t> AC 62.9 </t>
  </si>
  <si>
    <t>2433209.515 </t>
  </si>
  <si>
    <t> 20.10.1949 00:21 </t>
  </si>
  <si>
    <t> -0.125 </t>
  </si>
  <si>
    <t> A.Szczepanowska </t>
  </si>
  <si>
    <t> AA 6.145 </t>
  </si>
  <si>
    <t>2438283.62 </t>
  </si>
  <si>
    <t> 11.09.1963 02:52 </t>
  </si>
  <si>
    <t> -0.03 </t>
  </si>
  <si>
    <t>IBVS 35 </t>
  </si>
  <si>
    <t>2439112.358 </t>
  </si>
  <si>
    <t> 17.12.1965 20:35 </t>
  </si>
  <si>
    <t> -0.020 </t>
  </si>
  <si>
    <t> A.Kizilirmak </t>
  </si>
  <si>
    <t> AN 289.192 </t>
  </si>
  <si>
    <t>2439112.359 </t>
  </si>
  <si>
    <t> 17.12.1965 20:36 </t>
  </si>
  <si>
    <t> -0.019 </t>
  </si>
  <si>
    <t> R.Kizilirmak </t>
  </si>
  <si>
    <t>2439852.498 </t>
  </si>
  <si>
    <t> 27.12.1967 23:57 </t>
  </si>
  <si>
    <t> K.Locher </t>
  </si>
  <si>
    <t> ORI 105 </t>
  </si>
  <si>
    <t>2439886.375 </t>
  </si>
  <si>
    <t> 30.01.1968 21:00 </t>
  </si>
  <si>
    <t> -0.005 </t>
  </si>
  <si>
    <t>2440157.408 </t>
  </si>
  <si>
    <t> 27.10.1968 21:47 </t>
  </si>
  <si>
    <t> -0.002 </t>
  </si>
  <si>
    <t> ORI 110 </t>
  </si>
  <si>
    <t>2440243.418 </t>
  </si>
  <si>
    <t> 21.01.1969 22:01 </t>
  </si>
  <si>
    <t> 0.007 </t>
  </si>
  <si>
    <t> ORI 111 </t>
  </si>
  <si>
    <t>2440527.469 </t>
  </si>
  <si>
    <t> 01.11.1969 23:15 </t>
  </si>
  <si>
    <t> H.Peter </t>
  </si>
  <si>
    <t> ORI 116 </t>
  </si>
  <si>
    <t>2440527.472 </t>
  </si>
  <si>
    <t> 01.11.1969 23:19 </t>
  </si>
  <si>
    <t> 0.000 </t>
  </si>
  <si>
    <t>2440837.594 </t>
  </si>
  <si>
    <t> 08.09.1970 02:15 </t>
  </si>
  <si>
    <t> 0.001 </t>
  </si>
  <si>
    <t> ORI 121 </t>
  </si>
  <si>
    <t>2440923.568 </t>
  </si>
  <si>
    <t> 03.12.1970 01:37 </t>
  </si>
  <si>
    <t> -0.026 </t>
  </si>
  <si>
    <t> E.Mayer </t>
  </si>
  <si>
    <t> ORI 122 </t>
  </si>
  <si>
    <t>2441301.469 </t>
  </si>
  <si>
    <t> 15.12.1971 23:15 </t>
  </si>
  <si>
    <t> -0.004 </t>
  </si>
  <si>
    <t> BBS 1 </t>
  </si>
  <si>
    <t>2441335.352 </t>
  </si>
  <si>
    <t> 18.01.1972 20:26 </t>
  </si>
  <si>
    <t> BBS 2 </t>
  </si>
  <si>
    <t>2441585.530 </t>
  </si>
  <si>
    <t> 25.09.1972 00:43 </t>
  </si>
  <si>
    <t> BBS 5 </t>
  </si>
  <si>
    <t>2441942.578 </t>
  </si>
  <si>
    <t> 17.09.1973 01:52 </t>
  </si>
  <si>
    <t> 0.013 </t>
  </si>
  <si>
    <t> BBS 11 </t>
  </si>
  <si>
    <t>2441989.473 </t>
  </si>
  <si>
    <t> 02.11.1973 23:21 </t>
  </si>
  <si>
    <t> -0.001 </t>
  </si>
  <si>
    <t> BBS 12 </t>
  </si>
  <si>
    <t>2442096.318 </t>
  </si>
  <si>
    <t> 17.02.1974 19:37 </t>
  </si>
  <si>
    <t> R.Germann </t>
  </si>
  <si>
    <t> BBS 14 </t>
  </si>
  <si>
    <t>2442299.598 </t>
  </si>
  <si>
    <t> 09.09.1974 02:21 </t>
  </si>
  <si>
    <t> 0.002 </t>
  </si>
  <si>
    <t> BBS 17 </t>
  </si>
  <si>
    <t>2442414.260 </t>
  </si>
  <si>
    <t> 01.01.1975 18:14 </t>
  </si>
  <si>
    <t> BBS 20 </t>
  </si>
  <si>
    <t>2442414.263 </t>
  </si>
  <si>
    <t> 01.01.1975 18:18 </t>
  </si>
  <si>
    <t>2442414.271 </t>
  </si>
  <si>
    <t> 01.01.1975 18:30 </t>
  </si>
  <si>
    <t> 0.008 </t>
  </si>
  <si>
    <t>2442427.297 </t>
  </si>
  <si>
    <t> 14.01.1975 19:07 </t>
  </si>
  <si>
    <t> 0.004 </t>
  </si>
  <si>
    <t>2442453.354 </t>
  </si>
  <si>
    <t> 09.02.1975 20:29 </t>
  </si>
  <si>
    <t> R.Diethelm </t>
  </si>
  <si>
    <t> BBS 21 </t>
  </si>
  <si>
    <t>2442716.577 </t>
  </si>
  <si>
    <t> 31.10.1975 01:50 </t>
  </si>
  <si>
    <t> 0.010 </t>
  </si>
  <si>
    <t> BBS 24 </t>
  </si>
  <si>
    <t>2442807.776 </t>
  </si>
  <si>
    <t> 30.01.1976 06:37 </t>
  </si>
  <si>
    <t> P.Atwood </t>
  </si>
  <si>
    <t> AOEB 6 </t>
  </si>
  <si>
    <t>2443172.621 </t>
  </si>
  <si>
    <t> 29.01.1977 02:54 </t>
  </si>
  <si>
    <t> -0.007 </t>
  </si>
  <si>
    <t> G.Samolyk </t>
  </si>
  <si>
    <t>2443795.478 </t>
  </si>
  <si>
    <t> 13.10.1978 23:28 </t>
  </si>
  <si>
    <t> BBS 39 </t>
  </si>
  <si>
    <t>2443821.538 </t>
  </si>
  <si>
    <t> 09.11.1978 00:54 </t>
  </si>
  <si>
    <t> -0.000 </t>
  </si>
  <si>
    <t> BBS 40 </t>
  </si>
  <si>
    <t>2443889.304 </t>
  </si>
  <si>
    <t> 15.01.1979 19:17 </t>
  </si>
  <si>
    <t> BBS 41 </t>
  </si>
  <si>
    <t>2444118.620 </t>
  </si>
  <si>
    <t> 02.09.1979 02:52 </t>
  </si>
  <si>
    <t> -0.010 </t>
  </si>
  <si>
    <t> BBS 45 </t>
  </si>
  <si>
    <t>2444212.445 </t>
  </si>
  <si>
    <t> 04.12.1979 22:40 </t>
  </si>
  <si>
    <t> BBS 46 </t>
  </si>
  <si>
    <t>2444212.454 </t>
  </si>
  <si>
    <t> 04.12.1979 22:53 </t>
  </si>
  <si>
    <t> 0.006 </t>
  </si>
  <si>
    <t>2444225.478 </t>
  </si>
  <si>
    <t> 17.12.1979 23:28 </t>
  </si>
  <si>
    <t>2444582.516 </t>
  </si>
  <si>
    <t> 09.12.1980 00:23 </t>
  </si>
  <si>
    <t> BBS 52 </t>
  </si>
  <si>
    <t>2444590.335 </t>
  </si>
  <si>
    <t> 16.12.1980 20:02 </t>
  </si>
  <si>
    <t> N.Stoikidis </t>
  </si>
  <si>
    <t>2444603.364 </t>
  </si>
  <si>
    <t> 29.12.1980 20:44 </t>
  </si>
  <si>
    <t>2444603.365 </t>
  </si>
  <si>
    <t> 29.12.1980 20:45 </t>
  </si>
  <si>
    <t>2444608.585 </t>
  </si>
  <si>
    <t> 04.01.1981 02:02 </t>
  </si>
  <si>
    <t> 0.015 </t>
  </si>
  <si>
    <t>2444634.642 </t>
  </si>
  <si>
    <t> 30.01.1981 03:24 </t>
  </si>
  <si>
    <t> 0.011 </t>
  </si>
  <si>
    <t>2444663.302 </t>
  </si>
  <si>
    <t> 27.02.1981 19:14 </t>
  </si>
  <si>
    <t> 0.005 </t>
  </si>
  <si>
    <t> BBS 53 </t>
  </si>
  <si>
    <t>2444957.798 </t>
  </si>
  <si>
    <t> 19.12.1981 07:09 </t>
  </si>
  <si>
    <t>2445236.642 </t>
  </si>
  <si>
    <t> 24.09.1982 03:24 </t>
  </si>
  <si>
    <t> BBS 62 </t>
  </si>
  <si>
    <t>2445241.8592 </t>
  </si>
  <si>
    <t> 29.09.1982 08:37 </t>
  </si>
  <si>
    <t> 0.0153 </t>
  </si>
  <si>
    <t>E </t>
  </si>
  <si>
    <t>?</t>
  </si>
  <si>
    <t> D.R.Faulkner </t>
  </si>
  <si>
    <t>IBVS 2321 </t>
  </si>
  <si>
    <t>2445296.587 </t>
  </si>
  <si>
    <t> 23.11.1982 02:05 </t>
  </si>
  <si>
    <t> 0.016 </t>
  </si>
  <si>
    <t> BBS 64 </t>
  </si>
  <si>
    <t>2445351.317 </t>
  </si>
  <si>
    <t> 16.01.1983 19:36 </t>
  </si>
  <si>
    <t> 0.018 </t>
  </si>
  <si>
    <t> G.Stefanopoulos </t>
  </si>
  <si>
    <t>2446005.444 </t>
  </si>
  <si>
    <t> 31.10.1984 22:39 </t>
  </si>
  <si>
    <t> 0.023 </t>
  </si>
  <si>
    <t> M.Kohl </t>
  </si>
  <si>
    <t> BBS 74 </t>
  </si>
  <si>
    <t>2446065.389 </t>
  </si>
  <si>
    <t> 30.12.1984 21:20 </t>
  </si>
  <si>
    <t> 0.029 </t>
  </si>
  <si>
    <t> BBS 75 </t>
  </si>
  <si>
    <t>2446435.452 </t>
  </si>
  <si>
    <t> 04.01.1986 22:50 </t>
  </si>
  <si>
    <t> 0.030 </t>
  </si>
  <si>
    <t> BBS 79 </t>
  </si>
  <si>
    <t>2446685.627 </t>
  </si>
  <si>
    <t> 12.09.1986 03:02 </t>
  </si>
  <si>
    <t> BBS 81 </t>
  </si>
  <si>
    <t>2447149.510 </t>
  </si>
  <si>
    <t> 20.12.1987 00:14 </t>
  </si>
  <si>
    <t> 0.026 </t>
  </si>
  <si>
    <t> BBS 86 </t>
  </si>
  <si>
    <t>2447157.349 </t>
  </si>
  <si>
    <t> 27.12.1987 20:22 </t>
  </si>
  <si>
    <t> 0.047 </t>
  </si>
  <si>
    <t>2447157.351 </t>
  </si>
  <si>
    <t> 27.12.1987 20:25 </t>
  </si>
  <si>
    <t> 0.049 </t>
  </si>
  <si>
    <t> E.Blättler </t>
  </si>
  <si>
    <t> BBS 87 </t>
  </si>
  <si>
    <t>2447170.377 </t>
  </si>
  <si>
    <t> 09.01.1988 21:02 </t>
  </si>
  <si>
    <t> 0.045 </t>
  </si>
  <si>
    <t>2447170.378 </t>
  </si>
  <si>
    <t> 09.01.1988 21:04 </t>
  </si>
  <si>
    <t> 0.046 </t>
  </si>
  <si>
    <t> A.Paschke </t>
  </si>
  <si>
    <t> BRNO 30 </t>
  </si>
  <si>
    <t>2447170.379 </t>
  </si>
  <si>
    <t> 09.01.1988 21:05 </t>
  </si>
  <si>
    <t>2447527.411 </t>
  </si>
  <si>
    <t> 31.12.1988 21:51 </t>
  </si>
  <si>
    <t> 0.048 </t>
  </si>
  <si>
    <t> BBS 90 </t>
  </si>
  <si>
    <t>2447532.627 </t>
  </si>
  <si>
    <t> 06.01.1989 03:02 </t>
  </si>
  <si>
    <t> 0.052 </t>
  </si>
  <si>
    <t> M.Smith </t>
  </si>
  <si>
    <t>2447545.658 </t>
  </si>
  <si>
    <t> 19.01.1989 03:47 </t>
  </si>
  <si>
    <t>2447803.658 </t>
  </si>
  <si>
    <t> 04.10.1989 03:47 </t>
  </si>
  <si>
    <t> BBS 92 </t>
  </si>
  <si>
    <t>2447824.508 </t>
  </si>
  <si>
    <t> 25.10.1989 00:11 </t>
  </si>
  <si>
    <t> 0.053 </t>
  </si>
  <si>
    <t> BBS 93 </t>
  </si>
  <si>
    <t>2447858.388 </t>
  </si>
  <si>
    <t> 27.11.1989 21:18 </t>
  </si>
  <si>
    <t> 0.055 </t>
  </si>
  <si>
    <t>2447897.473 </t>
  </si>
  <si>
    <t> 05.01.1990 23:21 </t>
  </si>
  <si>
    <t> BBS 94 </t>
  </si>
  <si>
    <t>2448538.596 </t>
  </si>
  <si>
    <t> 09.10.1991 02:18 </t>
  </si>
  <si>
    <t> 0.080 </t>
  </si>
  <si>
    <t> BBS 100 </t>
  </si>
  <si>
    <t>2448616.782 </t>
  </si>
  <si>
    <t> 26.12.1991 06:46 </t>
  </si>
  <si>
    <t> 0.084 </t>
  </si>
  <si>
    <t> R.Hill </t>
  </si>
  <si>
    <t>2448619.386 </t>
  </si>
  <si>
    <t> 28.12.1991 21:15 </t>
  </si>
  <si>
    <t> 0.082 </t>
  </si>
  <si>
    <t>2448619.387 </t>
  </si>
  <si>
    <t> 28.12.1991 21:17 </t>
  </si>
  <si>
    <t> 0.083 </t>
  </si>
  <si>
    <t> BBS 99 </t>
  </si>
  <si>
    <t>2448619.402 </t>
  </si>
  <si>
    <t> 28.12.1991 21:38 </t>
  </si>
  <si>
    <t> 0.098 </t>
  </si>
  <si>
    <t> D.Hanzl </t>
  </si>
  <si>
    <t> BRNO 31 </t>
  </si>
  <si>
    <t>2448653.272 </t>
  </si>
  <si>
    <t> 31.01.1992 18:31 </t>
  </si>
  <si>
    <t> 0.089 </t>
  </si>
  <si>
    <t>2448963.391 </t>
  </si>
  <si>
    <t> 06.12.1992 21:23 </t>
  </si>
  <si>
    <t> 0.086 </t>
  </si>
  <si>
    <t> BBS 102 </t>
  </si>
  <si>
    <t>2449239.635 </t>
  </si>
  <si>
    <t> 09.09.1993 03:14 </t>
  </si>
  <si>
    <t> 0.087 </t>
  </si>
  <si>
    <t> BBS 105 </t>
  </si>
  <si>
    <t>2449270.923 </t>
  </si>
  <si>
    <t> 10.10.1993 10:09 </t>
  </si>
  <si>
    <t> 0.102 </t>
  </si>
  <si>
    <t>2449364.754 </t>
  </si>
  <si>
    <t> 12.01.1994 06:05 </t>
  </si>
  <si>
    <t> 0.115 </t>
  </si>
  <si>
    <t>2449382.995 </t>
  </si>
  <si>
    <t> 30.01.1994 11:52 </t>
  </si>
  <si>
    <t> 0.113 </t>
  </si>
  <si>
    <t> K.Hirosawa </t>
  </si>
  <si>
    <t>VSB 47 </t>
  </si>
  <si>
    <t>2449661.839 </t>
  </si>
  <si>
    <t> 05.11.1994 08:08 </t>
  </si>
  <si>
    <t> 0.108 </t>
  </si>
  <si>
    <t>2449693.124 </t>
  </si>
  <si>
    <t> 06.12.1994 14:58 </t>
  </si>
  <si>
    <t> 0.121 </t>
  </si>
  <si>
    <t> Y.Sekino </t>
  </si>
  <si>
    <t>2449737.396 </t>
  </si>
  <si>
    <t> 19.01.1995 21:30 </t>
  </si>
  <si>
    <t> 0.090 </t>
  </si>
  <si>
    <t> BBS 108 </t>
  </si>
  <si>
    <t>2450008.467 </t>
  </si>
  <si>
    <t> 17.10.1995 23:12 </t>
  </si>
  <si>
    <t> 0.130 </t>
  </si>
  <si>
    <t> BBS 110 </t>
  </si>
  <si>
    <t>2450425.449 </t>
  </si>
  <si>
    <t> 07.12.1996 22:46 </t>
  </si>
  <si>
    <t> 0.141 </t>
  </si>
  <si>
    <t> BBS 114 </t>
  </si>
  <si>
    <t>2450503.640 </t>
  </si>
  <si>
    <t> 24.02.1997 03:21 </t>
  </si>
  <si>
    <t> 0.150 </t>
  </si>
  <si>
    <t>2450790.319 </t>
  </si>
  <si>
    <t> 07.12.1997 19:39 </t>
  </si>
  <si>
    <t> 0.162 </t>
  </si>
  <si>
    <t> BBS 116 </t>
  </si>
  <si>
    <t>2450863.284 </t>
  </si>
  <si>
    <t> 18.02.1998 18:48 </t>
  </si>
  <si>
    <t> 0.157 </t>
  </si>
  <si>
    <t> BBS 117 </t>
  </si>
  <si>
    <t>2451144.752 </t>
  </si>
  <si>
    <t> 27.11.1998 06:02 </t>
  </si>
  <si>
    <t> 0.170 </t>
  </si>
  <si>
    <t>2451189.054 </t>
  </si>
  <si>
    <t> 10.01.1999 13:17 </t>
  </si>
  <si>
    <t> 0.169 </t>
  </si>
  <si>
    <t> H.Maehara </t>
  </si>
  <si>
    <t>2451488.764 </t>
  </si>
  <si>
    <t> 06.11.1999 06:20 </t>
  </si>
  <si>
    <t> 0.182 </t>
  </si>
  <si>
    <t>2451582.583 </t>
  </si>
  <si>
    <t> 08.02.2000 01:59 </t>
  </si>
  <si>
    <t>2451595.614 </t>
  </si>
  <si>
    <t> 21.02.2000 02:44 </t>
  </si>
  <si>
    <t> 0.183 </t>
  </si>
  <si>
    <t>2451840.592 </t>
  </si>
  <si>
    <t> 23.10.2000 02:12 </t>
  </si>
  <si>
    <t> 0.191 </t>
  </si>
  <si>
    <t> BBS 124 </t>
  </si>
  <si>
    <t>2451939.625 </t>
  </si>
  <si>
    <t> 30.01.2001 03:00 </t>
  </si>
  <si>
    <t> 0.193 </t>
  </si>
  <si>
    <t> AOEB 12 </t>
  </si>
  <si>
    <t>2452184.605 </t>
  </si>
  <si>
    <t> 02.10.2001 02:31 </t>
  </si>
  <si>
    <t> 0.203 </t>
  </si>
  <si>
    <t> BBS 126 </t>
  </si>
  <si>
    <t>2452278.428 </t>
  </si>
  <si>
    <t> 03.01.2002 22:16 </t>
  </si>
  <si>
    <t> 0.208 </t>
  </si>
  <si>
    <t> BBS 127 </t>
  </si>
  <si>
    <t>2452330.5513 </t>
  </si>
  <si>
    <t> 25.02.2002 01:13 </t>
  </si>
  <si>
    <t> 0.2098 </t>
  </si>
  <si>
    <t>C </t>
  </si>
  <si>
    <t>ns</t>
  </si>
  <si>
    <t> S.Dvorak </t>
  </si>
  <si>
    <t>2452559.8935 </t>
  </si>
  <si>
    <t> 12.10.2002 09:26 </t>
  </si>
  <si>
    <t> 0.2183 </t>
  </si>
  <si>
    <t>2453018.5760 </t>
  </si>
  <si>
    <t> 14.01.2004 01:49 </t>
  </si>
  <si>
    <t> 0.2333 </t>
  </si>
  <si>
    <t>2453302.640 </t>
  </si>
  <si>
    <t> 24.10.2004 03:21 </t>
  </si>
  <si>
    <t> 0.236 </t>
  </si>
  <si>
    <t>OEJV 0003 </t>
  </si>
  <si>
    <t>2453373.010 </t>
  </si>
  <si>
    <t> 02.01.2005 12:14 </t>
  </si>
  <si>
    <t> 0.242 </t>
  </si>
  <si>
    <t> Hirosawa </t>
  </si>
  <si>
    <t>VSB 44 </t>
  </si>
  <si>
    <t>2453662.292 </t>
  </si>
  <si>
    <t> 18.10.2005 19:00 </t>
  </si>
  <si>
    <t> 0.251 </t>
  </si>
  <si>
    <t>2453763.935 </t>
  </si>
  <si>
    <t> 28.01.2006 10:26 </t>
  </si>
  <si>
    <t> 0.258 </t>
  </si>
  <si>
    <t> K.Nagai et al. </t>
  </si>
  <si>
    <t>VSB 45 </t>
  </si>
  <si>
    <t>2454076.6714 </t>
  </si>
  <si>
    <t> 07.12.2006 04:06 </t>
  </si>
  <si>
    <t> 0.2662 </t>
  </si>
  <si>
    <t> J.Bialozynski </t>
  </si>
  <si>
    <t>2454084.4897 </t>
  </si>
  <si>
    <t> 14.12.2006 23:45 </t>
  </si>
  <si>
    <t> 0.2663 </t>
  </si>
  <si>
    <t> S.Dogru et al. </t>
  </si>
  <si>
    <t>IBVS 5893 </t>
  </si>
  <si>
    <t>2454475.4092 </t>
  </si>
  <si>
    <t> 09.01.2008 21:49 </t>
  </si>
  <si>
    <t> 0.2760 </t>
  </si>
  <si>
    <t> A.Liakos &amp; P.Niarchos </t>
  </si>
  <si>
    <t>IBVS 5897 </t>
  </si>
  <si>
    <t>2454479.3194 </t>
  </si>
  <si>
    <t> 13.01.2008 19:39 </t>
  </si>
  <si>
    <t> 0.2771 </t>
  </si>
  <si>
    <t>B;V</t>
  </si>
  <si>
    <t>2454480.6219 </t>
  </si>
  <si>
    <t> 15.01.2008 02:55 </t>
  </si>
  <si>
    <t> 0.2766 </t>
  </si>
  <si>
    <t>JAAVSO 36(2);171 </t>
  </si>
  <si>
    <t>2454496.2583 </t>
  </si>
  <si>
    <t> 30.01.2008 18:11 </t>
  </si>
  <si>
    <t>2454863.7252 </t>
  </si>
  <si>
    <t> 01.02.2009 05:24 </t>
  </si>
  <si>
    <t> 0.2883 </t>
  </si>
  <si>
    <t>IBVS 5894 </t>
  </si>
  <si>
    <t>2455147.7882 </t>
  </si>
  <si>
    <t> 12.11.2009 06:55 </t>
  </si>
  <si>
    <t> 0.2901 </t>
  </si>
  <si>
    <t> JAAVSO 38;120 </t>
  </si>
  <si>
    <t>2455163.4249 </t>
  </si>
  <si>
    <t> 27.11.2009 22:11 </t>
  </si>
  <si>
    <t> 0.2905 </t>
  </si>
  <si>
    <t> N.Erkan et al. </t>
  </si>
  <si>
    <t>IBVS 5924 </t>
  </si>
  <si>
    <t>2455478.7646 </t>
  </si>
  <si>
    <t> 09.10.2010 06:21 </t>
  </si>
  <si>
    <t> 0.2963 </t>
  </si>
  <si>
    <t> JAAVSO 39;177 </t>
  </si>
  <si>
    <t>2455874.895 </t>
  </si>
  <si>
    <t> 09.11.2011 09:28 </t>
  </si>
  <si>
    <t> 0.305 </t>
  </si>
  <si>
    <t>IBVS 6011 </t>
  </si>
  <si>
    <t>2455929.6215 </t>
  </si>
  <si>
    <t> 03.01.2012 02:54 </t>
  </si>
  <si>
    <t> 0.3039 </t>
  </si>
  <si>
    <t> JAAVSO 41;122 </t>
  </si>
  <si>
    <t>2456231.9311 </t>
  </si>
  <si>
    <t> 31.10.2012 10:20 </t>
  </si>
  <si>
    <t> 0.3099 </t>
  </si>
  <si>
    <t>IBVS 6042 </t>
  </si>
  <si>
    <t>2456250.1721 </t>
  </si>
  <si>
    <t> 18.11.2012 16:07 </t>
  </si>
  <si>
    <t> 0.3084 </t>
  </si>
  <si>
    <t>VSB 55 </t>
  </si>
  <si>
    <t>2456609.8162 </t>
  </si>
  <si>
    <t> 13.11.2013 07:35 </t>
  </si>
  <si>
    <t> 0.3155 </t>
  </si>
  <si>
    <t> JAAVSO 42;426 </t>
  </si>
  <si>
    <t>OEJV 0003</t>
  </si>
  <si>
    <t>wt</t>
  </si>
  <si>
    <t>JAVSO..45..121</t>
  </si>
  <si>
    <t>JAVSO..46…79 (2018)</t>
  </si>
  <si>
    <t>OEJV 0204</t>
  </si>
  <si>
    <t>JAVSO..48…87</t>
  </si>
  <si>
    <t>JAVSO..48..256</t>
  </si>
  <si>
    <t>JAVSO 49, 108</t>
  </si>
  <si>
    <t>JAVSO, 50, 133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</si>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</sst>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_);\(&quot;$&quot;#,##0\)"/>
    <numFmt numFmtId="165" formatCode="0.E+00"/>
    <numFmt numFmtId="166" formatCode="0.0%"/>
    <numFmt numFmtId="167" formatCode="0.00000"/>
    <numFmt numFmtId="168" formatCode="0.000E+00"/>
  </numFmts>
  <fonts count="39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Unicode MS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4"/>
      <name val="Arial"/>
      <family val="2"/>
    </font>
    <font>
      <b/>
      <vertAlign val="superscript"/>
      <sz val="10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b/>
      <sz val="10"/>
      <color indexed="17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color indexed="20"/>
      <name val="Arial"/>
      <family val="2"/>
    </font>
    <font>
      <b/>
      <sz val="10"/>
      <color indexed="16"/>
      <name val="Arial"/>
      <family val="2"/>
    </font>
    <font>
      <sz val="10"/>
      <color indexed="13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25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>
      <alignment vertical="top"/>
    </xf>
    <xf numFmtId="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34" fillId="0" borderId="2" applyNumberFormat="0" applyFont="0" applyFill="0" applyAlignment="0" applyProtection="0"/>
  </cellStyleXfs>
  <cellXfs count="171">
    <xf numFmtId="0" fontId="0" fillId="0" borderId="0" xfId="0" applyAlignment="1"/>
    <xf numFmtId="0" fontId="3" fillId="0" borderId="0" xfId="0" applyFont="1" applyAlignment="1"/>
    <xf numFmtId="0" fontId="0" fillId="0" borderId="3" xfId="0" applyBorder="1" applyAlignment="1"/>
    <xf numFmtId="0" fontId="0" fillId="0" borderId="4" xfId="0" applyBorder="1" applyAlignment="1"/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0" applyFont="1" applyAlignment="1"/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0" fillId="0" borderId="0" xfId="0" applyFont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/>
    <xf numFmtId="0" fontId="0" fillId="0" borderId="9" xfId="0" applyBorder="1" applyAlignment="1"/>
    <xf numFmtId="0" fontId="0" fillId="0" borderId="10" xfId="0" applyBorder="1" applyAlignment="1"/>
    <xf numFmtId="0" fontId="14" fillId="0" borderId="0" xfId="0" applyFont="1" applyAlignme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11" xfId="0" applyFont="1" applyBorder="1" applyAlignment="1"/>
    <xf numFmtId="0" fontId="7" fillId="0" borderId="12" xfId="0" applyFont="1" applyBorder="1" applyAlignment="1"/>
    <xf numFmtId="0" fontId="15" fillId="0" borderId="0" xfId="0" applyFont="1">
      <alignment vertical="top"/>
    </xf>
    <xf numFmtId="0" fontId="0" fillId="0" borderId="0" xfId="0">
      <alignment vertical="top"/>
    </xf>
    <xf numFmtId="0" fontId="7" fillId="0" borderId="0" xfId="0" applyFont="1">
      <alignment vertical="top"/>
    </xf>
    <xf numFmtId="0" fontId="17" fillId="0" borderId="0" xfId="0" applyFont="1">
      <alignment vertical="top"/>
    </xf>
    <xf numFmtId="0" fontId="7" fillId="0" borderId="0" xfId="0" applyFont="1" applyAlignment="1">
      <alignment horizontal="center"/>
    </xf>
    <xf numFmtId="0" fontId="7" fillId="0" borderId="13" xfId="0" applyFont="1" applyBorder="1">
      <alignment vertical="top"/>
    </xf>
    <xf numFmtId="0" fontId="18" fillId="0" borderId="14" xfId="0" applyFont="1" applyBorder="1">
      <alignment vertical="top"/>
    </xf>
    <xf numFmtId="0" fontId="10" fillId="0" borderId="6" xfId="0" applyFont="1" applyBorder="1">
      <alignment vertical="top"/>
    </xf>
    <xf numFmtId="165" fontId="10" fillId="0" borderId="6" xfId="0" applyNumberFormat="1" applyFont="1" applyBorder="1" applyAlignment="1">
      <alignment horizontal="center"/>
    </xf>
    <xf numFmtId="166" fontId="7" fillId="0" borderId="0" xfId="0" applyNumberFormat="1" applyFont="1">
      <alignment vertical="top"/>
    </xf>
    <xf numFmtId="14" fontId="0" fillId="0" borderId="0" xfId="0" applyNumberFormat="1">
      <alignment vertical="top"/>
    </xf>
    <xf numFmtId="0" fontId="7" fillId="0" borderId="15" xfId="0" applyFont="1" applyBorder="1">
      <alignment vertical="top"/>
    </xf>
    <xf numFmtId="0" fontId="18" fillId="0" borderId="16" xfId="0" applyFont="1" applyBorder="1">
      <alignment vertical="top"/>
    </xf>
    <xf numFmtId="0" fontId="10" fillId="0" borderId="7" xfId="0" applyFont="1" applyBorder="1">
      <alignment vertical="top"/>
    </xf>
    <xf numFmtId="165" fontId="10" fillId="0" borderId="7" xfId="0" applyNumberFormat="1" applyFont="1" applyBorder="1" applyAlignment="1">
      <alignment horizontal="center"/>
    </xf>
    <xf numFmtId="0" fontId="7" fillId="0" borderId="17" xfId="0" applyFont="1" applyBorder="1">
      <alignment vertical="top"/>
    </xf>
    <xf numFmtId="0" fontId="18" fillId="0" borderId="18" xfId="0" applyFont="1" applyBorder="1">
      <alignment vertical="top"/>
    </xf>
    <xf numFmtId="0" fontId="10" fillId="0" borderId="8" xfId="0" applyFont="1" applyBorder="1">
      <alignment vertical="top"/>
    </xf>
    <xf numFmtId="165" fontId="10" fillId="0" borderId="8" xfId="0" applyNumberFormat="1" applyFont="1" applyBorder="1" applyAlignment="1">
      <alignment horizontal="center"/>
    </xf>
    <xf numFmtId="0" fontId="17" fillId="0" borderId="5" xfId="0" applyFont="1" applyBorder="1">
      <alignment vertical="top"/>
    </xf>
    <xf numFmtId="0" fontId="0" fillId="0" borderId="5" xfId="0" applyBorder="1">
      <alignment vertical="top"/>
    </xf>
    <xf numFmtId="0" fontId="18" fillId="0" borderId="0" xfId="0" applyFont="1">
      <alignment vertical="top"/>
    </xf>
    <xf numFmtId="165" fontId="10" fillId="0" borderId="0" xfId="0" applyNumberFormat="1" applyFont="1" applyAlignment="1">
      <alignment horizontal="center"/>
    </xf>
    <xf numFmtId="0" fontId="10" fillId="0" borderId="0" xfId="0" applyFont="1">
      <alignment vertical="top"/>
    </xf>
    <xf numFmtId="0" fontId="19" fillId="0" borderId="0" xfId="0" applyFont="1" applyProtection="1">
      <alignment vertical="top"/>
      <protection locked="0"/>
    </xf>
    <xf numFmtId="0" fontId="19" fillId="0" borderId="0" xfId="0" applyFont="1" applyAlignment="1">
      <alignment horizontal="center"/>
    </xf>
    <xf numFmtId="0" fontId="20" fillId="0" borderId="0" xfId="0" applyFont="1">
      <alignment vertical="top"/>
    </xf>
    <xf numFmtId="0" fontId="21" fillId="0" borderId="0" xfId="0" applyFont="1" applyAlignment="1">
      <alignment horizontal="center"/>
    </xf>
    <xf numFmtId="0" fontId="11" fillId="0" borderId="0" xfId="0" applyFont="1">
      <alignment vertical="top"/>
    </xf>
    <xf numFmtId="0" fontId="13" fillId="0" borderId="5" xfId="0" applyFont="1" applyBorder="1" applyAlignment="1">
      <alignment horizontal="center"/>
    </xf>
    <xf numFmtId="0" fontId="19" fillId="2" borderId="1" xfId="0" applyFont="1" applyFill="1" applyBorder="1">
      <alignment vertical="top"/>
    </xf>
    <xf numFmtId="0" fontId="10" fillId="0" borderId="19" xfId="0" applyFont="1" applyBorder="1">
      <alignment vertical="top"/>
    </xf>
    <xf numFmtId="0" fontId="7" fillId="0" borderId="1" xfId="0" applyFont="1" applyBorder="1">
      <alignment vertical="top"/>
    </xf>
    <xf numFmtId="10" fontId="7" fillId="0" borderId="0" xfId="0" applyNumberFormat="1" applyFont="1">
      <alignment vertical="top"/>
    </xf>
    <xf numFmtId="0" fontId="22" fillId="0" borderId="0" xfId="0" applyFont="1">
      <alignment vertical="top"/>
    </xf>
    <xf numFmtId="166" fontId="22" fillId="0" borderId="0" xfId="0" applyNumberFormat="1" applyFont="1">
      <alignment vertical="top"/>
    </xf>
    <xf numFmtId="10" fontId="22" fillId="0" borderId="0" xfId="0" applyNumberFormat="1" applyFont="1">
      <alignment vertical="top"/>
    </xf>
    <xf numFmtId="0" fontId="10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top"/>
    </xf>
    <xf numFmtId="0" fontId="13" fillId="0" borderId="0" xfId="0" applyFont="1">
      <alignment vertical="top"/>
    </xf>
    <xf numFmtId="0" fontId="19" fillId="0" borderId="0" xfId="0" applyFont="1">
      <alignment vertical="top"/>
    </xf>
    <xf numFmtId="0" fontId="14" fillId="0" borderId="0" xfId="0" applyFont="1">
      <alignment vertical="top"/>
    </xf>
    <xf numFmtId="0" fontId="12" fillId="0" borderId="0" xfId="0" applyFont="1">
      <alignment vertical="top"/>
    </xf>
    <xf numFmtId="22" fontId="10" fillId="0" borderId="0" xfId="0" applyNumberFormat="1" applyFont="1">
      <alignment vertical="top"/>
    </xf>
    <xf numFmtId="0" fontId="20" fillId="0" borderId="5" xfId="0" applyFont="1" applyBorder="1" applyAlignment="1">
      <alignment horizontal="center"/>
    </xf>
    <xf numFmtId="0" fontId="25" fillId="0" borderId="0" xfId="0" applyFont="1">
      <alignment vertical="top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>
      <alignment vertical="top"/>
    </xf>
    <xf numFmtId="0" fontId="0" fillId="0" borderId="15" xfId="0" applyBorder="1" applyAlignment="1">
      <alignment horizontal="center"/>
    </xf>
    <xf numFmtId="0" fontId="0" fillId="0" borderId="16" xfId="0" applyBorder="1">
      <alignment vertical="top"/>
    </xf>
    <xf numFmtId="0" fontId="27" fillId="0" borderId="0" xfId="7" applyAlignment="1" applyProtection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>
      <alignment vertical="top"/>
    </xf>
    <xf numFmtId="0" fontId="0" fillId="0" borderId="0" xfId="0" quotePrefix="1">
      <alignment vertical="top"/>
    </xf>
    <xf numFmtId="0" fontId="5" fillId="3" borderId="20" xfId="0" applyFont="1" applyFill="1" applyBorder="1" applyAlignment="1">
      <alignment horizontal="left" vertical="top" wrapText="1" indent="1"/>
    </xf>
    <xf numFmtId="0" fontId="5" fillId="3" borderId="20" xfId="0" applyFont="1" applyFill="1" applyBorder="1" applyAlignment="1">
      <alignment horizontal="center" vertical="top" wrapText="1"/>
    </xf>
    <xf numFmtId="0" fontId="5" fillId="3" borderId="20" xfId="0" applyFont="1" applyFill="1" applyBorder="1" applyAlignment="1">
      <alignment horizontal="right" vertical="top" wrapText="1"/>
    </xf>
    <xf numFmtId="0" fontId="27" fillId="3" borderId="20" xfId="7" applyFill="1" applyBorder="1" applyAlignment="1" applyProtection="1">
      <alignment horizontal="right" vertical="top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/>
    <xf numFmtId="0" fontId="7" fillId="0" borderId="9" xfId="0" applyFont="1" applyBorder="1" applyAlignment="1"/>
    <xf numFmtId="0" fontId="0" fillId="0" borderId="21" xfId="0" applyBorder="1" applyAlignment="1"/>
    <xf numFmtId="0" fontId="0" fillId="0" borderId="0" xfId="0" quotePrefix="1" applyAlignment="1"/>
    <xf numFmtId="0" fontId="7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19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0" fillId="0" borderId="13" xfId="0" applyBorder="1" applyAlignment="1"/>
    <xf numFmtId="0" fontId="10" fillId="0" borderId="22" xfId="0" applyFont="1" applyBorder="1" applyAlignment="1"/>
    <xf numFmtId="0" fontId="0" fillId="0" borderId="22" xfId="0" applyBorder="1" applyAlignment="1">
      <alignment horizontal="right"/>
    </xf>
    <xf numFmtId="0" fontId="0" fillId="0" borderId="14" xfId="0" applyBorder="1" applyAlignment="1"/>
    <xf numFmtId="0" fontId="11" fillId="0" borderId="0" xfId="0" applyFont="1" applyAlignment="1"/>
    <xf numFmtId="0" fontId="0" fillId="4" borderId="13" xfId="0" applyFill="1" applyBorder="1" applyAlignment="1"/>
    <xf numFmtId="0" fontId="11" fillId="4" borderId="14" xfId="0" applyFont="1" applyFill="1" applyBorder="1" applyAlignment="1"/>
    <xf numFmtId="0" fontId="25" fillId="0" borderId="6" xfId="0" applyFont="1" applyBorder="1" applyAlignment="1"/>
    <xf numFmtId="0" fontId="0" fillId="0" borderId="16" xfId="0" applyBorder="1" applyAlignment="1"/>
    <xf numFmtId="0" fontId="0" fillId="4" borderId="15" xfId="0" applyFill="1" applyBorder="1" applyAlignment="1"/>
    <xf numFmtId="0" fontId="11" fillId="4" borderId="16" xfId="0" applyFont="1" applyFill="1" applyBorder="1" applyAlignment="1"/>
    <xf numFmtId="0" fontId="25" fillId="0" borderId="7" xfId="0" applyFont="1" applyBorder="1" applyAlignment="1"/>
    <xf numFmtId="11" fontId="0" fillId="0" borderId="0" xfId="0" applyNumberFormat="1" applyAlignment="1"/>
    <xf numFmtId="0" fontId="0" fillId="5" borderId="15" xfId="0" applyFill="1" applyBorder="1" applyAlignment="1"/>
    <xf numFmtId="0" fontId="11" fillId="6" borderId="16" xfId="0" applyFont="1" applyFill="1" applyBorder="1" applyAlignment="1"/>
    <xf numFmtId="0" fontId="11" fillId="5" borderId="15" xfId="0" applyFont="1" applyFill="1" applyBorder="1" applyAlignment="1"/>
    <xf numFmtId="0" fontId="0" fillId="4" borderId="17" xfId="0" applyFill="1" applyBorder="1" applyAlignment="1"/>
    <xf numFmtId="0" fontId="11" fillId="4" borderId="18" xfId="0" applyFont="1" applyFill="1" applyBorder="1" applyAlignment="1"/>
    <xf numFmtId="0" fontId="25" fillId="0" borderId="8" xfId="0" applyFont="1" applyBorder="1" applyAlignment="1"/>
    <xf numFmtId="0" fontId="0" fillId="0" borderId="15" xfId="0" applyBorder="1" applyAlignment="1"/>
    <xf numFmtId="0" fontId="0" fillId="0" borderId="15" xfId="0" applyBorder="1" applyAlignment="1">
      <alignment horizontal="left"/>
    </xf>
    <xf numFmtId="0" fontId="14" fillId="0" borderId="15" xfId="0" applyFont="1" applyBorder="1" applyAlignment="1"/>
    <xf numFmtId="2" fontId="10" fillId="0" borderId="0" xfId="0" applyNumberFormat="1" applyFont="1" applyAlignment="1"/>
    <xf numFmtId="1" fontId="10" fillId="0" borderId="0" xfId="0" applyNumberFormat="1" applyFont="1" applyAlignment="1"/>
    <xf numFmtId="168" fontId="10" fillId="0" borderId="0" xfId="0" applyNumberFormat="1" applyFont="1" applyAlignment="1"/>
    <xf numFmtId="0" fontId="11" fillId="0" borderId="17" xfId="0" applyFont="1" applyBorder="1" applyAlignment="1"/>
    <xf numFmtId="0" fontId="32" fillId="6" borderId="5" xfId="0" applyFont="1" applyFill="1" applyBorder="1" applyAlignment="1"/>
    <xf numFmtId="0" fontId="0" fillId="0" borderId="5" xfId="0" applyBorder="1" applyAlignment="1"/>
    <xf numFmtId="0" fontId="0" fillId="0" borderId="18" xfId="0" applyBorder="1" applyAlignment="1"/>
    <xf numFmtId="0" fontId="3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1" fillId="0" borderId="0" xfId="0" applyNumberFormat="1" applyFont="1" applyAlignment="1"/>
    <xf numFmtId="0" fontId="35" fillId="0" borderId="0" xfId="0" applyFont="1">
      <alignment vertical="top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36" fillId="0" borderId="0" xfId="8" applyFont="1" applyAlignment="1">
      <alignment horizontal="left" vertical="center"/>
    </xf>
    <xf numFmtId="0" fontId="36" fillId="0" borderId="0" xfId="8" applyFont="1" applyAlignment="1">
      <alignment horizontal="center"/>
    </xf>
    <xf numFmtId="0" fontId="37" fillId="0" borderId="0" xfId="8" applyFont="1" applyAlignment="1">
      <alignment horizontal="left"/>
    </xf>
    <xf numFmtId="0" fontId="37" fillId="0" borderId="0" xfId="8" applyFont="1" applyAlignment="1">
      <alignment horizontal="center"/>
    </xf>
    <xf numFmtId="0" fontId="25" fillId="0" borderId="0" xfId="8" applyFont="1"/>
    <xf numFmtId="0" fontId="25" fillId="0" borderId="0" xfId="8" applyFont="1" applyAlignment="1">
      <alignment horizontal="left"/>
    </xf>
    <xf numFmtId="0" fontId="20" fillId="0" borderId="0" xfId="8" applyFont="1" applyAlignment="1">
      <alignment horizontal="left"/>
    </xf>
    <xf numFmtId="0" fontId="37" fillId="0" borderId="0" xfId="8" applyFont="1"/>
    <xf numFmtId="0" fontId="37" fillId="0" borderId="0" xfId="0" applyFont="1" applyAlignment="1"/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167" fontId="38" fillId="0" borderId="0" xfId="0" applyNumberFormat="1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 applyProtection="1">
      <alignment horizontal="left" vertical="center" wrapText="1"/>
      <protection locked="0"/>
    </xf>
    <xf numFmtId="0" fontId="38" fillId="0" borderId="0" xfId="0" applyFont="1" applyAlignment="1" applyProtection="1">
      <alignment horizontal="center" vertical="center" wrapText="1"/>
      <protection locked="0"/>
    </xf>
  </cellXfs>
  <cellStyles count="10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Normal_A" xfId="8" xr:uid="{00000000-0005-0000-0000-000008000000}"/>
    <cellStyle name="Total" xfId="9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TZ Eri - O-C Diagr.</a:t>
            </a:r>
          </a:p>
        </c:rich>
      </c:tx>
      <c:layout>
        <c:manualLayout>
          <c:xMode val="edge"/>
          <c:yMode val="edge"/>
          <c:x val="0.41706186015847546"/>
          <c:y val="3.4055727554179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08062835585079"/>
          <c:y val="0.14860681114551083"/>
          <c:w val="0.86255974072482033"/>
          <c:h val="0.656346749226006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1'!$H$21:$H$988</c:f>
              <c:numCache>
                <c:formatCode>General</c:formatCode>
                <c:ptCount val="968"/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DC-4745-8694-D7B2A0ABA75D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1'!$D$21:$D$988</c:f>
                <c:numCache>
                  <c:formatCode>General</c:formatCode>
                  <c:ptCount val="9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  <c:pt idx="75">
                    <c:v>3.0000000000000001E-3</c:v>
                  </c:pt>
                  <c:pt idx="76">
                    <c:v>0</c:v>
                  </c:pt>
                  <c:pt idx="77">
                    <c:v>6.0000000000000001E-3</c:v>
                  </c:pt>
                  <c:pt idx="78">
                    <c:v>5.0000000000000001E-3</c:v>
                  </c:pt>
                  <c:pt idx="80">
                    <c:v>3.0000000000000001E-3</c:v>
                  </c:pt>
                  <c:pt idx="81">
                    <c:v>6.0000000000000001E-3</c:v>
                  </c:pt>
                  <c:pt idx="82">
                    <c:v>4.0000000000000001E-3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4.0000000000000001E-3</c:v>
                  </c:pt>
                  <c:pt idx="89">
                    <c:v>3.0000000000000001E-3</c:v>
                  </c:pt>
                  <c:pt idx="90">
                    <c:v>8.0000000000000002E-3</c:v>
                  </c:pt>
                  <c:pt idx="91">
                    <c:v>0</c:v>
                  </c:pt>
                  <c:pt idx="92">
                    <c:v>3.0000000000000001E-3</c:v>
                  </c:pt>
                  <c:pt idx="93">
                    <c:v>4.0000000000000001E-3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2.9999999999999997E-4</c:v>
                  </c:pt>
                  <c:pt idx="112">
                    <c:v>2.0000000000000001E-4</c:v>
                  </c:pt>
                  <c:pt idx="113">
                    <c:v>2.9999999999999997E-4</c:v>
                  </c:pt>
                  <c:pt idx="114">
                    <c:v>2.0000000000000001E-4</c:v>
                  </c:pt>
                  <c:pt idx="115">
                    <c:v>1E-4</c:v>
                  </c:pt>
                  <c:pt idx="116">
                    <c:v>6.9999999999999999E-4</c:v>
                  </c:pt>
                  <c:pt idx="117">
                    <c:v>1E-4</c:v>
                  </c:pt>
                  <c:pt idx="118">
                    <c:v>2.0000000000000001E-4</c:v>
                  </c:pt>
                  <c:pt idx="119">
                    <c:v>1.1000000000000001E-3</c:v>
                  </c:pt>
                  <c:pt idx="120">
                    <c:v>2.0000000000000001E-4</c:v>
                  </c:pt>
                  <c:pt idx="121">
                    <c:v>2.3000000000000001E-4</c:v>
                  </c:pt>
                  <c:pt idx="122">
                    <c:v>2.0000000000000001E-4</c:v>
                  </c:pt>
                  <c:pt idx="123">
                    <c:v>3.0000000000000003E-4</c:v>
                  </c:pt>
                  <c:pt idx="124">
                    <c:v>0</c:v>
                  </c:pt>
                  <c:pt idx="125">
                    <c:v>1E-4</c:v>
                  </c:pt>
                  <c:pt idx="126">
                    <c:v>1.2999999999999999E-4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1.8000000000000001E-4</c:v>
                  </c:pt>
                  <c:pt idx="131">
                    <c:v>2.1000000000000001E-4</c:v>
                  </c:pt>
                  <c:pt idx="132">
                    <c:v>1E-4</c:v>
                  </c:pt>
                  <c:pt idx="133">
                    <c:v>1.8000000000000001E-4</c:v>
                  </c:pt>
                  <c:pt idx="134">
                    <c:v>1E-4</c:v>
                  </c:pt>
                  <c:pt idx="135">
                    <c:v>1.8000000000000001E-4</c:v>
                  </c:pt>
                  <c:pt idx="136">
                    <c:v>1E-4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1E-4</c:v>
                  </c:pt>
                </c:numCache>
              </c:numRef>
            </c:plus>
            <c:minus>
              <c:numRef>
                <c:f>'Active 1'!$D$21:$D$988</c:f>
                <c:numCache>
                  <c:formatCode>General</c:formatCode>
                  <c:ptCount val="9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  <c:pt idx="75">
                    <c:v>3.0000000000000001E-3</c:v>
                  </c:pt>
                  <c:pt idx="76">
                    <c:v>0</c:v>
                  </c:pt>
                  <c:pt idx="77">
                    <c:v>6.0000000000000001E-3</c:v>
                  </c:pt>
                  <c:pt idx="78">
                    <c:v>5.0000000000000001E-3</c:v>
                  </c:pt>
                  <c:pt idx="80">
                    <c:v>3.0000000000000001E-3</c:v>
                  </c:pt>
                  <c:pt idx="81">
                    <c:v>6.0000000000000001E-3</c:v>
                  </c:pt>
                  <c:pt idx="82">
                    <c:v>4.0000000000000001E-3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4.0000000000000001E-3</c:v>
                  </c:pt>
                  <c:pt idx="89">
                    <c:v>3.0000000000000001E-3</c:v>
                  </c:pt>
                  <c:pt idx="90">
                    <c:v>8.0000000000000002E-3</c:v>
                  </c:pt>
                  <c:pt idx="91">
                    <c:v>0</c:v>
                  </c:pt>
                  <c:pt idx="92">
                    <c:v>3.0000000000000001E-3</c:v>
                  </c:pt>
                  <c:pt idx="93">
                    <c:v>4.0000000000000001E-3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2.9999999999999997E-4</c:v>
                  </c:pt>
                  <c:pt idx="112">
                    <c:v>2.0000000000000001E-4</c:v>
                  </c:pt>
                  <c:pt idx="113">
                    <c:v>2.9999999999999997E-4</c:v>
                  </c:pt>
                  <c:pt idx="114">
                    <c:v>2.0000000000000001E-4</c:v>
                  </c:pt>
                  <c:pt idx="115">
                    <c:v>1E-4</c:v>
                  </c:pt>
                  <c:pt idx="116">
                    <c:v>6.9999999999999999E-4</c:v>
                  </c:pt>
                  <c:pt idx="117">
                    <c:v>1E-4</c:v>
                  </c:pt>
                  <c:pt idx="118">
                    <c:v>2.0000000000000001E-4</c:v>
                  </c:pt>
                  <c:pt idx="119">
                    <c:v>1.1000000000000001E-3</c:v>
                  </c:pt>
                  <c:pt idx="120">
                    <c:v>2.0000000000000001E-4</c:v>
                  </c:pt>
                  <c:pt idx="121">
                    <c:v>2.3000000000000001E-4</c:v>
                  </c:pt>
                  <c:pt idx="122">
                    <c:v>2.0000000000000001E-4</c:v>
                  </c:pt>
                  <c:pt idx="123">
                    <c:v>3.0000000000000003E-4</c:v>
                  </c:pt>
                  <c:pt idx="124">
                    <c:v>0</c:v>
                  </c:pt>
                  <c:pt idx="125">
                    <c:v>1E-4</c:v>
                  </c:pt>
                  <c:pt idx="126">
                    <c:v>1.2999999999999999E-4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1.8000000000000001E-4</c:v>
                  </c:pt>
                  <c:pt idx="131">
                    <c:v>2.1000000000000001E-4</c:v>
                  </c:pt>
                  <c:pt idx="132">
                    <c:v>1E-4</c:v>
                  </c:pt>
                  <c:pt idx="133">
                    <c:v>1.8000000000000001E-4</c:v>
                  </c:pt>
                  <c:pt idx="134">
                    <c:v>1E-4</c:v>
                  </c:pt>
                  <c:pt idx="135">
                    <c:v>1.8000000000000001E-4</c:v>
                  </c:pt>
                  <c:pt idx="136">
                    <c:v>1E-4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1'!$I$21:$I$988</c:f>
              <c:numCache>
                <c:formatCode>General</c:formatCode>
                <c:ptCount val="968"/>
                <c:pt idx="0">
                  <c:v>-0.20636929999818676</c:v>
                </c:pt>
                <c:pt idx="1">
                  <c:v>-0.2214998999988893</c:v>
                </c:pt>
                <c:pt idx="2">
                  <c:v>-0.21652419999736594</c:v>
                </c:pt>
                <c:pt idx="3">
                  <c:v>-0.22837309999522404</c:v>
                </c:pt>
                <c:pt idx="4">
                  <c:v>-0.21346649999759393</c:v>
                </c:pt>
                <c:pt idx="5">
                  <c:v>-0.2191194999977597</c:v>
                </c:pt>
                <c:pt idx="6">
                  <c:v>-0.21611949999714852</c:v>
                </c:pt>
                <c:pt idx="7">
                  <c:v>-0.22175959999731276</c:v>
                </c:pt>
                <c:pt idx="8">
                  <c:v>-0.15274229999704403</c:v>
                </c:pt>
                <c:pt idx="9">
                  <c:v>-0.1429381999951147</c:v>
                </c:pt>
                <c:pt idx="10">
                  <c:v>-0.12536040000122739</c:v>
                </c:pt>
                <c:pt idx="11">
                  <c:v>-2.9499499993107747E-2</c:v>
                </c:pt>
                <c:pt idx="12">
                  <c:v>-2.0264899998437613E-2</c:v>
                </c:pt>
                <c:pt idx="13">
                  <c:v>-1.9264900001871865E-2</c:v>
                </c:pt>
                <c:pt idx="14">
                  <c:v>-2.8100999988964759E-3</c:v>
                </c:pt>
                <c:pt idx="15">
                  <c:v>-4.6589999983552843E-3</c:v>
                </c:pt>
                <c:pt idx="16">
                  <c:v>-2.4501999942003749E-3</c:v>
                </c:pt>
                <c:pt idx="17">
                  <c:v>7.3948999997810461E-3</c:v>
                </c:pt>
                <c:pt idx="18">
                  <c:v>-2.7228000035393052E-3</c:v>
                </c:pt>
                <c:pt idx="19">
                  <c:v>2.7720000070985407E-4</c:v>
                </c:pt>
                <c:pt idx="20">
                  <c:v>5.0650000048335642E-4</c:v>
                </c:pt>
                <c:pt idx="22">
                  <c:v>-4.1169000032823533E-3</c:v>
                </c:pt>
                <c:pt idx="23">
                  <c:v>3.4199998481199145E-5</c:v>
                </c:pt>
                <c:pt idx="24">
                  <c:v>-4.2345999972894788E-3</c:v>
                </c:pt>
                <c:pt idx="25">
                  <c:v>1.2819300005503464E-2</c:v>
                </c:pt>
                <c:pt idx="26">
                  <c:v>-1.3561000014306046E-3</c:v>
                </c:pt>
                <c:pt idx="27">
                  <c:v>-5.0333999970462173E-3</c:v>
                </c:pt>
                <c:pt idx="30">
                  <c:v>1.873200002592057E-3</c:v>
                </c:pt>
                <c:pt idx="31">
                  <c:v>-2.9999999969732016E-3</c:v>
                </c:pt>
                <c:pt idx="33">
                  <c:v>8.0000000016298145E-3</c:v>
                </c:pt>
                <c:pt idx="34">
                  <c:v>3.673500003060326E-3</c:v>
                </c:pt>
                <c:pt idx="35">
                  <c:v>2.0500003302004188E-5</c:v>
                </c:pt>
                <c:pt idx="36">
                  <c:v>1.0425200001918711E-2</c:v>
                </c:pt>
                <c:pt idx="37">
                  <c:v>-2.8603000027942471E-3</c:v>
                </c:pt>
                <c:pt idx="38">
                  <c:v>-7.0023000007495284E-3</c:v>
                </c:pt>
                <c:pt idx="39">
                  <c:v>3.9100000140024349E-4</c:v>
                </c:pt>
                <c:pt idx="40">
                  <c:v>-2.6200000138487667E-4</c:v>
                </c:pt>
                <c:pt idx="41">
                  <c:v>8.0401999948662706E-3</c:v>
                </c:pt>
                <c:pt idx="42">
                  <c:v>-9.7061999986181036E-3</c:v>
                </c:pt>
                <c:pt idx="43">
                  <c:v>-3.0570000017178245E-3</c:v>
                </c:pt>
                <c:pt idx="44">
                  <c:v>5.942999996477738E-3</c:v>
                </c:pt>
                <c:pt idx="45">
                  <c:v>-3.8349999522324651E-4</c:v>
                </c:pt>
                <c:pt idx="46">
                  <c:v>6.6704000055324286E-3</c:v>
                </c:pt>
                <c:pt idx="47">
                  <c:v>7.4745000019902363E-3</c:v>
                </c:pt>
                <c:pt idx="48">
                  <c:v>6.1480000003939494E-3</c:v>
                </c:pt>
                <c:pt idx="49">
                  <c:v>7.1479999969596975E-3</c:v>
                </c:pt>
                <c:pt idx="50">
                  <c:v>1.5017400000942871E-2</c:v>
                </c:pt>
                <c:pt idx="51">
                  <c:v>1.1364400001184549E-2</c:v>
                </c:pt>
                <c:pt idx="52">
                  <c:v>4.6461000019917265E-3</c:v>
                </c:pt>
                <c:pt idx="53">
                  <c:v>1.5267200004018378E-2</c:v>
                </c:pt>
                <c:pt idx="54">
                  <c:v>1.028010000300128E-2</c:v>
                </c:pt>
                <c:pt idx="56">
                  <c:v>1.5778200002387166E-2</c:v>
                </c:pt>
                <c:pt idx="57">
                  <c:v>1.8406900002446491E-2</c:v>
                </c:pt>
                <c:pt idx="58">
                  <c:v>2.3016600003757048E-2</c:v>
                </c:pt>
                <c:pt idx="59">
                  <c:v>2.8514700003142934E-2</c:v>
                </c:pt>
                <c:pt idx="60">
                  <c:v>3.0242100001487415E-2</c:v>
                </c:pt>
                <c:pt idx="61">
                  <c:v>2.2973300001467578E-2</c:v>
                </c:pt>
                <c:pt idx="62">
                  <c:v>2.6349900006607641E-2</c:v>
                </c:pt>
                <c:pt idx="63">
                  <c:v>4.7153999999864027E-2</c:v>
                </c:pt>
                <c:pt idx="64">
                  <c:v>4.9154000000271481E-2</c:v>
                </c:pt>
                <c:pt idx="65">
                  <c:v>4.4827500001701992E-2</c:v>
                </c:pt>
                <c:pt idx="67">
                  <c:v>4.6827500002109446E-2</c:v>
                </c:pt>
                <c:pt idx="68">
                  <c:v>4.788140000164276E-2</c:v>
                </c:pt>
                <c:pt idx="69">
                  <c:v>5.1750799997535069E-2</c:v>
                </c:pt>
                <c:pt idx="70">
                  <c:v>5.2424300003622193E-2</c:v>
                </c:pt>
                <c:pt idx="71">
                  <c:v>5.1959600001282524E-2</c:v>
                </c:pt>
                <c:pt idx="72">
                  <c:v>5.3437200003827456E-2</c:v>
                </c:pt>
                <c:pt idx="73">
                  <c:v>5.458830000134185E-2</c:v>
                </c:pt>
                <c:pt idx="74">
                  <c:v>4.8608799996145535E-2</c:v>
                </c:pt>
                <c:pt idx="75">
                  <c:v>7.9545000000507571E-2</c:v>
                </c:pt>
                <c:pt idx="76">
                  <c:v>8.3586000000650529E-2</c:v>
                </c:pt>
                <c:pt idx="77">
                  <c:v>8.1520699997781776E-2</c:v>
                </c:pt>
                <c:pt idx="78">
                  <c:v>8.2520700001623482E-2</c:v>
                </c:pt>
                <c:pt idx="80">
                  <c:v>8.867179999651853E-2</c:v>
                </c:pt>
                <c:pt idx="81">
                  <c:v>8.5901100006594788E-2</c:v>
                </c:pt>
                <c:pt idx="82">
                  <c:v>8.6979300001985393E-2</c:v>
                </c:pt>
                <c:pt idx="83">
                  <c:v>0.10219570000481326</c:v>
                </c:pt>
                <c:pt idx="84">
                  <c:v>0.1148449000029359</c:v>
                </c:pt>
                <c:pt idx="86">
                  <c:v>0.10840070000267588</c:v>
                </c:pt>
                <c:pt idx="88">
                  <c:v>8.9507000004232395E-2</c:v>
                </c:pt>
                <c:pt idx="89">
                  <c:v>0.12971580000157701</c:v>
                </c:pt>
                <c:pt idx="90">
                  <c:v>0.14126779999787686</c:v>
                </c:pt>
                <c:pt idx="91">
                  <c:v>0.15030880000267643</c:v>
                </c:pt>
                <c:pt idx="92">
                  <c:v>0.16212580000137677</c:v>
                </c:pt>
                <c:pt idx="93">
                  <c:v>0.15729740000097081</c:v>
                </c:pt>
                <c:pt idx="94">
                  <c:v>0.1702450000011595</c:v>
                </c:pt>
                <c:pt idx="96">
                  <c:v>0.18162540000776062</c:v>
                </c:pt>
                <c:pt idx="97">
                  <c:v>0.18227459999616258</c:v>
                </c:pt>
                <c:pt idx="98">
                  <c:v>0.1829481000022497</c:v>
                </c:pt>
                <c:pt idx="99">
                  <c:v>0.19080989999929443</c:v>
                </c:pt>
                <c:pt idx="101">
                  <c:v>0.2031903000024613</c:v>
                </c:pt>
                <c:pt idx="102">
                  <c:v>0.20783949999895412</c:v>
                </c:pt>
                <c:pt idx="106">
                  <c:v>0.2361765999958152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DC-4745-8694-D7B2A0ABA75D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Ref>
                <c:f>'Active 1'!$D$21:$D$44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1'!$J$21:$J$988</c:f>
              <c:numCache>
                <c:formatCode>General</c:formatCode>
                <c:ptCount val="968"/>
                <c:pt idx="55">
                  <c:v>1.5349499997682869E-2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DC-4745-8694-D7B2A0ABA75D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1'!$K$21:$K$988</c:f>
              <c:numCache>
                <c:formatCode>General</c:formatCode>
                <c:ptCount val="968"/>
                <c:pt idx="85">
                  <c:v>0.11338780000369297</c:v>
                </c:pt>
                <c:pt idx="87">
                  <c:v>0.12061710000125458</c:v>
                </c:pt>
                <c:pt idx="95">
                  <c:v>0.1691348999956972</c:v>
                </c:pt>
                <c:pt idx="100">
                  <c:v>0.19332849999773316</c:v>
                </c:pt>
                <c:pt idx="103">
                  <c:v>0.20983349999733036</c:v>
                </c:pt>
                <c:pt idx="104">
                  <c:v>0.2182870999968145</c:v>
                </c:pt>
                <c:pt idx="105">
                  <c:v>0.23329430000012508</c:v>
                </c:pt>
                <c:pt idx="107">
                  <c:v>0.2424135000037495</c:v>
                </c:pt>
                <c:pt idx="108">
                  <c:v>0.25116520000301534</c:v>
                </c:pt>
                <c:pt idx="109">
                  <c:v>0.25761849999980768</c:v>
                </c:pt>
                <c:pt idx="110">
                  <c:v>0.26618250000319676</c:v>
                </c:pt>
                <c:pt idx="111">
                  <c:v>0.26628659999551019</c:v>
                </c:pt>
                <c:pt idx="112">
                  <c:v>0.27599159999954281</c:v>
                </c:pt>
                <c:pt idx="113">
                  <c:v>0.2770936500019161</c:v>
                </c:pt>
                <c:pt idx="114">
                  <c:v>0.2765609999987646</c:v>
                </c:pt>
                <c:pt idx="115">
                  <c:v>0.27656920000299579</c:v>
                </c:pt>
                <c:pt idx="116">
                  <c:v>0.28826190000108909</c:v>
                </c:pt>
                <c:pt idx="117">
                  <c:v>0.29014420000748942</c:v>
                </c:pt>
                <c:pt idx="118">
                  <c:v>0.29045239999686601</c:v>
                </c:pt>
                <c:pt idx="119">
                  <c:v>0.29324640000413638</c:v>
                </c:pt>
                <c:pt idx="120">
                  <c:v>0.29625110000051791</c:v>
                </c:pt>
                <c:pt idx="121">
                  <c:v>0.30379420000099344</c:v>
                </c:pt>
                <c:pt idx="122">
                  <c:v>0.30385419999947771</c:v>
                </c:pt>
                <c:pt idx="123">
                  <c:v>0.30987940000341041</c:v>
                </c:pt>
                <c:pt idx="124">
                  <c:v>0.30842230000416748</c:v>
                </c:pt>
                <c:pt idx="125">
                  <c:v>0.31551089999993565</c:v>
                </c:pt>
                <c:pt idx="126">
                  <c:v>0.31560090000130003</c:v>
                </c:pt>
                <c:pt idx="127">
                  <c:v>0.33425020000140648</c:v>
                </c:pt>
                <c:pt idx="128">
                  <c:v>0.33425020000140648</c:v>
                </c:pt>
                <c:pt idx="129">
                  <c:v>0.33544830000028014</c:v>
                </c:pt>
                <c:pt idx="130">
                  <c:v>0.33561830000689952</c:v>
                </c:pt>
                <c:pt idx="131">
                  <c:v>0.34297979999973904</c:v>
                </c:pt>
                <c:pt idx="132">
                  <c:v>0.3434798000016599</c:v>
                </c:pt>
                <c:pt idx="133">
                  <c:v>0.34921800000302028</c:v>
                </c:pt>
                <c:pt idx="134">
                  <c:v>0.34945800000423333</c:v>
                </c:pt>
                <c:pt idx="135">
                  <c:v>0.35276890000386629</c:v>
                </c:pt>
                <c:pt idx="136">
                  <c:v>0.36031410000578035</c:v>
                </c:pt>
                <c:pt idx="137">
                  <c:v>0.36224280000169529</c:v>
                </c:pt>
                <c:pt idx="138">
                  <c:v>0.36311690000729868</c:v>
                </c:pt>
                <c:pt idx="139">
                  <c:v>0.37014970000018366</c:v>
                </c:pt>
                <c:pt idx="140">
                  <c:v>0.37945060000492958</c:v>
                </c:pt>
                <c:pt idx="141">
                  <c:v>0.38700859999516979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DC-4745-8694-D7B2A0ABA75D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1'!$L$21:$L$988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7DC-4745-8694-D7B2A0ABA75D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1'!$M$21:$M$988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7DC-4745-8694-D7B2A0ABA75D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1'!$N$21:$N$988</c:f>
              <c:numCache>
                <c:formatCode>General</c:formatCode>
                <c:ptCount val="968"/>
                <c:pt idx="66">
                  <c:v>4.582749999826774E-2</c:v>
                </c:pt>
                <c:pt idx="79">
                  <c:v>9.7520700001041405E-2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7DC-4745-8694-D7B2A0ABA75D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1'!$O$21:$O$988</c:f>
              <c:numCache>
                <c:formatCode>General</c:formatCode>
                <c:ptCount val="968"/>
                <c:pt idx="0">
                  <c:v>-0.2665501258611897</c:v>
                </c:pt>
                <c:pt idx="1">
                  <c:v>-0.26645096263532181</c:v>
                </c:pt>
                <c:pt idx="2">
                  <c:v>-0.26491393263436985</c:v>
                </c:pt>
                <c:pt idx="3">
                  <c:v>-0.26426937166622866</c:v>
                </c:pt>
                <c:pt idx="4">
                  <c:v>-0.26040200585738177</c:v>
                </c:pt>
                <c:pt idx="5">
                  <c:v>-0.25990618972804241</c:v>
                </c:pt>
                <c:pt idx="6">
                  <c:v>-0.25990618972804241</c:v>
                </c:pt>
                <c:pt idx="7">
                  <c:v>-0.25410514101477205</c:v>
                </c:pt>
                <c:pt idx="8">
                  <c:v>-0.1470584386904068</c:v>
                </c:pt>
                <c:pt idx="9">
                  <c:v>-0.14690969385160502</c:v>
                </c:pt>
                <c:pt idx="10">
                  <c:v>-0.12836617061431338</c:v>
                </c:pt>
                <c:pt idx="12">
                  <c:v>-1.6063817318951068E-2</c:v>
                </c:pt>
                <c:pt idx="13">
                  <c:v>-1.6063817318951068E-2</c:v>
                </c:pt>
                <c:pt idx="33">
                  <c:v>4.6756086268344321E-2</c:v>
                </c:pt>
                <c:pt idx="37">
                  <c:v>5.4242909821368479E-2</c:v>
                </c:pt>
                <c:pt idx="38">
                  <c:v>6.1184335632119349E-2</c:v>
                </c:pt>
                <c:pt idx="50">
                  <c:v>8.8503804358717422E-2</c:v>
                </c:pt>
                <c:pt idx="51">
                  <c:v>8.8999620488056763E-2</c:v>
                </c:pt>
                <c:pt idx="53">
                  <c:v>9.5147740491864696E-2</c:v>
                </c:pt>
                <c:pt idx="69">
                  <c:v>0.14413437407059226</c:v>
                </c:pt>
                <c:pt idx="70">
                  <c:v>0.14438228213526194</c:v>
                </c:pt>
                <c:pt idx="75">
                  <c:v>0.16327287666309109</c:v>
                </c:pt>
                <c:pt idx="76">
                  <c:v>0.16476032505110916</c:v>
                </c:pt>
                <c:pt idx="77">
                  <c:v>0.16480990666404308</c:v>
                </c:pt>
                <c:pt idx="78">
                  <c:v>0.16480990666404308</c:v>
                </c:pt>
                <c:pt idx="79">
                  <c:v>0.16480990666404308</c:v>
                </c:pt>
                <c:pt idx="80">
                  <c:v>0.16545446763218424</c:v>
                </c:pt>
                <c:pt idx="81">
                  <c:v>0.17135467957132247</c:v>
                </c:pt>
                <c:pt idx="82">
                  <c:v>0.17661033054231956</c:v>
                </c:pt>
                <c:pt idx="83">
                  <c:v>0.17720530989752678</c:v>
                </c:pt>
                <c:pt idx="84">
                  <c:v>0.17899024796314844</c:v>
                </c:pt>
                <c:pt idx="85">
                  <c:v>0.17933731925368598</c:v>
                </c:pt>
                <c:pt idx="86">
                  <c:v>0.18464255183761699</c:v>
                </c:pt>
                <c:pt idx="87">
                  <c:v>0.18523753119282421</c:v>
                </c:pt>
                <c:pt idx="88">
                  <c:v>0.18608041861270111</c:v>
                </c:pt>
                <c:pt idx="89">
                  <c:v>0.19123690635783033</c:v>
                </c:pt>
                <c:pt idx="90">
                  <c:v>0.1991699644272599</c:v>
                </c:pt>
                <c:pt idx="91">
                  <c:v>0.20065741281527794</c:v>
                </c:pt>
                <c:pt idx="92">
                  <c:v>0.20611139023801076</c:v>
                </c:pt>
                <c:pt idx="93">
                  <c:v>0.20749967540016095</c:v>
                </c:pt>
                <c:pt idx="94">
                  <c:v>0.21285448959702591</c:v>
                </c:pt>
                <c:pt idx="95">
                  <c:v>0.21369737701690281</c:v>
                </c:pt>
                <c:pt idx="96">
                  <c:v>0.2193992625043053</c:v>
                </c:pt>
                <c:pt idx="97">
                  <c:v>0.22118420056992694</c:v>
                </c:pt>
                <c:pt idx="98">
                  <c:v>0.22143210863459661</c:v>
                </c:pt>
                <c:pt idx="99">
                  <c:v>0.22609278025038648</c:v>
                </c:pt>
                <c:pt idx="100">
                  <c:v>0.22797688154187601</c:v>
                </c:pt>
                <c:pt idx="101">
                  <c:v>0.23263755315766588</c:v>
                </c:pt>
                <c:pt idx="102">
                  <c:v>0.23442249122328754</c:v>
                </c:pt>
                <c:pt idx="103">
                  <c:v>0.23541412348196625</c:v>
                </c:pt>
                <c:pt idx="104">
                  <c:v>0.23977730542015249</c:v>
                </c:pt>
                <c:pt idx="105">
                  <c:v>0.24850366929652501</c:v>
                </c:pt>
                <c:pt idx="106">
                  <c:v>0.25390806510632391</c:v>
                </c:pt>
                <c:pt idx="107">
                  <c:v>0.25524676865554019</c:v>
                </c:pt>
                <c:pt idx="108">
                  <c:v>0.26075032769120693</c:v>
                </c:pt>
                <c:pt idx="109">
                  <c:v>0.2626840105956304</c:v>
                </c:pt>
                <c:pt idx="110">
                  <c:v>0.26863380414770255</c:v>
                </c:pt>
                <c:pt idx="111">
                  <c:v>0.26878254898650433</c:v>
                </c:pt>
                <c:pt idx="112">
                  <c:v>0.27621979092659454</c:v>
                </c:pt>
                <c:pt idx="113">
                  <c:v>0.27629416334599544</c:v>
                </c:pt>
                <c:pt idx="114">
                  <c:v>0.27631895415246244</c:v>
                </c:pt>
                <c:pt idx="115">
                  <c:v>0.27661644383006606</c:v>
                </c:pt>
                <c:pt idx="116">
                  <c:v>0.28360745125375086</c:v>
                </c:pt>
                <c:pt idx="117">
                  <c:v>0.28901184706354976</c:v>
                </c:pt>
                <c:pt idx="118">
                  <c:v>0.28930933674115333</c:v>
                </c:pt>
                <c:pt idx="119">
                  <c:v>0.29030096899983204</c:v>
                </c:pt>
                <c:pt idx="120">
                  <c:v>0.29530871190615948</c:v>
                </c:pt>
                <c:pt idx="121">
                  <c:v>0.30388633094373019</c:v>
                </c:pt>
                <c:pt idx="122">
                  <c:v>0.30388633094373019</c:v>
                </c:pt>
                <c:pt idx="123">
                  <c:v>0.3096377980440666</c:v>
                </c:pt>
                <c:pt idx="124">
                  <c:v>0.30998486933460417</c:v>
                </c:pt>
                <c:pt idx="125">
                  <c:v>0.31682713191948719</c:v>
                </c:pt>
                <c:pt idx="126">
                  <c:v>0.31682713191948719</c:v>
                </c:pt>
                <c:pt idx="127">
                  <c:v>0.33760182773880587</c:v>
                </c:pt>
                <c:pt idx="128">
                  <c:v>0.33760182773880587</c:v>
                </c:pt>
                <c:pt idx="129">
                  <c:v>0.33874220483628636</c:v>
                </c:pt>
                <c:pt idx="130">
                  <c:v>0.33874220483628636</c:v>
                </c:pt>
                <c:pt idx="131">
                  <c:v>0.3459315387117069</c:v>
                </c:pt>
                <c:pt idx="132">
                  <c:v>0.3459315387117069</c:v>
                </c:pt>
                <c:pt idx="133">
                  <c:v>0.35118718968270402</c:v>
                </c:pt>
                <c:pt idx="134">
                  <c:v>0.35118718968270402</c:v>
                </c:pt>
                <c:pt idx="135">
                  <c:v>0.35351752549059895</c:v>
                </c:pt>
                <c:pt idx="136">
                  <c:v>0.35926899259093537</c:v>
                </c:pt>
                <c:pt idx="137">
                  <c:v>0.36031020646254802</c:v>
                </c:pt>
                <c:pt idx="138">
                  <c:v>0.3654171125947433</c:v>
                </c:pt>
                <c:pt idx="139">
                  <c:v>0.36660707130515774</c:v>
                </c:pt>
                <c:pt idx="140">
                  <c:v>0.37389556840644611</c:v>
                </c:pt>
                <c:pt idx="141">
                  <c:v>0.38083699421719702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7DC-4745-8694-D7B2A0ABA75D}"/>
            </c:ext>
          </c:extLst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1'!$U$21:$U$988</c:f>
              <c:numCache>
                <c:formatCode>General</c:formatCode>
                <c:ptCount val="968"/>
                <c:pt idx="21">
                  <c:v>-2.5648399998317473E-2</c:v>
                </c:pt>
                <c:pt idx="28">
                  <c:v>0.63685650000115857</c:v>
                </c:pt>
                <c:pt idx="29">
                  <c:v>0.64485650000278838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7DC-4745-8694-D7B2A0ABA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958952"/>
        <c:axId val="1"/>
      </c:scatterChart>
      <c:valAx>
        <c:axId val="671958952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32726300207732"/>
              <c:y val="0.866873065015479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3838862559241708E-2"/>
              <c:y val="0.383900928792569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95895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10900473933651"/>
          <c:y val="0.91950464396284826"/>
          <c:w val="0.56990521327014221"/>
          <c:h val="6.191950464396289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TZ Eri - O-C Diagr.</a:t>
            </a:r>
          </a:p>
        </c:rich>
      </c:tx>
      <c:layout>
        <c:manualLayout>
          <c:xMode val="edge"/>
          <c:yMode val="edge"/>
          <c:x val="0.36345776031434185"/>
          <c:y val="3.3950617283950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7092337917485"/>
          <c:y val="0.14814859468012961"/>
          <c:w val="0.78978388998035365"/>
          <c:h val="0.6574093888930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1'!$H$21:$H$988</c:f>
              <c:numCache>
                <c:formatCode>General</c:formatCode>
                <c:ptCount val="968"/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B6-4673-BE8D-3FE2D8DC397A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1'!$D$21:$D$988</c:f>
                <c:numCache>
                  <c:formatCode>General</c:formatCode>
                  <c:ptCount val="9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  <c:pt idx="75">
                    <c:v>3.0000000000000001E-3</c:v>
                  </c:pt>
                  <c:pt idx="76">
                    <c:v>0</c:v>
                  </c:pt>
                  <c:pt idx="77">
                    <c:v>6.0000000000000001E-3</c:v>
                  </c:pt>
                  <c:pt idx="78">
                    <c:v>5.0000000000000001E-3</c:v>
                  </c:pt>
                  <c:pt idx="80">
                    <c:v>3.0000000000000001E-3</c:v>
                  </c:pt>
                  <c:pt idx="81">
                    <c:v>6.0000000000000001E-3</c:v>
                  </c:pt>
                  <c:pt idx="82">
                    <c:v>4.0000000000000001E-3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4.0000000000000001E-3</c:v>
                  </c:pt>
                  <c:pt idx="89">
                    <c:v>3.0000000000000001E-3</c:v>
                  </c:pt>
                  <c:pt idx="90">
                    <c:v>8.0000000000000002E-3</c:v>
                  </c:pt>
                  <c:pt idx="91">
                    <c:v>0</c:v>
                  </c:pt>
                  <c:pt idx="92">
                    <c:v>3.0000000000000001E-3</c:v>
                  </c:pt>
                  <c:pt idx="93">
                    <c:v>4.0000000000000001E-3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2.9999999999999997E-4</c:v>
                  </c:pt>
                  <c:pt idx="112">
                    <c:v>2.0000000000000001E-4</c:v>
                  </c:pt>
                  <c:pt idx="113">
                    <c:v>2.9999999999999997E-4</c:v>
                  </c:pt>
                  <c:pt idx="114">
                    <c:v>2.0000000000000001E-4</c:v>
                  </c:pt>
                  <c:pt idx="115">
                    <c:v>1E-4</c:v>
                  </c:pt>
                  <c:pt idx="116">
                    <c:v>6.9999999999999999E-4</c:v>
                  </c:pt>
                  <c:pt idx="117">
                    <c:v>1E-4</c:v>
                  </c:pt>
                  <c:pt idx="118">
                    <c:v>2.0000000000000001E-4</c:v>
                  </c:pt>
                  <c:pt idx="119">
                    <c:v>1.1000000000000001E-3</c:v>
                  </c:pt>
                  <c:pt idx="120">
                    <c:v>2.0000000000000001E-4</c:v>
                  </c:pt>
                  <c:pt idx="121">
                    <c:v>2.3000000000000001E-4</c:v>
                  </c:pt>
                  <c:pt idx="122">
                    <c:v>2.0000000000000001E-4</c:v>
                  </c:pt>
                  <c:pt idx="123">
                    <c:v>3.0000000000000003E-4</c:v>
                  </c:pt>
                  <c:pt idx="124">
                    <c:v>0</c:v>
                  </c:pt>
                  <c:pt idx="125">
                    <c:v>1E-4</c:v>
                  </c:pt>
                  <c:pt idx="126">
                    <c:v>1.2999999999999999E-4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1.8000000000000001E-4</c:v>
                  </c:pt>
                  <c:pt idx="131">
                    <c:v>2.1000000000000001E-4</c:v>
                  </c:pt>
                  <c:pt idx="132">
                    <c:v>1E-4</c:v>
                  </c:pt>
                  <c:pt idx="133">
                    <c:v>1.8000000000000001E-4</c:v>
                  </c:pt>
                  <c:pt idx="134">
                    <c:v>1E-4</c:v>
                  </c:pt>
                  <c:pt idx="135">
                    <c:v>1.8000000000000001E-4</c:v>
                  </c:pt>
                  <c:pt idx="136">
                    <c:v>1E-4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1E-4</c:v>
                  </c:pt>
                </c:numCache>
              </c:numRef>
            </c:plus>
            <c:minus>
              <c:numRef>
                <c:f>'Active 1'!$D$21:$D$988</c:f>
                <c:numCache>
                  <c:formatCode>General</c:formatCode>
                  <c:ptCount val="9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  <c:pt idx="75">
                    <c:v>3.0000000000000001E-3</c:v>
                  </c:pt>
                  <c:pt idx="76">
                    <c:v>0</c:v>
                  </c:pt>
                  <c:pt idx="77">
                    <c:v>6.0000000000000001E-3</c:v>
                  </c:pt>
                  <c:pt idx="78">
                    <c:v>5.0000000000000001E-3</c:v>
                  </c:pt>
                  <c:pt idx="80">
                    <c:v>3.0000000000000001E-3</c:v>
                  </c:pt>
                  <c:pt idx="81">
                    <c:v>6.0000000000000001E-3</c:v>
                  </c:pt>
                  <c:pt idx="82">
                    <c:v>4.0000000000000001E-3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4.0000000000000001E-3</c:v>
                  </c:pt>
                  <c:pt idx="89">
                    <c:v>3.0000000000000001E-3</c:v>
                  </c:pt>
                  <c:pt idx="90">
                    <c:v>8.0000000000000002E-3</c:v>
                  </c:pt>
                  <c:pt idx="91">
                    <c:v>0</c:v>
                  </c:pt>
                  <c:pt idx="92">
                    <c:v>3.0000000000000001E-3</c:v>
                  </c:pt>
                  <c:pt idx="93">
                    <c:v>4.0000000000000001E-3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2.9999999999999997E-4</c:v>
                  </c:pt>
                  <c:pt idx="112">
                    <c:v>2.0000000000000001E-4</c:v>
                  </c:pt>
                  <c:pt idx="113">
                    <c:v>2.9999999999999997E-4</c:v>
                  </c:pt>
                  <c:pt idx="114">
                    <c:v>2.0000000000000001E-4</c:v>
                  </c:pt>
                  <c:pt idx="115">
                    <c:v>1E-4</c:v>
                  </c:pt>
                  <c:pt idx="116">
                    <c:v>6.9999999999999999E-4</c:v>
                  </c:pt>
                  <c:pt idx="117">
                    <c:v>1E-4</c:v>
                  </c:pt>
                  <c:pt idx="118">
                    <c:v>2.0000000000000001E-4</c:v>
                  </c:pt>
                  <c:pt idx="119">
                    <c:v>1.1000000000000001E-3</c:v>
                  </c:pt>
                  <c:pt idx="120">
                    <c:v>2.0000000000000001E-4</c:v>
                  </c:pt>
                  <c:pt idx="121">
                    <c:v>2.3000000000000001E-4</c:v>
                  </c:pt>
                  <c:pt idx="122">
                    <c:v>2.0000000000000001E-4</c:v>
                  </c:pt>
                  <c:pt idx="123">
                    <c:v>3.0000000000000003E-4</c:v>
                  </c:pt>
                  <c:pt idx="124">
                    <c:v>0</c:v>
                  </c:pt>
                  <c:pt idx="125">
                    <c:v>1E-4</c:v>
                  </c:pt>
                  <c:pt idx="126">
                    <c:v>1.2999999999999999E-4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1.8000000000000001E-4</c:v>
                  </c:pt>
                  <c:pt idx="131">
                    <c:v>2.1000000000000001E-4</c:v>
                  </c:pt>
                  <c:pt idx="132">
                    <c:v>1E-4</c:v>
                  </c:pt>
                  <c:pt idx="133">
                    <c:v>1.8000000000000001E-4</c:v>
                  </c:pt>
                  <c:pt idx="134">
                    <c:v>1E-4</c:v>
                  </c:pt>
                  <c:pt idx="135">
                    <c:v>1.8000000000000001E-4</c:v>
                  </c:pt>
                  <c:pt idx="136">
                    <c:v>1E-4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1'!$I$21:$I$988</c:f>
              <c:numCache>
                <c:formatCode>General</c:formatCode>
                <c:ptCount val="968"/>
                <c:pt idx="0">
                  <c:v>-0.20636929999818676</c:v>
                </c:pt>
                <c:pt idx="1">
                  <c:v>-0.2214998999988893</c:v>
                </c:pt>
                <c:pt idx="2">
                  <c:v>-0.21652419999736594</c:v>
                </c:pt>
                <c:pt idx="3">
                  <c:v>-0.22837309999522404</c:v>
                </c:pt>
                <c:pt idx="4">
                  <c:v>-0.21346649999759393</c:v>
                </c:pt>
                <c:pt idx="5">
                  <c:v>-0.2191194999977597</c:v>
                </c:pt>
                <c:pt idx="6">
                  <c:v>-0.21611949999714852</c:v>
                </c:pt>
                <c:pt idx="7">
                  <c:v>-0.22175959999731276</c:v>
                </c:pt>
                <c:pt idx="8">
                  <c:v>-0.15274229999704403</c:v>
                </c:pt>
                <c:pt idx="9">
                  <c:v>-0.1429381999951147</c:v>
                </c:pt>
                <c:pt idx="10">
                  <c:v>-0.12536040000122739</c:v>
                </c:pt>
                <c:pt idx="11">
                  <c:v>-2.9499499993107747E-2</c:v>
                </c:pt>
                <c:pt idx="12">
                  <c:v>-2.0264899998437613E-2</c:v>
                </c:pt>
                <c:pt idx="13">
                  <c:v>-1.9264900001871865E-2</c:v>
                </c:pt>
                <c:pt idx="14">
                  <c:v>-2.8100999988964759E-3</c:v>
                </c:pt>
                <c:pt idx="15">
                  <c:v>-4.6589999983552843E-3</c:v>
                </c:pt>
                <c:pt idx="16">
                  <c:v>-2.4501999942003749E-3</c:v>
                </c:pt>
                <c:pt idx="17">
                  <c:v>7.3948999997810461E-3</c:v>
                </c:pt>
                <c:pt idx="18">
                  <c:v>-2.7228000035393052E-3</c:v>
                </c:pt>
                <c:pt idx="19">
                  <c:v>2.7720000070985407E-4</c:v>
                </c:pt>
                <c:pt idx="20">
                  <c:v>5.0650000048335642E-4</c:v>
                </c:pt>
                <c:pt idx="22">
                  <c:v>-4.1169000032823533E-3</c:v>
                </c:pt>
                <c:pt idx="23">
                  <c:v>3.4199998481199145E-5</c:v>
                </c:pt>
                <c:pt idx="24">
                  <c:v>-4.2345999972894788E-3</c:v>
                </c:pt>
                <c:pt idx="25">
                  <c:v>1.2819300005503464E-2</c:v>
                </c:pt>
                <c:pt idx="26">
                  <c:v>-1.3561000014306046E-3</c:v>
                </c:pt>
                <c:pt idx="27">
                  <c:v>-5.0333999970462173E-3</c:v>
                </c:pt>
                <c:pt idx="30">
                  <c:v>1.873200002592057E-3</c:v>
                </c:pt>
                <c:pt idx="31">
                  <c:v>-2.9999999969732016E-3</c:v>
                </c:pt>
                <c:pt idx="33">
                  <c:v>8.0000000016298145E-3</c:v>
                </c:pt>
                <c:pt idx="34">
                  <c:v>3.673500003060326E-3</c:v>
                </c:pt>
                <c:pt idx="35">
                  <c:v>2.0500003302004188E-5</c:v>
                </c:pt>
                <c:pt idx="36">
                  <c:v>1.0425200001918711E-2</c:v>
                </c:pt>
                <c:pt idx="37">
                  <c:v>-2.8603000027942471E-3</c:v>
                </c:pt>
                <c:pt idx="38">
                  <c:v>-7.0023000007495284E-3</c:v>
                </c:pt>
                <c:pt idx="39">
                  <c:v>3.9100000140024349E-4</c:v>
                </c:pt>
                <c:pt idx="40">
                  <c:v>-2.6200000138487667E-4</c:v>
                </c:pt>
                <c:pt idx="41">
                  <c:v>8.0401999948662706E-3</c:v>
                </c:pt>
                <c:pt idx="42">
                  <c:v>-9.7061999986181036E-3</c:v>
                </c:pt>
                <c:pt idx="43">
                  <c:v>-3.0570000017178245E-3</c:v>
                </c:pt>
                <c:pt idx="44">
                  <c:v>5.942999996477738E-3</c:v>
                </c:pt>
                <c:pt idx="45">
                  <c:v>-3.8349999522324651E-4</c:v>
                </c:pt>
                <c:pt idx="46">
                  <c:v>6.6704000055324286E-3</c:v>
                </c:pt>
                <c:pt idx="47">
                  <c:v>7.4745000019902363E-3</c:v>
                </c:pt>
                <c:pt idx="48">
                  <c:v>6.1480000003939494E-3</c:v>
                </c:pt>
                <c:pt idx="49">
                  <c:v>7.1479999969596975E-3</c:v>
                </c:pt>
                <c:pt idx="50">
                  <c:v>1.5017400000942871E-2</c:v>
                </c:pt>
                <c:pt idx="51">
                  <c:v>1.1364400001184549E-2</c:v>
                </c:pt>
                <c:pt idx="52">
                  <c:v>4.6461000019917265E-3</c:v>
                </c:pt>
                <c:pt idx="53">
                  <c:v>1.5267200004018378E-2</c:v>
                </c:pt>
                <c:pt idx="54">
                  <c:v>1.028010000300128E-2</c:v>
                </c:pt>
                <c:pt idx="56">
                  <c:v>1.5778200002387166E-2</c:v>
                </c:pt>
                <c:pt idx="57">
                  <c:v>1.8406900002446491E-2</c:v>
                </c:pt>
                <c:pt idx="58">
                  <c:v>2.3016600003757048E-2</c:v>
                </c:pt>
                <c:pt idx="59">
                  <c:v>2.8514700003142934E-2</c:v>
                </c:pt>
                <c:pt idx="60">
                  <c:v>3.0242100001487415E-2</c:v>
                </c:pt>
                <c:pt idx="61">
                  <c:v>2.2973300001467578E-2</c:v>
                </c:pt>
                <c:pt idx="62">
                  <c:v>2.6349900006607641E-2</c:v>
                </c:pt>
                <c:pt idx="63">
                  <c:v>4.7153999999864027E-2</c:v>
                </c:pt>
                <c:pt idx="64">
                  <c:v>4.9154000000271481E-2</c:v>
                </c:pt>
                <c:pt idx="65">
                  <c:v>4.4827500001701992E-2</c:v>
                </c:pt>
                <c:pt idx="67">
                  <c:v>4.6827500002109446E-2</c:v>
                </c:pt>
                <c:pt idx="68">
                  <c:v>4.788140000164276E-2</c:v>
                </c:pt>
                <c:pt idx="69">
                  <c:v>5.1750799997535069E-2</c:v>
                </c:pt>
                <c:pt idx="70">
                  <c:v>5.2424300003622193E-2</c:v>
                </c:pt>
                <c:pt idx="71">
                  <c:v>5.1959600001282524E-2</c:v>
                </c:pt>
                <c:pt idx="72">
                  <c:v>5.3437200003827456E-2</c:v>
                </c:pt>
                <c:pt idx="73">
                  <c:v>5.458830000134185E-2</c:v>
                </c:pt>
                <c:pt idx="74">
                  <c:v>4.8608799996145535E-2</c:v>
                </c:pt>
                <c:pt idx="75">
                  <c:v>7.9545000000507571E-2</c:v>
                </c:pt>
                <c:pt idx="76">
                  <c:v>8.3586000000650529E-2</c:v>
                </c:pt>
                <c:pt idx="77">
                  <c:v>8.1520699997781776E-2</c:v>
                </c:pt>
                <c:pt idx="78">
                  <c:v>8.2520700001623482E-2</c:v>
                </c:pt>
                <c:pt idx="80">
                  <c:v>8.867179999651853E-2</c:v>
                </c:pt>
                <c:pt idx="81">
                  <c:v>8.5901100006594788E-2</c:v>
                </c:pt>
                <c:pt idx="82">
                  <c:v>8.6979300001985393E-2</c:v>
                </c:pt>
                <c:pt idx="83">
                  <c:v>0.10219570000481326</c:v>
                </c:pt>
                <c:pt idx="84">
                  <c:v>0.1148449000029359</c:v>
                </c:pt>
                <c:pt idx="86">
                  <c:v>0.10840070000267588</c:v>
                </c:pt>
                <c:pt idx="88">
                  <c:v>8.9507000004232395E-2</c:v>
                </c:pt>
                <c:pt idx="89">
                  <c:v>0.12971580000157701</c:v>
                </c:pt>
                <c:pt idx="90">
                  <c:v>0.14126779999787686</c:v>
                </c:pt>
                <c:pt idx="91">
                  <c:v>0.15030880000267643</c:v>
                </c:pt>
                <c:pt idx="92">
                  <c:v>0.16212580000137677</c:v>
                </c:pt>
                <c:pt idx="93">
                  <c:v>0.15729740000097081</c:v>
                </c:pt>
                <c:pt idx="94">
                  <c:v>0.1702450000011595</c:v>
                </c:pt>
                <c:pt idx="96">
                  <c:v>0.18162540000776062</c:v>
                </c:pt>
                <c:pt idx="97">
                  <c:v>0.18227459999616258</c:v>
                </c:pt>
                <c:pt idx="98">
                  <c:v>0.1829481000022497</c:v>
                </c:pt>
                <c:pt idx="99">
                  <c:v>0.19080989999929443</c:v>
                </c:pt>
                <c:pt idx="101">
                  <c:v>0.2031903000024613</c:v>
                </c:pt>
                <c:pt idx="102">
                  <c:v>0.20783949999895412</c:v>
                </c:pt>
                <c:pt idx="106">
                  <c:v>0.2361765999958152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B6-4673-BE8D-3FE2D8DC397A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Ref>
                <c:f>'Active 1'!$D$21:$D$44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1'!$J$21:$J$988</c:f>
              <c:numCache>
                <c:formatCode>General</c:formatCode>
                <c:ptCount val="968"/>
                <c:pt idx="55">
                  <c:v>1.5349499997682869E-2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B6-4673-BE8D-3FE2D8DC397A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1'!$K$21:$K$988</c:f>
              <c:numCache>
                <c:formatCode>General</c:formatCode>
                <c:ptCount val="968"/>
                <c:pt idx="85">
                  <c:v>0.11338780000369297</c:v>
                </c:pt>
                <c:pt idx="87">
                  <c:v>0.12061710000125458</c:v>
                </c:pt>
                <c:pt idx="95">
                  <c:v>0.1691348999956972</c:v>
                </c:pt>
                <c:pt idx="100">
                  <c:v>0.19332849999773316</c:v>
                </c:pt>
                <c:pt idx="103">
                  <c:v>0.20983349999733036</c:v>
                </c:pt>
                <c:pt idx="104">
                  <c:v>0.2182870999968145</c:v>
                </c:pt>
                <c:pt idx="105">
                  <c:v>0.23329430000012508</c:v>
                </c:pt>
                <c:pt idx="107">
                  <c:v>0.2424135000037495</c:v>
                </c:pt>
                <c:pt idx="108">
                  <c:v>0.25116520000301534</c:v>
                </c:pt>
                <c:pt idx="109">
                  <c:v>0.25761849999980768</c:v>
                </c:pt>
                <c:pt idx="110">
                  <c:v>0.26618250000319676</c:v>
                </c:pt>
                <c:pt idx="111">
                  <c:v>0.26628659999551019</c:v>
                </c:pt>
                <c:pt idx="112">
                  <c:v>0.27599159999954281</c:v>
                </c:pt>
                <c:pt idx="113">
                  <c:v>0.2770936500019161</c:v>
                </c:pt>
                <c:pt idx="114">
                  <c:v>0.2765609999987646</c:v>
                </c:pt>
                <c:pt idx="115">
                  <c:v>0.27656920000299579</c:v>
                </c:pt>
                <c:pt idx="116">
                  <c:v>0.28826190000108909</c:v>
                </c:pt>
                <c:pt idx="117">
                  <c:v>0.29014420000748942</c:v>
                </c:pt>
                <c:pt idx="118">
                  <c:v>0.29045239999686601</c:v>
                </c:pt>
                <c:pt idx="119">
                  <c:v>0.29324640000413638</c:v>
                </c:pt>
                <c:pt idx="120">
                  <c:v>0.29625110000051791</c:v>
                </c:pt>
                <c:pt idx="121">
                  <c:v>0.30379420000099344</c:v>
                </c:pt>
                <c:pt idx="122">
                  <c:v>0.30385419999947771</c:v>
                </c:pt>
                <c:pt idx="123">
                  <c:v>0.30987940000341041</c:v>
                </c:pt>
                <c:pt idx="124">
                  <c:v>0.30842230000416748</c:v>
                </c:pt>
                <c:pt idx="125">
                  <c:v>0.31551089999993565</c:v>
                </c:pt>
                <c:pt idx="126">
                  <c:v>0.31560090000130003</c:v>
                </c:pt>
                <c:pt idx="127">
                  <c:v>0.33425020000140648</c:v>
                </c:pt>
                <c:pt idx="128">
                  <c:v>0.33425020000140648</c:v>
                </c:pt>
                <c:pt idx="129">
                  <c:v>0.33544830000028014</c:v>
                </c:pt>
                <c:pt idx="130">
                  <c:v>0.33561830000689952</c:v>
                </c:pt>
                <c:pt idx="131">
                  <c:v>0.34297979999973904</c:v>
                </c:pt>
                <c:pt idx="132">
                  <c:v>0.3434798000016599</c:v>
                </c:pt>
                <c:pt idx="133">
                  <c:v>0.34921800000302028</c:v>
                </c:pt>
                <c:pt idx="134">
                  <c:v>0.34945800000423333</c:v>
                </c:pt>
                <c:pt idx="135">
                  <c:v>0.35276890000386629</c:v>
                </c:pt>
                <c:pt idx="136">
                  <c:v>0.36031410000578035</c:v>
                </c:pt>
                <c:pt idx="137">
                  <c:v>0.36224280000169529</c:v>
                </c:pt>
                <c:pt idx="138">
                  <c:v>0.36311690000729868</c:v>
                </c:pt>
                <c:pt idx="139">
                  <c:v>0.37014970000018366</c:v>
                </c:pt>
                <c:pt idx="140">
                  <c:v>0.37945060000492958</c:v>
                </c:pt>
                <c:pt idx="141">
                  <c:v>0.38700859999516979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B6-4673-BE8D-3FE2D8DC397A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1'!$L$21:$L$988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3B6-4673-BE8D-3FE2D8DC397A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1'!$M$21:$M$988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3B6-4673-BE8D-3FE2D8DC397A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1'!$N$21:$N$988</c:f>
              <c:numCache>
                <c:formatCode>General</c:formatCode>
                <c:ptCount val="968"/>
                <c:pt idx="66">
                  <c:v>4.582749999826774E-2</c:v>
                </c:pt>
                <c:pt idx="79">
                  <c:v>9.7520700001041405E-2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3B6-4673-BE8D-3FE2D8DC397A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1'!$O$21:$O$988</c:f>
              <c:numCache>
                <c:formatCode>General</c:formatCode>
                <c:ptCount val="968"/>
                <c:pt idx="0">
                  <c:v>-0.2665501258611897</c:v>
                </c:pt>
                <c:pt idx="1">
                  <c:v>-0.26645096263532181</c:v>
                </c:pt>
                <c:pt idx="2">
                  <c:v>-0.26491393263436985</c:v>
                </c:pt>
                <c:pt idx="3">
                  <c:v>-0.26426937166622866</c:v>
                </c:pt>
                <c:pt idx="4">
                  <c:v>-0.26040200585738177</c:v>
                </c:pt>
                <c:pt idx="5">
                  <c:v>-0.25990618972804241</c:v>
                </c:pt>
                <c:pt idx="6">
                  <c:v>-0.25990618972804241</c:v>
                </c:pt>
                <c:pt idx="7">
                  <c:v>-0.25410514101477205</c:v>
                </c:pt>
                <c:pt idx="8">
                  <c:v>-0.1470584386904068</c:v>
                </c:pt>
                <c:pt idx="9">
                  <c:v>-0.14690969385160502</c:v>
                </c:pt>
                <c:pt idx="10">
                  <c:v>-0.12836617061431338</c:v>
                </c:pt>
                <c:pt idx="12">
                  <c:v>-1.6063817318951068E-2</c:v>
                </c:pt>
                <c:pt idx="13">
                  <c:v>-1.6063817318951068E-2</c:v>
                </c:pt>
                <c:pt idx="33">
                  <c:v>4.6756086268344321E-2</c:v>
                </c:pt>
                <c:pt idx="37">
                  <c:v>5.4242909821368479E-2</c:v>
                </c:pt>
                <c:pt idx="38">
                  <c:v>6.1184335632119349E-2</c:v>
                </c:pt>
                <c:pt idx="50">
                  <c:v>8.8503804358717422E-2</c:v>
                </c:pt>
                <c:pt idx="51">
                  <c:v>8.8999620488056763E-2</c:v>
                </c:pt>
                <c:pt idx="53">
                  <c:v>9.5147740491864696E-2</c:v>
                </c:pt>
                <c:pt idx="69">
                  <c:v>0.14413437407059226</c:v>
                </c:pt>
                <c:pt idx="70">
                  <c:v>0.14438228213526194</c:v>
                </c:pt>
                <c:pt idx="75">
                  <c:v>0.16327287666309109</c:v>
                </c:pt>
                <c:pt idx="76">
                  <c:v>0.16476032505110916</c:v>
                </c:pt>
                <c:pt idx="77">
                  <c:v>0.16480990666404308</c:v>
                </c:pt>
                <c:pt idx="78">
                  <c:v>0.16480990666404308</c:v>
                </c:pt>
                <c:pt idx="79">
                  <c:v>0.16480990666404308</c:v>
                </c:pt>
                <c:pt idx="80">
                  <c:v>0.16545446763218424</c:v>
                </c:pt>
                <c:pt idx="81">
                  <c:v>0.17135467957132247</c:v>
                </c:pt>
                <c:pt idx="82">
                  <c:v>0.17661033054231956</c:v>
                </c:pt>
                <c:pt idx="83">
                  <c:v>0.17720530989752678</c:v>
                </c:pt>
                <c:pt idx="84">
                  <c:v>0.17899024796314844</c:v>
                </c:pt>
                <c:pt idx="85">
                  <c:v>0.17933731925368598</c:v>
                </c:pt>
                <c:pt idx="86">
                  <c:v>0.18464255183761699</c:v>
                </c:pt>
                <c:pt idx="87">
                  <c:v>0.18523753119282421</c:v>
                </c:pt>
                <c:pt idx="88">
                  <c:v>0.18608041861270111</c:v>
                </c:pt>
                <c:pt idx="89">
                  <c:v>0.19123690635783033</c:v>
                </c:pt>
                <c:pt idx="90">
                  <c:v>0.1991699644272599</c:v>
                </c:pt>
                <c:pt idx="91">
                  <c:v>0.20065741281527794</c:v>
                </c:pt>
                <c:pt idx="92">
                  <c:v>0.20611139023801076</c:v>
                </c:pt>
                <c:pt idx="93">
                  <c:v>0.20749967540016095</c:v>
                </c:pt>
                <c:pt idx="94">
                  <c:v>0.21285448959702591</c:v>
                </c:pt>
                <c:pt idx="95">
                  <c:v>0.21369737701690281</c:v>
                </c:pt>
                <c:pt idx="96">
                  <c:v>0.2193992625043053</c:v>
                </c:pt>
                <c:pt idx="97">
                  <c:v>0.22118420056992694</c:v>
                </c:pt>
                <c:pt idx="98">
                  <c:v>0.22143210863459661</c:v>
                </c:pt>
                <c:pt idx="99">
                  <c:v>0.22609278025038648</c:v>
                </c:pt>
                <c:pt idx="100">
                  <c:v>0.22797688154187601</c:v>
                </c:pt>
                <c:pt idx="101">
                  <c:v>0.23263755315766588</c:v>
                </c:pt>
                <c:pt idx="102">
                  <c:v>0.23442249122328754</c:v>
                </c:pt>
                <c:pt idx="103">
                  <c:v>0.23541412348196625</c:v>
                </c:pt>
                <c:pt idx="104">
                  <c:v>0.23977730542015249</c:v>
                </c:pt>
                <c:pt idx="105">
                  <c:v>0.24850366929652501</c:v>
                </c:pt>
                <c:pt idx="106">
                  <c:v>0.25390806510632391</c:v>
                </c:pt>
                <c:pt idx="107">
                  <c:v>0.25524676865554019</c:v>
                </c:pt>
                <c:pt idx="108">
                  <c:v>0.26075032769120693</c:v>
                </c:pt>
                <c:pt idx="109">
                  <c:v>0.2626840105956304</c:v>
                </c:pt>
                <c:pt idx="110">
                  <c:v>0.26863380414770255</c:v>
                </c:pt>
                <c:pt idx="111">
                  <c:v>0.26878254898650433</c:v>
                </c:pt>
                <c:pt idx="112">
                  <c:v>0.27621979092659454</c:v>
                </c:pt>
                <c:pt idx="113">
                  <c:v>0.27629416334599544</c:v>
                </c:pt>
                <c:pt idx="114">
                  <c:v>0.27631895415246244</c:v>
                </c:pt>
                <c:pt idx="115">
                  <c:v>0.27661644383006606</c:v>
                </c:pt>
                <c:pt idx="116">
                  <c:v>0.28360745125375086</c:v>
                </c:pt>
                <c:pt idx="117">
                  <c:v>0.28901184706354976</c:v>
                </c:pt>
                <c:pt idx="118">
                  <c:v>0.28930933674115333</c:v>
                </c:pt>
                <c:pt idx="119">
                  <c:v>0.29030096899983204</c:v>
                </c:pt>
                <c:pt idx="120">
                  <c:v>0.29530871190615948</c:v>
                </c:pt>
                <c:pt idx="121">
                  <c:v>0.30388633094373019</c:v>
                </c:pt>
                <c:pt idx="122">
                  <c:v>0.30388633094373019</c:v>
                </c:pt>
                <c:pt idx="123">
                  <c:v>0.3096377980440666</c:v>
                </c:pt>
                <c:pt idx="124">
                  <c:v>0.30998486933460417</c:v>
                </c:pt>
                <c:pt idx="125">
                  <c:v>0.31682713191948719</c:v>
                </c:pt>
                <c:pt idx="126">
                  <c:v>0.31682713191948719</c:v>
                </c:pt>
                <c:pt idx="127">
                  <c:v>0.33760182773880587</c:v>
                </c:pt>
                <c:pt idx="128">
                  <c:v>0.33760182773880587</c:v>
                </c:pt>
                <c:pt idx="129">
                  <c:v>0.33874220483628636</c:v>
                </c:pt>
                <c:pt idx="130">
                  <c:v>0.33874220483628636</c:v>
                </c:pt>
                <c:pt idx="131">
                  <c:v>0.3459315387117069</c:v>
                </c:pt>
                <c:pt idx="132">
                  <c:v>0.3459315387117069</c:v>
                </c:pt>
                <c:pt idx="133">
                  <c:v>0.35118718968270402</c:v>
                </c:pt>
                <c:pt idx="134">
                  <c:v>0.35118718968270402</c:v>
                </c:pt>
                <c:pt idx="135">
                  <c:v>0.35351752549059895</c:v>
                </c:pt>
                <c:pt idx="136">
                  <c:v>0.35926899259093537</c:v>
                </c:pt>
                <c:pt idx="137">
                  <c:v>0.36031020646254802</c:v>
                </c:pt>
                <c:pt idx="138">
                  <c:v>0.3654171125947433</c:v>
                </c:pt>
                <c:pt idx="139">
                  <c:v>0.36660707130515774</c:v>
                </c:pt>
                <c:pt idx="140">
                  <c:v>0.37389556840644611</c:v>
                </c:pt>
                <c:pt idx="141">
                  <c:v>0.38083699421719702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3B6-4673-BE8D-3FE2D8DC397A}"/>
            </c:ext>
          </c:extLst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1'!$U$21:$U$988</c:f>
              <c:numCache>
                <c:formatCode>General</c:formatCode>
                <c:ptCount val="968"/>
                <c:pt idx="21">
                  <c:v>-2.5648399998317473E-2</c:v>
                </c:pt>
                <c:pt idx="28">
                  <c:v>0.63685650000115857</c:v>
                </c:pt>
                <c:pt idx="29">
                  <c:v>0.64485650000278838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3B6-4673-BE8D-3FE2D8DC3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959608"/>
        <c:axId val="1"/>
      </c:scatterChart>
      <c:valAx>
        <c:axId val="671959608"/>
        <c:scaling>
          <c:orientation val="minMax"/>
          <c:min val="44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5579567779961"/>
              <c:y val="0.86728654288584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4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50098231827112E-2"/>
              <c:y val="0.38271734551699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9596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7151277013752456E-2"/>
          <c:y val="0.91975600272188196"/>
          <c:w val="0.94499017681728881"/>
          <c:h val="6.17287190952983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TZ Eri - O-C Diagr.</a:t>
            </a:r>
          </a:p>
        </c:rich>
      </c:tx>
      <c:layout>
        <c:manualLayout>
          <c:xMode val="edge"/>
          <c:yMode val="edge"/>
          <c:x val="0.41775147928994083"/>
          <c:y val="3.39506172839506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14201183431952"/>
          <c:y val="0.14814859468012961"/>
          <c:w val="0.86153846153846159"/>
          <c:h val="0.6574093888930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1'!$H$20:$H$20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1'!$H$21:$H$988</c:f>
              <c:numCache>
                <c:formatCode>General</c:formatCode>
                <c:ptCount val="968"/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31-4AFB-9363-2DB0FDB0894C}"/>
            </c:ext>
          </c:extLst>
        </c:ser>
        <c:ser>
          <c:idx val="1"/>
          <c:order val="1"/>
          <c:tx>
            <c:strRef>
              <c:f>'Active 1'!$I$20:$I$20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1'!$D$21:$D$988</c:f>
                <c:numCache>
                  <c:formatCode>General</c:formatCode>
                  <c:ptCount val="9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  <c:pt idx="75">
                    <c:v>3.0000000000000001E-3</c:v>
                  </c:pt>
                  <c:pt idx="76">
                    <c:v>0</c:v>
                  </c:pt>
                  <c:pt idx="77">
                    <c:v>6.0000000000000001E-3</c:v>
                  </c:pt>
                  <c:pt idx="78">
                    <c:v>5.0000000000000001E-3</c:v>
                  </c:pt>
                  <c:pt idx="80">
                    <c:v>3.0000000000000001E-3</c:v>
                  </c:pt>
                  <c:pt idx="81">
                    <c:v>6.0000000000000001E-3</c:v>
                  </c:pt>
                  <c:pt idx="82">
                    <c:v>4.0000000000000001E-3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4.0000000000000001E-3</c:v>
                  </c:pt>
                  <c:pt idx="89">
                    <c:v>3.0000000000000001E-3</c:v>
                  </c:pt>
                  <c:pt idx="90">
                    <c:v>8.0000000000000002E-3</c:v>
                  </c:pt>
                  <c:pt idx="91">
                    <c:v>0</c:v>
                  </c:pt>
                  <c:pt idx="92">
                    <c:v>3.0000000000000001E-3</c:v>
                  </c:pt>
                  <c:pt idx="93">
                    <c:v>4.0000000000000001E-3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2.9999999999999997E-4</c:v>
                  </c:pt>
                  <c:pt idx="112">
                    <c:v>2.0000000000000001E-4</c:v>
                  </c:pt>
                  <c:pt idx="113">
                    <c:v>2.9999999999999997E-4</c:v>
                  </c:pt>
                  <c:pt idx="114">
                    <c:v>2.0000000000000001E-4</c:v>
                  </c:pt>
                  <c:pt idx="115">
                    <c:v>1E-4</c:v>
                  </c:pt>
                  <c:pt idx="116">
                    <c:v>6.9999999999999999E-4</c:v>
                  </c:pt>
                  <c:pt idx="117">
                    <c:v>1E-4</c:v>
                  </c:pt>
                  <c:pt idx="118">
                    <c:v>2.0000000000000001E-4</c:v>
                  </c:pt>
                  <c:pt idx="119">
                    <c:v>1.1000000000000001E-3</c:v>
                  </c:pt>
                  <c:pt idx="120">
                    <c:v>2.0000000000000001E-4</c:v>
                  </c:pt>
                  <c:pt idx="121">
                    <c:v>2.3000000000000001E-4</c:v>
                  </c:pt>
                  <c:pt idx="122">
                    <c:v>2.0000000000000001E-4</c:v>
                  </c:pt>
                  <c:pt idx="123">
                    <c:v>3.0000000000000003E-4</c:v>
                  </c:pt>
                  <c:pt idx="124">
                    <c:v>0</c:v>
                  </c:pt>
                  <c:pt idx="125">
                    <c:v>1E-4</c:v>
                  </c:pt>
                  <c:pt idx="126">
                    <c:v>1.2999999999999999E-4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1.8000000000000001E-4</c:v>
                  </c:pt>
                  <c:pt idx="131">
                    <c:v>2.1000000000000001E-4</c:v>
                  </c:pt>
                  <c:pt idx="132">
                    <c:v>1E-4</c:v>
                  </c:pt>
                  <c:pt idx="133">
                    <c:v>1.8000000000000001E-4</c:v>
                  </c:pt>
                  <c:pt idx="134">
                    <c:v>1E-4</c:v>
                  </c:pt>
                  <c:pt idx="135">
                    <c:v>1.8000000000000001E-4</c:v>
                  </c:pt>
                  <c:pt idx="136">
                    <c:v>1E-4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1E-4</c:v>
                  </c:pt>
                </c:numCache>
              </c:numRef>
            </c:plus>
            <c:minus>
              <c:numRef>
                <c:f>'Active 1'!$D$21:$D$988</c:f>
                <c:numCache>
                  <c:formatCode>General</c:formatCode>
                  <c:ptCount val="9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  <c:pt idx="75">
                    <c:v>3.0000000000000001E-3</c:v>
                  </c:pt>
                  <c:pt idx="76">
                    <c:v>0</c:v>
                  </c:pt>
                  <c:pt idx="77">
                    <c:v>6.0000000000000001E-3</c:v>
                  </c:pt>
                  <c:pt idx="78">
                    <c:v>5.0000000000000001E-3</c:v>
                  </c:pt>
                  <c:pt idx="80">
                    <c:v>3.0000000000000001E-3</c:v>
                  </c:pt>
                  <c:pt idx="81">
                    <c:v>6.0000000000000001E-3</c:v>
                  </c:pt>
                  <c:pt idx="82">
                    <c:v>4.0000000000000001E-3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4.0000000000000001E-3</c:v>
                  </c:pt>
                  <c:pt idx="89">
                    <c:v>3.0000000000000001E-3</c:v>
                  </c:pt>
                  <c:pt idx="90">
                    <c:v>8.0000000000000002E-3</c:v>
                  </c:pt>
                  <c:pt idx="91">
                    <c:v>0</c:v>
                  </c:pt>
                  <c:pt idx="92">
                    <c:v>3.0000000000000001E-3</c:v>
                  </c:pt>
                  <c:pt idx="93">
                    <c:v>4.0000000000000001E-3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2.9999999999999997E-4</c:v>
                  </c:pt>
                  <c:pt idx="112">
                    <c:v>2.0000000000000001E-4</c:v>
                  </c:pt>
                  <c:pt idx="113">
                    <c:v>2.9999999999999997E-4</c:v>
                  </c:pt>
                  <c:pt idx="114">
                    <c:v>2.0000000000000001E-4</c:v>
                  </c:pt>
                  <c:pt idx="115">
                    <c:v>1E-4</c:v>
                  </c:pt>
                  <c:pt idx="116">
                    <c:v>6.9999999999999999E-4</c:v>
                  </c:pt>
                  <c:pt idx="117">
                    <c:v>1E-4</c:v>
                  </c:pt>
                  <c:pt idx="118">
                    <c:v>2.0000000000000001E-4</c:v>
                  </c:pt>
                  <c:pt idx="119">
                    <c:v>1.1000000000000001E-3</c:v>
                  </c:pt>
                  <c:pt idx="120">
                    <c:v>2.0000000000000001E-4</c:v>
                  </c:pt>
                  <c:pt idx="121">
                    <c:v>2.3000000000000001E-4</c:v>
                  </c:pt>
                  <c:pt idx="122">
                    <c:v>2.0000000000000001E-4</c:v>
                  </c:pt>
                  <c:pt idx="123">
                    <c:v>3.0000000000000003E-4</c:v>
                  </c:pt>
                  <c:pt idx="124">
                    <c:v>0</c:v>
                  </c:pt>
                  <c:pt idx="125">
                    <c:v>1E-4</c:v>
                  </c:pt>
                  <c:pt idx="126">
                    <c:v>1.2999999999999999E-4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1.8000000000000001E-4</c:v>
                  </c:pt>
                  <c:pt idx="131">
                    <c:v>2.1000000000000001E-4</c:v>
                  </c:pt>
                  <c:pt idx="132">
                    <c:v>1E-4</c:v>
                  </c:pt>
                  <c:pt idx="133">
                    <c:v>1.8000000000000001E-4</c:v>
                  </c:pt>
                  <c:pt idx="134">
                    <c:v>1E-4</c:v>
                  </c:pt>
                  <c:pt idx="135">
                    <c:v>1.8000000000000001E-4</c:v>
                  </c:pt>
                  <c:pt idx="136">
                    <c:v>1E-4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1'!$I$21:$I$988</c:f>
              <c:numCache>
                <c:formatCode>General</c:formatCode>
                <c:ptCount val="968"/>
                <c:pt idx="0">
                  <c:v>-0.20636929999818676</c:v>
                </c:pt>
                <c:pt idx="1">
                  <c:v>-0.2214998999988893</c:v>
                </c:pt>
                <c:pt idx="2">
                  <c:v>-0.21652419999736594</c:v>
                </c:pt>
                <c:pt idx="3">
                  <c:v>-0.22837309999522404</c:v>
                </c:pt>
                <c:pt idx="4">
                  <c:v>-0.21346649999759393</c:v>
                </c:pt>
                <c:pt idx="5">
                  <c:v>-0.2191194999977597</c:v>
                </c:pt>
                <c:pt idx="6">
                  <c:v>-0.21611949999714852</c:v>
                </c:pt>
                <c:pt idx="7">
                  <c:v>-0.22175959999731276</c:v>
                </c:pt>
                <c:pt idx="8">
                  <c:v>-0.15274229999704403</c:v>
                </c:pt>
                <c:pt idx="9">
                  <c:v>-0.1429381999951147</c:v>
                </c:pt>
                <c:pt idx="10">
                  <c:v>-0.12536040000122739</c:v>
                </c:pt>
                <c:pt idx="11">
                  <c:v>-2.9499499993107747E-2</c:v>
                </c:pt>
                <c:pt idx="12">
                  <c:v>-2.0264899998437613E-2</c:v>
                </c:pt>
                <c:pt idx="13">
                  <c:v>-1.9264900001871865E-2</c:v>
                </c:pt>
                <c:pt idx="14">
                  <c:v>-2.8100999988964759E-3</c:v>
                </c:pt>
                <c:pt idx="15">
                  <c:v>-4.6589999983552843E-3</c:v>
                </c:pt>
                <c:pt idx="16">
                  <c:v>-2.4501999942003749E-3</c:v>
                </c:pt>
                <c:pt idx="17">
                  <c:v>7.3948999997810461E-3</c:v>
                </c:pt>
                <c:pt idx="18">
                  <c:v>-2.7228000035393052E-3</c:v>
                </c:pt>
                <c:pt idx="19">
                  <c:v>2.7720000070985407E-4</c:v>
                </c:pt>
                <c:pt idx="20">
                  <c:v>5.0650000048335642E-4</c:v>
                </c:pt>
                <c:pt idx="22">
                  <c:v>-4.1169000032823533E-3</c:v>
                </c:pt>
                <c:pt idx="23">
                  <c:v>3.4199998481199145E-5</c:v>
                </c:pt>
                <c:pt idx="24">
                  <c:v>-4.2345999972894788E-3</c:v>
                </c:pt>
                <c:pt idx="25">
                  <c:v>1.2819300005503464E-2</c:v>
                </c:pt>
                <c:pt idx="26">
                  <c:v>-1.3561000014306046E-3</c:v>
                </c:pt>
                <c:pt idx="27">
                  <c:v>-5.0333999970462173E-3</c:v>
                </c:pt>
                <c:pt idx="30">
                  <c:v>1.873200002592057E-3</c:v>
                </c:pt>
                <c:pt idx="31">
                  <c:v>-2.9999999969732016E-3</c:v>
                </c:pt>
                <c:pt idx="33">
                  <c:v>8.0000000016298145E-3</c:v>
                </c:pt>
                <c:pt idx="34">
                  <c:v>3.673500003060326E-3</c:v>
                </c:pt>
                <c:pt idx="35">
                  <c:v>2.0500003302004188E-5</c:v>
                </c:pt>
                <c:pt idx="36">
                  <c:v>1.0425200001918711E-2</c:v>
                </c:pt>
                <c:pt idx="37">
                  <c:v>-2.8603000027942471E-3</c:v>
                </c:pt>
                <c:pt idx="38">
                  <c:v>-7.0023000007495284E-3</c:v>
                </c:pt>
                <c:pt idx="39">
                  <c:v>3.9100000140024349E-4</c:v>
                </c:pt>
                <c:pt idx="40">
                  <c:v>-2.6200000138487667E-4</c:v>
                </c:pt>
                <c:pt idx="41">
                  <c:v>8.0401999948662706E-3</c:v>
                </c:pt>
                <c:pt idx="42">
                  <c:v>-9.7061999986181036E-3</c:v>
                </c:pt>
                <c:pt idx="43">
                  <c:v>-3.0570000017178245E-3</c:v>
                </c:pt>
                <c:pt idx="44">
                  <c:v>5.942999996477738E-3</c:v>
                </c:pt>
                <c:pt idx="45">
                  <c:v>-3.8349999522324651E-4</c:v>
                </c:pt>
                <c:pt idx="46">
                  <c:v>6.6704000055324286E-3</c:v>
                </c:pt>
                <c:pt idx="47">
                  <c:v>7.4745000019902363E-3</c:v>
                </c:pt>
                <c:pt idx="48">
                  <c:v>6.1480000003939494E-3</c:v>
                </c:pt>
                <c:pt idx="49">
                  <c:v>7.1479999969596975E-3</c:v>
                </c:pt>
                <c:pt idx="50">
                  <c:v>1.5017400000942871E-2</c:v>
                </c:pt>
                <c:pt idx="51">
                  <c:v>1.1364400001184549E-2</c:v>
                </c:pt>
                <c:pt idx="52">
                  <c:v>4.6461000019917265E-3</c:v>
                </c:pt>
                <c:pt idx="53">
                  <c:v>1.5267200004018378E-2</c:v>
                </c:pt>
                <c:pt idx="54">
                  <c:v>1.028010000300128E-2</c:v>
                </c:pt>
                <c:pt idx="56">
                  <c:v>1.5778200002387166E-2</c:v>
                </c:pt>
                <c:pt idx="57">
                  <c:v>1.8406900002446491E-2</c:v>
                </c:pt>
                <c:pt idx="58">
                  <c:v>2.3016600003757048E-2</c:v>
                </c:pt>
                <c:pt idx="59">
                  <c:v>2.8514700003142934E-2</c:v>
                </c:pt>
                <c:pt idx="60">
                  <c:v>3.0242100001487415E-2</c:v>
                </c:pt>
                <c:pt idx="61">
                  <c:v>2.2973300001467578E-2</c:v>
                </c:pt>
                <c:pt idx="62">
                  <c:v>2.6349900006607641E-2</c:v>
                </c:pt>
                <c:pt idx="63">
                  <c:v>4.7153999999864027E-2</c:v>
                </c:pt>
                <c:pt idx="64">
                  <c:v>4.9154000000271481E-2</c:v>
                </c:pt>
                <c:pt idx="65">
                  <c:v>4.4827500001701992E-2</c:v>
                </c:pt>
                <c:pt idx="67">
                  <c:v>4.6827500002109446E-2</c:v>
                </c:pt>
                <c:pt idx="68">
                  <c:v>4.788140000164276E-2</c:v>
                </c:pt>
                <c:pt idx="69">
                  <c:v>5.1750799997535069E-2</c:v>
                </c:pt>
                <c:pt idx="70">
                  <c:v>5.2424300003622193E-2</c:v>
                </c:pt>
                <c:pt idx="71">
                  <c:v>5.1959600001282524E-2</c:v>
                </c:pt>
                <c:pt idx="72">
                  <c:v>5.3437200003827456E-2</c:v>
                </c:pt>
                <c:pt idx="73">
                  <c:v>5.458830000134185E-2</c:v>
                </c:pt>
                <c:pt idx="74">
                  <c:v>4.8608799996145535E-2</c:v>
                </c:pt>
                <c:pt idx="75">
                  <c:v>7.9545000000507571E-2</c:v>
                </c:pt>
                <c:pt idx="76">
                  <c:v>8.3586000000650529E-2</c:v>
                </c:pt>
                <c:pt idx="77">
                  <c:v>8.1520699997781776E-2</c:v>
                </c:pt>
                <c:pt idx="78">
                  <c:v>8.2520700001623482E-2</c:v>
                </c:pt>
                <c:pt idx="80">
                  <c:v>8.867179999651853E-2</c:v>
                </c:pt>
                <c:pt idx="81">
                  <c:v>8.5901100006594788E-2</c:v>
                </c:pt>
                <c:pt idx="82">
                  <c:v>8.6979300001985393E-2</c:v>
                </c:pt>
                <c:pt idx="83">
                  <c:v>0.10219570000481326</c:v>
                </c:pt>
                <c:pt idx="84">
                  <c:v>0.1148449000029359</c:v>
                </c:pt>
                <c:pt idx="86">
                  <c:v>0.10840070000267588</c:v>
                </c:pt>
                <c:pt idx="88">
                  <c:v>8.9507000004232395E-2</c:v>
                </c:pt>
                <c:pt idx="89">
                  <c:v>0.12971580000157701</c:v>
                </c:pt>
                <c:pt idx="90">
                  <c:v>0.14126779999787686</c:v>
                </c:pt>
                <c:pt idx="91">
                  <c:v>0.15030880000267643</c:v>
                </c:pt>
                <c:pt idx="92">
                  <c:v>0.16212580000137677</c:v>
                </c:pt>
                <c:pt idx="93">
                  <c:v>0.15729740000097081</c:v>
                </c:pt>
                <c:pt idx="94">
                  <c:v>0.1702450000011595</c:v>
                </c:pt>
                <c:pt idx="96">
                  <c:v>0.18162540000776062</c:v>
                </c:pt>
                <c:pt idx="97">
                  <c:v>0.18227459999616258</c:v>
                </c:pt>
                <c:pt idx="98">
                  <c:v>0.1829481000022497</c:v>
                </c:pt>
                <c:pt idx="99">
                  <c:v>0.19080989999929443</c:v>
                </c:pt>
                <c:pt idx="101">
                  <c:v>0.2031903000024613</c:v>
                </c:pt>
                <c:pt idx="102">
                  <c:v>0.20783949999895412</c:v>
                </c:pt>
                <c:pt idx="106">
                  <c:v>0.2361765999958152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31-4AFB-9363-2DB0FDB0894C}"/>
            </c:ext>
          </c:extLst>
        </c:ser>
        <c:ser>
          <c:idx val="3"/>
          <c:order val="2"/>
          <c:tx>
            <c:strRef>
              <c:f>'Active 1'!$J$20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Ref>
                <c:f>'Active 1'!$D$21:$D$44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1'!$J$21:$J$988</c:f>
              <c:numCache>
                <c:formatCode>General</c:formatCode>
                <c:ptCount val="968"/>
                <c:pt idx="55">
                  <c:v>1.5349499997682869E-2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31-4AFB-9363-2DB0FDB0894C}"/>
            </c:ext>
          </c:extLst>
        </c:ser>
        <c:ser>
          <c:idx val="4"/>
          <c:order val="3"/>
          <c:tx>
            <c:strRef>
              <c:f>'Active 1'!$K$20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1'!$K$21:$K$988</c:f>
              <c:numCache>
                <c:formatCode>General</c:formatCode>
                <c:ptCount val="968"/>
                <c:pt idx="85">
                  <c:v>0.11338780000369297</c:v>
                </c:pt>
                <c:pt idx="87">
                  <c:v>0.12061710000125458</c:v>
                </c:pt>
                <c:pt idx="95">
                  <c:v>0.1691348999956972</c:v>
                </c:pt>
                <c:pt idx="100">
                  <c:v>0.19332849999773316</c:v>
                </c:pt>
                <c:pt idx="103">
                  <c:v>0.20983349999733036</c:v>
                </c:pt>
                <c:pt idx="104">
                  <c:v>0.2182870999968145</c:v>
                </c:pt>
                <c:pt idx="105">
                  <c:v>0.23329430000012508</c:v>
                </c:pt>
                <c:pt idx="107">
                  <c:v>0.2424135000037495</c:v>
                </c:pt>
                <c:pt idx="108">
                  <c:v>0.25116520000301534</c:v>
                </c:pt>
                <c:pt idx="109">
                  <c:v>0.25761849999980768</c:v>
                </c:pt>
                <c:pt idx="110">
                  <c:v>0.26618250000319676</c:v>
                </c:pt>
                <c:pt idx="111">
                  <c:v>0.26628659999551019</c:v>
                </c:pt>
                <c:pt idx="112">
                  <c:v>0.27599159999954281</c:v>
                </c:pt>
                <c:pt idx="113">
                  <c:v>0.2770936500019161</c:v>
                </c:pt>
                <c:pt idx="114">
                  <c:v>0.2765609999987646</c:v>
                </c:pt>
                <c:pt idx="115">
                  <c:v>0.27656920000299579</c:v>
                </c:pt>
                <c:pt idx="116">
                  <c:v>0.28826190000108909</c:v>
                </c:pt>
                <c:pt idx="117">
                  <c:v>0.29014420000748942</c:v>
                </c:pt>
                <c:pt idx="118">
                  <c:v>0.29045239999686601</c:v>
                </c:pt>
                <c:pt idx="119">
                  <c:v>0.29324640000413638</c:v>
                </c:pt>
                <c:pt idx="120">
                  <c:v>0.29625110000051791</c:v>
                </c:pt>
                <c:pt idx="121">
                  <c:v>0.30379420000099344</c:v>
                </c:pt>
                <c:pt idx="122">
                  <c:v>0.30385419999947771</c:v>
                </c:pt>
                <c:pt idx="123">
                  <c:v>0.30987940000341041</c:v>
                </c:pt>
                <c:pt idx="124">
                  <c:v>0.30842230000416748</c:v>
                </c:pt>
                <c:pt idx="125">
                  <c:v>0.31551089999993565</c:v>
                </c:pt>
                <c:pt idx="126">
                  <c:v>0.31560090000130003</c:v>
                </c:pt>
                <c:pt idx="127">
                  <c:v>0.33425020000140648</c:v>
                </c:pt>
                <c:pt idx="128">
                  <c:v>0.33425020000140648</c:v>
                </c:pt>
                <c:pt idx="129">
                  <c:v>0.33544830000028014</c:v>
                </c:pt>
                <c:pt idx="130">
                  <c:v>0.33561830000689952</c:v>
                </c:pt>
                <c:pt idx="131">
                  <c:v>0.34297979999973904</c:v>
                </c:pt>
                <c:pt idx="132">
                  <c:v>0.3434798000016599</c:v>
                </c:pt>
                <c:pt idx="133">
                  <c:v>0.34921800000302028</c:v>
                </c:pt>
                <c:pt idx="134">
                  <c:v>0.34945800000423333</c:v>
                </c:pt>
                <c:pt idx="135">
                  <c:v>0.35276890000386629</c:v>
                </c:pt>
                <c:pt idx="136">
                  <c:v>0.36031410000578035</c:v>
                </c:pt>
                <c:pt idx="137">
                  <c:v>0.36224280000169529</c:v>
                </c:pt>
                <c:pt idx="138">
                  <c:v>0.36311690000729868</c:v>
                </c:pt>
                <c:pt idx="139">
                  <c:v>0.37014970000018366</c:v>
                </c:pt>
                <c:pt idx="140">
                  <c:v>0.37945060000492958</c:v>
                </c:pt>
                <c:pt idx="141">
                  <c:v>0.38700859999516979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B31-4AFB-9363-2DB0FDB0894C}"/>
            </c:ext>
          </c:extLst>
        </c:ser>
        <c:ser>
          <c:idx val="2"/>
          <c:order val="4"/>
          <c:tx>
            <c:strRef>
              <c:f>'Active 1'!$L$20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1'!$L$21:$L$988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B31-4AFB-9363-2DB0FDB0894C}"/>
            </c:ext>
          </c:extLst>
        </c:ser>
        <c:ser>
          <c:idx val="5"/>
          <c:order val="5"/>
          <c:tx>
            <c:strRef>
              <c:f>'Active 1'!$M$20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1'!$M$21:$M$988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B31-4AFB-9363-2DB0FDB0894C}"/>
            </c:ext>
          </c:extLst>
        </c:ser>
        <c:ser>
          <c:idx val="6"/>
          <c:order val="6"/>
          <c:tx>
            <c:strRef>
              <c:f>'Active 1'!$N$20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1'!$D$21:$D$92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1'!$N$21:$N$988</c:f>
              <c:numCache>
                <c:formatCode>General</c:formatCode>
                <c:ptCount val="968"/>
                <c:pt idx="66">
                  <c:v>4.582749999826774E-2</c:v>
                </c:pt>
                <c:pt idx="79">
                  <c:v>9.7520700001041405E-2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B31-4AFB-9363-2DB0FDB0894C}"/>
            </c:ext>
          </c:extLst>
        </c:ser>
        <c:ser>
          <c:idx val="7"/>
          <c:order val="7"/>
          <c:tx>
            <c:strRef>
              <c:f>'Active 1'!$O$20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1'!$O$21:$O$988</c:f>
              <c:numCache>
                <c:formatCode>General</c:formatCode>
                <c:ptCount val="968"/>
                <c:pt idx="0">
                  <c:v>-0.2665501258611897</c:v>
                </c:pt>
                <c:pt idx="1">
                  <c:v>-0.26645096263532181</c:v>
                </c:pt>
                <c:pt idx="2">
                  <c:v>-0.26491393263436985</c:v>
                </c:pt>
                <c:pt idx="3">
                  <c:v>-0.26426937166622866</c:v>
                </c:pt>
                <c:pt idx="4">
                  <c:v>-0.26040200585738177</c:v>
                </c:pt>
                <c:pt idx="5">
                  <c:v>-0.25990618972804241</c:v>
                </c:pt>
                <c:pt idx="6">
                  <c:v>-0.25990618972804241</c:v>
                </c:pt>
                <c:pt idx="7">
                  <c:v>-0.25410514101477205</c:v>
                </c:pt>
                <c:pt idx="8">
                  <c:v>-0.1470584386904068</c:v>
                </c:pt>
                <c:pt idx="9">
                  <c:v>-0.14690969385160502</c:v>
                </c:pt>
                <c:pt idx="10">
                  <c:v>-0.12836617061431338</c:v>
                </c:pt>
                <c:pt idx="12">
                  <c:v>-1.6063817318951068E-2</c:v>
                </c:pt>
                <c:pt idx="13">
                  <c:v>-1.6063817318951068E-2</c:v>
                </c:pt>
                <c:pt idx="33">
                  <c:v>4.6756086268344321E-2</c:v>
                </c:pt>
                <c:pt idx="37">
                  <c:v>5.4242909821368479E-2</c:v>
                </c:pt>
                <c:pt idx="38">
                  <c:v>6.1184335632119349E-2</c:v>
                </c:pt>
                <c:pt idx="50">
                  <c:v>8.8503804358717422E-2</c:v>
                </c:pt>
                <c:pt idx="51">
                  <c:v>8.8999620488056763E-2</c:v>
                </c:pt>
                <c:pt idx="53">
                  <c:v>9.5147740491864696E-2</c:v>
                </c:pt>
                <c:pt idx="69">
                  <c:v>0.14413437407059226</c:v>
                </c:pt>
                <c:pt idx="70">
                  <c:v>0.14438228213526194</c:v>
                </c:pt>
                <c:pt idx="75">
                  <c:v>0.16327287666309109</c:v>
                </c:pt>
                <c:pt idx="76">
                  <c:v>0.16476032505110916</c:v>
                </c:pt>
                <c:pt idx="77">
                  <c:v>0.16480990666404308</c:v>
                </c:pt>
                <c:pt idx="78">
                  <c:v>0.16480990666404308</c:v>
                </c:pt>
                <c:pt idx="79">
                  <c:v>0.16480990666404308</c:v>
                </c:pt>
                <c:pt idx="80">
                  <c:v>0.16545446763218424</c:v>
                </c:pt>
                <c:pt idx="81">
                  <c:v>0.17135467957132247</c:v>
                </c:pt>
                <c:pt idx="82">
                  <c:v>0.17661033054231956</c:v>
                </c:pt>
                <c:pt idx="83">
                  <c:v>0.17720530989752678</c:v>
                </c:pt>
                <c:pt idx="84">
                  <c:v>0.17899024796314844</c:v>
                </c:pt>
                <c:pt idx="85">
                  <c:v>0.17933731925368598</c:v>
                </c:pt>
                <c:pt idx="86">
                  <c:v>0.18464255183761699</c:v>
                </c:pt>
                <c:pt idx="87">
                  <c:v>0.18523753119282421</c:v>
                </c:pt>
                <c:pt idx="88">
                  <c:v>0.18608041861270111</c:v>
                </c:pt>
                <c:pt idx="89">
                  <c:v>0.19123690635783033</c:v>
                </c:pt>
                <c:pt idx="90">
                  <c:v>0.1991699644272599</c:v>
                </c:pt>
                <c:pt idx="91">
                  <c:v>0.20065741281527794</c:v>
                </c:pt>
                <c:pt idx="92">
                  <c:v>0.20611139023801076</c:v>
                </c:pt>
                <c:pt idx="93">
                  <c:v>0.20749967540016095</c:v>
                </c:pt>
                <c:pt idx="94">
                  <c:v>0.21285448959702591</c:v>
                </c:pt>
                <c:pt idx="95">
                  <c:v>0.21369737701690281</c:v>
                </c:pt>
                <c:pt idx="96">
                  <c:v>0.2193992625043053</c:v>
                </c:pt>
                <c:pt idx="97">
                  <c:v>0.22118420056992694</c:v>
                </c:pt>
                <c:pt idx="98">
                  <c:v>0.22143210863459661</c:v>
                </c:pt>
                <c:pt idx="99">
                  <c:v>0.22609278025038648</c:v>
                </c:pt>
                <c:pt idx="100">
                  <c:v>0.22797688154187601</c:v>
                </c:pt>
                <c:pt idx="101">
                  <c:v>0.23263755315766588</c:v>
                </c:pt>
                <c:pt idx="102">
                  <c:v>0.23442249122328754</c:v>
                </c:pt>
                <c:pt idx="103">
                  <c:v>0.23541412348196625</c:v>
                </c:pt>
                <c:pt idx="104">
                  <c:v>0.23977730542015249</c:v>
                </c:pt>
                <c:pt idx="105">
                  <c:v>0.24850366929652501</c:v>
                </c:pt>
                <c:pt idx="106">
                  <c:v>0.25390806510632391</c:v>
                </c:pt>
                <c:pt idx="107">
                  <c:v>0.25524676865554019</c:v>
                </c:pt>
                <c:pt idx="108">
                  <c:v>0.26075032769120693</c:v>
                </c:pt>
                <c:pt idx="109">
                  <c:v>0.2626840105956304</c:v>
                </c:pt>
                <c:pt idx="110">
                  <c:v>0.26863380414770255</c:v>
                </c:pt>
                <c:pt idx="111">
                  <c:v>0.26878254898650433</c:v>
                </c:pt>
                <c:pt idx="112">
                  <c:v>0.27621979092659454</c:v>
                </c:pt>
                <c:pt idx="113">
                  <c:v>0.27629416334599544</c:v>
                </c:pt>
                <c:pt idx="114">
                  <c:v>0.27631895415246244</c:v>
                </c:pt>
                <c:pt idx="115">
                  <c:v>0.27661644383006606</c:v>
                </c:pt>
                <c:pt idx="116">
                  <c:v>0.28360745125375086</c:v>
                </c:pt>
                <c:pt idx="117">
                  <c:v>0.28901184706354976</c:v>
                </c:pt>
                <c:pt idx="118">
                  <c:v>0.28930933674115333</c:v>
                </c:pt>
                <c:pt idx="119">
                  <c:v>0.29030096899983204</c:v>
                </c:pt>
                <c:pt idx="120">
                  <c:v>0.29530871190615948</c:v>
                </c:pt>
                <c:pt idx="121">
                  <c:v>0.30388633094373019</c:v>
                </c:pt>
                <c:pt idx="122">
                  <c:v>0.30388633094373019</c:v>
                </c:pt>
                <c:pt idx="123">
                  <c:v>0.3096377980440666</c:v>
                </c:pt>
                <c:pt idx="124">
                  <c:v>0.30998486933460417</c:v>
                </c:pt>
                <c:pt idx="125">
                  <c:v>0.31682713191948719</c:v>
                </c:pt>
                <c:pt idx="126">
                  <c:v>0.31682713191948719</c:v>
                </c:pt>
                <c:pt idx="127">
                  <c:v>0.33760182773880587</c:v>
                </c:pt>
                <c:pt idx="128">
                  <c:v>0.33760182773880587</c:v>
                </c:pt>
                <c:pt idx="129">
                  <c:v>0.33874220483628636</c:v>
                </c:pt>
                <c:pt idx="130">
                  <c:v>0.33874220483628636</c:v>
                </c:pt>
                <c:pt idx="131">
                  <c:v>0.3459315387117069</c:v>
                </c:pt>
                <c:pt idx="132">
                  <c:v>0.3459315387117069</c:v>
                </c:pt>
                <c:pt idx="133">
                  <c:v>0.35118718968270402</c:v>
                </c:pt>
                <c:pt idx="134">
                  <c:v>0.35118718968270402</c:v>
                </c:pt>
                <c:pt idx="135">
                  <c:v>0.35351752549059895</c:v>
                </c:pt>
                <c:pt idx="136">
                  <c:v>0.35926899259093537</c:v>
                </c:pt>
                <c:pt idx="137">
                  <c:v>0.36031020646254802</c:v>
                </c:pt>
                <c:pt idx="138">
                  <c:v>0.3654171125947433</c:v>
                </c:pt>
                <c:pt idx="139">
                  <c:v>0.36660707130515774</c:v>
                </c:pt>
                <c:pt idx="140">
                  <c:v>0.37389556840644611</c:v>
                </c:pt>
                <c:pt idx="141">
                  <c:v>0.38083699421719702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B31-4AFB-9363-2DB0FDB0894C}"/>
            </c:ext>
          </c:extLst>
        </c:ser>
        <c:ser>
          <c:idx val="8"/>
          <c:order val="8"/>
          <c:tx>
            <c:strRef>
              <c:f>'Active 1'!$U$20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1'!$F$21:$F$988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1'!$U$21:$U$988</c:f>
              <c:numCache>
                <c:formatCode>General</c:formatCode>
                <c:ptCount val="968"/>
                <c:pt idx="21">
                  <c:v>-2.5648399998317473E-2</c:v>
                </c:pt>
                <c:pt idx="28">
                  <c:v>0.63685650000115857</c:v>
                </c:pt>
                <c:pt idx="29">
                  <c:v>0.64485650000278838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B31-4AFB-9363-2DB0FDB08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963872"/>
        <c:axId val="1"/>
      </c:scatterChart>
      <c:valAx>
        <c:axId val="671963872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189349112426031"/>
              <c:y val="0.867286542885842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4970414201183431E-2"/>
              <c:y val="0.3827173455169955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96387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98816568047339"/>
          <c:y val="0.91975308641975306"/>
          <c:w val="0.56923076923076921"/>
          <c:h val="6.17283950617283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TZ Eri - O-C Diagr.</a:t>
            </a:r>
          </a:p>
        </c:rich>
      </c:tx>
      <c:layout>
        <c:manualLayout>
          <c:xMode val="edge"/>
          <c:yMode val="edge"/>
          <c:x val="0.36345776031434185"/>
          <c:y val="3.2967032967032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7092337917485"/>
          <c:y val="0.13461556519301221"/>
          <c:w val="0.78978388998035365"/>
          <c:h val="0.692308620992634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2'!$H$21:$H$988</c:f>
              <c:numCache>
                <c:formatCode>General</c:formatCode>
                <c:ptCount val="968"/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D5B-4C76-8681-7A58BE1070B4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2'!$D$21:$D$988</c:f>
                <c:numCache>
                  <c:formatCode>General</c:formatCode>
                  <c:ptCount val="9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  <c:pt idx="75">
                    <c:v>3.0000000000000001E-3</c:v>
                  </c:pt>
                  <c:pt idx="76">
                    <c:v>0</c:v>
                  </c:pt>
                  <c:pt idx="77">
                    <c:v>6.0000000000000001E-3</c:v>
                  </c:pt>
                  <c:pt idx="78">
                    <c:v>5.0000000000000001E-3</c:v>
                  </c:pt>
                  <c:pt idx="80">
                    <c:v>3.0000000000000001E-3</c:v>
                  </c:pt>
                  <c:pt idx="81">
                    <c:v>6.0000000000000001E-3</c:v>
                  </c:pt>
                  <c:pt idx="82">
                    <c:v>4.0000000000000001E-3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4.0000000000000001E-3</c:v>
                  </c:pt>
                  <c:pt idx="89">
                    <c:v>3.0000000000000001E-3</c:v>
                  </c:pt>
                  <c:pt idx="90">
                    <c:v>8.0000000000000002E-3</c:v>
                  </c:pt>
                  <c:pt idx="91">
                    <c:v>0</c:v>
                  </c:pt>
                  <c:pt idx="92">
                    <c:v>3.0000000000000001E-3</c:v>
                  </c:pt>
                  <c:pt idx="93">
                    <c:v>4.0000000000000001E-3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2.9999999999999997E-4</c:v>
                  </c:pt>
                  <c:pt idx="112">
                    <c:v>2.0000000000000001E-4</c:v>
                  </c:pt>
                  <c:pt idx="113">
                    <c:v>2.9999999999999997E-4</c:v>
                  </c:pt>
                  <c:pt idx="114">
                    <c:v>2.0000000000000001E-4</c:v>
                  </c:pt>
                  <c:pt idx="115">
                    <c:v>1E-4</c:v>
                  </c:pt>
                  <c:pt idx="116">
                    <c:v>6.9999999999999999E-4</c:v>
                  </c:pt>
                  <c:pt idx="117">
                    <c:v>1E-4</c:v>
                  </c:pt>
                  <c:pt idx="118">
                    <c:v>2.0000000000000001E-4</c:v>
                  </c:pt>
                  <c:pt idx="119">
                    <c:v>1.1000000000000001E-3</c:v>
                  </c:pt>
                  <c:pt idx="120">
                    <c:v>2.0000000000000001E-4</c:v>
                  </c:pt>
                  <c:pt idx="121">
                    <c:v>2.3000000000000001E-4</c:v>
                  </c:pt>
                  <c:pt idx="122">
                    <c:v>2.0000000000000001E-4</c:v>
                  </c:pt>
                  <c:pt idx="123">
                    <c:v>3.0000000000000003E-4</c:v>
                  </c:pt>
                  <c:pt idx="124">
                    <c:v>0</c:v>
                  </c:pt>
                  <c:pt idx="125">
                    <c:v>1E-4</c:v>
                  </c:pt>
                  <c:pt idx="126">
                    <c:v>1.2999999999999999E-4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1.8000000000000001E-4</c:v>
                  </c:pt>
                  <c:pt idx="131">
                    <c:v>2.1000000000000001E-4</c:v>
                  </c:pt>
                  <c:pt idx="132">
                    <c:v>1E-4</c:v>
                  </c:pt>
                  <c:pt idx="133">
                    <c:v>1.8000000000000001E-4</c:v>
                  </c:pt>
                  <c:pt idx="134">
                    <c:v>1E-4</c:v>
                  </c:pt>
                  <c:pt idx="135">
                    <c:v>1.8000000000000001E-4</c:v>
                  </c:pt>
                  <c:pt idx="136">
                    <c:v>1E-4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1E-4</c:v>
                  </c:pt>
                </c:numCache>
              </c:numRef>
            </c:plus>
            <c:minus>
              <c:numRef>
                <c:f>'Active 2'!$D$21:$D$988</c:f>
                <c:numCache>
                  <c:formatCode>General</c:formatCode>
                  <c:ptCount val="9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  <c:pt idx="75">
                    <c:v>3.0000000000000001E-3</c:v>
                  </c:pt>
                  <c:pt idx="76">
                    <c:v>0</c:v>
                  </c:pt>
                  <c:pt idx="77">
                    <c:v>6.0000000000000001E-3</c:v>
                  </c:pt>
                  <c:pt idx="78">
                    <c:v>5.0000000000000001E-3</c:v>
                  </c:pt>
                  <c:pt idx="80">
                    <c:v>3.0000000000000001E-3</c:v>
                  </c:pt>
                  <c:pt idx="81">
                    <c:v>6.0000000000000001E-3</c:v>
                  </c:pt>
                  <c:pt idx="82">
                    <c:v>4.0000000000000001E-3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4.0000000000000001E-3</c:v>
                  </c:pt>
                  <c:pt idx="89">
                    <c:v>3.0000000000000001E-3</c:v>
                  </c:pt>
                  <c:pt idx="90">
                    <c:v>8.0000000000000002E-3</c:v>
                  </c:pt>
                  <c:pt idx="91">
                    <c:v>0</c:v>
                  </c:pt>
                  <c:pt idx="92">
                    <c:v>3.0000000000000001E-3</c:v>
                  </c:pt>
                  <c:pt idx="93">
                    <c:v>4.0000000000000001E-3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2.9999999999999997E-4</c:v>
                  </c:pt>
                  <c:pt idx="112">
                    <c:v>2.0000000000000001E-4</c:v>
                  </c:pt>
                  <c:pt idx="113">
                    <c:v>2.9999999999999997E-4</c:v>
                  </c:pt>
                  <c:pt idx="114">
                    <c:v>2.0000000000000001E-4</c:v>
                  </c:pt>
                  <c:pt idx="115">
                    <c:v>1E-4</c:v>
                  </c:pt>
                  <c:pt idx="116">
                    <c:v>6.9999999999999999E-4</c:v>
                  </c:pt>
                  <c:pt idx="117">
                    <c:v>1E-4</c:v>
                  </c:pt>
                  <c:pt idx="118">
                    <c:v>2.0000000000000001E-4</c:v>
                  </c:pt>
                  <c:pt idx="119">
                    <c:v>1.1000000000000001E-3</c:v>
                  </c:pt>
                  <c:pt idx="120">
                    <c:v>2.0000000000000001E-4</c:v>
                  </c:pt>
                  <c:pt idx="121">
                    <c:v>2.3000000000000001E-4</c:v>
                  </c:pt>
                  <c:pt idx="122">
                    <c:v>2.0000000000000001E-4</c:v>
                  </c:pt>
                  <c:pt idx="123">
                    <c:v>3.0000000000000003E-4</c:v>
                  </c:pt>
                  <c:pt idx="124">
                    <c:v>0</c:v>
                  </c:pt>
                  <c:pt idx="125">
                    <c:v>1E-4</c:v>
                  </c:pt>
                  <c:pt idx="126">
                    <c:v>1.2999999999999999E-4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1.8000000000000001E-4</c:v>
                  </c:pt>
                  <c:pt idx="131">
                    <c:v>2.1000000000000001E-4</c:v>
                  </c:pt>
                  <c:pt idx="132">
                    <c:v>1E-4</c:v>
                  </c:pt>
                  <c:pt idx="133">
                    <c:v>1.8000000000000001E-4</c:v>
                  </c:pt>
                  <c:pt idx="134">
                    <c:v>1E-4</c:v>
                  </c:pt>
                  <c:pt idx="135">
                    <c:v>1.8000000000000001E-4</c:v>
                  </c:pt>
                  <c:pt idx="136">
                    <c:v>1E-4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2'!$I$21:$I$988</c:f>
              <c:numCache>
                <c:formatCode>General</c:formatCode>
                <c:ptCount val="968"/>
                <c:pt idx="0">
                  <c:v>-0.20636929999818676</c:v>
                </c:pt>
                <c:pt idx="1">
                  <c:v>-0.2214998999988893</c:v>
                </c:pt>
                <c:pt idx="2">
                  <c:v>-0.21652419999736594</c:v>
                </c:pt>
                <c:pt idx="3">
                  <c:v>-0.22837309999522404</c:v>
                </c:pt>
                <c:pt idx="4">
                  <c:v>-0.21346649999759393</c:v>
                </c:pt>
                <c:pt idx="5">
                  <c:v>-0.2191194999977597</c:v>
                </c:pt>
                <c:pt idx="6">
                  <c:v>-0.21611949999714852</c:v>
                </c:pt>
                <c:pt idx="7">
                  <c:v>-0.22175959999731276</c:v>
                </c:pt>
                <c:pt idx="8">
                  <c:v>-0.15274229999704403</c:v>
                </c:pt>
                <c:pt idx="9">
                  <c:v>-0.1429381999951147</c:v>
                </c:pt>
                <c:pt idx="10">
                  <c:v>-0.12536040000122739</c:v>
                </c:pt>
                <c:pt idx="11">
                  <c:v>-2.9499499993107747E-2</c:v>
                </c:pt>
                <c:pt idx="12">
                  <c:v>-2.0264899998437613E-2</c:v>
                </c:pt>
                <c:pt idx="13">
                  <c:v>-1.9264900001871865E-2</c:v>
                </c:pt>
                <c:pt idx="14">
                  <c:v>-2.8100999988964759E-3</c:v>
                </c:pt>
                <c:pt idx="15">
                  <c:v>-4.6589999983552843E-3</c:v>
                </c:pt>
                <c:pt idx="16">
                  <c:v>-2.4501999942003749E-3</c:v>
                </c:pt>
                <c:pt idx="17">
                  <c:v>7.3948999997810461E-3</c:v>
                </c:pt>
                <c:pt idx="18">
                  <c:v>-2.7228000035393052E-3</c:v>
                </c:pt>
                <c:pt idx="19">
                  <c:v>2.7720000070985407E-4</c:v>
                </c:pt>
                <c:pt idx="20">
                  <c:v>5.0650000048335642E-4</c:v>
                </c:pt>
                <c:pt idx="22">
                  <c:v>-4.1169000032823533E-3</c:v>
                </c:pt>
                <c:pt idx="23">
                  <c:v>3.4199998481199145E-5</c:v>
                </c:pt>
                <c:pt idx="24">
                  <c:v>-4.2345999972894788E-3</c:v>
                </c:pt>
                <c:pt idx="25">
                  <c:v>1.2819300005503464E-2</c:v>
                </c:pt>
                <c:pt idx="26">
                  <c:v>-1.3561000014306046E-3</c:v>
                </c:pt>
                <c:pt idx="27">
                  <c:v>-5.0333999970462173E-3</c:v>
                </c:pt>
                <c:pt idx="30">
                  <c:v>1.873200002592057E-3</c:v>
                </c:pt>
                <c:pt idx="31">
                  <c:v>-2.9999999969732016E-3</c:v>
                </c:pt>
                <c:pt idx="33">
                  <c:v>8.0000000016298145E-3</c:v>
                </c:pt>
                <c:pt idx="34">
                  <c:v>3.673500003060326E-3</c:v>
                </c:pt>
                <c:pt idx="35">
                  <c:v>2.0500003302004188E-5</c:v>
                </c:pt>
                <c:pt idx="36">
                  <c:v>1.0425200001918711E-2</c:v>
                </c:pt>
                <c:pt idx="37">
                  <c:v>-2.8603000027942471E-3</c:v>
                </c:pt>
                <c:pt idx="38">
                  <c:v>-7.0023000007495284E-3</c:v>
                </c:pt>
                <c:pt idx="39">
                  <c:v>3.9100000140024349E-4</c:v>
                </c:pt>
                <c:pt idx="40">
                  <c:v>-2.6200000138487667E-4</c:v>
                </c:pt>
                <c:pt idx="41">
                  <c:v>8.0401999948662706E-3</c:v>
                </c:pt>
                <c:pt idx="42">
                  <c:v>-9.7061999986181036E-3</c:v>
                </c:pt>
                <c:pt idx="43">
                  <c:v>-3.0570000017178245E-3</c:v>
                </c:pt>
                <c:pt idx="44">
                  <c:v>5.942999996477738E-3</c:v>
                </c:pt>
                <c:pt idx="45">
                  <c:v>-3.8349999522324651E-4</c:v>
                </c:pt>
                <c:pt idx="46">
                  <c:v>6.6704000055324286E-3</c:v>
                </c:pt>
                <c:pt idx="47">
                  <c:v>7.4745000019902363E-3</c:v>
                </c:pt>
                <c:pt idx="48">
                  <c:v>6.1480000003939494E-3</c:v>
                </c:pt>
                <c:pt idx="49">
                  <c:v>7.1479999969596975E-3</c:v>
                </c:pt>
                <c:pt idx="50">
                  <c:v>1.5017400000942871E-2</c:v>
                </c:pt>
                <c:pt idx="51">
                  <c:v>1.1364400001184549E-2</c:v>
                </c:pt>
                <c:pt idx="52">
                  <c:v>4.6461000019917265E-3</c:v>
                </c:pt>
                <c:pt idx="53">
                  <c:v>1.5267200004018378E-2</c:v>
                </c:pt>
                <c:pt idx="54">
                  <c:v>1.028010000300128E-2</c:v>
                </c:pt>
                <c:pt idx="56">
                  <c:v>1.5778200002387166E-2</c:v>
                </c:pt>
                <c:pt idx="57">
                  <c:v>1.8406900002446491E-2</c:v>
                </c:pt>
                <c:pt idx="58">
                  <c:v>2.3016600003757048E-2</c:v>
                </c:pt>
                <c:pt idx="59">
                  <c:v>2.8514700003142934E-2</c:v>
                </c:pt>
                <c:pt idx="60">
                  <c:v>3.0242100001487415E-2</c:v>
                </c:pt>
                <c:pt idx="61">
                  <c:v>2.2973300001467578E-2</c:v>
                </c:pt>
                <c:pt idx="62">
                  <c:v>2.6349900006607641E-2</c:v>
                </c:pt>
                <c:pt idx="63">
                  <c:v>4.7153999999864027E-2</c:v>
                </c:pt>
                <c:pt idx="64">
                  <c:v>4.9154000000271481E-2</c:v>
                </c:pt>
                <c:pt idx="65">
                  <c:v>4.4827500001701992E-2</c:v>
                </c:pt>
                <c:pt idx="66">
                  <c:v>4.582749999826774E-2</c:v>
                </c:pt>
                <c:pt idx="67">
                  <c:v>4.6827500002109446E-2</c:v>
                </c:pt>
                <c:pt idx="68">
                  <c:v>4.788140000164276E-2</c:v>
                </c:pt>
                <c:pt idx="69">
                  <c:v>5.1750799997535069E-2</c:v>
                </c:pt>
                <c:pt idx="70">
                  <c:v>5.2424300003622193E-2</c:v>
                </c:pt>
                <c:pt idx="71">
                  <c:v>5.1959600001282524E-2</c:v>
                </c:pt>
                <c:pt idx="72">
                  <c:v>5.3437200003827456E-2</c:v>
                </c:pt>
                <c:pt idx="73">
                  <c:v>5.458830000134185E-2</c:v>
                </c:pt>
                <c:pt idx="74">
                  <c:v>4.8608799996145535E-2</c:v>
                </c:pt>
                <c:pt idx="75">
                  <c:v>7.9545000000507571E-2</c:v>
                </c:pt>
                <c:pt idx="76">
                  <c:v>8.3586000000650529E-2</c:v>
                </c:pt>
                <c:pt idx="77">
                  <c:v>8.1520699997781776E-2</c:v>
                </c:pt>
                <c:pt idx="78">
                  <c:v>8.2520700001623482E-2</c:v>
                </c:pt>
                <c:pt idx="79">
                  <c:v>9.7520700001041405E-2</c:v>
                </c:pt>
                <c:pt idx="80">
                  <c:v>8.867179999651853E-2</c:v>
                </c:pt>
                <c:pt idx="81">
                  <c:v>8.5901100006594788E-2</c:v>
                </c:pt>
                <c:pt idx="82">
                  <c:v>8.6979300001985393E-2</c:v>
                </c:pt>
                <c:pt idx="83">
                  <c:v>0.10219570000481326</c:v>
                </c:pt>
                <c:pt idx="84">
                  <c:v>0.1148449000029359</c:v>
                </c:pt>
                <c:pt idx="86">
                  <c:v>0.10840070000267588</c:v>
                </c:pt>
                <c:pt idx="88">
                  <c:v>8.9507000004232395E-2</c:v>
                </c:pt>
                <c:pt idx="89">
                  <c:v>0.12971580000157701</c:v>
                </c:pt>
                <c:pt idx="90">
                  <c:v>0.14126779999787686</c:v>
                </c:pt>
                <c:pt idx="91">
                  <c:v>0.15030880000267643</c:v>
                </c:pt>
                <c:pt idx="92">
                  <c:v>0.16212580000137677</c:v>
                </c:pt>
                <c:pt idx="93">
                  <c:v>0.15729740000097081</c:v>
                </c:pt>
                <c:pt idx="94">
                  <c:v>0.1702450000011595</c:v>
                </c:pt>
                <c:pt idx="96">
                  <c:v>0.18162540000776062</c:v>
                </c:pt>
                <c:pt idx="97">
                  <c:v>0.18227459999616258</c:v>
                </c:pt>
                <c:pt idx="98">
                  <c:v>0.1829481000022497</c:v>
                </c:pt>
                <c:pt idx="99">
                  <c:v>0.19080989999929443</c:v>
                </c:pt>
                <c:pt idx="101">
                  <c:v>0.2031903000024613</c:v>
                </c:pt>
                <c:pt idx="102">
                  <c:v>0.20783949999895412</c:v>
                </c:pt>
                <c:pt idx="106">
                  <c:v>0.2361765999958152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D5B-4C76-8681-7A58BE1070B4}"/>
            </c:ext>
          </c:extLst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Ref>
                <c:f>'Active 2'!$D$21:$D$44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2'!$J$21:$J$988</c:f>
              <c:numCache>
                <c:formatCode>General</c:formatCode>
                <c:ptCount val="968"/>
                <c:pt idx="55">
                  <c:v>1.5349499997682869E-2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D5B-4C76-8681-7A58BE1070B4}"/>
            </c:ext>
          </c:extLst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2'!$K$21:$K$988</c:f>
              <c:numCache>
                <c:formatCode>General</c:formatCode>
                <c:ptCount val="968"/>
                <c:pt idx="85">
                  <c:v>0.11338780000369297</c:v>
                </c:pt>
                <c:pt idx="87">
                  <c:v>0.12061710000125458</c:v>
                </c:pt>
                <c:pt idx="95">
                  <c:v>0.1691348999956972</c:v>
                </c:pt>
                <c:pt idx="100">
                  <c:v>0.19332849999773316</c:v>
                </c:pt>
                <c:pt idx="103">
                  <c:v>0.20983349999733036</c:v>
                </c:pt>
                <c:pt idx="104">
                  <c:v>0.2182870999968145</c:v>
                </c:pt>
                <c:pt idx="105">
                  <c:v>0.23329430000012508</c:v>
                </c:pt>
                <c:pt idx="107">
                  <c:v>0.2424135000037495</c:v>
                </c:pt>
                <c:pt idx="108">
                  <c:v>0.25116520000301534</c:v>
                </c:pt>
                <c:pt idx="109">
                  <c:v>0.25761849999980768</c:v>
                </c:pt>
                <c:pt idx="110">
                  <c:v>0.26618250000319676</c:v>
                </c:pt>
                <c:pt idx="111">
                  <c:v>0.26628659999551019</c:v>
                </c:pt>
                <c:pt idx="112">
                  <c:v>0.27599159999954281</c:v>
                </c:pt>
                <c:pt idx="113">
                  <c:v>0.2770936500019161</c:v>
                </c:pt>
                <c:pt idx="114">
                  <c:v>0.2765609999987646</c:v>
                </c:pt>
                <c:pt idx="115">
                  <c:v>0.27656920000299579</c:v>
                </c:pt>
                <c:pt idx="116">
                  <c:v>0.28826190000108909</c:v>
                </c:pt>
                <c:pt idx="117">
                  <c:v>0.29014420000748942</c:v>
                </c:pt>
                <c:pt idx="118">
                  <c:v>0.29045239999686601</c:v>
                </c:pt>
                <c:pt idx="119">
                  <c:v>0.29324640000413638</c:v>
                </c:pt>
                <c:pt idx="120">
                  <c:v>0.29625110000051791</c:v>
                </c:pt>
                <c:pt idx="121">
                  <c:v>0.30379420000099344</c:v>
                </c:pt>
                <c:pt idx="122">
                  <c:v>0.30385419999947771</c:v>
                </c:pt>
                <c:pt idx="123">
                  <c:v>0.30987940000341041</c:v>
                </c:pt>
                <c:pt idx="124">
                  <c:v>0.30842230000416748</c:v>
                </c:pt>
                <c:pt idx="125">
                  <c:v>0.31551089999993565</c:v>
                </c:pt>
                <c:pt idx="126">
                  <c:v>0.31560090000130003</c:v>
                </c:pt>
                <c:pt idx="127">
                  <c:v>0.33425020000140648</c:v>
                </c:pt>
                <c:pt idx="128">
                  <c:v>0.33425020000140648</c:v>
                </c:pt>
                <c:pt idx="129">
                  <c:v>0.33544830000028014</c:v>
                </c:pt>
                <c:pt idx="130">
                  <c:v>0.33561830000689952</c:v>
                </c:pt>
                <c:pt idx="131">
                  <c:v>0.34297979999973904</c:v>
                </c:pt>
                <c:pt idx="132">
                  <c:v>0.3434798000016599</c:v>
                </c:pt>
                <c:pt idx="133">
                  <c:v>0.34921800000302028</c:v>
                </c:pt>
                <c:pt idx="134">
                  <c:v>0.34945800000423333</c:v>
                </c:pt>
                <c:pt idx="135">
                  <c:v>0.35276890000386629</c:v>
                </c:pt>
                <c:pt idx="136">
                  <c:v>0.36031410000578035</c:v>
                </c:pt>
                <c:pt idx="137">
                  <c:v>0.36224280000169529</c:v>
                </c:pt>
                <c:pt idx="138">
                  <c:v>0.36311690000729868</c:v>
                </c:pt>
                <c:pt idx="139">
                  <c:v>0.37014970000018366</c:v>
                </c:pt>
                <c:pt idx="140">
                  <c:v>0.37945060000492958</c:v>
                </c:pt>
                <c:pt idx="141">
                  <c:v>0.38700859999516979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D5B-4C76-8681-7A58BE1070B4}"/>
            </c:ext>
          </c:extLst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2'!$L$21:$L$988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D5B-4C76-8681-7A58BE1070B4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2'!$M$21:$M$988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D5B-4C76-8681-7A58BE1070B4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2'!$N$21:$N$988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D5B-4C76-8681-7A58BE1070B4}"/>
            </c:ext>
          </c:extLst>
        </c:ser>
        <c:ser>
          <c:idx val="7"/>
          <c:order val="7"/>
          <c:tx>
            <c:strRef>
              <c:f>'Active 2'!$O$20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2'!$O$21:$O$988</c:f>
              <c:numCache>
                <c:formatCode>General</c:formatCode>
                <c:ptCount val="968"/>
                <c:pt idx="79">
                  <c:v>0.16480990666404308</c:v>
                </c:pt>
                <c:pt idx="85">
                  <c:v>0.17933731925368598</c:v>
                </c:pt>
                <c:pt idx="87">
                  <c:v>0.18523753119282421</c:v>
                </c:pt>
                <c:pt idx="95">
                  <c:v>0.21369737701690281</c:v>
                </c:pt>
                <c:pt idx="100">
                  <c:v>0.22797688154187601</c:v>
                </c:pt>
                <c:pt idx="103">
                  <c:v>0.23541412348196625</c:v>
                </c:pt>
                <c:pt idx="104">
                  <c:v>0.23977730542015249</c:v>
                </c:pt>
                <c:pt idx="105">
                  <c:v>0.24850366929652501</c:v>
                </c:pt>
                <c:pt idx="107">
                  <c:v>0.25524676865554019</c:v>
                </c:pt>
                <c:pt idx="108">
                  <c:v>0.26075032769120693</c:v>
                </c:pt>
                <c:pt idx="109">
                  <c:v>0.2626840105956304</c:v>
                </c:pt>
                <c:pt idx="110">
                  <c:v>0.26863380414770255</c:v>
                </c:pt>
                <c:pt idx="111">
                  <c:v>0.26878254898650433</c:v>
                </c:pt>
                <c:pt idx="112">
                  <c:v>0.27621979092659454</c:v>
                </c:pt>
                <c:pt idx="113">
                  <c:v>0.27629416334599544</c:v>
                </c:pt>
                <c:pt idx="114">
                  <c:v>0.27631895415246244</c:v>
                </c:pt>
                <c:pt idx="115">
                  <c:v>0.27661644383006606</c:v>
                </c:pt>
                <c:pt idx="116">
                  <c:v>0.28360745125375086</c:v>
                </c:pt>
                <c:pt idx="117">
                  <c:v>0.28901184706354976</c:v>
                </c:pt>
                <c:pt idx="118">
                  <c:v>0.28930933674115333</c:v>
                </c:pt>
                <c:pt idx="119">
                  <c:v>0.29030096899983204</c:v>
                </c:pt>
                <c:pt idx="120">
                  <c:v>0.29530871190615948</c:v>
                </c:pt>
                <c:pt idx="121">
                  <c:v>0.30388633094373019</c:v>
                </c:pt>
                <c:pt idx="122">
                  <c:v>0.30388633094373019</c:v>
                </c:pt>
                <c:pt idx="123">
                  <c:v>0.3096377980440666</c:v>
                </c:pt>
                <c:pt idx="124">
                  <c:v>0.30998486933460417</c:v>
                </c:pt>
                <c:pt idx="125">
                  <c:v>0.31682713191948719</c:v>
                </c:pt>
                <c:pt idx="126">
                  <c:v>0.31682713191948719</c:v>
                </c:pt>
                <c:pt idx="127">
                  <c:v>0.33760182773880587</c:v>
                </c:pt>
                <c:pt idx="128">
                  <c:v>0.33760182773880587</c:v>
                </c:pt>
                <c:pt idx="129">
                  <c:v>0.33874220483628636</c:v>
                </c:pt>
                <c:pt idx="130">
                  <c:v>0.33874220483628636</c:v>
                </c:pt>
                <c:pt idx="131">
                  <c:v>0.3459315387117069</c:v>
                </c:pt>
                <c:pt idx="132">
                  <c:v>0.3459315387117069</c:v>
                </c:pt>
                <c:pt idx="133">
                  <c:v>0.35118718968270402</c:v>
                </c:pt>
                <c:pt idx="134">
                  <c:v>0.35118718968270402</c:v>
                </c:pt>
                <c:pt idx="135">
                  <c:v>0.35351752549059895</c:v>
                </c:pt>
                <c:pt idx="136">
                  <c:v>0.35926899259093537</c:v>
                </c:pt>
                <c:pt idx="137">
                  <c:v>0.36031020646254802</c:v>
                </c:pt>
                <c:pt idx="138">
                  <c:v>0.3654171125947433</c:v>
                </c:pt>
                <c:pt idx="139">
                  <c:v>0.36660707130515774</c:v>
                </c:pt>
                <c:pt idx="140">
                  <c:v>0.37389556840644611</c:v>
                </c:pt>
                <c:pt idx="141">
                  <c:v>0.38083699421719702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D5B-4C76-8681-7A58BE1070B4}"/>
            </c:ext>
          </c:extLst>
        </c:ser>
        <c:ser>
          <c:idx val="8"/>
          <c:order val="8"/>
          <c:tx>
            <c:strRef>
              <c:f>'Active 2'!$U$20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2'!$U$21:$U$988</c:f>
              <c:numCache>
                <c:formatCode>General</c:formatCode>
                <c:ptCount val="968"/>
                <c:pt idx="21">
                  <c:v>-2.5648399998317473E-2</c:v>
                </c:pt>
                <c:pt idx="28">
                  <c:v>0.63685650000115857</c:v>
                </c:pt>
                <c:pt idx="29">
                  <c:v>0.64485650000278838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D5B-4C76-8681-7A58BE107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957968"/>
        <c:axId val="1"/>
      </c:scatterChart>
      <c:valAx>
        <c:axId val="671957968"/>
        <c:scaling>
          <c:orientation val="minMax"/>
          <c:min val="44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45579567779961"/>
              <c:y val="0.8791220328228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4"/>
          <c:min val="0.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50098231827112E-2"/>
              <c:y val="0.39835222520261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95796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7151277013752456E-2"/>
          <c:y val="0.92857258227336958"/>
          <c:w val="0.94499017681728881"/>
          <c:h val="5.49450549450549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TZ Eri - O-C Diagr.</a:t>
            </a:r>
          </a:p>
        </c:rich>
      </c:tx>
      <c:layout>
        <c:manualLayout>
          <c:xMode val="edge"/>
          <c:yMode val="edge"/>
          <c:x val="0.39123696392411039"/>
          <c:y val="3.2967032967032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32570472311583"/>
          <c:y val="0.13461556519301221"/>
          <c:w val="0.8215974997516563"/>
          <c:h val="0.69230862099263424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2'!$H$21:$H$988</c:f>
              <c:numCache>
                <c:formatCode>General</c:formatCode>
                <c:ptCount val="968"/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C0-4345-A29B-5CD8B4AE574F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2'!$D$21:$D$988</c:f>
                <c:numCache>
                  <c:formatCode>General</c:formatCode>
                  <c:ptCount val="9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  <c:pt idx="75">
                    <c:v>3.0000000000000001E-3</c:v>
                  </c:pt>
                  <c:pt idx="76">
                    <c:v>0</c:v>
                  </c:pt>
                  <c:pt idx="77">
                    <c:v>6.0000000000000001E-3</c:v>
                  </c:pt>
                  <c:pt idx="78">
                    <c:v>5.0000000000000001E-3</c:v>
                  </c:pt>
                  <c:pt idx="80">
                    <c:v>3.0000000000000001E-3</c:v>
                  </c:pt>
                  <c:pt idx="81">
                    <c:v>6.0000000000000001E-3</c:v>
                  </c:pt>
                  <c:pt idx="82">
                    <c:v>4.0000000000000001E-3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4.0000000000000001E-3</c:v>
                  </c:pt>
                  <c:pt idx="89">
                    <c:v>3.0000000000000001E-3</c:v>
                  </c:pt>
                  <c:pt idx="90">
                    <c:v>8.0000000000000002E-3</c:v>
                  </c:pt>
                  <c:pt idx="91">
                    <c:v>0</c:v>
                  </c:pt>
                  <c:pt idx="92">
                    <c:v>3.0000000000000001E-3</c:v>
                  </c:pt>
                  <c:pt idx="93">
                    <c:v>4.0000000000000001E-3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2.9999999999999997E-4</c:v>
                  </c:pt>
                  <c:pt idx="112">
                    <c:v>2.0000000000000001E-4</c:v>
                  </c:pt>
                  <c:pt idx="113">
                    <c:v>2.9999999999999997E-4</c:v>
                  </c:pt>
                  <c:pt idx="114">
                    <c:v>2.0000000000000001E-4</c:v>
                  </c:pt>
                  <c:pt idx="115">
                    <c:v>1E-4</c:v>
                  </c:pt>
                  <c:pt idx="116">
                    <c:v>6.9999999999999999E-4</c:v>
                  </c:pt>
                  <c:pt idx="117">
                    <c:v>1E-4</c:v>
                  </c:pt>
                  <c:pt idx="118">
                    <c:v>2.0000000000000001E-4</c:v>
                  </c:pt>
                  <c:pt idx="119">
                    <c:v>1.1000000000000001E-3</c:v>
                  </c:pt>
                  <c:pt idx="120">
                    <c:v>2.0000000000000001E-4</c:v>
                  </c:pt>
                  <c:pt idx="121">
                    <c:v>2.3000000000000001E-4</c:v>
                  </c:pt>
                  <c:pt idx="122">
                    <c:v>2.0000000000000001E-4</c:v>
                  </c:pt>
                  <c:pt idx="123">
                    <c:v>3.0000000000000003E-4</c:v>
                  </c:pt>
                  <c:pt idx="124">
                    <c:v>0</c:v>
                  </c:pt>
                  <c:pt idx="125">
                    <c:v>1E-4</c:v>
                  </c:pt>
                  <c:pt idx="126">
                    <c:v>1.2999999999999999E-4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1.8000000000000001E-4</c:v>
                  </c:pt>
                  <c:pt idx="131">
                    <c:v>2.1000000000000001E-4</c:v>
                  </c:pt>
                  <c:pt idx="132">
                    <c:v>1E-4</c:v>
                  </c:pt>
                  <c:pt idx="133">
                    <c:v>1.8000000000000001E-4</c:v>
                  </c:pt>
                  <c:pt idx="134">
                    <c:v>1E-4</c:v>
                  </c:pt>
                  <c:pt idx="135">
                    <c:v>1.8000000000000001E-4</c:v>
                  </c:pt>
                  <c:pt idx="136">
                    <c:v>1E-4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1E-4</c:v>
                  </c:pt>
                </c:numCache>
              </c:numRef>
            </c:plus>
            <c:minus>
              <c:numRef>
                <c:f>'Active 2'!$D$21:$D$988</c:f>
                <c:numCache>
                  <c:formatCode>General</c:formatCode>
                  <c:ptCount val="9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  <c:pt idx="75">
                    <c:v>3.0000000000000001E-3</c:v>
                  </c:pt>
                  <c:pt idx="76">
                    <c:v>0</c:v>
                  </c:pt>
                  <c:pt idx="77">
                    <c:v>6.0000000000000001E-3</c:v>
                  </c:pt>
                  <c:pt idx="78">
                    <c:v>5.0000000000000001E-3</c:v>
                  </c:pt>
                  <c:pt idx="80">
                    <c:v>3.0000000000000001E-3</c:v>
                  </c:pt>
                  <c:pt idx="81">
                    <c:v>6.0000000000000001E-3</c:v>
                  </c:pt>
                  <c:pt idx="82">
                    <c:v>4.0000000000000001E-3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4.0000000000000001E-3</c:v>
                  </c:pt>
                  <c:pt idx="89">
                    <c:v>3.0000000000000001E-3</c:v>
                  </c:pt>
                  <c:pt idx="90">
                    <c:v>8.0000000000000002E-3</c:v>
                  </c:pt>
                  <c:pt idx="91">
                    <c:v>0</c:v>
                  </c:pt>
                  <c:pt idx="92">
                    <c:v>3.0000000000000001E-3</c:v>
                  </c:pt>
                  <c:pt idx="93">
                    <c:v>4.0000000000000001E-3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2.9999999999999997E-4</c:v>
                  </c:pt>
                  <c:pt idx="112">
                    <c:v>2.0000000000000001E-4</c:v>
                  </c:pt>
                  <c:pt idx="113">
                    <c:v>2.9999999999999997E-4</c:v>
                  </c:pt>
                  <c:pt idx="114">
                    <c:v>2.0000000000000001E-4</c:v>
                  </c:pt>
                  <c:pt idx="115">
                    <c:v>1E-4</c:v>
                  </c:pt>
                  <c:pt idx="116">
                    <c:v>6.9999999999999999E-4</c:v>
                  </c:pt>
                  <c:pt idx="117">
                    <c:v>1E-4</c:v>
                  </c:pt>
                  <c:pt idx="118">
                    <c:v>2.0000000000000001E-4</c:v>
                  </c:pt>
                  <c:pt idx="119">
                    <c:v>1.1000000000000001E-3</c:v>
                  </c:pt>
                  <c:pt idx="120">
                    <c:v>2.0000000000000001E-4</c:v>
                  </c:pt>
                  <c:pt idx="121">
                    <c:v>2.3000000000000001E-4</c:v>
                  </c:pt>
                  <c:pt idx="122">
                    <c:v>2.0000000000000001E-4</c:v>
                  </c:pt>
                  <c:pt idx="123">
                    <c:v>3.0000000000000003E-4</c:v>
                  </c:pt>
                  <c:pt idx="124">
                    <c:v>0</c:v>
                  </c:pt>
                  <c:pt idx="125">
                    <c:v>1E-4</c:v>
                  </c:pt>
                  <c:pt idx="126">
                    <c:v>1.2999999999999999E-4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1.8000000000000001E-4</c:v>
                  </c:pt>
                  <c:pt idx="131">
                    <c:v>2.1000000000000001E-4</c:v>
                  </c:pt>
                  <c:pt idx="132">
                    <c:v>1E-4</c:v>
                  </c:pt>
                  <c:pt idx="133">
                    <c:v>1.8000000000000001E-4</c:v>
                  </c:pt>
                  <c:pt idx="134">
                    <c:v>1E-4</c:v>
                  </c:pt>
                  <c:pt idx="135">
                    <c:v>1.8000000000000001E-4</c:v>
                  </c:pt>
                  <c:pt idx="136">
                    <c:v>1E-4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2'!$I$21:$I$988</c:f>
              <c:numCache>
                <c:formatCode>General</c:formatCode>
                <c:ptCount val="968"/>
                <c:pt idx="0">
                  <c:v>-0.20636929999818676</c:v>
                </c:pt>
                <c:pt idx="1">
                  <c:v>-0.2214998999988893</c:v>
                </c:pt>
                <c:pt idx="2">
                  <c:v>-0.21652419999736594</c:v>
                </c:pt>
                <c:pt idx="3">
                  <c:v>-0.22837309999522404</c:v>
                </c:pt>
                <c:pt idx="4">
                  <c:v>-0.21346649999759393</c:v>
                </c:pt>
                <c:pt idx="5">
                  <c:v>-0.2191194999977597</c:v>
                </c:pt>
                <c:pt idx="6">
                  <c:v>-0.21611949999714852</c:v>
                </c:pt>
                <c:pt idx="7">
                  <c:v>-0.22175959999731276</c:v>
                </c:pt>
                <c:pt idx="8">
                  <c:v>-0.15274229999704403</c:v>
                </c:pt>
                <c:pt idx="9">
                  <c:v>-0.1429381999951147</c:v>
                </c:pt>
                <c:pt idx="10">
                  <c:v>-0.12536040000122739</c:v>
                </c:pt>
                <c:pt idx="11">
                  <c:v>-2.9499499993107747E-2</c:v>
                </c:pt>
                <c:pt idx="12">
                  <c:v>-2.0264899998437613E-2</c:v>
                </c:pt>
                <c:pt idx="13">
                  <c:v>-1.9264900001871865E-2</c:v>
                </c:pt>
                <c:pt idx="14">
                  <c:v>-2.8100999988964759E-3</c:v>
                </c:pt>
                <c:pt idx="15">
                  <c:v>-4.6589999983552843E-3</c:v>
                </c:pt>
                <c:pt idx="16">
                  <c:v>-2.4501999942003749E-3</c:v>
                </c:pt>
                <c:pt idx="17">
                  <c:v>7.3948999997810461E-3</c:v>
                </c:pt>
                <c:pt idx="18">
                  <c:v>-2.7228000035393052E-3</c:v>
                </c:pt>
                <c:pt idx="19">
                  <c:v>2.7720000070985407E-4</c:v>
                </c:pt>
                <c:pt idx="20">
                  <c:v>5.0650000048335642E-4</c:v>
                </c:pt>
                <c:pt idx="22">
                  <c:v>-4.1169000032823533E-3</c:v>
                </c:pt>
                <c:pt idx="23">
                  <c:v>3.4199998481199145E-5</c:v>
                </c:pt>
                <c:pt idx="24">
                  <c:v>-4.2345999972894788E-3</c:v>
                </c:pt>
                <c:pt idx="25">
                  <c:v>1.2819300005503464E-2</c:v>
                </c:pt>
                <c:pt idx="26">
                  <c:v>-1.3561000014306046E-3</c:v>
                </c:pt>
                <c:pt idx="27">
                  <c:v>-5.0333999970462173E-3</c:v>
                </c:pt>
                <c:pt idx="30">
                  <c:v>1.873200002592057E-3</c:v>
                </c:pt>
                <c:pt idx="31">
                  <c:v>-2.9999999969732016E-3</c:v>
                </c:pt>
                <c:pt idx="33">
                  <c:v>8.0000000016298145E-3</c:v>
                </c:pt>
                <c:pt idx="34">
                  <c:v>3.673500003060326E-3</c:v>
                </c:pt>
                <c:pt idx="35">
                  <c:v>2.0500003302004188E-5</c:v>
                </c:pt>
                <c:pt idx="36">
                  <c:v>1.0425200001918711E-2</c:v>
                </c:pt>
                <c:pt idx="37">
                  <c:v>-2.8603000027942471E-3</c:v>
                </c:pt>
                <c:pt idx="38">
                  <c:v>-7.0023000007495284E-3</c:v>
                </c:pt>
                <c:pt idx="39">
                  <c:v>3.9100000140024349E-4</c:v>
                </c:pt>
                <c:pt idx="40">
                  <c:v>-2.6200000138487667E-4</c:v>
                </c:pt>
                <c:pt idx="41">
                  <c:v>8.0401999948662706E-3</c:v>
                </c:pt>
                <c:pt idx="42">
                  <c:v>-9.7061999986181036E-3</c:v>
                </c:pt>
                <c:pt idx="43">
                  <c:v>-3.0570000017178245E-3</c:v>
                </c:pt>
                <c:pt idx="44">
                  <c:v>5.942999996477738E-3</c:v>
                </c:pt>
                <c:pt idx="45">
                  <c:v>-3.8349999522324651E-4</c:v>
                </c:pt>
                <c:pt idx="46">
                  <c:v>6.6704000055324286E-3</c:v>
                </c:pt>
                <c:pt idx="47">
                  <c:v>7.4745000019902363E-3</c:v>
                </c:pt>
                <c:pt idx="48">
                  <c:v>6.1480000003939494E-3</c:v>
                </c:pt>
                <c:pt idx="49">
                  <c:v>7.1479999969596975E-3</c:v>
                </c:pt>
                <c:pt idx="50">
                  <c:v>1.5017400000942871E-2</c:v>
                </c:pt>
                <c:pt idx="51">
                  <c:v>1.1364400001184549E-2</c:v>
                </c:pt>
                <c:pt idx="52">
                  <c:v>4.6461000019917265E-3</c:v>
                </c:pt>
                <c:pt idx="53">
                  <c:v>1.5267200004018378E-2</c:v>
                </c:pt>
                <c:pt idx="54">
                  <c:v>1.028010000300128E-2</c:v>
                </c:pt>
                <c:pt idx="56">
                  <c:v>1.5778200002387166E-2</c:v>
                </c:pt>
                <c:pt idx="57">
                  <c:v>1.8406900002446491E-2</c:v>
                </c:pt>
                <c:pt idx="58">
                  <c:v>2.3016600003757048E-2</c:v>
                </c:pt>
                <c:pt idx="59">
                  <c:v>2.8514700003142934E-2</c:v>
                </c:pt>
                <c:pt idx="60">
                  <c:v>3.0242100001487415E-2</c:v>
                </c:pt>
                <c:pt idx="61">
                  <c:v>2.2973300001467578E-2</c:v>
                </c:pt>
                <c:pt idx="62">
                  <c:v>2.6349900006607641E-2</c:v>
                </c:pt>
                <c:pt idx="63">
                  <c:v>4.7153999999864027E-2</c:v>
                </c:pt>
                <c:pt idx="64">
                  <c:v>4.9154000000271481E-2</c:v>
                </c:pt>
                <c:pt idx="65">
                  <c:v>4.4827500001701992E-2</c:v>
                </c:pt>
                <c:pt idx="66">
                  <c:v>4.582749999826774E-2</c:v>
                </c:pt>
                <c:pt idx="67">
                  <c:v>4.6827500002109446E-2</c:v>
                </c:pt>
                <c:pt idx="68">
                  <c:v>4.788140000164276E-2</c:v>
                </c:pt>
                <c:pt idx="69">
                  <c:v>5.1750799997535069E-2</c:v>
                </c:pt>
                <c:pt idx="70">
                  <c:v>5.2424300003622193E-2</c:v>
                </c:pt>
                <c:pt idx="71">
                  <c:v>5.1959600001282524E-2</c:v>
                </c:pt>
                <c:pt idx="72">
                  <c:v>5.3437200003827456E-2</c:v>
                </c:pt>
                <c:pt idx="73">
                  <c:v>5.458830000134185E-2</c:v>
                </c:pt>
                <c:pt idx="74">
                  <c:v>4.8608799996145535E-2</c:v>
                </c:pt>
                <c:pt idx="75">
                  <c:v>7.9545000000507571E-2</c:v>
                </c:pt>
                <c:pt idx="76">
                  <c:v>8.3586000000650529E-2</c:v>
                </c:pt>
                <c:pt idx="77">
                  <c:v>8.1520699997781776E-2</c:v>
                </c:pt>
                <c:pt idx="78">
                  <c:v>8.2520700001623482E-2</c:v>
                </c:pt>
                <c:pt idx="79">
                  <c:v>9.7520700001041405E-2</c:v>
                </c:pt>
                <c:pt idx="80">
                  <c:v>8.867179999651853E-2</c:v>
                </c:pt>
                <c:pt idx="81">
                  <c:v>8.5901100006594788E-2</c:v>
                </c:pt>
                <c:pt idx="82">
                  <c:v>8.6979300001985393E-2</c:v>
                </c:pt>
                <c:pt idx="83">
                  <c:v>0.10219570000481326</c:v>
                </c:pt>
                <c:pt idx="84">
                  <c:v>0.1148449000029359</c:v>
                </c:pt>
                <c:pt idx="86">
                  <c:v>0.10840070000267588</c:v>
                </c:pt>
                <c:pt idx="88">
                  <c:v>8.9507000004232395E-2</c:v>
                </c:pt>
                <c:pt idx="89">
                  <c:v>0.12971580000157701</c:v>
                </c:pt>
                <c:pt idx="90">
                  <c:v>0.14126779999787686</c:v>
                </c:pt>
                <c:pt idx="91">
                  <c:v>0.15030880000267643</c:v>
                </c:pt>
                <c:pt idx="92">
                  <c:v>0.16212580000137677</c:v>
                </c:pt>
                <c:pt idx="93">
                  <c:v>0.15729740000097081</c:v>
                </c:pt>
                <c:pt idx="94">
                  <c:v>0.1702450000011595</c:v>
                </c:pt>
                <c:pt idx="96">
                  <c:v>0.18162540000776062</c:v>
                </c:pt>
                <c:pt idx="97">
                  <c:v>0.18227459999616258</c:v>
                </c:pt>
                <c:pt idx="98">
                  <c:v>0.1829481000022497</c:v>
                </c:pt>
                <c:pt idx="99">
                  <c:v>0.19080989999929443</c:v>
                </c:pt>
                <c:pt idx="101">
                  <c:v>0.2031903000024613</c:v>
                </c:pt>
                <c:pt idx="102">
                  <c:v>0.20783949999895412</c:v>
                </c:pt>
                <c:pt idx="106">
                  <c:v>0.2361765999958152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C0-4345-A29B-5CD8B4AE574F}"/>
            </c:ext>
          </c:extLst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Ref>
                <c:f>'Active 2'!$D$21:$D$44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2'!$J$21:$J$988</c:f>
              <c:numCache>
                <c:formatCode>General</c:formatCode>
                <c:ptCount val="968"/>
                <c:pt idx="55">
                  <c:v>1.5349499997682869E-2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BC0-4345-A29B-5CD8B4AE574F}"/>
            </c:ext>
          </c:extLst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2'!$K$21:$K$988</c:f>
              <c:numCache>
                <c:formatCode>General</c:formatCode>
                <c:ptCount val="968"/>
                <c:pt idx="85">
                  <c:v>0.11338780000369297</c:v>
                </c:pt>
                <c:pt idx="87">
                  <c:v>0.12061710000125458</c:v>
                </c:pt>
                <c:pt idx="95">
                  <c:v>0.1691348999956972</c:v>
                </c:pt>
                <c:pt idx="100">
                  <c:v>0.19332849999773316</c:v>
                </c:pt>
                <c:pt idx="103">
                  <c:v>0.20983349999733036</c:v>
                </c:pt>
                <c:pt idx="104">
                  <c:v>0.2182870999968145</c:v>
                </c:pt>
                <c:pt idx="105">
                  <c:v>0.23329430000012508</c:v>
                </c:pt>
                <c:pt idx="107">
                  <c:v>0.2424135000037495</c:v>
                </c:pt>
                <c:pt idx="108">
                  <c:v>0.25116520000301534</c:v>
                </c:pt>
                <c:pt idx="109">
                  <c:v>0.25761849999980768</c:v>
                </c:pt>
                <c:pt idx="110">
                  <c:v>0.26618250000319676</c:v>
                </c:pt>
                <c:pt idx="111">
                  <c:v>0.26628659999551019</c:v>
                </c:pt>
                <c:pt idx="112">
                  <c:v>0.27599159999954281</c:v>
                </c:pt>
                <c:pt idx="113">
                  <c:v>0.2770936500019161</c:v>
                </c:pt>
                <c:pt idx="114">
                  <c:v>0.2765609999987646</c:v>
                </c:pt>
                <c:pt idx="115">
                  <c:v>0.27656920000299579</c:v>
                </c:pt>
                <c:pt idx="116">
                  <c:v>0.28826190000108909</c:v>
                </c:pt>
                <c:pt idx="117">
                  <c:v>0.29014420000748942</c:v>
                </c:pt>
                <c:pt idx="118">
                  <c:v>0.29045239999686601</c:v>
                </c:pt>
                <c:pt idx="119">
                  <c:v>0.29324640000413638</c:v>
                </c:pt>
                <c:pt idx="120">
                  <c:v>0.29625110000051791</c:v>
                </c:pt>
                <c:pt idx="121">
                  <c:v>0.30379420000099344</c:v>
                </c:pt>
                <c:pt idx="122">
                  <c:v>0.30385419999947771</c:v>
                </c:pt>
                <c:pt idx="123">
                  <c:v>0.30987940000341041</c:v>
                </c:pt>
                <c:pt idx="124">
                  <c:v>0.30842230000416748</c:v>
                </c:pt>
                <c:pt idx="125">
                  <c:v>0.31551089999993565</c:v>
                </c:pt>
                <c:pt idx="126">
                  <c:v>0.31560090000130003</c:v>
                </c:pt>
                <c:pt idx="127">
                  <c:v>0.33425020000140648</c:v>
                </c:pt>
                <c:pt idx="128">
                  <c:v>0.33425020000140648</c:v>
                </c:pt>
                <c:pt idx="129">
                  <c:v>0.33544830000028014</c:v>
                </c:pt>
                <c:pt idx="130">
                  <c:v>0.33561830000689952</c:v>
                </c:pt>
                <c:pt idx="131">
                  <c:v>0.34297979999973904</c:v>
                </c:pt>
                <c:pt idx="132">
                  <c:v>0.3434798000016599</c:v>
                </c:pt>
                <c:pt idx="133">
                  <c:v>0.34921800000302028</c:v>
                </c:pt>
                <c:pt idx="134">
                  <c:v>0.34945800000423333</c:v>
                </c:pt>
                <c:pt idx="135">
                  <c:v>0.35276890000386629</c:v>
                </c:pt>
                <c:pt idx="136">
                  <c:v>0.36031410000578035</c:v>
                </c:pt>
                <c:pt idx="137">
                  <c:v>0.36224280000169529</c:v>
                </c:pt>
                <c:pt idx="138">
                  <c:v>0.36311690000729868</c:v>
                </c:pt>
                <c:pt idx="139">
                  <c:v>0.37014970000018366</c:v>
                </c:pt>
                <c:pt idx="140">
                  <c:v>0.37945060000492958</c:v>
                </c:pt>
                <c:pt idx="141">
                  <c:v>0.38700859999516979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BC0-4345-A29B-5CD8B4AE574F}"/>
            </c:ext>
          </c:extLst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2'!$L$21:$L$988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BC0-4345-A29B-5CD8B4AE574F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2'!$M$21:$M$988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BC0-4345-A29B-5CD8B4AE574F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2'!$N$21:$N$988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BC0-4345-A29B-5CD8B4AE574F}"/>
            </c:ext>
          </c:extLst>
        </c:ser>
        <c:ser>
          <c:idx val="7"/>
          <c:order val="7"/>
          <c:tx>
            <c:strRef>
              <c:f>'Active 2'!$AX$1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2'!$AW$2:$AW$72</c:f>
              <c:numCache>
                <c:formatCode>General</c:formatCode>
                <c:ptCount val="71"/>
                <c:pt idx="0">
                  <c:v>-8000</c:v>
                </c:pt>
                <c:pt idx="1">
                  <c:v>-7800</c:v>
                </c:pt>
                <c:pt idx="2">
                  <c:v>-7600</c:v>
                </c:pt>
                <c:pt idx="3">
                  <c:v>-7400</c:v>
                </c:pt>
                <c:pt idx="4">
                  <c:v>-7200</c:v>
                </c:pt>
                <c:pt idx="5">
                  <c:v>-7000</c:v>
                </c:pt>
                <c:pt idx="6">
                  <c:v>-6800</c:v>
                </c:pt>
                <c:pt idx="7">
                  <c:v>-6600</c:v>
                </c:pt>
                <c:pt idx="8">
                  <c:v>-6400</c:v>
                </c:pt>
                <c:pt idx="9">
                  <c:v>-6200</c:v>
                </c:pt>
                <c:pt idx="10">
                  <c:v>-6000</c:v>
                </c:pt>
                <c:pt idx="11">
                  <c:v>-5800</c:v>
                </c:pt>
                <c:pt idx="12">
                  <c:v>-5600</c:v>
                </c:pt>
                <c:pt idx="13">
                  <c:v>-5400</c:v>
                </c:pt>
                <c:pt idx="14">
                  <c:v>-5200</c:v>
                </c:pt>
                <c:pt idx="15">
                  <c:v>-5000</c:v>
                </c:pt>
                <c:pt idx="16">
                  <c:v>-4800</c:v>
                </c:pt>
                <c:pt idx="17">
                  <c:v>-4600</c:v>
                </c:pt>
                <c:pt idx="18">
                  <c:v>-4400</c:v>
                </c:pt>
                <c:pt idx="19">
                  <c:v>-4200</c:v>
                </c:pt>
                <c:pt idx="20">
                  <c:v>-4000</c:v>
                </c:pt>
                <c:pt idx="21">
                  <c:v>-3800</c:v>
                </c:pt>
                <c:pt idx="22">
                  <c:v>-3600</c:v>
                </c:pt>
                <c:pt idx="23">
                  <c:v>-3400</c:v>
                </c:pt>
                <c:pt idx="24">
                  <c:v>-3200</c:v>
                </c:pt>
                <c:pt idx="25">
                  <c:v>-3000</c:v>
                </c:pt>
                <c:pt idx="26">
                  <c:v>-2800</c:v>
                </c:pt>
                <c:pt idx="27">
                  <c:v>-2600</c:v>
                </c:pt>
                <c:pt idx="28">
                  <c:v>-2400</c:v>
                </c:pt>
                <c:pt idx="29">
                  <c:v>-2200</c:v>
                </c:pt>
                <c:pt idx="30">
                  <c:v>-2000</c:v>
                </c:pt>
                <c:pt idx="31">
                  <c:v>-1800</c:v>
                </c:pt>
                <c:pt idx="32">
                  <c:v>-1600</c:v>
                </c:pt>
                <c:pt idx="33">
                  <c:v>-1400</c:v>
                </c:pt>
                <c:pt idx="34">
                  <c:v>-1200</c:v>
                </c:pt>
                <c:pt idx="35">
                  <c:v>-1000</c:v>
                </c:pt>
                <c:pt idx="36">
                  <c:v>-800</c:v>
                </c:pt>
                <c:pt idx="37">
                  <c:v>-600</c:v>
                </c:pt>
                <c:pt idx="38">
                  <c:v>-400</c:v>
                </c:pt>
                <c:pt idx="39">
                  <c:v>-200</c:v>
                </c:pt>
                <c:pt idx="40">
                  <c:v>0</c:v>
                </c:pt>
                <c:pt idx="41">
                  <c:v>200</c:v>
                </c:pt>
                <c:pt idx="42">
                  <c:v>400</c:v>
                </c:pt>
                <c:pt idx="43">
                  <c:v>600</c:v>
                </c:pt>
                <c:pt idx="44">
                  <c:v>800</c:v>
                </c:pt>
                <c:pt idx="45">
                  <c:v>1000</c:v>
                </c:pt>
                <c:pt idx="46">
                  <c:v>1200</c:v>
                </c:pt>
                <c:pt idx="47">
                  <c:v>1400</c:v>
                </c:pt>
                <c:pt idx="48">
                  <c:v>1600</c:v>
                </c:pt>
                <c:pt idx="49">
                  <c:v>1800</c:v>
                </c:pt>
                <c:pt idx="50">
                  <c:v>2000</c:v>
                </c:pt>
                <c:pt idx="51">
                  <c:v>2200</c:v>
                </c:pt>
                <c:pt idx="52">
                  <c:v>2400</c:v>
                </c:pt>
                <c:pt idx="53">
                  <c:v>2600</c:v>
                </c:pt>
                <c:pt idx="54">
                  <c:v>2800</c:v>
                </c:pt>
                <c:pt idx="55">
                  <c:v>3000</c:v>
                </c:pt>
                <c:pt idx="56">
                  <c:v>3200</c:v>
                </c:pt>
                <c:pt idx="57">
                  <c:v>3400</c:v>
                </c:pt>
                <c:pt idx="58">
                  <c:v>3600</c:v>
                </c:pt>
                <c:pt idx="59">
                  <c:v>3800</c:v>
                </c:pt>
                <c:pt idx="60">
                  <c:v>4000</c:v>
                </c:pt>
                <c:pt idx="61">
                  <c:v>4200</c:v>
                </c:pt>
                <c:pt idx="62">
                  <c:v>4400</c:v>
                </c:pt>
                <c:pt idx="63">
                  <c:v>4600</c:v>
                </c:pt>
                <c:pt idx="64">
                  <c:v>4800</c:v>
                </c:pt>
                <c:pt idx="65">
                  <c:v>5000</c:v>
                </c:pt>
                <c:pt idx="66">
                  <c:v>5200</c:v>
                </c:pt>
                <c:pt idx="67">
                  <c:v>5400</c:v>
                </c:pt>
                <c:pt idx="68">
                  <c:v>5600</c:v>
                </c:pt>
                <c:pt idx="69">
                  <c:v>5800</c:v>
                </c:pt>
                <c:pt idx="70">
                  <c:v>6000</c:v>
                </c:pt>
              </c:numCache>
            </c:numRef>
          </c:xVal>
          <c:yVal>
            <c:numRef>
              <c:f>'Active 2'!$AX$2:$AX$72</c:f>
              <c:numCache>
                <c:formatCode>General</c:formatCode>
                <c:ptCount val="71"/>
                <c:pt idx="0">
                  <c:v>-0.19170769687986552</c:v>
                </c:pt>
                <c:pt idx="1">
                  <c:v>-0.19269831002704252</c:v>
                </c:pt>
                <c:pt idx="2">
                  <c:v>-0.19471527514905246</c:v>
                </c:pt>
                <c:pt idx="3">
                  <c:v>-0.19755051316422612</c:v>
                </c:pt>
                <c:pt idx="4">
                  <c:v>-0.2009713215699799</c:v>
                </c:pt>
                <c:pt idx="5">
                  <c:v>-0.20472860276922766</c:v>
                </c:pt>
                <c:pt idx="6">
                  <c:v>-0.20856457979592566</c:v>
                </c:pt>
                <c:pt idx="7">
                  <c:v>-0.21221992594232092</c:v>
                </c:pt>
                <c:pt idx="8">
                  <c:v>-0.21544033026751225</c:v>
                </c:pt>
                <c:pt idx="9">
                  <c:v>-0.21798258147418412</c:v>
                </c:pt>
                <c:pt idx="10">
                  <c:v>-0.21962028104903608</c:v>
                </c:pt>
                <c:pt idx="11">
                  <c:v>-0.22014929670231731</c:v>
                </c:pt>
                <c:pt idx="12">
                  <c:v>-0.21939304237191992</c:v>
                </c:pt>
                <c:pt idx="13">
                  <c:v>-0.21720762378899439</c:v>
                </c:pt>
                <c:pt idx="14">
                  <c:v>-0.21348682064283805</c:v>
                </c:pt>
                <c:pt idx="15">
                  <c:v>-0.20816678997717436</c:v>
                </c:pt>
                <c:pt idx="16">
                  <c:v>-0.20123027488392087</c:v>
                </c:pt>
                <c:pt idx="17">
                  <c:v>-0.19270999610501871</c:v>
                </c:pt>
                <c:pt idx="18">
                  <c:v>-0.18269080588281197</c:v>
                </c:pt>
                <c:pt idx="19">
                  <c:v>-0.17131011407567306</c:v>
                </c:pt>
                <c:pt idx="20">
                  <c:v>-0.15875608242341158</c:v>
                </c:pt>
                <c:pt idx="21">
                  <c:v>-0.14526315118803484</c:v>
                </c:pt>
                <c:pt idx="22">
                  <c:v>-0.13110463336321415</c:v>
                </c:pt>
                <c:pt idx="23">
                  <c:v>-0.11658238758412243</c:v>
                </c:pt>
                <c:pt idx="24">
                  <c:v>-0.10201393665448996</c:v>
                </c:pt>
                <c:pt idx="25">
                  <c:v>-8.7717778389128961E-2</c:v>
                </c:pt>
                <c:pt idx="26">
                  <c:v>-7.3997960696365869E-2</c:v>
                </c:pt>
                <c:pt idx="27">
                  <c:v>-6.1129182428834007E-2</c:v>
                </c:pt>
                <c:pt idx="28">
                  <c:v>-4.934367861450905E-2</c:v>
                </c:pt>
                <c:pt idx="29">
                  <c:v>-3.8820942654757294E-2</c:v>
                </c:pt>
                <c:pt idx="30">
                  <c:v>-2.9680971277741941E-2</c:v>
                </c:pt>
                <c:pt idx="31">
                  <c:v>-2.1981272588003954E-2</c:v>
                </c:pt>
                <c:pt idx="32">
                  <c:v>-1.5717448133013359E-2</c:v>
                </c:pt>
                <c:pt idx="33">
                  <c:v>-1.0826824742455471E-2</c:v>
                </c:pt>
                <c:pt idx="34">
                  <c:v>-7.1944138191750648E-3</c:v>
                </c:pt>
                <c:pt idx="35">
                  <c:v>-4.6604185815726437E-3</c:v>
                </c:pt>
                <c:pt idx="36">
                  <c:v>-3.0285674607209434E-3</c:v>
                </c:pt>
                <c:pt idx="37">
                  <c:v>-2.0746836693073117E-3</c:v>
                </c:pt>
                <c:pt idx="38">
                  <c:v>-1.5550653895397767E-3</c:v>
                </c:pt>
                <c:pt idx="39">
                  <c:v>-1.2144148917962007E-3</c:v>
                </c:pt>
                <c:pt idx="40">
                  <c:v>-7.9319670753907542E-4</c:v>
                </c:pt>
                <c:pt idx="41">
                  <c:v>-3.4414129753749384E-5</c:v>
                </c:pt>
                <c:pt idx="42">
                  <c:v>1.3101328704942967E-3</c:v>
                </c:pt>
                <c:pt idx="43">
                  <c:v>3.4740048420819833E-3</c:v>
                </c:pt>
                <c:pt idx="44">
                  <c:v>6.6705810668335197E-3</c:v>
                </c:pt>
                <c:pt idx="45">
                  <c:v>1.1087720160866052E-2</c:v>
                </c:pt>
                <c:pt idx="46">
                  <c:v>1.6882563234806615E-2</c:v>
                </c:pt>
                <c:pt idx="47">
                  <c:v>2.4176479951266899E-2</c:v>
                </c:pt>
                <c:pt idx="48">
                  <c:v>3.3050237443881518E-2</c:v>
                </c:pt>
                <c:pt idx="49">
                  <c:v>4.3539567868881378E-2</c:v>
                </c:pt>
                <c:pt idx="50">
                  <c:v>5.563141585454786E-2</c:v>
                </c:pt>
                <c:pt idx="51">
                  <c:v>6.9261250644500102E-2</c:v>
                </c:pt>
                <c:pt idx="52">
                  <c:v>8.4311911122557551E-2</c:v>
                </c:pt>
                <c:pt idx="53">
                  <c:v>0.10061449070838357</c:v>
                </c:pt>
                <c:pt idx="54">
                  <c:v>0.11795173567467387</c:v>
                </c:pt>
                <c:pt idx="55">
                  <c:v>0.13606430066647457</c:v>
                </c:pt>
                <c:pt idx="56">
                  <c:v>0.1546599685611583</c:v>
                </c:pt>
                <c:pt idx="57">
                  <c:v>0.17342561192713268</c:v>
                </c:pt>
                <c:pt idx="58">
                  <c:v>0.19204129444039328</c:v>
                </c:pt>
                <c:pt idx="59">
                  <c:v>0.21019555424947006</c:v>
                </c:pt>
                <c:pt idx="60">
                  <c:v>0.22760066054737974</c:v>
                </c:pt>
                <c:pt idx="61">
                  <c:v>0.24400655891211059</c:v>
                </c:pt>
                <c:pt idx="62">
                  <c:v>0.25921235064351644</c:v>
                </c:pt>
                <c:pt idx="63">
                  <c:v>0.27307446399401725</c:v>
                </c:pt>
                <c:pt idx="64">
                  <c:v>0.28551110144174946</c:v>
                </c:pt>
                <c:pt idx="65">
                  <c:v>0.29650299352122444</c:v>
                </c:pt>
                <c:pt idx="66">
                  <c:v>0.3060908686163929</c:v>
                </c:pt>
                <c:pt idx="67">
                  <c:v>0.31437030172108982</c:v>
                </c:pt>
                <c:pt idx="68">
                  <c:v>0.32148471509403953</c:v>
                </c:pt>
                <c:pt idx="69">
                  <c:v>0.32761728609589424</c:v>
                </c:pt>
                <c:pt idx="70">
                  <c:v>0.33298240920494704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BC0-4345-A29B-5CD8B4AE5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965840"/>
        <c:axId val="1"/>
      </c:scatterChart>
      <c:valAx>
        <c:axId val="671965840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9976916031036"/>
              <c:y val="0.8791220328228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078247261345854E-2"/>
              <c:y val="0.39835222520261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96584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344287949921752"/>
          <c:y val="0.9285714285714286"/>
          <c:w val="0.68701095461658834"/>
          <c:h val="5.49450549450549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TZ Eri - O-C Diagr.</a:t>
            </a:r>
          </a:p>
        </c:rich>
      </c:tx>
      <c:layout>
        <c:manualLayout>
          <c:xMode val="edge"/>
          <c:yMode val="edge"/>
          <c:x val="0.39062532808398948"/>
          <c:y val="3.2876712328767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12509775169201"/>
          <c:y val="0.13424657534246576"/>
          <c:w val="0.82187562704134143"/>
          <c:h val="0.6931506849315068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2'!$H$21:$H$988</c:f>
              <c:numCache>
                <c:formatCode>General</c:formatCode>
                <c:ptCount val="968"/>
                <c:pt idx="3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50-4790-8361-9567F735195C}"/>
            </c:ext>
          </c:extLst>
        </c:ser>
        <c:ser>
          <c:idx val="1"/>
          <c:order val="1"/>
          <c:tx>
            <c:strRef>
              <c:f>'Active 2'!$I$20:$I$20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2'!$D$21:$D$988</c:f>
                <c:numCache>
                  <c:formatCode>General</c:formatCode>
                  <c:ptCount val="9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  <c:pt idx="75">
                    <c:v>3.0000000000000001E-3</c:v>
                  </c:pt>
                  <c:pt idx="76">
                    <c:v>0</c:v>
                  </c:pt>
                  <c:pt idx="77">
                    <c:v>6.0000000000000001E-3</c:v>
                  </c:pt>
                  <c:pt idx="78">
                    <c:v>5.0000000000000001E-3</c:v>
                  </c:pt>
                  <c:pt idx="80">
                    <c:v>3.0000000000000001E-3</c:v>
                  </c:pt>
                  <c:pt idx="81">
                    <c:v>6.0000000000000001E-3</c:v>
                  </c:pt>
                  <c:pt idx="82">
                    <c:v>4.0000000000000001E-3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4.0000000000000001E-3</c:v>
                  </c:pt>
                  <c:pt idx="89">
                    <c:v>3.0000000000000001E-3</c:v>
                  </c:pt>
                  <c:pt idx="90">
                    <c:v>8.0000000000000002E-3</c:v>
                  </c:pt>
                  <c:pt idx="91">
                    <c:v>0</c:v>
                  </c:pt>
                  <c:pt idx="92">
                    <c:v>3.0000000000000001E-3</c:v>
                  </c:pt>
                  <c:pt idx="93">
                    <c:v>4.0000000000000001E-3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2.9999999999999997E-4</c:v>
                  </c:pt>
                  <c:pt idx="112">
                    <c:v>2.0000000000000001E-4</c:v>
                  </c:pt>
                  <c:pt idx="113">
                    <c:v>2.9999999999999997E-4</c:v>
                  </c:pt>
                  <c:pt idx="114">
                    <c:v>2.0000000000000001E-4</c:v>
                  </c:pt>
                  <c:pt idx="115">
                    <c:v>1E-4</c:v>
                  </c:pt>
                  <c:pt idx="116">
                    <c:v>6.9999999999999999E-4</c:v>
                  </c:pt>
                  <c:pt idx="117">
                    <c:v>1E-4</c:v>
                  </c:pt>
                  <c:pt idx="118">
                    <c:v>2.0000000000000001E-4</c:v>
                  </c:pt>
                  <c:pt idx="119">
                    <c:v>1.1000000000000001E-3</c:v>
                  </c:pt>
                  <c:pt idx="120">
                    <c:v>2.0000000000000001E-4</c:v>
                  </c:pt>
                  <c:pt idx="121">
                    <c:v>2.3000000000000001E-4</c:v>
                  </c:pt>
                  <c:pt idx="122">
                    <c:v>2.0000000000000001E-4</c:v>
                  </c:pt>
                  <c:pt idx="123">
                    <c:v>3.0000000000000003E-4</c:v>
                  </c:pt>
                  <c:pt idx="124">
                    <c:v>0</c:v>
                  </c:pt>
                  <c:pt idx="125">
                    <c:v>1E-4</c:v>
                  </c:pt>
                  <c:pt idx="126">
                    <c:v>1.2999999999999999E-4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1.8000000000000001E-4</c:v>
                  </c:pt>
                  <c:pt idx="131">
                    <c:v>2.1000000000000001E-4</c:v>
                  </c:pt>
                  <c:pt idx="132">
                    <c:v>1E-4</c:v>
                  </c:pt>
                  <c:pt idx="133">
                    <c:v>1.8000000000000001E-4</c:v>
                  </c:pt>
                  <c:pt idx="134">
                    <c:v>1E-4</c:v>
                  </c:pt>
                  <c:pt idx="135">
                    <c:v>1.8000000000000001E-4</c:v>
                  </c:pt>
                  <c:pt idx="136">
                    <c:v>1E-4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1E-4</c:v>
                  </c:pt>
                </c:numCache>
              </c:numRef>
            </c:plus>
            <c:minus>
              <c:numRef>
                <c:f>'Active 2'!$D$21:$D$988</c:f>
                <c:numCache>
                  <c:formatCode>General</c:formatCode>
                  <c:ptCount val="9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  <c:pt idx="75">
                    <c:v>3.0000000000000001E-3</c:v>
                  </c:pt>
                  <c:pt idx="76">
                    <c:v>0</c:v>
                  </c:pt>
                  <c:pt idx="77">
                    <c:v>6.0000000000000001E-3</c:v>
                  </c:pt>
                  <c:pt idx="78">
                    <c:v>5.0000000000000001E-3</c:v>
                  </c:pt>
                  <c:pt idx="80">
                    <c:v>3.0000000000000001E-3</c:v>
                  </c:pt>
                  <c:pt idx="81">
                    <c:v>6.0000000000000001E-3</c:v>
                  </c:pt>
                  <c:pt idx="82">
                    <c:v>4.0000000000000001E-3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4.0000000000000001E-3</c:v>
                  </c:pt>
                  <c:pt idx="89">
                    <c:v>3.0000000000000001E-3</c:v>
                  </c:pt>
                  <c:pt idx="90">
                    <c:v>8.0000000000000002E-3</c:v>
                  </c:pt>
                  <c:pt idx="91">
                    <c:v>0</c:v>
                  </c:pt>
                  <c:pt idx="92">
                    <c:v>3.0000000000000001E-3</c:v>
                  </c:pt>
                  <c:pt idx="93">
                    <c:v>4.0000000000000001E-3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2.9999999999999997E-4</c:v>
                  </c:pt>
                  <c:pt idx="112">
                    <c:v>2.0000000000000001E-4</c:v>
                  </c:pt>
                  <c:pt idx="113">
                    <c:v>2.9999999999999997E-4</c:v>
                  </c:pt>
                  <c:pt idx="114">
                    <c:v>2.0000000000000001E-4</c:v>
                  </c:pt>
                  <c:pt idx="115">
                    <c:v>1E-4</c:v>
                  </c:pt>
                  <c:pt idx="116">
                    <c:v>6.9999999999999999E-4</c:v>
                  </c:pt>
                  <c:pt idx="117">
                    <c:v>1E-4</c:v>
                  </c:pt>
                  <c:pt idx="118">
                    <c:v>2.0000000000000001E-4</c:v>
                  </c:pt>
                  <c:pt idx="119">
                    <c:v>1.1000000000000001E-3</c:v>
                  </c:pt>
                  <c:pt idx="120">
                    <c:v>2.0000000000000001E-4</c:v>
                  </c:pt>
                  <c:pt idx="121">
                    <c:v>2.3000000000000001E-4</c:v>
                  </c:pt>
                  <c:pt idx="122">
                    <c:v>2.0000000000000001E-4</c:v>
                  </c:pt>
                  <c:pt idx="123">
                    <c:v>3.0000000000000003E-4</c:v>
                  </c:pt>
                  <c:pt idx="124">
                    <c:v>0</c:v>
                  </c:pt>
                  <c:pt idx="125">
                    <c:v>1E-4</c:v>
                  </c:pt>
                  <c:pt idx="126">
                    <c:v>1.2999999999999999E-4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1.8000000000000001E-4</c:v>
                  </c:pt>
                  <c:pt idx="131">
                    <c:v>2.1000000000000001E-4</c:v>
                  </c:pt>
                  <c:pt idx="132">
                    <c:v>1E-4</c:v>
                  </c:pt>
                  <c:pt idx="133">
                    <c:v>1.8000000000000001E-4</c:v>
                  </c:pt>
                  <c:pt idx="134">
                    <c:v>1E-4</c:v>
                  </c:pt>
                  <c:pt idx="135">
                    <c:v>1.8000000000000001E-4</c:v>
                  </c:pt>
                  <c:pt idx="136">
                    <c:v>1E-4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2'!$I$21:$I$988</c:f>
              <c:numCache>
                <c:formatCode>General</c:formatCode>
                <c:ptCount val="968"/>
                <c:pt idx="0">
                  <c:v>-0.20636929999818676</c:v>
                </c:pt>
                <c:pt idx="1">
                  <c:v>-0.2214998999988893</c:v>
                </c:pt>
                <c:pt idx="2">
                  <c:v>-0.21652419999736594</c:v>
                </c:pt>
                <c:pt idx="3">
                  <c:v>-0.22837309999522404</c:v>
                </c:pt>
                <c:pt idx="4">
                  <c:v>-0.21346649999759393</c:v>
                </c:pt>
                <c:pt idx="5">
                  <c:v>-0.2191194999977597</c:v>
                </c:pt>
                <c:pt idx="6">
                  <c:v>-0.21611949999714852</c:v>
                </c:pt>
                <c:pt idx="7">
                  <c:v>-0.22175959999731276</c:v>
                </c:pt>
                <c:pt idx="8">
                  <c:v>-0.15274229999704403</c:v>
                </c:pt>
                <c:pt idx="9">
                  <c:v>-0.1429381999951147</c:v>
                </c:pt>
                <c:pt idx="10">
                  <c:v>-0.12536040000122739</c:v>
                </c:pt>
                <c:pt idx="11">
                  <c:v>-2.9499499993107747E-2</c:v>
                </c:pt>
                <c:pt idx="12">
                  <c:v>-2.0264899998437613E-2</c:v>
                </c:pt>
                <c:pt idx="13">
                  <c:v>-1.9264900001871865E-2</c:v>
                </c:pt>
                <c:pt idx="14">
                  <c:v>-2.8100999988964759E-3</c:v>
                </c:pt>
                <c:pt idx="15">
                  <c:v>-4.6589999983552843E-3</c:v>
                </c:pt>
                <c:pt idx="16">
                  <c:v>-2.4501999942003749E-3</c:v>
                </c:pt>
                <c:pt idx="17">
                  <c:v>7.3948999997810461E-3</c:v>
                </c:pt>
                <c:pt idx="18">
                  <c:v>-2.7228000035393052E-3</c:v>
                </c:pt>
                <c:pt idx="19">
                  <c:v>2.7720000070985407E-4</c:v>
                </c:pt>
                <c:pt idx="20">
                  <c:v>5.0650000048335642E-4</c:v>
                </c:pt>
                <c:pt idx="22">
                  <c:v>-4.1169000032823533E-3</c:v>
                </c:pt>
                <c:pt idx="23">
                  <c:v>3.4199998481199145E-5</c:v>
                </c:pt>
                <c:pt idx="24">
                  <c:v>-4.2345999972894788E-3</c:v>
                </c:pt>
                <c:pt idx="25">
                  <c:v>1.2819300005503464E-2</c:v>
                </c:pt>
                <c:pt idx="26">
                  <c:v>-1.3561000014306046E-3</c:v>
                </c:pt>
                <c:pt idx="27">
                  <c:v>-5.0333999970462173E-3</c:v>
                </c:pt>
                <c:pt idx="30">
                  <c:v>1.873200002592057E-3</c:v>
                </c:pt>
                <c:pt idx="31">
                  <c:v>-2.9999999969732016E-3</c:v>
                </c:pt>
                <c:pt idx="33">
                  <c:v>8.0000000016298145E-3</c:v>
                </c:pt>
                <c:pt idx="34">
                  <c:v>3.673500003060326E-3</c:v>
                </c:pt>
                <c:pt idx="35">
                  <c:v>2.0500003302004188E-5</c:v>
                </c:pt>
                <c:pt idx="36">
                  <c:v>1.0425200001918711E-2</c:v>
                </c:pt>
                <c:pt idx="37">
                  <c:v>-2.8603000027942471E-3</c:v>
                </c:pt>
                <c:pt idx="38">
                  <c:v>-7.0023000007495284E-3</c:v>
                </c:pt>
                <c:pt idx="39">
                  <c:v>3.9100000140024349E-4</c:v>
                </c:pt>
                <c:pt idx="40">
                  <c:v>-2.6200000138487667E-4</c:v>
                </c:pt>
                <c:pt idx="41">
                  <c:v>8.0401999948662706E-3</c:v>
                </c:pt>
                <c:pt idx="42">
                  <c:v>-9.7061999986181036E-3</c:v>
                </c:pt>
                <c:pt idx="43">
                  <c:v>-3.0570000017178245E-3</c:v>
                </c:pt>
                <c:pt idx="44">
                  <c:v>5.942999996477738E-3</c:v>
                </c:pt>
                <c:pt idx="45">
                  <c:v>-3.8349999522324651E-4</c:v>
                </c:pt>
                <c:pt idx="46">
                  <c:v>6.6704000055324286E-3</c:v>
                </c:pt>
                <c:pt idx="47">
                  <c:v>7.4745000019902363E-3</c:v>
                </c:pt>
                <c:pt idx="48">
                  <c:v>6.1480000003939494E-3</c:v>
                </c:pt>
                <c:pt idx="49">
                  <c:v>7.1479999969596975E-3</c:v>
                </c:pt>
                <c:pt idx="50">
                  <c:v>1.5017400000942871E-2</c:v>
                </c:pt>
                <c:pt idx="51">
                  <c:v>1.1364400001184549E-2</c:v>
                </c:pt>
                <c:pt idx="52">
                  <c:v>4.6461000019917265E-3</c:v>
                </c:pt>
                <c:pt idx="53">
                  <c:v>1.5267200004018378E-2</c:v>
                </c:pt>
                <c:pt idx="54">
                  <c:v>1.028010000300128E-2</c:v>
                </c:pt>
                <c:pt idx="56">
                  <c:v>1.5778200002387166E-2</c:v>
                </c:pt>
                <c:pt idx="57">
                  <c:v>1.8406900002446491E-2</c:v>
                </c:pt>
                <c:pt idx="58">
                  <c:v>2.3016600003757048E-2</c:v>
                </c:pt>
                <c:pt idx="59">
                  <c:v>2.8514700003142934E-2</c:v>
                </c:pt>
                <c:pt idx="60">
                  <c:v>3.0242100001487415E-2</c:v>
                </c:pt>
                <c:pt idx="61">
                  <c:v>2.2973300001467578E-2</c:v>
                </c:pt>
                <c:pt idx="62">
                  <c:v>2.6349900006607641E-2</c:v>
                </c:pt>
                <c:pt idx="63">
                  <c:v>4.7153999999864027E-2</c:v>
                </c:pt>
                <c:pt idx="64">
                  <c:v>4.9154000000271481E-2</c:v>
                </c:pt>
                <c:pt idx="65">
                  <c:v>4.4827500001701992E-2</c:v>
                </c:pt>
                <c:pt idx="66">
                  <c:v>4.582749999826774E-2</c:v>
                </c:pt>
                <c:pt idx="67">
                  <c:v>4.6827500002109446E-2</c:v>
                </c:pt>
                <c:pt idx="68">
                  <c:v>4.788140000164276E-2</c:v>
                </c:pt>
                <c:pt idx="69">
                  <c:v>5.1750799997535069E-2</c:v>
                </c:pt>
                <c:pt idx="70">
                  <c:v>5.2424300003622193E-2</c:v>
                </c:pt>
                <c:pt idx="71">
                  <c:v>5.1959600001282524E-2</c:v>
                </c:pt>
                <c:pt idx="72">
                  <c:v>5.3437200003827456E-2</c:v>
                </c:pt>
                <c:pt idx="73">
                  <c:v>5.458830000134185E-2</c:v>
                </c:pt>
                <c:pt idx="74">
                  <c:v>4.8608799996145535E-2</c:v>
                </c:pt>
                <c:pt idx="75">
                  <c:v>7.9545000000507571E-2</c:v>
                </c:pt>
                <c:pt idx="76">
                  <c:v>8.3586000000650529E-2</c:v>
                </c:pt>
                <c:pt idx="77">
                  <c:v>8.1520699997781776E-2</c:v>
                </c:pt>
                <c:pt idx="78">
                  <c:v>8.2520700001623482E-2</c:v>
                </c:pt>
                <c:pt idx="79">
                  <c:v>9.7520700001041405E-2</c:v>
                </c:pt>
                <c:pt idx="80">
                  <c:v>8.867179999651853E-2</c:v>
                </c:pt>
                <c:pt idx="81">
                  <c:v>8.5901100006594788E-2</c:v>
                </c:pt>
                <c:pt idx="82">
                  <c:v>8.6979300001985393E-2</c:v>
                </c:pt>
                <c:pt idx="83">
                  <c:v>0.10219570000481326</c:v>
                </c:pt>
                <c:pt idx="84">
                  <c:v>0.1148449000029359</c:v>
                </c:pt>
                <c:pt idx="86">
                  <c:v>0.10840070000267588</c:v>
                </c:pt>
                <c:pt idx="88">
                  <c:v>8.9507000004232395E-2</c:v>
                </c:pt>
                <c:pt idx="89">
                  <c:v>0.12971580000157701</c:v>
                </c:pt>
                <c:pt idx="90">
                  <c:v>0.14126779999787686</c:v>
                </c:pt>
                <c:pt idx="91">
                  <c:v>0.15030880000267643</c:v>
                </c:pt>
                <c:pt idx="92">
                  <c:v>0.16212580000137677</c:v>
                </c:pt>
                <c:pt idx="93">
                  <c:v>0.15729740000097081</c:v>
                </c:pt>
                <c:pt idx="94">
                  <c:v>0.1702450000011595</c:v>
                </c:pt>
                <c:pt idx="96">
                  <c:v>0.18162540000776062</c:v>
                </c:pt>
                <c:pt idx="97">
                  <c:v>0.18227459999616258</c:v>
                </c:pt>
                <c:pt idx="98">
                  <c:v>0.1829481000022497</c:v>
                </c:pt>
                <c:pt idx="99">
                  <c:v>0.19080989999929443</c:v>
                </c:pt>
                <c:pt idx="101">
                  <c:v>0.2031903000024613</c:v>
                </c:pt>
                <c:pt idx="102">
                  <c:v>0.20783949999895412</c:v>
                </c:pt>
                <c:pt idx="106">
                  <c:v>0.2361765999958152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C50-4790-8361-9567F735195C}"/>
            </c:ext>
          </c:extLst>
        </c:ser>
        <c:ser>
          <c:idx val="3"/>
          <c:order val="2"/>
          <c:tx>
            <c:strRef>
              <c:f>'Active 2'!$J$20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Ref>
                <c:f>'Active 2'!$D$21:$D$44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2'!$J$21:$J$988</c:f>
              <c:numCache>
                <c:formatCode>General</c:formatCode>
                <c:ptCount val="968"/>
                <c:pt idx="55">
                  <c:v>1.5349499997682869E-2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50-4790-8361-9567F735195C}"/>
            </c:ext>
          </c:extLst>
        </c:ser>
        <c:ser>
          <c:idx val="4"/>
          <c:order val="3"/>
          <c:tx>
            <c:strRef>
              <c:f>'Active 2'!$K$20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2'!$K$21:$K$988</c:f>
              <c:numCache>
                <c:formatCode>General</c:formatCode>
                <c:ptCount val="968"/>
                <c:pt idx="85">
                  <c:v>0.11338780000369297</c:v>
                </c:pt>
                <c:pt idx="87">
                  <c:v>0.12061710000125458</c:v>
                </c:pt>
                <c:pt idx="95">
                  <c:v>0.1691348999956972</c:v>
                </c:pt>
                <c:pt idx="100">
                  <c:v>0.19332849999773316</c:v>
                </c:pt>
                <c:pt idx="103">
                  <c:v>0.20983349999733036</c:v>
                </c:pt>
                <c:pt idx="104">
                  <c:v>0.2182870999968145</c:v>
                </c:pt>
                <c:pt idx="105">
                  <c:v>0.23329430000012508</c:v>
                </c:pt>
                <c:pt idx="107">
                  <c:v>0.2424135000037495</c:v>
                </c:pt>
                <c:pt idx="108">
                  <c:v>0.25116520000301534</c:v>
                </c:pt>
                <c:pt idx="109">
                  <c:v>0.25761849999980768</c:v>
                </c:pt>
                <c:pt idx="110">
                  <c:v>0.26618250000319676</c:v>
                </c:pt>
                <c:pt idx="111">
                  <c:v>0.26628659999551019</c:v>
                </c:pt>
                <c:pt idx="112">
                  <c:v>0.27599159999954281</c:v>
                </c:pt>
                <c:pt idx="113">
                  <c:v>0.2770936500019161</c:v>
                </c:pt>
                <c:pt idx="114">
                  <c:v>0.2765609999987646</c:v>
                </c:pt>
                <c:pt idx="115">
                  <c:v>0.27656920000299579</c:v>
                </c:pt>
                <c:pt idx="116">
                  <c:v>0.28826190000108909</c:v>
                </c:pt>
                <c:pt idx="117">
                  <c:v>0.29014420000748942</c:v>
                </c:pt>
                <c:pt idx="118">
                  <c:v>0.29045239999686601</c:v>
                </c:pt>
                <c:pt idx="119">
                  <c:v>0.29324640000413638</c:v>
                </c:pt>
                <c:pt idx="120">
                  <c:v>0.29625110000051791</c:v>
                </c:pt>
                <c:pt idx="121">
                  <c:v>0.30379420000099344</c:v>
                </c:pt>
                <c:pt idx="122">
                  <c:v>0.30385419999947771</c:v>
                </c:pt>
                <c:pt idx="123">
                  <c:v>0.30987940000341041</c:v>
                </c:pt>
                <c:pt idx="124">
                  <c:v>0.30842230000416748</c:v>
                </c:pt>
                <c:pt idx="125">
                  <c:v>0.31551089999993565</c:v>
                </c:pt>
                <c:pt idx="126">
                  <c:v>0.31560090000130003</c:v>
                </c:pt>
                <c:pt idx="127">
                  <c:v>0.33425020000140648</c:v>
                </c:pt>
                <c:pt idx="128">
                  <c:v>0.33425020000140648</c:v>
                </c:pt>
                <c:pt idx="129">
                  <c:v>0.33544830000028014</c:v>
                </c:pt>
                <c:pt idx="130">
                  <c:v>0.33561830000689952</c:v>
                </c:pt>
                <c:pt idx="131">
                  <c:v>0.34297979999973904</c:v>
                </c:pt>
                <c:pt idx="132">
                  <c:v>0.3434798000016599</c:v>
                </c:pt>
                <c:pt idx="133">
                  <c:v>0.34921800000302028</c:v>
                </c:pt>
                <c:pt idx="134">
                  <c:v>0.34945800000423333</c:v>
                </c:pt>
                <c:pt idx="135">
                  <c:v>0.35276890000386629</c:v>
                </c:pt>
                <c:pt idx="136">
                  <c:v>0.36031410000578035</c:v>
                </c:pt>
                <c:pt idx="137">
                  <c:v>0.36224280000169529</c:v>
                </c:pt>
                <c:pt idx="138">
                  <c:v>0.36311690000729868</c:v>
                </c:pt>
                <c:pt idx="139">
                  <c:v>0.37014970000018366</c:v>
                </c:pt>
                <c:pt idx="140">
                  <c:v>0.37945060000492958</c:v>
                </c:pt>
                <c:pt idx="141">
                  <c:v>0.38700859999516979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C50-4790-8361-9567F735195C}"/>
            </c:ext>
          </c:extLst>
        </c:ser>
        <c:ser>
          <c:idx val="2"/>
          <c:order val="4"/>
          <c:tx>
            <c:strRef>
              <c:f>'Active 2'!$L$20</c:f>
              <c:strCache>
                <c:ptCount val="1"/>
                <c:pt idx="0">
                  <c:v>S4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2'!$L$21:$L$988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C50-4790-8361-9567F735195C}"/>
            </c:ext>
          </c:extLst>
        </c:ser>
        <c:ser>
          <c:idx val="5"/>
          <c:order val="5"/>
          <c:tx>
            <c:strRef>
              <c:f>'Active 2'!$M$20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2'!$M$21:$M$988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C50-4790-8361-9567F735195C}"/>
            </c:ext>
          </c:extLst>
        </c:ser>
        <c:ser>
          <c:idx val="6"/>
          <c:order val="6"/>
          <c:tx>
            <c:strRef>
              <c:f>'Active 2'!$N$20</c:f>
              <c:strCache>
                <c:ptCount val="1"/>
                <c:pt idx="0">
                  <c:v>Misc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2'!$N$21:$N$988</c:f>
              <c:numCache>
                <c:formatCode>General</c:formatCode>
                <c:ptCount val="96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C50-4790-8361-9567F735195C}"/>
            </c:ext>
          </c:extLst>
        </c:ser>
        <c:ser>
          <c:idx val="7"/>
          <c:order val="7"/>
          <c:tx>
            <c:strRef>
              <c:f>'Active 2'!$AX$1</c:f>
              <c:strCache>
                <c:ptCount val="1"/>
                <c:pt idx="0">
                  <c:v>Q.+LiTE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2'!$AW$2:$AW$72</c:f>
              <c:numCache>
                <c:formatCode>General</c:formatCode>
                <c:ptCount val="71"/>
                <c:pt idx="0">
                  <c:v>-8000</c:v>
                </c:pt>
                <c:pt idx="1">
                  <c:v>-7800</c:v>
                </c:pt>
                <c:pt idx="2">
                  <c:v>-7600</c:v>
                </c:pt>
                <c:pt idx="3">
                  <c:v>-7400</c:v>
                </c:pt>
                <c:pt idx="4">
                  <c:v>-7200</c:v>
                </c:pt>
                <c:pt idx="5">
                  <c:v>-7000</c:v>
                </c:pt>
                <c:pt idx="6">
                  <c:v>-6800</c:v>
                </c:pt>
                <c:pt idx="7">
                  <c:v>-6600</c:v>
                </c:pt>
                <c:pt idx="8">
                  <c:v>-6400</c:v>
                </c:pt>
                <c:pt idx="9">
                  <c:v>-6200</c:v>
                </c:pt>
                <c:pt idx="10">
                  <c:v>-6000</c:v>
                </c:pt>
                <c:pt idx="11">
                  <c:v>-5800</c:v>
                </c:pt>
                <c:pt idx="12">
                  <c:v>-5600</c:v>
                </c:pt>
                <c:pt idx="13">
                  <c:v>-5400</c:v>
                </c:pt>
                <c:pt idx="14">
                  <c:v>-5200</c:v>
                </c:pt>
                <c:pt idx="15">
                  <c:v>-5000</c:v>
                </c:pt>
                <c:pt idx="16">
                  <c:v>-4800</c:v>
                </c:pt>
                <c:pt idx="17">
                  <c:v>-4600</c:v>
                </c:pt>
                <c:pt idx="18">
                  <c:v>-4400</c:v>
                </c:pt>
                <c:pt idx="19">
                  <c:v>-4200</c:v>
                </c:pt>
                <c:pt idx="20">
                  <c:v>-4000</c:v>
                </c:pt>
                <c:pt idx="21">
                  <c:v>-3800</c:v>
                </c:pt>
                <c:pt idx="22">
                  <c:v>-3600</c:v>
                </c:pt>
                <c:pt idx="23">
                  <c:v>-3400</c:v>
                </c:pt>
                <c:pt idx="24">
                  <c:v>-3200</c:v>
                </c:pt>
                <c:pt idx="25">
                  <c:v>-3000</c:v>
                </c:pt>
                <c:pt idx="26">
                  <c:v>-2800</c:v>
                </c:pt>
                <c:pt idx="27">
                  <c:v>-2600</c:v>
                </c:pt>
                <c:pt idx="28">
                  <c:v>-2400</c:v>
                </c:pt>
                <c:pt idx="29">
                  <c:v>-2200</c:v>
                </c:pt>
                <c:pt idx="30">
                  <c:v>-2000</c:v>
                </c:pt>
                <c:pt idx="31">
                  <c:v>-1800</c:v>
                </c:pt>
                <c:pt idx="32">
                  <c:v>-1600</c:v>
                </c:pt>
                <c:pt idx="33">
                  <c:v>-1400</c:v>
                </c:pt>
                <c:pt idx="34">
                  <c:v>-1200</c:v>
                </c:pt>
                <c:pt idx="35">
                  <c:v>-1000</c:v>
                </c:pt>
                <c:pt idx="36">
                  <c:v>-800</c:v>
                </c:pt>
                <c:pt idx="37">
                  <c:v>-600</c:v>
                </c:pt>
                <c:pt idx="38">
                  <c:v>-400</c:v>
                </c:pt>
                <c:pt idx="39">
                  <c:v>-200</c:v>
                </c:pt>
                <c:pt idx="40">
                  <c:v>0</c:v>
                </c:pt>
                <c:pt idx="41">
                  <c:v>200</c:v>
                </c:pt>
                <c:pt idx="42">
                  <c:v>400</c:v>
                </c:pt>
                <c:pt idx="43">
                  <c:v>600</c:v>
                </c:pt>
                <c:pt idx="44">
                  <c:v>800</c:v>
                </c:pt>
                <c:pt idx="45">
                  <c:v>1000</c:v>
                </c:pt>
                <c:pt idx="46">
                  <c:v>1200</c:v>
                </c:pt>
                <c:pt idx="47">
                  <c:v>1400</c:v>
                </c:pt>
                <c:pt idx="48">
                  <c:v>1600</c:v>
                </c:pt>
                <c:pt idx="49">
                  <c:v>1800</c:v>
                </c:pt>
                <c:pt idx="50">
                  <c:v>2000</c:v>
                </c:pt>
                <c:pt idx="51">
                  <c:v>2200</c:v>
                </c:pt>
                <c:pt idx="52">
                  <c:v>2400</c:v>
                </c:pt>
                <c:pt idx="53">
                  <c:v>2600</c:v>
                </c:pt>
                <c:pt idx="54">
                  <c:v>2800</c:v>
                </c:pt>
                <c:pt idx="55">
                  <c:v>3000</c:v>
                </c:pt>
                <c:pt idx="56">
                  <c:v>3200</c:v>
                </c:pt>
                <c:pt idx="57">
                  <c:v>3400</c:v>
                </c:pt>
                <c:pt idx="58">
                  <c:v>3600</c:v>
                </c:pt>
                <c:pt idx="59">
                  <c:v>3800</c:v>
                </c:pt>
                <c:pt idx="60">
                  <c:v>4000</c:v>
                </c:pt>
                <c:pt idx="61">
                  <c:v>4200</c:v>
                </c:pt>
                <c:pt idx="62">
                  <c:v>4400</c:v>
                </c:pt>
                <c:pt idx="63">
                  <c:v>4600</c:v>
                </c:pt>
                <c:pt idx="64">
                  <c:v>4800</c:v>
                </c:pt>
                <c:pt idx="65">
                  <c:v>5000</c:v>
                </c:pt>
                <c:pt idx="66">
                  <c:v>5200</c:v>
                </c:pt>
                <c:pt idx="67">
                  <c:v>5400</c:v>
                </c:pt>
                <c:pt idx="68">
                  <c:v>5600</c:v>
                </c:pt>
                <c:pt idx="69">
                  <c:v>5800</c:v>
                </c:pt>
                <c:pt idx="70">
                  <c:v>6000</c:v>
                </c:pt>
              </c:numCache>
            </c:numRef>
          </c:xVal>
          <c:yVal>
            <c:numRef>
              <c:f>'Active 2'!$AX$2:$AX$72</c:f>
              <c:numCache>
                <c:formatCode>General</c:formatCode>
                <c:ptCount val="71"/>
                <c:pt idx="0">
                  <c:v>-0.19170769687986552</c:v>
                </c:pt>
                <c:pt idx="1">
                  <c:v>-0.19269831002704252</c:v>
                </c:pt>
                <c:pt idx="2">
                  <c:v>-0.19471527514905246</c:v>
                </c:pt>
                <c:pt idx="3">
                  <c:v>-0.19755051316422612</c:v>
                </c:pt>
                <c:pt idx="4">
                  <c:v>-0.2009713215699799</c:v>
                </c:pt>
                <c:pt idx="5">
                  <c:v>-0.20472860276922766</c:v>
                </c:pt>
                <c:pt idx="6">
                  <c:v>-0.20856457979592566</c:v>
                </c:pt>
                <c:pt idx="7">
                  <c:v>-0.21221992594232092</c:v>
                </c:pt>
                <c:pt idx="8">
                  <c:v>-0.21544033026751225</c:v>
                </c:pt>
                <c:pt idx="9">
                  <c:v>-0.21798258147418412</c:v>
                </c:pt>
                <c:pt idx="10">
                  <c:v>-0.21962028104903608</c:v>
                </c:pt>
                <c:pt idx="11">
                  <c:v>-0.22014929670231731</c:v>
                </c:pt>
                <c:pt idx="12">
                  <c:v>-0.21939304237191992</c:v>
                </c:pt>
                <c:pt idx="13">
                  <c:v>-0.21720762378899439</c:v>
                </c:pt>
                <c:pt idx="14">
                  <c:v>-0.21348682064283805</c:v>
                </c:pt>
                <c:pt idx="15">
                  <c:v>-0.20816678997717436</c:v>
                </c:pt>
                <c:pt idx="16">
                  <c:v>-0.20123027488392087</c:v>
                </c:pt>
                <c:pt idx="17">
                  <c:v>-0.19270999610501871</c:v>
                </c:pt>
                <c:pt idx="18">
                  <c:v>-0.18269080588281197</c:v>
                </c:pt>
                <c:pt idx="19">
                  <c:v>-0.17131011407567306</c:v>
                </c:pt>
                <c:pt idx="20">
                  <c:v>-0.15875608242341158</c:v>
                </c:pt>
                <c:pt idx="21">
                  <c:v>-0.14526315118803484</c:v>
                </c:pt>
                <c:pt idx="22">
                  <c:v>-0.13110463336321415</c:v>
                </c:pt>
                <c:pt idx="23">
                  <c:v>-0.11658238758412243</c:v>
                </c:pt>
                <c:pt idx="24">
                  <c:v>-0.10201393665448996</c:v>
                </c:pt>
                <c:pt idx="25">
                  <c:v>-8.7717778389128961E-2</c:v>
                </c:pt>
                <c:pt idx="26">
                  <c:v>-7.3997960696365869E-2</c:v>
                </c:pt>
                <c:pt idx="27">
                  <c:v>-6.1129182428834007E-2</c:v>
                </c:pt>
                <c:pt idx="28">
                  <c:v>-4.934367861450905E-2</c:v>
                </c:pt>
                <c:pt idx="29">
                  <c:v>-3.8820942654757294E-2</c:v>
                </c:pt>
                <c:pt idx="30">
                  <c:v>-2.9680971277741941E-2</c:v>
                </c:pt>
                <c:pt idx="31">
                  <c:v>-2.1981272588003954E-2</c:v>
                </c:pt>
                <c:pt idx="32">
                  <c:v>-1.5717448133013359E-2</c:v>
                </c:pt>
                <c:pt idx="33">
                  <c:v>-1.0826824742455471E-2</c:v>
                </c:pt>
                <c:pt idx="34">
                  <c:v>-7.1944138191750648E-3</c:v>
                </c:pt>
                <c:pt idx="35">
                  <c:v>-4.6604185815726437E-3</c:v>
                </c:pt>
                <c:pt idx="36">
                  <c:v>-3.0285674607209434E-3</c:v>
                </c:pt>
                <c:pt idx="37">
                  <c:v>-2.0746836693073117E-3</c:v>
                </c:pt>
                <c:pt idx="38">
                  <c:v>-1.5550653895397767E-3</c:v>
                </c:pt>
                <c:pt idx="39">
                  <c:v>-1.2144148917962007E-3</c:v>
                </c:pt>
                <c:pt idx="40">
                  <c:v>-7.9319670753907542E-4</c:v>
                </c:pt>
                <c:pt idx="41">
                  <c:v>-3.4414129753749384E-5</c:v>
                </c:pt>
                <c:pt idx="42">
                  <c:v>1.3101328704942967E-3</c:v>
                </c:pt>
                <c:pt idx="43">
                  <c:v>3.4740048420819833E-3</c:v>
                </c:pt>
                <c:pt idx="44">
                  <c:v>6.6705810668335197E-3</c:v>
                </c:pt>
                <c:pt idx="45">
                  <c:v>1.1087720160866052E-2</c:v>
                </c:pt>
                <c:pt idx="46">
                  <c:v>1.6882563234806615E-2</c:v>
                </c:pt>
                <c:pt idx="47">
                  <c:v>2.4176479951266899E-2</c:v>
                </c:pt>
                <c:pt idx="48">
                  <c:v>3.3050237443881518E-2</c:v>
                </c:pt>
                <c:pt idx="49">
                  <c:v>4.3539567868881378E-2</c:v>
                </c:pt>
                <c:pt idx="50">
                  <c:v>5.563141585454786E-2</c:v>
                </c:pt>
                <c:pt idx="51">
                  <c:v>6.9261250644500102E-2</c:v>
                </c:pt>
                <c:pt idx="52">
                  <c:v>8.4311911122557551E-2</c:v>
                </c:pt>
                <c:pt idx="53">
                  <c:v>0.10061449070838357</c:v>
                </c:pt>
                <c:pt idx="54">
                  <c:v>0.11795173567467387</c:v>
                </c:pt>
                <c:pt idx="55">
                  <c:v>0.13606430066647457</c:v>
                </c:pt>
                <c:pt idx="56">
                  <c:v>0.1546599685611583</c:v>
                </c:pt>
                <c:pt idx="57">
                  <c:v>0.17342561192713268</c:v>
                </c:pt>
                <c:pt idx="58">
                  <c:v>0.19204129444039328</c:v>
                </c:pt>
                <c:pt idx="59">
                  <c:v>0.21019555424947006</c:v>
                </c:pt>
                <c:pt idx="60">
                  <c:v>0.22760066054737974</c:v>
                </c:pt>
                <c:pt idx="61">
                  <c:v>0.24400655891211059</c:v>
                </c:pt>
                <c:pt idx="62">
                  <c:v>0.25921235064351644</c:v>
                </c:pt>
                <c:pt idx="63">
                  <c:v>0.27307446399401725</c:v>
                </c:pt>
                <c:pt idx="64">
                  <c:v>0.28551110144174946</c:v>
                </c:pt>
                <c:pt idx="65">
                  <c:v>0.29650299352122444</c:v>
                </c:pt>
                <c:pt idx="66">
                  <c:v>0.3060908686163929</c:v>
                </c:pt>
                <c:pt idx="67">
                  <c:v>0.31437030172108982</c:v>
                </c:pt>
                <c:pt idx="68">
                  <c:v>0.32148471509403953</c:v>
                </c:pt>
                <c:pt idx="69">
                  <c:v>0.32761728609589424</c:v>
                </c:pt>
                <c:pt idx="70">
                  <c:v>0.33298240920494704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C50-4790-8361-9567F7351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964200"/>
        <c:axId val="1"/>
      </c:scatterChart>
      <c:valAx>
        <c:axId val="671964200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875032808398946"/>
              <c:y val="0.87945205479452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0.05"/>
              <c:y val="0.3972602739726027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964200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12516404199474"/>
          <c:y val="0.92876712328767119"/>
          <c:w val="0.68593799212598427"/>
          <c:h val="5.47945205479452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TZ Eri - LiTE Residuals.</a:t>
            </a:r>
          </a:p>
        </c:rich>
      </c:tx>
      <c:layout>
        <c:manualLayout>
          <c:xMode val="edge"/>
          <c:yMode val="edge"/>
          <c:x val="0.39123696392411039"/>
          <c:y val="3.2967032967032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32570472311577"/>
          <c:y val="0.13461556519301218"/>
          <c:w val="0.82159749975165608"/>
          <c:h val="0.69230862099263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'Active 2'!$V$20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2'!$V$21:$V$988</c:f>
              <c:numCache>
                <c:formatCode>General</c:formatCode>
                <c:ptCount val="968"/>
                <c:pt idx="32">
                  <c:v>5.9798039910671751E-3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06D-4472-B7BC-D21E9EDAB0AE}"/>
            </c:ext>
          </c:extLst>
        </c:ser>
        <c:ser>
          <c:idx val="1"/>
          <c:order val="1"/>
          <c:tx>
            <c:strRef>
              <c:f>'Active 2'!$W$20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2'!$D$21:$D$988</c:f>
                <c:numCache>
                  <c:formatCode>General</c:formatCode>
                  <c:ptCount val="9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  <c:pt idx="75">
                    <c:v>3.0000000000000001E-3</c:v>
                  </c:pt>
                  <c:pt idx="76">
                    <c:v>0</c:v>
                  </c:pt>
                  <c:pt idx="77">
                    <c:v>6.0000000000000001E-3</c:v>
                  </c:pt>
                  <c:pt idx="78">
                    <c:v>5.0000000000000001E-3</c:v>
                  </c:pt>
                  <c:pt idx="80">
                    <c:v>3.0000000000000001E-3</c:v>
                  </c:pt>
                  <c:pt idx="81">
                    <c:v>6.0000000000000001E-3</c:v>
                  </c:pt>
                  <c:pt idx="82">
                    <c:v>4.0000000000000001E-3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4.0000000000000001E-3</c:v>
                  </c:pt>
                  <c:pt idx="89">
                    <c:v>3.0000000000000001E-3</c:v>
                  </c:pt>
                  <c:pt idx="90">
                    <c:v>8.0000000000000002E-3</c:v>
                  </c:pt>
                  <c:pt idx="91">
                    <c:v>0</c:v>
                  </c:pt>
                  <c:pt idx="92">
                    <c:v>3.0000000000000001E-3</c:v>
                  </c:pt>
                  <c:pt idx="93">
                    <c:v>4.0000000000000001E-3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2.9999999999999997E-4</c:v>
                  </c:pt>
                  <c:pt idx="112">
                    <c:v>2.0000000000000001E-4</c:v>
                  </c:pt>
                  <c:pt idx="113">
                    <c:v>2.9999999999999997E-4</c:v>
                  </c:pt>
                  <c:pt idx="114">
                    <c:v>2.0000000000000001E-4</c:v>
                  </c:pt>
                  <c:pt idx="115">
                    <c:v>1E-4</c:v>
                  </c:pt>
                  <c:pt idx="116">
                    <c:v>6.9999999999999999E-4</c:v>
                  </c:pt>
                  <c:pt idx="117">
                    <c:v>1E-4</c:v>
                  </c:pt>
                  <c:pt idx="118">
                    <c:v>2.0000000000000001E-4</c:v>
                  </c:pt>
                  <c:pt idx="119">
                    <c:v>1.1000000000000001E-3</c:v>
                  </c:pt>
                  <c:pt idx="120">
                    <c:v>2.0000000000000001E-4</c:v>
                  </c:pt>
                  <c:pt idx="121">
                    <c:v>2.3000000000000001E-4</c:v>
                  </c:pt>
                  <c:pt idx="122">
                    <c:v>2.0000000000000001E-4</c:v>
                  </c:pt>
                  <c:pt idx="123">
                    <c:v>3.0000000000000003E-4</c:v>
                  </c:pt>
                  <c:pt idx="124">
                    <c:v>0</c:v>
                  </c:pt>
                  <c:pt idx="125">
                    <c:v>1E-4</c:v>
                  </c:pt>
                  <c:pt idx="126">
                    <c:v>1.2999999999999999E-4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1.8000000000000001E-4</c:v>
                  </c:pt>
                  <c:pt idx="131">
                    <c:v>2.1000000000000001E-4</c:v>
                  </c:pt>
                  <c:pt idx="132">
                    <c:v>1E-4</c:v>
                  </c:pt>
                  <c:pt idx="133">
                    <c:v>1.8000000000000001E-4</c:v>
                  </c:pt>
                  <c:pt idx="134">
                    <c:v>1E-4</c:v>
                  </c:pt>
                  <c:pt idx="135">
                    <c:v>1.8000000000000001E-4</c:v>
                  </c:pt>
                  <c:pt idx="136">
                    <c:v>1E-4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1E-4</c:v>
                  </c:pt>
                </c:numCache>
              </c:numRef>
            </c:plus>
            <c:minus>
              <c:numRef>
                <c:f>'Active 2'!$D$21:$D$988</c:f>
                <c:numCache>
                  <c:formatCode>General</c:formatCode>
                  <c:ptCount val="96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  <c:pt idx="75">
                    <c:v>3.0000000000000001E-3</c:v>
                  </c:pt>
                  <c:pt idx="76">
                    <c:v>0</c:v>
                  </c:pt>
                  <c:pt idx="77">
                    <c:v>6.0000000000000001E-3</c:v>
                  </c:pt>
                  <c:pt idx="78">
                    <c:v>5.0000000000000001E-3</c:v>
                  </c:pt>
                  <c:pt idx="80">
                    <c:v>3.0000000000000001E-3</c:v>
                  </c:pt>
                  <c:pt idx="81">
                    <c:v>6.0000000000000001E-3</c:v>
                  </c:pt>
                  <c:pt idx="82">
                    <c:v>4.0000000000000001E-3</c:v>
                  </c:pt>
                  <c:pt idx="83">
                    <c:v>0</c:v>
                  </c:pt>
                  <c:pt idx="84">
                    <c:v>0</c:v>
                  </c:pt>
                  <c:pt idx="85">
                    <c:v>0</c:v>
                  </c:pt>
                  <c:pt idx="86">
                    <c:v>0</c:v>
                  </c:pt>
                  <c:pt idx="87">
                    <c:v>0</c:v>
                  </c:pt>
                  <c:pt idx="88">
                    <c:v>4.0000000000000001E-3</c:v>
                  </c:pt>
                  <c:pt idx="89">
                    <c:v>3.0000000000000001E-3</c:v>
                  </c:pt>
                  <c:pt idx="90">
                    <c:v>8.0000000000000002E-3</c:v>
                  </c:pt>
                  <c:pt idx="91">
                    <c:v>0</c:v>
                  </c:pt>
                  <c:pt idx="92">
                    <c:v>3.0000000000000001E-3</c:v>
                  </c:pt>
                  <c:pt idx="93">
                    <c:v>4.0000000000000001E-3</c:v>
                  </c:pt>
                  <c:pt idx="94">
                    <c:v>0</c:v>
                  </c:pt>
                  <c:pt idx="95">
                    <c:v>0</c:v>
                  </c:pt>
                  <c:pt idx="96">
                    <c:v>0</c:v>
                  </c:pt>
                  <c:pt idx="97">
                    <c:v>0</c:v>
                  </c:pt>
                  <c:pt idx="98">
                    <c:v>0</c:v>
                  </c:pt>
                  <c:pt idx="99">
                    <c:v>0</c:v>
                  </c:pt>
                  <c:pt idx="100">
                    <c:v>0</c:v>
                  </c:pt>
                  <c:pt idx="101">
                    <c:v>0</c:v>
                  </c:pt>
                  <c:pt idx="102">
                    <c:v>0</c:v>
                  </c:pt>
                  <c:pt idx="103">
                    <c:v>0</c:v>
                  </c:pt>
                  <c:pt idx="104">
                    <c:v>0</c:v>
                  </c:pt>
                  <c:pt idx="105">
                    <c:v>0</c:v>
                  </c:pt>
                  <c:pt idx="106">
                    <c:v>0</c:v>
                  </c:pt>
                  <c:pt idx="107">
                    <c:v>0</c:v>
                  </c:pt>
                  <c:pt idx="108">
                    <c:v>0</c:v>
                  </c:pt>
                  <c:pt idx="109">
                    <c:v>0</c:v>
                  </c:pt>
                  <c:pt idx="110">
                    <c:v>0</c:v>
                  </c:pt>
                  <c:pt idx="111">
                    <c:v>2.9999999999999997E-4</c:v>
                  </c:pt>
                  <c:pt idx="112">
                    <c:v>2.0000000000000001E-4</c:v>
                  </c:pt>
                  <c:pt idx="113">
                    <c:v>2.9999999999999997E-4</c:v>
                  </c:pt>
                  <c:pt idx="114">
                    <c:v>2.0000000000000001E-4</c:v>
                  </c:pt>
                  <c:pt idx="115">
                    <c:v>1E-4</c:v>
                  </c:pt>
                  <c:pt idx="116">
                    <c:v>6.9999999999999999E-4</c:v>
                  </c:pt>
                  <c:pt idx="117">
                    <c:v>1E-4</c:v>
                  </c:pt>
                  <c:pt idx="118">
                    <c:v>2.0000000000000001E-4</c:v>
                  </c:pt>
                  <c:pt idx="119">
                    <c:v>1.1000000000000001E-3</c:v>
                  </c:pt>
                  <c:pt idx="120">
                    <c:v>2.0000000000000001E-4</c:v>
                  </c:pt>
                  <c:pt idx="121">
                    <c:v>2.3000000000000001E-4</c:v>
                  </c:pt>
                  <c:pt idx="122">
                    <c:v>2.0000000000000001E-4</c:v>
                  </c:pt>
                  <c:pt idx="123">
                    <c:v>3.0000000000000003E-4</c:v>
                  </c:pt>
                  <c:pt idx="124">
                    <c:v>0</c:v>
                  </c:pt>
                  <c:pt idx="125">
                    <c:v>1E-4</c:v>
                  </c:pt>
                  <c:pt idx="126">
                    <c:v>1.2999999999999999E-4</c:v>
                  </c:pt>
                  <c:pt idx="127">
                    <c:v>1E-4</c:v>
                  </c:pt>
                  <c:pt idx="128">
                    <c:v>1E-4</c:v>
                  </c:pt>
                  <c:pt idx="129">
                    <c:v>1E-4</c:v>
                  </c:pt>
                  <c:pt idx="130">
                    <c:v>1.8000000000000001E-4</c:v>
                  </c:pt>
                  <c:pt idx="131">
                    <c:v>2.1000000000000001E-4</c:v>
                  </c:pt>
                  <c:pt idx="132">
                    <c:v>1E-4</c:v>
                  </c:pt>
                  <c:pt idx="133">
                    <c:v>1.8000000000000001E-4</c:v>
                  </c:pt>
                  <c:pt idx="134">
                    <c:v>1E-4</c:v>
                  </c:pt>
                  <c:pt idx="135">
                    <c:v>1.8000000000000001E-4</c:v>
                  </c:pt>
                  <c:pt idx="136">
                    <c:v>1E-4</c:v>
                  </c:pt>
                  <c:pt idx="137">
                    <c:v>1E-4</c:v>
                  </c:pt>
                  <c:pt idx="138">
                    <c:v>2.0000000000000001E-4</c:v>
                  </c:pt>
                  <c:pt idx="139">
                    <c:v>1E-4</c:v>
                  </c:pt>
                  <c:pt idx="140">
                    <c:v>1E-4</c:v>
                  </c:pt>
                  <c:pt idx="141">
                    <c:v>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2'!$W$21:$W$988</c:f>
              <c:numCache>
                <c:formatCode>General</c:formatCode>
                <c:ptCount val="968"/>
                <c:pt idx="0">
                  <c:v>-0.18693679153526174</c:v>
                </c:pt>
                <c:pt idx="1">
                  <c:v>-0.20199689057780856</c:v>
                </c:pt>
                <c:pt idx="2">
                  <c:v>-0.19593689066304842</c:v>
                </c:pt>
                <c:pt idx="3">
                  <c:v>-0.2073359417361017</c:v>
                </c:pt>
                <c:pt idx="4">
                  <c:v>-0.18979456311378159</c:v>
                </c:pt>
                <c:pt idx="5">
                  <c:v>-0.19511815270493083</c:v>
                </c:pt>
                <c:pt idx="6">
                  <c:v>-0.19211815270431964</c:v>
                </c:pt>
                <c:pt idx="7">
                  <c:v>-0.1940592780185437</c:v>
                </c:pt>
                <c:pt idx="8">
                  <c:v>-0.13472748741453144</c:v>
                </c:pt>
                <c:pt idx="9">
                  <c:v>-0.12503646068151958</c:v>
                </c:pt>
                <c:pt idx="10">
                  <c:v>-0.12246189256427444</c:v>
                </c:pt>
                <c:pt idx="11">
                  <c:v>-7.149089314189952E-2</c:v>
                </c:pt>
                <c:pt idx="12">
                  <c:v>-5.7374519886124832E-2</c:v>
                </c:pt>
                <c:pt idx="13">
                  <c:v>-5.6374519889559084E-2</c:v>
                </c:pt>
                <c:pt idx="14">
                  <c:v>-3.2810079914287832E-2</c:v>
                </c:pt>
                <c:pt idx="15">
                  <c:v>-3.4280273980644593E-2</c:v>
                </c:pt>
                <c:pt idx="16">
                  <c:v>-2.8895191451651966E-2</c:v>
                </c:pt>
                <c:pt idx="17">
                  <c:v>-1.7990909451090935E-2</c:v>
                </c:pt>
                <c:pt idx="18">
                  <c:v>-2.4452706254664579E-2</c:v>
                </c:pt>
                <c:pt idx="19">
                  <c:v>-2.145270625041542E-2</c:v>
                </c:pt>
                <c:pt idx="20">
                  <c:v>-1.6991571916348161E-2</c:v>
                </c:pt>
                <c:pt idx="22">
                  <c:v>-1.4927253959682876E-2</c:v>
                </c:pt>
                <c:pt idx="23">
                  <c:v>-1.0274997152798662E-2</c:v>
                </c:pt>
                <c:pt idx="24">
                  <c:v>-1.0805449421099757E-2</c:v>
                </c:pt>
                <c:pt idx="25">
                  <c:v>1.1655239021651815E-2</c:v>
                </c:pt>
                <c:pt idx="26">
                  <c:v>-1.8072962688912152E-3</c:v>
                </c:pt>
                <c:pt idx="27">
                  <c:v>-3.8612610637762789E-3</c:v>
                </c:pt>
                <c:pt idx="30">
                  <c:v>6.1252059322005102E-3</c:v>
                </c:pt>
                <c:pt idx="31">
                  <c:v>2.9798039940939734E-3</c:v>
                </c:pt>
                <c:pt idx="33">
                  <c:v>1.397980399269699E-2</c:v>
                </c:pt>
                <c:pt idx="34">
                  <c:v>9.8490424588936511E-3</c:v>
                </c:pt>
                <c:pt idx="35">
                  <c:v>6.5871037824826919E-3</c:v>
                </c:pt>
                <c:pt idx="36">
                  <c:v>2.0903620323755243E-2</c:v>
                </c:pt>
                <c:pt idx="37">
                  <c:v>8.9539808614329114E-3</c:v>
                </c:pt>
                <c:pt idx="38">
                  <c:v>1.0019257118794419E-2</c:v>
                </c:pt>
                <c:pt idx="39">
                  <c:v>2.561409663871635E-2</c:v>
                </c:pt>
                <c:pt idx="40">
                  <c:v>2.5280770427537208E-2</c:v>
                </c:pt>
                <c:pt idx="41">
                  <c:v>3.4404135465629287E-2</c:v>
                </c:pt>
                <c:pt idx="42">
                  <c:v>1.9324702884386084E-2</c:v>
                </c:pt>
                <c:pt idx="43">
                  <c:v>2.7012143432322559E-2</c:v>
                </c:pt>
                <c:pt idx="44">
                  <c:v>3.6012143430518118E-2</c:v>
                </c:pt>
                <c:pt idx="45">
                  <c:v>2.9827311638390079E-2</c:v>
                </c:pt>
                <c:pt idx="46">
                  <c:v>4.0509238062916994E-2</c:v>
                </c:pt>
                <c:pt idx="47">
                  <c:v>4.1387079538987591E-2</c:v>
                </c:pt>
                <c:pt idx="48">
                  <c:v>4.0182917747803672E-2</c:v>
                </c:pt>
                <c:pt idx="49">
                  <c:v>4.118291774436942E-2</c:v>
                </c:pt>
                <c:pt idx="50">
                  <c:v>4.9101055053144785E-2</c:v>
                </c:pt>
                <c:pt idx="51">
                  <c:v>4.5690037506367506E-2</c:v>
                </c:pt>
                <c:pt idx="52">
                  <c:v>3.9234619488347895E-2</c:v>
                </c:pt>
                <c:pt idx="53">
                  <c:v>5.2349862228390456E-2</c:v>
                </c:pt>
                <c:pt idx="54">
                  <c:v>4.9360742516065745E-2</c:v>
                </c:pt>
                <c:pt idx="56">
                  <c:v>5.524000876971652E-2</c:v>
                </c:pt>
                <c:pt idx="57">
                  <c:v>5.8201432755569868E-2</c:v>
                </c:pt>
                <c:pt idx="58">
                  <c:v>6.5612620812611114E-2</c:v>
                </c:pt>
                <c:pt idx="59">
                  <c:v>7.1255409261838001E-2</c:v>
                </c:pt>
                <c:pt idx="60">
                  <c:v>7.3445916258903093E-2</c:v>
                </c:pt>
                <c:pt idx="61">
                  <c:v>6.6065931736756969E-2</c:v>
                </c:pt>
                <c:pt idx="62">
                  <c:v>6.8325653189719601E-2</c:v>
                </c:pt>
                <c:pt idx="63">
                  <c:v>8.9100833794835702E-2</c:v>
                </c:pt>
                <c:pt idx="64">
                  <c:v>9.1100833795243155E-2</c:v>
                </c:pt>
                <c:pt idx="65">
                  <c:v>8.6725396076277966E-2</c:v>
                </c:pt>
                <c:pt idx="66">
                  <c:v>8.7725396072843714E-2</c:v>
                </c:pt>
                <c:pt idx="67">
                  <c:v>8.872539607668542E-2</c:v>
                </c:pt>
                <c:pt idx="68">
                  <c:v>8.8082222624589451E-2</c:v>
                </c:pt>
                <c:pt idx="69">
                  <c:v>9.1921810086599831E-2</c:v>
                </c:pt>
                <c:pt idx="70">
                  <c:v>9.2520152100227709E-2</c:v>
                </c:pt>
                <c:pt idx="71">
                  <c:v>9.0384987503197012E-2</c:v>
                </c:pt>
                <c:pt idx="72">
                  <c:v>9.1712632701100277E-2</c:v>
                </c:pt>
                <c:pt idx="73">
                  <c:v>9.2615353632373776E-2</c:v>
                </c:pt>
                <c:pt idx="74">
                  <c:v>8.634206339375658E-2</c:v>
                </c:pt>
                <c:pt idx="75">
                  <c:v>0.11140783009015134</c:v>
                </c:pt>
                <c:pt idx="76">
                  <c:v>0.11460482393300761</c:v>
                </c:pt>
                <c:pt idx="77">
                  <c:v>0.1125109412341139</c:v>
                </c:pt>
                <c:pt idx="78">
                  <c:v>0.1135109412379556</c:v>
                </c:pt>
                <c:pt idx="79">
                  <c:v>0.12851094123737353</c:v>
                </c:pt>
                <c:pt idx="80">
                  <c:v>0.11928786063340902</c:v>
                </c:pt>
                <c:pt idx="81">
                  <c:v>0.11287572362620607</c:v>
                </c:pt>
                <c:pt idx="82">
                  <c:v>0.11040708660523429</c:v>
                </c:pt>
                <c:pt idx="83">
                  <c:v>0.12520554201695686</c:v>
                </c:pt>
                <c:pt idx="84">
                  <c:v>0.13658221565319878</c:v>
                </c:pt>
                <c:pt idx="86">
                  <c:v>0.12593811260502918</c:v>
                </c:pt>
                <c:pt idx="88">
                  <c:v>0.10593882304441471</c:v>
                </c:pt>
                <c:pt idx="89">
                  <c:v>0.14207841649827668</c:v>
                </c:pt>
                <c:pt idx="90">
                  <c:v>0.14712692890266621</c:v>
                </c:pt>
                <c:pt idx="91">
                  <c:v>0.15492628257814992</c:v>
                </c:pt>
                <c:pt idx="92">
                  <c:v>0.16216058497849212</c:v>
                </c:pt>
                <c:pt idx="93">
                  <c:v>0.15616245904255036</c:v>
                </c:pt>
                <c:pt idx="94">
                  <c:v>0.16461016340100654</c:v>
                </c:pt>
                <c:pt idx="96">
                  <c:v>0.1705731935749962</c:v>
                </c:pt>
                <c:pt idx="97">
                  <c:v>0.16977178021772682</c:v>
                </c:pt>
                <c:pt idx="98">
                  <c:v>0.17024494945925595</c:v>
                </c:pt>
                <c:pt idx="99">
                  <c:v>0.17440055097456766</c:v>
                </c:pt>
                <c:pt idx="101">
                  <c:v>0.18181237558541868</c:v>
                </c:pt>
                <c:pt idx="102">
                  <c:v>0.18516402994684408</c:v>
                </c:pt>
                <c:pt idx="106">
                  <c:v>0.20146085964659449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6D-4472-B7BC-D21E9EDAB0AE}"/>
            </c:ext>
          </c:extLst>
        </c:ser>
        <c:ser>
          <c:idx val="3"/>
          <c:order val="2"/>
          <c:tx>
            <c:strRef>
              <c:f>'Active 2'!$X$20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Ref>
                <c:f>'Active 2'!$D$21:$D$44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2'!$X$21:$X$988</c:f>
              <c:numCache>
                <c:formatCode>General</c:formatCode>
                <c:ptCount val="968"/>
                <c:pt idx="55">
                  <c:v>5.4463978256981467E-2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6D-4472-B7BC-D21E9EDAB0AE}"/>
            </c:ext>
          </c:extLst>
        </c:ser>
        <c:ser>
          <c:idx val="4"/>
          <c:order val="3"/>
          <c:tx>
            <c:strRef>
              <c:f>'Active 2'!$Y$20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plus>
            <c:minus>
              <c:numRef>
                <c:f>'Active 2'!$D$21:$D$92</c:f>
                <c:numCache>
                  <c:formatCode>General</c:formatCode>
                  <c:ptCount val="7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2">
                    <c:v>0</c:v>
                  </c:pt>
                  <c:pt idx="13">
                    <c:v>0</c:v>
                  </c:pt>
                  <c:pt idx="32">
                    <c:v>0</c:v>
                  </c:pt>
                  <c:pt idx="33">
                    <c:v>0</c:v>
                  </c:pt>
                  <c:pt idx="37">
                    <c:v>0</c:v>
                  </c:pt>
                  <c:pt idx="38">
                    <c:v>0</c:v>
                  </c:pt>
                  <c:pt idx="50">
                    <c:v>0</c:v>
                  </c:pt>
                  <c:pt idx="51">
                    <c:v>0</c:v>
                  </c:pt>
                  <c:pt idx="53">
                    <c:v>0</c:v>
                  </c:pt>
                  <c:pt idx="69">
                    <c:v>0</c:v>
                  </c:pt>
                  <c:pt idx="70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'Active 2'!$F$21:$F$988</c:f>
              <c:numCache>
                <c:formatCode>General</c:formatCode>
                <c:ptCount val="968"/>
                <c:pt idx="0">
                  <c:v>-6319</c:v>
                </c:pt>
                <c:pt idx="1">
                  <c:v>-6317</c:v>
                </c:pt>
                <c:pt idx="2">
                  <c:v>-6286</c:v>
                </c:pt>
                <c:pt idx="3">
                  <c:v>-6273</c:v>
                </c:pt>
                <c:pt idx="4">
                  <c:v>-6195</c:v>
                </c:pt>
                <c:pt idx="5">
                  <c:v>-6185</c:v>
                </c:pt>
                <c:pt idx="6">
                  <c:v>-6185</c:v>
                </c:pt>
                <c:pt idx="7">
                  <c:v>-6068</c:v>
                </c:pt>
                <c:pt idx="8">
                  <c:v>-3909</c:v>
                </c:pt>
                <c:pt idx="9">
                  <c:v>-3906</c:v>
                </c:pt>
                <c:pt idx="10">
                  <c:v>-3532</c:v>
                </c:pt>
                <c:pt idx="11">
                  <c:v>-1585</c:v>
                </c:pt>
                <c:pt idx="12">
                  <c:v>-1267</c:v>
                </c:pt>
                <c:pt idx="13">
                  <c:v>-1267</c:v>
                </c:pt>
                <c:pt idx="14">
                  <c:v>-983</c:v>
                </c:pt>
                <c:pt idx="15">
                  <c:v>-970</c:v>
                </c:pt>
                <c:pt idx="16">
                  <c:v>-866</c:v>
                </c:pt>
                <c:pt idx="17">
                  <c:v>-833</c:v>
                </c:pt>
                <c:pt idx="18">
                  <c:v>-724</c:v>
                </c:pt>
                <c:pt idx="19">
                  <c:v>-724</c:v>
                </c:pt>
                <c:pt idx="20">
                  <c:v>-605</c:v>
                </c:pt>
                <c:pt idx="21">
                  <c:v>-572</c:v>
                </c:pt>
                <c:pt idx="22">
                  <c:v>-427</c:v>
                </c:pt>
                <c:pt idx="23">
                  <c:v>-414</c:v>
                </c:pt>
                <c:pt idx="24">
                  <c:v>-318</c:v>
                </c:pt>
                <c:pt idx="25">
                  <c:v>-181</c:v>
                </c:pt>
                <c:pt idx="26">
                  <c:v>-163</c:v>
                </c:pt>
                <c:pt idx="27">
                  <c:v>-122</c:v>
                </c:pt>
                <c:pt idx="28">
                  <c:v>-105</c:v>
                </c:pt>
                <c:pt idx="29">
                  <c:v>-105</c:v>
                </c:pt>
                <c:pt idx="30">
                  <c:v>-44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5</c:v>
                </c:pt>
                <c:pt idx="35">
                  <c:v>15</c:v>
                </c:pt>
                <c:pt idx="36">
                  <c:v>116</c:v>
                </c:pt>
                <c:pt idx="37">
                  <c:v>151</c:v>
                </c:pt>
                <c:pt idx="38">
                  <c:v>291</c:v>
                </c:pt>
                <c:pt idx="39">
                  <c:v>530</c:v>
                </c:pt>
                <c:pt idx="40">
                  <c:v>540</c:v>
                </c:pt>
                <c:pt idx="41">
                  <c:v>566</c:v>
                </c:pt>
                <c:pt idx="42">
                  <c:v>654</c:v>
                </c:pt>
                <c:pt idx="43">
                  <c:v>690</c:v>
                </c:pt>
                <c:pt idx="44">
                  <c:v>690</c:v>
                </c:pt>
                <c:pt idx="45">
                  <c:v>695</c:v>
                </c:pt>
                <c:pt idx="46">
                  <c:v>832</c:v>
                </c:pt>
                <c:pt idx="47">
                  <c:v>835</c:v>
                </c:pt>
                <c:pt idx="48">
                  <c:v>840</c:v>
                </c:pt>
                <c:pt idx="49">
                  <c:v>840</c:v>
                </c:pt>
                <c:pt idx="50">
                  <c:v>842</c:v>
                </c:pt>
                <c:pt idx="51">
                  <c:v>852</c:v>
                </c:pt>
                <c:pt idx="52">
                  <c:v>863</c:v>
                </c:pt>
                <c:pt idx="53">
                  <c:v>976</c:v>
                </c:pt>
                <c:pt idx="54">
                  <c:v>1083</c:v>
                </c:pt>
                <c:pt idx="55">
                  <c:v>1085</c:v>
                </c:pt>
                <c:pt idx="56">
                  <c:v>1106</c:v>
                </c:pt>
                <c:pt idx="57">
                  <c:v>1127</c:v>
                </c:pt>
                <c:pt idx="58">
                  <c:v>1378</c:v>
                </c:pt>
                <c:pt idx="59">
                  <c:v>1401</c:v>
                </c:pt>
                <c:pt idx="60">
                  <c:v>1543</c:v>
                </c:pt>
                <c:pt idx="61">
                  <c:v>1639</c:v>
                </c:pt>
                <c:pt idx="62">
                  <c:v>1817</c:v>
                </c:pt>
                <c:pt idx="63">
                  <c:v>1820</c:v>
                </c:pt>
                <c:pt idx="64">
                  <c:v>1820</c:v>
                </c:pt>
                <c:pt idx="65">
                  <c:v>1825</c:v>
                </c:pt>
                <c:pt idx="66">
                  <c:v>1825</c:v>
                </c:pt>
                <c:pt idx="67">
                  <c:v>1825</c:v>
                </c:pt>
                <c:pt idx="68">
                  <c:v>1962</c:v>
                </c:pt>
                <c:pt idx="69">
                  <c:v>1964</c:v>
                </c:pt>
                <c:pt idx="70">
                  <c:v>1969</c:v>
                </c:pt>
                <c:pt idx="71">
                  <c:v>2068</c:v>
                </c:pt>
                <c:pt idx="72">
                  <c:v>2076</c:v>
                </c:pt>
                <c:pt idx="73">
                  <c:v>2089</c:v>
                </c:pt>
                <c:pt idx="74">
                  <c:v>2104</c:v>
                </c:pt>
                <c:pt idx="75">
                  <c:v>2350</c:v>
                </c:pt>
                <c:pt idx="76">
                  <c:v>2380</c:v>
                </c:pt>
                <c:pt idx="77">
                  <c:v>2381</c:v>
                </c:pt>
                <c:pt idx="78">
                  <c:v>2381</c:v>
                </c:pt>
                <c:pt idx="79">
                  <c:v>2381</c:v>
                </c:pt>
                <c:pt idx="80">
                  <c:v>2394</c:v>
                </c:pt>
                <c:pt idx="81">
                  <c:v>2513</c:v>
                </c:pt>
                <c:pt idx="82">
                  <c:v>2619</c:v>
                </c:pt>
                <c:pt idx="83">
                  <c:v>2631</c:v>
                </c:pt>
                <c:pt idx="84">
                  <c:v>2667</c:v>
                </c:pt>
                <c:pt idx="85">
                  <c:v>2674</c:v>
                </c:pt>
                <c:pt idx="86">
                  <c:v>2781</c:v>
                </c:pt>
                <c:pt idx="87">
                  <c:v>2793</c:v>
                </c:pt>
                <c:pt idx="88">
                  <c:v>2810</c:v>
                </c:pt>
                <c:pt idx="89">
                  <c:v>2914</c:v>
                </c:pt>
                <c:pt idx="90">
                  <c:v>3074</c:v>
                </c:pt>
                <c:pt idx="91">
                  <c:v>3104</c:v>
                </c:pt>
                <c:pt idx="92">
                  <c:v>3214</c:v>
                </c:pt>
                <c:pt idx="93">
                  <c:v>3242</c:v>
                </c:pt>
                <c:pt idx="94">
                  <c:v>3350</c:v>
                </c:pt>
                <c:pt idx="95">
                  <c:v>3367</c:v>
                </c:pt>
                <c:pt idx="96">
                  <c:v>3482</c:v>
                </c:pt>
                <c:pt idx="97">
                  <c:v>3518</c:v>
                </c:pt>
                <c:pt idx="98">
                  <c:v>3523</c:v>
                </c:pt>
                <c:pt idx="99">
                  <c:v>3617</c:v>
                </c:pt>
                <c:pt idx="100">
                  <c:v>3655</c:v>
                </c:pt>
                <c:pt idx="101">
                  <c:v>3749</c:v>
                </c:pt>
                <c:pt idx="102">
                  <c:v>3785</c:v>
                </c:pt>
                <c:pt idx="103">
                  <c:v>3805</c:v>
                </c:pt>
                <c:pt idx="104">
                  <c:v>3893</c:v>
                </c:pt>
                <c:pt idx="105">
                  <c:v>4069</c:v>
                </c:pt>
                <c:pt idx="106">
                  <c:v>4178</c:v>
                </c:pt>
                <c:pt idx="107">
                  <c:v>4205</c:v>
                </c:pt>
                <c:pt idx="108">
                  <c:v>4316</c:v>
                </c:pt>
                <c:pt idx="109">
                  <c:v>4355</c:v>
                </c:pt>
                <c:pt idx="110">
                  <c:v>4475</c:v>
                </c:pt>
                <c:pt idx="111">
                  <c:v>4478</c:v>
                </c:pt>
                <c:pt idx="112">
                  <c:v>4628</c:v>
                </c:pt>
                <c:pt idx="113">
                  <c:v>4629.5</c:v>
                </c:pt>
                <c:pt idx="114">
                  <c:v>4630</c:v>
                </c:pt>
                <c:pt idx="115">
                  <c:v>4636</c:v>
                </c:pt>
                <c:pt idx="116">
                  <c:v>4777</c:v>
                </c:pt>
                <c:pt idx="117">
                  <c:v>4886</c:v>
                </c:pt>
                <c:pt idx="118">
                  <c:v>4892</c:v>
                </c:pt>
                <c:pt idx="119">
                  <c:v>4912</c:v>
                </c:pt>
                <c:pt idx="120">
                  <c:v>5013</c:v>
                </c:pt>
                <c:pt idx="121">
                  <c:v>5186</c:v>
                </c:pt>
                <c:pt idx="122">
                  <c:v>5186</c:v>
                </c:pt>
                <c:pt idx="123">
                  <c:v>5302</c:v>
                </c:pt>
                <c:pt idx="124">
                  <c:v>5309</c:v>
                </c:pt>
                <c:pt idx="125">
                  <c:v>5447</c:v>
                </c:pt>
                <c:pt idx="126">
                  <c:v>5447</c:v>
                </c:pt>
                <c:pt idx="127">
                  <c:v>5866</c:v>
                </c:pt>
                <c:pt idx="128">
                  <c:v>5866</c:v>
                </c:pt>
                <c:pt idx="129">
                  <c:v>5889</c:v>
                </c:pt>
                <c:pt idx="130">
                  <c:v>5889</c:v>
                </c:pt>
                <c:pt idx="131">
                  <c:v>6034</c:v>
                </c:pt>
                <c:pt idx="132">
                  <c:v>6034</c:v>
                </c:pt>
                <c:pt idx="133">
                  <c:v>6140</c:v>
                </c:pt>
                <c:pt idx="134">
                  <c:v>6140</c:v>
                </c:pt>
                <c:pt idx="135">
                  <c:v>6187</c:v>
                </c:pt>
                <c:pt idx="136">
                  <c:v>6303</c:v>
                </c:pt>
                <c:pt idx="137">
                  <c:v>6324</c:v>
                </c:pt>
                <c:pt idx="138">
                  <c:v>6427</c:v>
                </c:pt>
                <c:pt idx="139">
                  <c:v>6451</c:v>
                </c:pt>
                <c:pt idx="140">
                  <c:v>6598</c:v>
                </c:pt>
                <c:pt idx="141">
                  <c:v>6738</c:v>
                </c:pt>
              </c:numCache>
            </c:numRef>
          </c:xVal>
          <c:yVal>
            <c:numRef>
              <c:f>'Active 2'!$Y$21:$Y$988</c:f>
              <c:numCache>
                <c:formatCode>General</c:formatCode>
                <c:ptCount val="968"/>
                <c:pt idx="85">
                  <c:v>0.13487451019538971</c:v>
                </c:pt>
                <c:pt idx="87">
                  <c:v>0.13769871123559088</c:v>
                </c:pt>
                <c:pt idx="95">
                  <c:v>0.16279564787435055</c:v>
                </c:pt>
                <c:pt idx="100">
                  <c:v>0.1754576282675977</c:v>
                </c:pt>
                <c:pt idx="103">
                  <c:v>0.18644906436990616</c:v>
                </c:pt>
                <c:pt idx="104">
                  <c:v>0.1918918500486308</c:v>
                </c:pt>
                <c:pt idx="105">
                  <c:v>0.20147828773090035</c:v>
                </c:pt>
                <c:pt idx="107">
                  <c:v>0.20703845101102036</c:v>
                </c:pt>
                <c:pt idx="108">
                  <c:v>0.21333954213074291</c:v>
                </c:pt>
                <c:pt idx="109">
                  <c:v>0.21903441206793717</c:v>
                </c:pt>
                <c:pt idx="110">
                  <c:v>0.2256136198750423</c:v>
                </c:pt>
                <c:pt idx="111">
                  <c:v>0.22567498522720172</c:v>
                </c:pt>
                <c:pt idx="112">
                  <c:v>0.23368282173717284</c:v>
                </c:pt>
                <c:pt idx="113">
                  <c:v>0.23477230042090649</c:v>
                </c:pt>
                <c:pt idx="114">
                  <c:v>0.23423547950939549</c:v>
                </c:pt>
                <c:pt idx="115">
                  <c:v>0.23419439059321195</c:v>
                </c:pt>
                <c:pt idx="116">
                  <c:v>0.24513560453953198</c:v>
                </c:pt>
                <c:pt idx="117">
                  <c:v>0.24697311234414268</c:v>
                </c:pt>
                <c:pt idx="118">
                  <c:v>0.24729238217775146</c:v>
                </c:pt>
                <c:pt idx="119">
                  <c:v>0.25013343605555682</c:v>
                </c:pt>
                <c:pt idx="120">
                  <c:v>0.2536128284025444</c:v>
                </c:pt>
                <c:pt idx="121">
                  <c:v>0.26286830950441642</c:v>
                </c:pt>
                <c:pt idx="122">
                  <c:v>0.26292830950290069</c:v>
                </c:pt>
                <c:pt idx="123">
                  <c:v>0.27071130829010248</c:v>
                </c:pt>
                <c:pt idx="124">
                  <c:v>0.26937529266715432</c:v>
                </c:pt>
                <c:pt idx="125">
                  <c:v>0.2791838713628072</c:v>
                </c:pt>
                <c:pt idx="126">
                  <c:v>0.27927387136417159</c:v>
                </c:pt>
                <c:pt idx="127">
                  <c:v>0.30957142986841063</c:v>
                </c:pt>
                <c:pt idx="128">
                  <c:v>0.30957142986841063</c:v>
                </c:pt>
                <c:pt idx="129">
                  <c:v>0.3115315559142493</c:v>
                </c:pt>
                <c:pt idx="130">
                  <c:v>0.31170155592086868</c:v>
                </c:pt>
                <c:pt idx="131">
                  <c:v>0.32409308630366884</c:v>
                </c:pt>
                <c:pt idx="132">
                  <c:v>0.3245930863055897</c:v>
                </c:pt>
                <c:pt idx="133">
                  <c:v>0.33421801540078333</c:v>
                </c:pt>
                <c:pt idx="134">
                  <c:v>0.33445801540199638</c:v>
                </c:pt>
                <c:pt idx="135">
                  <c:v>0.3395377537080766</c:v>
                </c:pt>
                <c:pt idx="136">
                  <c:v>0.3515410914808853</c:v>
                </c:pt>
                <c:pt idx="137">
                  <c:v>0.35428809501350045</c:v>
                </c:pt>
                <c:pt idx="138">
                  <c:v>0.35920903835553492</c:v>
                </c:pt>
                <c:pt idx="139">
                  <c:v>0.36719028299486245</c:v>
                </c:pt>
                <c:pt idx="140">
                  <c:v>0.38230837780070909</c:v>
                </c:pt>
                <c:pt idx="141">
                  <c:v>0.39535209239126384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06D-4472-B7BC-D21E9EDAB0AE}"/>
            </c:ext>
          </c:extLst>
        </c:ser>
        <c:ser>
          <c:idx val="7"/>
          <c:order val="4"/>
          <c:tx>
            <c:strRef>
              <c:f>'Active 2'!$AY$1</c:f>
              <c:strCache>
                <c:ptCount val="1"/>
                <c:pt idx="0">
                  <c:v>Q fit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'Active 2'!$AW$2:$AW$72</c:f>
              <c:numCache>
                <c:formatCode>General</c:formatCode>
                <c:ptCount val="71"/>
                <c:pt idx="0">
                  <c:v>-8000</c:v>
                </c:pt>
                <c:pt idx="1">
                  <c:v>-7800</c:v>
                </c:pt>
                <c:pt idx="2">
                  <c:v>-7600</c:v>
                </c:pt>
                <c:pt idx="3">
                  <c:v>-7400</c:v>
                </c:pt>
                <c:pt idx="4">
                  <c:v>-7200</c:v>
                </c:pt>
                <c:pt idx="5">
                  <c:v>-7000</c:v>
                </c:pt>
                <c:pt idx="6">
                  <c:v>-6800</c:v>
                </c:pt>
                <c:pt idx="7">
                  <c:v>-6600</c:v>
                </c:pt>
                <c:pt idx="8">
                  <c:v>-6400</c:v>
                </c:pt>
                <c:pt idx="9">
                  <c:v>-6200</c:v>
                </c:pt>
                <c:pt idx="10">
                  <c:v>-6000</c:v>
                </c:pt>
                <c:pt idx="11">
                  <c:v>-5800</c:v>
                </c:pt>
                <c:pt idx="12">
                  <c:v>-5600</c:v>
                </c:pt>
                <c:pt idx="13">
                  <c:v>-5400</c:v>
                </c:pt>
                <c:pt idx="14">
                  <c:v>-5200</c:v>
                </c:pt>
                <c:pt idx="15">
                  <c:v>-5000</c:v>
                </c:pt>
                <c:pt idx="16">
                  <c:v>-4800</c:v>
                </c:pt>
                <c:pt idx="17">
                  <c:v>-4600</c:v>
                </c:pt>
                <c:pt idx="18">
                  <c:v>-4400</c:v>
                </c:pt>
                <c:pt idx="19">
                  <c:v>-4200</c:v>
                </c:pt>
                <c:pt idx="20">
                  <c:v>-4000</c:v>
                </c:pt>
                <c:pt idx="21">
                  <c:v>-3800</c:v>
                </c:pt>
                <c:pt idx="22">
                  <c:v>-3600</c:v>
                </c:pt>
                <c:pt idx="23">
                  <c:v>-3400</c:v>
                </c:pt>
                <c:pt idx="24">
                  <c:v>-3200</c:v>
                </c:pt>
                <c:pt idx="25">
                  <c:v>-3000</c:v>
                </c:pt>
                <c:pt idx="26">
                  <c:v>-2800</c:v>
                </c:pt>
                <c:pt idx="27">
                  <c:v>-2600</c:v>
                </c:pt>
                <c:pt idx="28">
                  <c:v>-2400</c:v>
                </c:pt>
                <c:pt idx="29">
                  <c:v>-2200</c:v>
                </c:pt>
                <c:pt idx="30">
                  <c:v>-2000</c:v>
                </c:pt>
                <c:pt idx="31">
                  <c:v>-1800</c:v>
                </c:pt>
                <c:pt idx="32">
                  <c:v>-1600</c:v>
                </c:pt>
                <c:pt idx="33">
                  <c:v>-1400</c:v>
                </c:pt>
                <c:pt idx="34">
                  <c:v>-1200</c:v>
                </c:pt>
                <c:pt idx="35">
                  <c:v>-1000</c:v>
                </c:pt>
                <c:pt idx="36">
                  <c:v>-800</c:v>
                </c:pt>
                <c:pt idx="37">
                  <c:v>-600</c:v>
                </c:pt>
                <c:pt idx="38">
                  <c:v>-400</c:v>
                </c:pt>
                <c:pt idx="39">
                  <c:v>-200</c:v>
                </c:pt>
                <c:pt idx="40">
                  <c:v>0</c:v>
                </c:pt>
                <c:pt idx="41">
                  <c:v>200</c:v>
                </c:pt>
                <c:pt idx="42">
                  <c:v>400</c:v>
                </c:pt>
                <c:pt idx="43">
                  <c:v>600</c:v>
                </c:pt>
                <c:pt idx="44">
                  <c:v>800</c:v>
                </c:pt>
                <c:pt idx="45">
                  <c:v>1000</c:v>
                </c:pt>
                <c:pt idx="46">
                  <c:v>1200</c:v>
                </c:pt>
                <c:pt idx="47">
                  <c:v>1400</c:v>
                </c:pt>
                <c:pt idx="48">
                  <c:v>1600</c:v>
                </c:pt>
                <c:pt idx="49">
                  <c:v>1800</c:v>
                </c:pt>
                <c:pt idx="50">
                  <c:v>2000</c:v>
                </c:pt>
                <c:pt idx="51">
                  <c:v>2200</c:v>
                </c:pt>
                <c:pt idx="52">
                  <c:v>2400</c:v>
                </c:pt>
                <c:pt idx="53">
                  <c:v>2600</c:v>
                </c:pt>
                <c:pt idx="54">
                  <c:v>2800</c:v>
                </c:pt>
                <c:pt idx="55">
                  <c:v>3000</c:v>
                </c:pt>
                <c:pt idx="56">
                  <c:v>3200</c:v>
                </c:pt>
                <c:pt idx="57">
                  <c:v>3400</c:v>
                </c:pt>
                <c:pt idx="58">
                  <c:v>3600</c:v>
                </c:pt>
                <c:pt idx="59">
                  <c:v>3800</c:v>
                </c:pt>
                <c:pt idx="60">
                  <c:v>4000</c:v>
                </c:pt>
                <c:pt idx="61">
                  <c:v>4200</c:v>
                </c:pt>
                <c:pt idx="62">
                  <c:v>4400</c:v>
                </c:pt>
                <c:pt idx="63">
                  <c:v>4600</c:v>
                </c:pt>
                <c:pt idx="64">
                  <c:v>4800</c:v>
                </c:pt>
                <c:pt idx="65">
                  <c:v>5000</c:v>
                </c:pt>
                <c:pt idx="66">
                  <c:v>5200</c:v>
                </c:pt>
                <c:pt idx="67">
                  <c:v>5400</c:v>
                </c:pt>
                <c:pt idx="68">
                  <c:v>5600</c:v>
                </c:pt>
                <c:pt idx="69">
                  <c:v>5800</c:v>
                </c:pt>
                <c:pt idx="70">
                  <c:v>6000</c:v>
                </c:pt>
              </c:numCache>
            </c:numRef>
          </c:xVal>
          <c:yVal>
            <c:numRef>
              <c:f>'Active 2'!$AY$2:$AY$72</c:f>
              <c:numCache>
                <c:formatCode>General</c:formatCode>
                <c:ptCount val="71"/>
                <c:pt idx="0">
                  <c:v>-0.22992296399589196</c:v>
                </c:pt>
                <c:pt idx="1">
                  <c:v>-0.2264848604265603</c:v>
                </c:pt>
                <c:pt idx="2">
                  <c:v>-0.22292164733350278</c:v>
                </c:pt>
                <c:pt idx="3">
                  <c:v>-0.21923332471671944</c:v>
                </c:pt>
                <c:pt idx="4">
                  <c:v>-0.21541989257621022</c:v>
                </c:pt>
                <c:pt idx="5">
                  <c:v>-0.21148135091197517</c:v>
                </c:pt>
                <c:pt idx="6">
                  <c:v>-0.2074176997240143</c:v>
                </c:pt>
                <c:pt idx="7">
                  <c:v>-0.20322893901232758</c:v>
                </c:pt>
                <c:pt idx="8">
                  <c:v>-0.19891506877691506</c:v>
                </c:pt>
                <c:pt idx="9">
                  <c:v>-0.19447608901777669</c:v>
                </c:pt>
                <c:pt idx="10">
                  <c:v>-0.18991199973491243</c:v>
                </c:pt>
                <c:pt idx="11">
                  <c:v>-0.18522280092832241</c:v>
                </c:pt>
                <c:pt idx="12">
                  <c:v>-0.18040849259800651</c:v>
                </c:pt>
                <c:pt idx="13">
                  <c:v>-0.17546907474396478</c:v>
                </c:pt>
                <c:pt idx="14">
                  <c:v>-0.1704045473661972</c:v>
                </c:pt>
                <c:pt idx="15">
                  <c:v>-0.16521491046470382</c:v>
                </c:pt>
                <c:pt idx="16">
                  <c:v>-0.15990016403948459</c:v>
                </c:pt>
                <c:pt idx="17">
                  <c:v>-0.15446030809053951</c:v>
                </c:pt>
                <c:pt idx="18">
                  <c:v>-0.1488953426178686</c:v>
                </c:pt>
                <c:pt idx="19">
                  <c:v>-0.14320526762147184</c:v>
                </c:pt>
                <c:pt idx="20">
                  <c:v>-0.13739008310134926</c:v>
                </c:pt>
                <c:pt idx="21">
                  <c:v>-0.13144978905750085</c:v>
                </c:pt>
                <c:pt idx="22">
                  <c:v>-0.12538438548992659</c:v>
                </c:pt>
                <c:pt idx="23">
                  <c:v>-0.1191938723986265</c:v>
                </c:pt>
                <c:pt idx="24">
                  <c:v>-0.11287824978360057</c:v>
                </c:pt>
                <c:pt idx="25">
                  <c:v>-0.10643751764484879</c:v>
                </c:pt>
                <c:pt idx="26">
                  <c:v>-9.9871675982371205E-2</c:v>
                </c:pt>
                <c:pt idx="27">
                  <c:v>-9.3180724796167749E-2</c:v>
                </c:pt>
                <c:pt idx="28">
                  <c:v>-8.6364664086238482E-2</c:v>
                </c:pt>
                <c:pt idx="29">
                  <c:v>-7.9423493852583377E-2</c:v>
                </c:pt>
                <c:pt idx="30">
                  <c:v>-7.2357214095202418E-2</c:v>
                </c:pt>
                <c:pt idx="31">
                  <c:v>-6.5165824814095635E-2</c:v>
                </c:pt>
                <c:pt idx="32">
                  <c:v>-5.7849326009263013E-2</c:v>
                </c:pt>
                <c:pt idx="33">
                  <c:v>-5.0407717680704546E-2</c:v>
                </c:pt>
                <c:pt idx="34">
                  <c:v>-4.2840999828420247E-2</c:v>
                </c:pt>
                <c:pt idx="35">
                  <c:v>-3.5149172452410116E-2</c:v>
                </c:pt>
                <c:pt idx="36">
                  <c:v>-2.7332235552674149E-2</c:v>
                </c:pt>
                <c:pt idx="37">
                  <c:v>-1.9390189129212341E-2</c:v>
                </c:pt>
                <c:pt idx="38">
                  <c:v>-1.1323033182024697E-2</c:v>
                </c:pt>
                <c:pt idx="39">
                  <c:v>-3.1307677111112172E-3</c:v>
                </c:pt>
                <c:pt idx="40">
                  <c:v>5.1866072835280996E-3</c:v>
                </c:pt>
                <c:pt idx="41">
                  <c:v>1.3629091801893253E-2</c:v>
                </c:pt>
                <c:pt idx="42">
                  <c:v>2.2196685843984244E-2</c:v>
                </c:pt>
                <c:pt idx="43">
                  <c:v>3.0889389409801068E-2</c:v>
                </c:pt>
                <c:pt idx="44">
                  <c:v>3.9707202499343737E-2</c:v>
                </c:pt>
                <c:pt idx="45">
                  <c:v>4.8650125112612227E-2</c:v>
                </c:pt>
                <c:pt idx="46">
                  <c:v>5.7718157249606571E-2</c:v>
                </c:pt>
                <c:pt idx="47">
                  <c:v>6.6911298910326739E-2</c:v>
                </c:pt>
                <c:pt idx="48">
                  <c:v>7.6229550094772752E-2</c:v>
                </c:pt>
                <c:pt idx="49">
                  <c:v>8.5672910802944591E-2</c:v>
                </c:pt>
                <c:pt idx="50">
                  <c:v>9.5241381034842268E-2</c:v>
                </c:pt>
                <c:pt idx="51">
                  <c:v>0.1049349607904658</c:v>
                </c:pt>
                <c:pt idx="52">
                  <c:v>0.11475365006981515</c:v>
                </c:pt>
                <c:pt idx="53">
                  <c:v>0.12469744887289035</c:v>
                </c:pt>
                <c:pt idx="54">
                  <c:v>0.13476635719969138</c:v>
                </c:pt>
                <c:pt idx="55">
                  <c:v>0.14496037505021822</c:v>
                </c:pt>
                <c:pt idx="56">
                  <c:v>0.15527950242447094</c:v>
                </c:pt>
                <c:pt idx="57">
                  <c:v>0.16572373932244949</c:v>
                </c:pt>
                <c:pt idx="58">
                  <c:v>0.17629308574415387</c:v>
                </c:pt>
                <c:pt idx="59">
                  <c:v>0.18698754168958406</c:v>
                </c:pt>
                <c:pt idx="60">
                  <c:v>0.19780710715874011</c:v>
                </c:pt>
                <c:pt idx="61">
                  <c:v>0.20875178215162199</c:v>
                </c:pt>
                <c:pt idx="62">
                  <c:v>0.21982156666822975</c:v>
                </c:pt>
                <c:pt idx="63">
                  <c:v>0.2310164607085633</c:v>
                </c:pt>
                <c:pt idx="64">
                  <c:v>0.24233646427262268</c:v>
                </c:pt>
                <c:pt idx="65">
                  <c:v>0.25378157736040791</c:v>
                </c:pt>
                <c:pt idx="66">
                  <c:v>0.26535179997191899</c:v>
                </c:pt>
                <c:pt idx="67">
                  <c:v>0.27704713210715587</c:v>
                </c:pt>
                <c:pt idx="68">
                  <c:v>0.28886757376611866</c:v>
                </c:pt>
                <c:pt idx="69">
                  <c:v>0.30081312494880719</c:v>
                </c:pt>
                <c:pt idx="70">
                  <c:v>0.31288378565522157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06D-4472-B7BC-D21E9EDAB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1968464"/>
        <c:axId val="1"/>
      </c:scatterChart>
      <c:valAx>
        <c:axId val="671968464"/>
        <c:scaling>
          <c:orientation val="minMax"/>
          <c:max val="6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179976916031036"/>
              <c:y val="0.879122032822820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0078247261345854E-2"/>
              <c:y val="0.39835222520261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9684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344287949921752"/>
          <c:y val="0.9285714285714286"/>
          <c:w val="0.68701095461658834"/>
          <c:h val="5.49450549450549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285750</xdr:colOff>
      <xdr:row>0</xdr:row>
      <xdr:rowOff>0</xdr:rowOff>
    </xdr:from>
    <xdr:to>
      <xdr:col>27</xdr:col>
      <xdr:colOff>323850</xdr:colOff>
      <xdr:row>18</xdr:row>
      <xdr:rowOff>19050</xdr:rowOff>
    </xdr:to>
    <xdr:graphicFrame macro="">
      <xdr:nvGraphicFramePr>
        <xdr:cNvPr id="1042" name="Chart 1">
          <a:extLst>
            <a:ext uri="{FF2B5EF4-FFF2-40B4-BE49-F238E27FC236}">
              <a16:creationId xmlns:a16="http://schemas.microsoft.com/office/drawing/2014/main" id="{86898AD5-4941-8347-B604-862816E828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381000</xdr:colOff>
      <xdr:row>0</xdr:row>
      <xdr:rowOff>9525</xdr:rowOff>
    </xdr:from>
    <xdr:to>
      <xdr:col>15</xdr:col>
      <xdr:colOff>152400</xdr:colOff>
      <xdr:row>18</xdr:row>
      <xdr:rowOff>38100</xdr:rowOff>
    </xdr:to>
    <xdr:graphicFrame macro="">
      <xdr:nvGraphicFramePr>
        <xdr:cNvPr id="1043" name="Chart 4">
          <a:extLst>
            <a:ext uri="{FF2B5EF4-FFF2-40B4-BE49-F238E27FC236}">
              <a16:creationId xmlns:a16="http://schemas.microsoft.com/office/drawing/2014/main" id="{173A653A-A92D-98C7-47A4-AA9C260201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27</xdr:col>
      <xdr:colOff>571500</xdr:colOff>
      <xdr:row>0</xdr:row>
      <xdr:rowOff>0</xdr:rowOff>
    </xdr:from>
    <xdr:to>
      <xdr:col>39</xdr:col>
      <xdr:colOff>390525</xdr:colOff>
      <xdr:row>18</xdr:row>
      <xdr:rowOff>28575</xdr:rowOff>
    </xdr:to>
    <xdr:graphicFrame macro="">
      <xdr:nvGraphicFramePr>
        <xdr:cNvPr id="1044" name="Chart 5">
          <a:extLst>
            <a:ext uri="{FF2B5EF4-FFF2-40B4-BE49-F238E27FC236}">
              <a16:creationId xmlns:a16="http://schemas.microsoft.com/office/drawing/2014/main" id="{81E50B95-93BD-7A32-9AD1-EC79BBDF3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0</xdr:row>
      <xdr:rowOff>9525</xdr:rowOff>
    </xdr:from>
    <xdr:to>
      <xdr:col>15</xdr:col>
      <xdr:colOff>152400</xdr:colOff>
      <xdr:row>18</xdr:row>
      <xdr:rowOff>38100</xdr:rowOff>
    </xdr:to>
    <xdr:graphicFrame macro="">
      <xdr:nvGraphicFramePr>
        <xdr:cNvPr id="50202" name="Chart 2">
          <a:extLst>
            <a:ext uri="{FF2B5EF4-FFF2-40B4-BE49-F238E27FC236}">
              <a16:creationId xmlns:a16="http://schemas.microsoft.com/office/drawing/2014/main" id="{CE81A31D-528F-D58A-5F68-609D60639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32</xdr:col>
      <xdr:colOff>352425</xdr:colOff>
      <xdr:row>0</xdr:row>
      <xdr:rowOff>0</xdr:rowOff>
    </xdr:from>
    <xdr:to>
      <xdr:col>41</xdr:col>
      <xdr:colOff>495300</xdr:colOff>
      <xdr:row>18</xdr:row>
      <xdr:rowOff>28575</xdr:rowOff>
    </xdr:to>
    <xdr:graphicFrame macro="">
      <xdr:nvGraphicFramePr>
        <xdr:cNvPr id="50203" name="Chart 8">
          <a:extLst>
            <a:ext uri="{FF2B5EF4-FFF2-40B4-BE49-F238E27FC236}">
              <a16:creationId xmlns:a16="http://schemas.microsoft.com/office/drawing/2014/main" id="{457637F9-588D-E0E9-0B1C-8862A4AF51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485775</xdr:colOff>
      <xdr:row>0</xdr:row>
      <xdr:rowOff>0</xdr:rowOff>
    </xdr:from>
    <xdr:to>
      <xdr:col>25</xdr:col>
      <xdr:colOff>0</xdr:colOff>
      <xdr:row>18</xdr:row>
      <xdr:rowOff>38100</xdr:rowOff>
    </xdr:to>
    <xdr:graphicFrame macro="">
      <xdr:nvGraphicFramePr>
        <xdr:cNvPr id="50204" name="Chart 9">
          <a:extLst>
            <a:ext uri="{FF2B5EF4-FFF2-40B4-BE49-F238E27FC236}">
              <a16:creationId xmlns:a16="http://schemas.microsoft.com/office/drawing/2014/main" id="{B6322346-F2D1-BA52-A63B-FAE1C0234A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32</xdr:col>
      <xdr:colOff>0</xdr:colOff>
      <xdr:row>20</xdr:row>
      <xdr:rowOff>0</xdr:rowOff>
    </xdr:from>
    <xdr:to>
      <xdr:col>41</xdr:col>
      <xdr:colOff>142875</xdr:colOff>
      <xdr:row>41</xdr:row>
      <xdr:rowOff>66675</xdr:rowOff>
    </xdr:to>
    <xdr:graphicFrame macro="">
      <xdr:nvGraphicFramePr>
        <xdr:cNvPr id="50205" name="Chart 8">
          <a:extLst>
            <a:ext uri="{FF2B5EF4-FFF2-40B4-BE49-F238E27FC236}">
              <a16:creationId xmlns:a16="http://schemas.microsoft.com/office/drawing/2014/main" id="{C6F89F47-21F1-857A-B812-6C4D907D7B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drawing" Target="../drawings/drawing2.xml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vsolj.cetus-net.org/no44.pdf" TargetMode="External"/><Relationship Id="rId13" Type="http://schemas.openxmlformats.org/officeDocument/2006/relationships/hyperlink" Target="http://www.aavso.org/sites/default/files/jaavso/v36n2/171.pdf" TargetMode="External"/><Relationship Id="rId18" Type="http://schemas.openxmlformats.org/officeDocument/2006/relationships/hyperlink" Target="http://www.konkoly.hu/cgi-bin/IBVS?6042" TargetMode="External"/><Relationship Id="rId3" Type="http://schemas.openxmlformats.org/officeDocument/2006/relationships/hyperlink" Target="http://vsolj.cetus-net.org/no47.pdf" TargetMode="External"/><Relationship Id="rId7" Type="http://schemas.openxmlformats.org/officeDocument/2006/relationships/hyperlink" Target="http://vsolj.cetus-net.org/no44.pdf" TargetMode="External"/><Relationship Id="rId12" Type="http://schemas.openxmlformats.org/officeDocument/2006/relationships/hyperlink" Target="http://www.konkoly.hu/cgi-bin/IBVS?5897" TargetMode="External"/><Relationship Id="rId17" Type="http://schemas.openxmlformats.org/officeDocument/2006/relationships/hyperlink" Target="http://www.konkoly.hu/cgi-bin/IBVS?6011" TargetMode="External"/><Relationship Id="rId2" Type="http://schemas.openxmlformats.org/officeDocument/2006/relationships/hyperlink" Target="http://www.konkoly.hu/cgi-bin/IBVS?2321" TargetMode="External"/><Relationship Id="rId16" Type="http://schemas.openxmlformats.org/officeDocument/2006/relationships/hyperlink" Target="http://www.konkoly.hu/cgi-bin/IBVS?5924" TargetMode="External"/><Relationship Id="rId1" Type="http://schemas.openxmlformats.org/officeDocument/2006/relationships/hyperlink" Target="http://www.konkoly.hu/cgi-bin/IBVS?35" TargetMode="External"/><Relationship Id="rId6" Type="http://schemas.openxmlformats.org/officeDocument/2006/relationships/hyperlink" Target="http://var.astro.cz/oejv/issues/oejv0003.pdf" TargetMode="External"/><Relationship Id="rId11" Type="http://schemas.openxmlformats.org/officeDocument/2006/relationships/hyperlink" Target="http://www.konkoly.hu/cgi-bin/IBVS?5897" TargetMode="External"/><Relationship Id="rId5" Type="http://schemas.openxmlformats.org/officeDocument/2006/relationships/hyperlink" Target="http://vsolj.cetus-net.org/no47.pdf" TargetMode="External"/><Relationship Id="rId15" Type="http://schemas.openxmlformats.org/officeDocument/2006/relationships/hyperlink" Target="http://www.konkoly.hu/cgi-bin/IBVS?5894" TargetMode="External"/><Relationship Id="rId10" Type="http://schemas.openxmlformats.org/officeDocument/2006/relationships/hyperlink" Target="http://www.konkoly.hu/cgi-bin/IBVS?5893" TargetMode="External"/><Relationship Id="rId19" Type="http://schemas.openxmlformats.org/officeDocument/2006/relationships/hyperlink" Target="http://vsolj.cetus-net.org/vsoljno55.pdf" TargetMode="External"/><Relationship Id="rId4" Type="http://schemas.openxmlformats.org/officeDocument/2006/relationships/hyperlink" Target="http://vsolj.cetus-net.org/no47.pdf" TargetMode="External"/><Relationship Id="rId9" Type="http://schemas.openxmlformats.org/officeDocument/2006/relationships/hyperlink" Target="http://vsolj.cetus-net.org/no45.pdf" TargetMode="External"/><Relationship Id="rId14" Type="http://schemas.openxmlformats.org/officeDocument/2006/relationships/hyperlink" Target="http://www.konkoly.hu/cgi-bin/IBVS?58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996"/>
  <sheetViews>
    <sheetView tabSelected="1" workbookViewId="0">
      <pane xSplit="14" ySplit="22" topLeftCell="O148" activePane="bottomRight" state="frozen"/>
      <selection pane="topRight" activeCell="O1" sqref="O1"/>
      <selection pane="bottomLeft" activeCell="A23" sqref="A23"/>
      <selection pane="bottomRight" activeCell="F7" sqref="F7:F8"/>
    </sheetView>
  </sheetViews>
  <sheetFormatPr defaultColWidth="10.28515625" defaultRowHeight="12.75"/>
  <cols>
    <col min="1" max="1" width="15.5703125" customWidth="1"/>
    <col min="2" max="2" width="5.140625" customWidth="1"/>
    <col min="3" max="3" width="11.85546875" customWidth="1"/>
    <col min="4" max="4" width="9.7109375" customWidth="1"/>
    <col min="5" max="5" width="9.140625" customWidth="1"/>
    <col min="6" max="6" width="15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8" width="9.85546875" customWidth="1"/>
  </cols>
  <sheetData>
    <row r="1" spans="1:37" ht="20.25">
      <c r="A1" s="1" t="s">
        <v>142</v>
      </c>
      <c r="AJ1">
        <v>-1585</v>
      </c>
      <c r="AK1">
        <v>-2.9499499993107747E-2</v>
      </c>
    </row>
    <row r="2" spans="1:37">
      <c r="A2" t="s">
        <v>76</v>
      </c>
      <c r="B2" s="17" t="s">
        <v>140</v>
      </c>
      <c r="AJ2">
        <v>-983</v>
      </c>
      <c r="AK2">
        <v>-2.8100999988964759E-3</v>
      </c>
    </row>
    <row r="3" spans="1:37">
      <c r="AJ3">
        <v>-970</v>
      </c>
      <c r="AK3">
        <v>-4.6589999983552843E-3</v>
      </c>
    </row>
    <row r="4" spans="1:37">
      <c r="A4" s="7" t="s">
        <v>52</v>
      </c>
      <c r="C4" s="2">
        <v>42414.262999999999</v>
      </c>
      <c r="D4" s="3">
        <v>2.6060653</v>
      </c>
      <c r="AJ4">
        <v>-866</v>
      </c>
      <c r="AK4">
        <v>-2.4501999942003749E-3</v>
      </c>
    </row>
    <row r="5" spans="1:37">
      <c r="A5" s="81" t="s">
        <v>231</v>
      </c>
      <c r="B5" s="33"/>
      <c r="C5" s="82">
        <v>-9.5</v>
      </c>
      <c r="D5" s="33" t="s">
        <v>232</v>
      </c>
      <c r="AJ5">
        <v>-833</v>
      </c>
      <c r="AK5">
        <v>7.3948999997810461E-3</v>
      </c>
    </row>
    <row r="6" spans="1:37">
      <c r="A6" s="7" t="s">
        <v>53</v>
      </c>
      <c r="AJ6">
        <v>-724</v>
      </c>
      <c r="AK6">
        <v>-2.7228000035393052E-3</v>
      </c>
    </row>
    <row r="7" spans="1:37">
      <c r="A7" t="s">
        <v>54</v>
      </c>
      <c r="C7">
        <f>+C4</f>
        <v>42414.262999999999</v>
      </c>
      <c r="AJ7">
        <v>-724</v>
      </c>
      <c r="AK7">
        <v>2.7720000070985407E-4</v>
      </c>
    </row>
    <row r="8" spans="1:37">
      <c r="A8" t="s">
        <v>55</v>
      </c>
      <c r="C8">
        <f>+D4</f>
        <v>2.6060653</v>
      </c>
      <c r="AJ8">
        <v>-605</v>
      </c>
      <c r="AK8">
        <v>5.0650000048335642E-4</v>
      </c>
    </row>
    <row r="9" spans="1:37">
      <c r="A9" s="20" t="s">
        <v>143</v>
      </c>
      <c r="B9" s="106">
        <v>135</v>
      </c>
      <c r="C9" s="20" t="str">
        <f>"F"&amp;B9</f>
        <v>F135</v>
      </c>
      <c r="D9" s="20" t="str">
        <f>"G"&amp;B9</f>
        <v>G135</v>
      </c>
      <c r="AJ9">
        <v>-427</v>
      </c>
      <c r="AK9">
        <v>-4.1169000032823533E-3</v>
      </c>
    </row>
    <row r="10" spans="1:37" ht="13.5" thickBot="1">
      <c r="C10" s="6" t="s">
        <v>71</v>
      </c>
      <c r="D10" s="6" t="s">
        <v>72</v>
      </c>
      <c r="AJ10">
        <v>-414</v>
      </c>
      <c r="AK10">
        <v>3.4199998481199145E-5</v>
      </c>
    </row>
    <row r="11" spans="1:37">
      <c r="A11" t="s">
        <v>67</v>
      </c>
      <c r="C11" s="23">
        <f ca="1">INTERCEPT(INDIRECT(D9):G1000,INDIRECT(C9):$F1000)</f>
        <v>4.6756086268344321E-2</v>
      </c>
      <c r="D11" s="5">
        <f>+E11*F11</f>
        <v>-6.2579817640910293E-3</v>
      </c>
      <c r="E11" s="11">
        <v>-625.79817640910289</v>
      </c>
      <c r="F11">
        <v>1.0000000000000001E-5</v>
      </c>
      <c r="AJ11">
        <v>-318</v>
      </c>
      <c r="AK11">
        <v>-4.2345999972894788E-3</v>
      </c>
    </row>
    <row r="12" spans="1:37">
      <c r="A12" t="s">
        <v>68</v>
      </c>
      <c r="C12" s="23">
        <f ca="1">SLOPE(INDIRECT(D9):G1000,INDIRECT(C9):$F1000)</f>
        <v>4.95816129339348E-5</v>
      </c>
      <c r="D12" s="5">
        <f>+E12*F12</f>
        <v>7.2374402146811736E-6</v>
      </c>
      <c r="E12" s="12">
        <v>0.72374402146811734</v>
      </c>
      <c r="F12">
        <v>1.0000000000000001E-5</v>
      </c>
      <c r="AJ12">
        <v>-181</v>
      </c>
      <c r="AK12">
        <v>1.2819300005503464E-2</v>
      </c>
    </row>
    <row r="13" spans="1:37" ht="13.5" thickBot="1">
      <c r="A13" t="s">
        <v>70</v>
      </c>
      <c r="C13" s="5" t="s">
        <v>65</v>
      </c>
      <c r="D13" s="5">
        <f>+E13*F13</f>
        <v>1.2020481566439958E-8</v>
      </c>
      <c r="E13" s="13">
        <v>0.12020481566439958</v>
      </c>
      <c r="F13">
        <v>9.9999999999999995E-8</v>
      </c>
      <c r="AJ13">
        <v>-163</v>
      </c>
      <c r="AK13">
        <v>-1.3561000014306046E-3</v>
      </c>
    </row>
    <row r="14" spans="1:37">
      <c r="A14" t="s">
        <v>75</v>
      </c>
      <c r="E14">
        <f>SUM(S21:S85)</f>
        <v>3.4473185176225405</v>
      </c>
      <c r="AJ14">
        <v>-122</v>
      </c>
      <c r="AK14">
        <v>-5.0333999970462173E-3</v>
      </c>
    </row>
    <row r="15" spans="1:37">
      <c r="A15" s="4" t="s">
        <v>69</v>
      </c>
      <c r="C15" s="18">
        <f ca="1">(C7+C11)+(C8+C12)*INT(MAX(F21:F3528))</f>
        <v>59974.311828394217</v>
      </c>
      <c r="D15" s="10">
        <f>+C7+INT(MAX(F21:F1583))*C8+D11+D12*INT(MAX(F21:F4018))+D13*INT(MAX(F21:F4045)^2)</f>
        <v>59974.51923689471</v>
      </c>
      <c r="E15" s="83" t="s">
        <v>235</v>
      </c>
      <c r="F15" s="82">
        <v>1</v>
      </c>
      <c r="AJ15">
        <v>-44</v>
      </c>
      <c r="AK15">
        <v>1.873200002592057E-3</v>
      </c>
    </row>
    <row r="16" spans="1:37">
      <c r="A16" s="7" t="s">
        <v>56</v>
      </c>
      <c r="C16" s="19">
        <f ca="1">+C8+C12</f>
        <v>2.606114881612934</v>
      </c>
      <c r="D16" s="69">
        <f>+C8+D12+2*D13*MAX(F21:F120)</f>
        <v>2.6061594936038666</v>
      </c>
      <c r="E16" s="83" t="s">
        <v>236</v>
      </c>
      <c r="F16" s="84">
        <f ca="1">NOW()+15018.5+$C$5/24</f>
        <v>60162.854077546297</v>
      </c>
      <c r="AJ16">
        <v>0</v>
      </c>
      <c r="AK16">
        <v>-2.9999999969732016E-3</v>
      </c>
    </row>
    <row r="17" spans="1:37" ht="13.5" thickBot="1">
      <c r="A17" s="23" t="s">
        <v>141</v>
      </c>
      <c r="C17">
        <f>COUNT(C21:C2186)</f>
        <v>142</v>
      </c>
      <c r="E17" s="83" t="s">
        <v>237</v>
      </c>
      <c r="F17" s="84">
        <f ca="1">ROUND(2*(F16-$C$7)/$C$8,0)/2+F15</f>
        <v>6811.5</v>
      </c>
      <c r="AJ17">
        <v>0</v>
      </c>
      <c r="AK17">
        <v>0</v>
      </c>
    </row>
    <row r="18" spans="1:37" ht="14.25" thickTop="1" thickBot="1">
      <c r="A18" s="7" t="s">
        <v>233</v>
      </c>
      <c r="C18" s="30">
        <f ca="1">+C15</f>
        <v>59974.311828394217</v>
      </c>
      <c r="D18" s="31">
        <f ca="1">C16</f>
        <v>2.606114881612934</v>
      </c>
      <c r="E18" s="83" t="s">
        <v>238</v>
      </c>
      <c r="F18" s="10">
        <f ca="1">ROUND(2*(F16-$C$15)/$C$16,0)/2+F15</f>
        <v>73.5</v>
      </c>
      <c r="AJ18" s="26">
        <v>5</v>
      </c>
      <c r="AK18" s="26">
        <v>3.673500003060326E-3</v>
      </c>
    </row>
    <row r="19" spans="1:37" ht="13.5" thickBot="1">
      <c r="A19" s="7" t="s">
        <v>234</v>
      </c>
      <c r="C19" s="21">
        <f>+D15</f>
        <v>59974.51923689471</v>
      </c>
      <c r="D19" s="22">
        <f>+D16</f>
        <v>2.6061594936038666</v>
      </c>
      <c r="E19" s="83" t="s">
        <v>239</v>
      </c>
      <c r="F19" s="85">
        <f ca="1">+$C$15+$C$16*F18-15018.5-$C$5/24</f>
        <v>45147.7571055261</v>
      </c>
      <c r="AJ19" s="26">
        <v>15</v>
      </c>
      <c r="AK19" s="26">
        <v>2.0500003302004188E-5</v>
      </c>
    </row>
    <row r="20" spans="1:37" ht="13.5" thickBot="1">
      <c r="A20" s="6" t="s">
        <v>57</v>
      </c>
      <c r="B20" s="6" t="s">
        <v>58</v>
      </c>
      <c r="C20" s="6" t="s">
        <v>59</v>
      </c>
      <c r="D20" s="6" t="s">
        <v>64</v>
      </c>
      <c r="E20" s="6" t="s">
        <v>60</v>
      </c>
      <c r="F20" s="6" t="s">
        <v>61</v>
      </c>
      <c r="G20" s="6" t="s">
        <v>62</v>
      </c>
      <c r="H20" s="9" t="s">
        <v>247</v>
      </c>
      <c r="I20" s="9" t="s">
        <v>248</v>
      </c>
      <c r="J20" s="9" t="s">
        <v>245</v>
      </c>
      <c r="K20" s="9" t="s">
        <v>244</v>
      </c>
      <c r="L20" s="9" t="s">
        <v>77</v>
      </c>
      <c r="M20" s="9" t="s">
        <v>78</v>
      </c>
      <c r="N20" s="9" t="s">
        <v>79</v>
      </c>
      <c r="O20" s="9" t="s">
        <v>74</v>
      </c>
      <c r="P20" s="8" t="s">
        <v>73</v>
      </c>
      <c r="Q20" s="6" t="s">
        <v>66</v>
      </c>
      <c r="R20" s="5"/>
      <c r="U20" s="86" t="s">
        <v>240</v>
      </c>
      <c r="AJ20" s="26">
        <v>116</v>
      </c>
      <c r="AK20" s="26">
        <v>1.0425200001918711E-2</v>
      </c>
    </row>
    <row r="21" spans="1:37" s="26" customFormat="1" ht="12.75" customHeight="1">
      <c r="A21" s="103" t="s">
        <v>255</v>
      </c>
      <c r="B21" s="104" t="s">
        <v>145</v>
      </c>
      <c r="C21" s="103">
        <v>25946.33</v>
      </c>
      <c r="D21" s="103" t="s">
        <v>248</v>
      </c>
      <c r="E21" s="26">
        <f t="shared" ref="E21:E52" si="0">+(C21-C$7)/C$8</f>
        <v>-6319.0791880771358</v>
      </c>
      <c r="F21" s="26">
        <f t="shared" ref="F21:F52" si="1">ROUND(2*E21,0)/2</f>
        <v>-6319</v>
      </c>
      <c r="G21" s="26">
        <f t="shared" ref="G21:G41" si="2">+C21-(C$7+F21*C$8)</f>
        <v>-0.20636929999818676</v>
      </c>
      <c r="I21" s="26">
        <f t="shared" ref="I21:I41" si="3">+G21</f>
        <v>-0.20636929999818676</v>
      </c>
      <c r="O21" s="26">
        <f t="shared" ref="O21:O31" ca="1" si="4">+C$11+C$12*$F21</f>
        <v>-0.2665501258611897</v>
      </c>
      <c r="P21" s="26">
        <f t="shared" ref="P21:P52" si="5">+D$11+D$12*F21+D$13*F21^2</f>
        <v>0.42798358957219179</v>
      </c>
      <c r="Q21" s="27">
        <f t="shared" ref="Q21:Q52" si="6">+C21-15018.5</f>
        <v>10927.830000000002</v>
      </c>
      <c r="R21" s="27"/>
      <c r="S21" s="26">
        <f t="shared" ref="S21:S41" si="7">+(P21-G21)^2</f>
        <v>0.40240358850628882</v>
      </c>
    </row>
    <row r="22" spans="1:37" s="26" customFormat="1" ht="12.75" customHeight="1">
      <c r="A22" s="103" t="s">
        <v>255</v>
      </c>
      <c r="B22" s="104" t="s">
        <v>145</v>
      </c>
      <c r="C22" s="103">
        <v>25951.526999999998</v>
      </c>
      <c r="D22" s="103" t="s">
        <v>248</v>
      </c>
      <c r="E22" s="26">
        <f t="shared" si="0"/>
        <v>-6317.0849939945865</v>
      </c>
      <c r="F22" s="26">
        <f t="shared" si="1"/>
        <v>-6317</v>
      </c>
      <c r="G22" s="26">
        <f t="shared" si="2"/>
        <v>-0.2214998999988893</v>
      </c>
      <c r="I22" s="26">
        <f t="shared" si="3"/>
        <v>-0.2214998999988893</v>
      </c>
      <c r="O22" s="26">
        <f t="shared" ca="1" si="4"/>
        <v>-0.26645096263532181</v>
      </c>
      <c r="P22" s="26">
        <f t="shared" si="5"/>
        <v>0.42769428284247407</v>
      </c>
      <c r="Q22" s="27">
        <f t="shared" si="6"/>
        <v>10933.026999999998</v>
      </c>
      <c r="R22" s="27"/>
      <c r="S22" s="26">
        <f t="shared" si="7"/>
        <v>0.42145308703506562</v>
      </c>
    </row>
    <row r="23" spans="1:37" s="26" customFormat="1" ht="12.75" customHeight="1">
      <c r="A23" s="103" t="s">
        <v>255</v>
      </c>
      <c r="B23" s="104" t="s">
        <v>145</v>
      </c>
      <c r="C23" s="103">
        <v>26032.32</v>
      </c>
      <c r="D23" s="103" t="s">
        <v>248</v>
      </c>
      <c r="E23" s="26">
        <f t="shared" si="0"/>
        <v>-6286.0830847177922</v>
      </c>
      <c r="F23" s="26">
        <f t="shared" si="1"/>
        <v>-6286</v>
      </c>
      <c r="G23" s="26">
        <f t="shared" si="2"/>
        <v>-0.21652419999736594</v>
      </c>
      <c r="I23" s="26">
        <f t="shared" si="3"/>
        <v>-0.21652419999736594</v>
      </c>
      <c r="O23" s="26">
        <f t="shared" ca="1" si="4"/>
        <v>-0.26491393263436985</v>
      </c>
      <c r="P23" s="26">
        <f t="shared" si="5"/>
        <v>0.42322232548449207</v>
      </c>
      <c r="Q23" s="27">
        <f t="shared" si="6"/>
        <v>11013.82</v>
      </c>
      <c r="R23" s="27"/>
      <c r="S23" s="26">
        <f t="shared" si="7"/>
        <v>0.40927561686610953</v>
      </c>
    </row>
    <row r="24" spans="1:37" s="26" customFormat="1" ht="12.75" customHeight="1">
      <c r="A24" s="103" t="s">
        <v>255</v>
      </c>
      <c r="B24" s="104" t="s">
        <v>145</v>
      </c>
      <c r="C24" s="103">
        <v>26066.187000000002</v>
      </c>
      <c r="D24" s="103" t="s">
        <v>248</v>
      </c>
      <c r="E24" s="26">
        <f t="shared" si="0"/>
        <v>-6273.0876313805329</v>
      </c>
      <c r="F24" s="26">
        <f t="shared" si="1"/>
        <v>-6273</v>
      </c>
      <c r="G24" s="26">
        <f t="shared" si="2"/>
        <v>-0.22837309999522404</v>
      </c>
      <c r="I24" s="26">
        <f t="shared" si="3"/>
        <v>-0.22837309999522404</v>
      </c>
      <c r="O24" s="26">
        <f t="shared" ca="1" si="4"/>
        <v>-0.26426937166622866</v>
      </c>
      <c r="P24" s="26">
        <f t="shared" si="5"/>
        <v>0.42135386424337495</v>
      </c>
      <c r="Q24" s="27">
        <f t="shared" si="6"/>
        <v>11047.687000000002</v>
      </c>
      <c r="R24" s="27"/>
      <c r="S24" s="26">
        <f t="shared" si="7"/>
        <v>0.42214512805870569</v>
      </c>
    </row>
    <row r="25" spans="1:37" s="26" customFormat="1" ht="12.75" customHeight="1">
      <c r="A25" s="103" t="s">
        <v>255</v>
      </c>
      <c r="B25" s="104" t="s">
        <v>145</v>
      </c>
      <c r="C25" s="103">
        <v>26269.474999999999</v>
      </c>
      <c r="D25" s="103" t="s">
        <v>248</v>
      </c>
      <c r="E25" s="26">
        <f t="shared" si="0"/>
        <v>-6195.0819114164178</v>
      </c>
      <c r="F25" s="26">
        <f t="shared" si="1"/>
        <v>-6195</v>
      </c>
      <c r="G25" s="26">
        <f t="shared" si="2"/>
        <v>-0.21346649999759393</v>
      </c>
      <c r="I25" s="26">
        <f t="shared" si="3"/>
        <v>-0.21346649999759393</v>
      </c>
      <c r="O25" s="26">
        <f t="shared" ca="1" si="4"/>
        <v>-0.26040200585738177</v>
      </c>
      <c r="P25" s="26">
        <f t="shared" si="5"/>
        <v>0.41022841817483097</v>
      </c>
      <c r="Q25" s="27">
        <f t="shared" si="6"/>
        <v>11250.974999999999</v>
      </c>
      <c r="R25" s="27"/>
      <c r="S25" s="26">
        <f t="shared" si="7"/>
        <v>0.38899535095410787</v>
      </c>
    </row>
    <row r="26" spans="1:37" s="26" customFormat="1" ht="12.75" customHeight="1">
      <c r="A26" s="103" t="s">
        <v>255</v>
      </c>
      <c r="B26" s="104" t="s">
        <v>145</v>
      </c>
      <c r="C26" s="103">
        <v>26295.53</v>
      </c>
      <c r="D26" s="103" t="s">
        <v>248</v>
      </c>
      <c r="E26" s="26">
        <f t="shared" si="0"/>
        <v>-6185.0840805869293</v>
      </c>
      <c r="F26" s="26">
        <f t="shared" si="1"/>
        <v>-6185</v>
      </c>
      <c r="G26" s="26">
        <f t="shared" si="2"/>
        <v>-0.2191194999977597</v>
      </c>
      <c r="I26" s="26">
        <f t="shared" si="3"/>
        <v>-0.2191194999977597</v>
      </c>
      <c r="O26" s="26">
        <f t="shared" ca="1" si="4"/>
        <v>-0.25990618972804241</v>
      </c>
      <c r="P26" s="26">
        <f t="shared" si="5"/>
        <v>0.4088126569590525</v>
      </c>
      <c r="Q26" s="27">
        <f t="shared" si="6"/>
        <v>11277.029999999999</v>
      </c>
      <c r="R26" s="27"/>
      <c r="S26" s="26">
        <f t="shared" si="7"/>
        <v>0.39429879374043458</v>
      </c>
    </row>
    <row r="27" spans="1:37" s="26" customFormat="1" ht="12.75" customHeight="1">
      <c r="A27" s="103" t="s">
        <v>255</v>
      </c>
      <c r="B27" s="104" t="s">
        <v>145</v>
      </c>
      <c r="C27" s="103">
        <v>26295.532999999999</v>
      </c>
      <c r="D27" s="103" t="s">
        <v>248</v>
      </c>
      <c r="E27" s="26">
        <f t="shared" si="0"/>
        <v>-6185.0829294262121</v>
      </c>
      <c r="F27" s="26">
        <f t="shared" si="1"/>
        <v>-6185</v>
      </c>
      <c r="G27" s="26">
        <f t="shared" si="2"/>
        <v>-0.21611949999714852</v>
      </c>
      <c r="I27" s="26">
        <f t="shared" si="3"/>
        <v>-0.21611949999714852</v>
      </c>
      <c r="O27" s="26">
        <f t="shared" ca="1" si="4"/>
        <v>-0.25990618972804241</v>
      </c>
      <c r="P27" s="26">
        <f t="shared" si="5"/>
        <v>0.4088126569590525</v>
      </c>
      <c r="Q27" s="27">
        <f t="shared" si="6"/>
        <v>11277.032999999999</v>
      </c>
      <c r="R27" s="27"/>
      <c r="S27" s="26">
        <f t="shared" si="7"/>
        <v>0.39054020079792978</v>
      </c>
    </row>
    <row r="28" spans="1:37" s="26" customFormat="1" ht="12.75" customHeight="1">
      <c r="A28" s="103" t="s">
        <v>255</v>
      </c>
      <c r="B28" s="104" t="s">
        <v>145</v>
      </c>
      <c r="C28" s="103">
        <v>26600.437000000002</v>
      </c>
      <c r="D28" s="103" t="s">
        <v>248</v>
      </c>
      <c r="E28" s="26">
        <f t="shared" si="0"/>
        <v>-6068.0850936467314</v>
      </c>
      <c r="F28" s="26">
        <f t="shared" si="1"/>
        <v>-6068</v>
      </c>
      <c r="G28" s="26">
        <f t="shared" si="2"/>
        <v>-0.22175959999731276</v>
      </c>
      <c r="I28" s="26">
        <f t="shared" si="3"/>
        <v>-0.22175959999731276</v>
      </c>
      <c r="O28" s="26">
        <f t="shared" ca="1" si="4"/>
        <v>-0.25410514101477205</v>
      </c>
      <c r="P28" s="26">
        <f t="shared" si="5"/>
        <v>0.39242686307004038</v>
      </c>
      <c r="Q28" s="27">
        <f t="shared" si="6"/>
        <v>11581.937000000002</v>
      </c>
      <c r="R28" s="27"/>
      <c r="S28" s="26">
        <f t="shared" si="7"/>
        <v>0.37722501141518516</v>
      </c>
    </row>
    <row r="29" spans="1:37" s="26" customFormat="1" ht="12.75" customHeight="1">
      <c r="A29" s="103" t="s">
        <v>282</v>
      </c>
      <c r="B29" s="104" t="s">
        <v>145</v>
      </c>
      <c r="C29" s="103">
        <v>32227.001</v>
      </c>
      <c r="D29" s="103" t="s">
        <v>248</v>
      </c>
      <c r="E29" s="26">
        <f t="shared" si="0"/>
        <v>-3909.0586103118749</v>
      </c>
      <c r="F29" s="26">
        <f t="shared" si="1"/>
        <v>-3909</v>
      </c>
      <c r="G29" s="26">
        <f t="shared" si="2"/>
        <v>-0.15274229999704403</v>
      </c>
      <c r="I29" s="26">
        <f t="shared" si="3"/>
        <v>-0.15274229999704403</v>
      </c>
      <c r="O29" s="26">
        <f t="shared" ca="1" si="4"/>
        <v>-0.1470584386904068</v>
      </c>
      <c r="P29" s="26">
        <f t="shared" si="5"/>
        <v>0.14912720052724299</v>
      </c>
      <c r="Q29" s="27">
        <f t="shared" si="6"/>
        <v>17208.501</v>
      </c>
      <c r="R29" s="27"/>
      <c r="S29" s="26">
        <f t="shared" si="7"/>
        <v>9.1125195346782525E-2</v>
      </c>
    </row>
    <row r="30" spans="1:37" s="26" customFormat="1" ht="12.75" customHeight="1">
      <c r="A30" s="103" t="s">
        <v>286</v>
      </c>
      <c r="B30" s="104" t="s">
        <v>145</v>
      </c>
      <c r="C30" s="103">
        <v>32234.829000000002</v>
      </c>
      <c r="D30" s="103" t="s">
        <v>248</v>
      </c>
      <c r="E30" s="26">
        <f t="shared" si="0"/>
        <v>-3906.0548482802783</v>
      </c>
      <c r="F30" s="26">
        <f t="shared" si="1"/>
        <v>-3906</v>
      </c>
      <c r="G30" s="26">
        <f t="shared" si="2"/>
        <v>-0.1429381999951147</v>
      </c>
      <c r="I30" s="26">
        <f t="shared" si="3"/>
        <v>-0.1429381999951147</v>
      </c>
      <c r="O30" s="26">
        <f t="shared" ca="1" si="4"/>
        <v>-0.14690969385160502</v>
      </c>
      <c r="P30" s="26">
        <f t="shared" si="5"/>
        <v>0.14886709265756184</v>
      </c>
      <c r="Q30" s="27">
        <f t="shared" si="6"/>
        <v>17216.329000000002</v>
      </c>
      <c r="R30" s="27"/>
      <c r="S30" s="26">
        <f t="shared" si="7"/>
        <v>8.5150328820114182E-2</v>
      </c>
    </row>
    <row r="31" spans="1:37" s="26" customFormat="1" ht="12.75" customHeight="1">
      <c r="A31" s="103" t="s">
        <v>291</v>
      </c>
      <c r="B31" s="104" t="s">
        <v>145</v>
      </c>
      <c r="C31" s="103">
        <v>33209.514999999999</v>
      </c>
      <c r="D31" s="103" t="s">
        <v>248</v>
      </c>
      <c r="E31" s="26">
        <f t="shared" si="0"/>
        <v>-3532.0481033226602</v>
      </c>
      <c r="F31" s="26">
        <f t="shared" si="1"/>
        <v>-3532</v>
      </c>
      <c r="G31" s="26">
        <f t="shared" si="2"/>
        <v>-0.12536040000122739</v>
      </c>
      <c r="I31" s="26">
        <f t="shared" si="3"/>
        <v>-0.12536040000122739</v>
      </c>
      <c r="O31" s="26">
        <f t="shared" ca="1" si="4"/>
        <v>-0.12836617061431338</v>
      </c>
      <c r="P31" s="26">
        <f t="shared" si="5"/>
        <v>0.11813517543055115</v>
      </c>
      <c r="Q31" s="27">
        <f t="shared" si="6"/>
        <v>18191.014999999999</v>
      </c>
      <c r="R31" s="27"/>
      <c r="S31" s="26">
        <f t="shared" si="7"/>
        <v>5.9290095254852945E-2</v>
      </c>
    </row>
    <row r="32" spans="1:37" s="26" customFormat="1" ht="12.75" customHeight="1">
      <c r="A32" s="14" t="s">
        <v>139</v>
      </c>
      <c r="B32" s="15"/>
      <c r="C32" s="16">
        <v>38283.620000000003</v>
      </c>
      <c r="D32" s="25"/>
      <c r="E32" s="26">
        <f t="shared" si="0"/>
        <v>-1585.0113195551917</v>
      </c>
      <c r="F32" s="26">
        <f t="shared" si="1"/>
        <v>-1585</v>
      </c>
      <c r="G32" s="26">
        <f t="shared" si="2"/>
        <v>-2.9499499993107747E-2</v>
      </c>
      <c r="I32" s="26">
        <f t="shared" si="3"/>
        <v>-2.9499499993107747E-2</v>
      </c>
      <c r="P32" s="26">
        <f t="shared" si="5"/>
        <v>1.2468829798888935E-2</v>
      </c>
      <c r="Q32" s="27">
        <f t="shared" si="6"/>
        <v>23265.120000000003</v>
      </c>
      <c r="R32" s="27"/>
      <c r="S32" s="26">
        <f t="shared" si="7"/>
        <v>1.7613407055297962E-3</v>
      </c>
      <c r="AJ32" s="26">
        <v>530</v>
      </c>
      <c r="AK32" s="26">
        <v>3.9100000140024349E-4</v>
      </c>
    </row>
    <row r="33" spans="1:37" s="26" customFormat="1" ht="12.75" customHeight="1">
      <c r="A33" s="103" t="s">
        <v>300</v>
      </c>
      <c r="B33" s="104" t="s">
        <v>145</v>
      </c>
      <c r="C33" s="103">
        <v>39112.358</v>
      </c>
      <c r="D33" s="103" t="s">
        <v>248</v>
      </c>
      <c r="E33" s="26">
        <f t="shared" si="0"/>
        <v>-1267.0077760522727</v>
      </c>
      <c r="F33" s="26">
        <f t="shared" si="1"/>
        <v>-1267</v>
      </c>
      <c r="G33" s="26">
        <f t="shared" si="2"/>
        <v>-2.0264899998437613E-2</v>
      </c>
      <c r="I33" s="26">
        <f t="shared" si="3"/>
        <v>-2.0264899998437613E-2</v>
      </c>
      <c r="O33" s="26">
        <f ca="1">+C$11+C$12*$F33</f>
        <v>-1.6063817318951068E-2</v>
      </c>
      <c r="P33" s="26">
        <f t="shared" si="5"/>
        <v>3.8685283172167576E-3</v>
      </c>
      <c r="Q33" s="27">
        <f t="shared" si="6"/>
        <v>24093.858</v>
      </c>
      <c r="R33" s="27"/>
      <c r="S33" s="26">
        <f t="shared" si="7"/>
        <v>5.8242236226682806E-4</v>
      </c>
    </row>
    <row r="34" spans="1:37" s="26" customFormat="1" ht="12.75" customHeight="1">
      <c r="A34" s="103" t="s">
        <v>300</v>
      </c>
      <c r="B34" s="104" t="s">
        <v>145</v>
      </c>
      <c r="C34" s="103">
        <v>39112.358999999997</v>
      </c>
      <c r="D34" s="103" t="s">
        <v>248</v>
      </c>
      <c r="E34" s="26">
        <f t="shared" si="0"/>
        <v>-1267.0073923320349</v>
      </c>
      <c r="F34" s="26">
        <f t="shared" si="1"/>
        <v>-1267</v>
      </c>
      <c r="G34" s="26">
        <f t="shared" si="2"/>
        <v>-1.9264900001871865E-2</v>
      </c>
      <c r="I34" s="26">
        <f t="shared" si="3"/>
        <v>-1.9264900001871865E-2</v>
      </c>
      <c r="O34" s="26">
        <f ca="1">+C$11+C$12*$F34</f>
        <v>-1.6063817318951068E-2</v>
      </c>
      <c r="P34" s="26">
        <f t="shared" si="5"/>
        <v>3.8685283172167576E-3</v>
      </c>
      <c r="Q34" s="27">
        <f t="shared" si="6"/>
        <v>24093.858999999997</v>
      </c>
      <c r="R34" s="27"/>
      <c r="S34" s="26">
        <f t="shared" si="7"/>
        <v>5.3515550579441139E-4</v>
      </c>
    </row>
    <row r="35" spans="1:37" s="26" customFormat="1" ht="12.75" customHeight="1">
      <c r="A35" s="26" t="s">
        <v>81</v>
      </c>
      <c r="C35" s="28">
        <v>39852.498</v>
      </c>
      <c r="D35" s="25"/>
      <c r="E35" s="26">
        <f t="shared" si="0"/>
        <v>-983.00107829224362</v>
      </c>
      <c r="F35" s="26">
        <f t="shared" si="1"/>
        <v>-983</v>
      </c>
      <c r="G35" s="26">
        <f t="shared" si="2"/>
        <v>-2.8100999988964759E-3</v>
      </c>
      <c r="I35" s="26">
        <f t="shared" si="3"/>
        <v>-2.8100999988964759E-3</v>
      </c>
      <c r="P35" s="26">
        <f t="shared" si="5"/>
        <v>-1.7571263827689237E-3</v>
      </c>
      <c r="Q35" s="27">
        <f t="shared" si="6"/>
        <v>24833.998</v>
      </c>
      <c r="R35" s="27"/>
      <c r="S35" s="26">
        <f t="shared" si="7"/>
        <v>1.1087534362607336E-6</v>
      </c>
      <c r="AD35" s="26">
        <v>13</v>
      </c>
      <c r="AF35" s="26" t="s">
        <v>80</v>
      </c>
      <c r="AH35" s="26" t="s">
        <v>82</v>
      </c>
      <c r="AJ35" s="26">
        <v>540</v>
      </c>
      <c r="AK35" s="26">
        <v>-2.6200000138487667E-4</v>
      </c>
    </row>
    <row r="36" spans="1:37" s="26" customFormat="1" ht="12.75" customHeight="1">
      <c r="A36" s="26" t="s">
        <v>81</v>
      </c>
      <c r="C36" s="28">
        <v>39886.375</v>
      </c>
      <c r="D36" s="25"/>
      <c r="E36" s="26">
        <f t="shared" si="0"/>
        <v>-970.00178775259349</v>
      </c>
      <c r="F36" s="26">
        <f t="shared" si="1"/>
        <v>-970</v>
      </c>
      <c r="G36" s="26">
        <f t="shared" si="2"/>
        <v>-4.6589999983552843E-3</v>
      </c>
      <c r="I36" s="26">
        <f t="shared" si="3"/>
        <v>-4.6589999983552843E-3</v>
      </c>
      <c r="P36" s="26">
        <f t="shared" si="5"/>
        <v>-1.9682276664684129E-3</v>
      </c>
      <c r="Q36" s="27">
        <f t="shared" si="6"/>
        <v>24867.875</v>
      </c>
      <c r="R36" s="27"/>
      <c r="S36" s="26">
        <f t="shared" si="7"/>
        <v>7.2402557420479113E-6</v>
      </c>
      <c r="AD36" s="26">
        <v>10</v>
      </c>
      <c r="AF36" s="26" t="s">
        <v>80</v>
      </c>
      <c r="AH36" s="26" t="s">
        <v>82</v>
      </c>
      <c r="AJ36" s="26">
        <v>566</v>
      </c>
      <c r="AK36" s="26">
        <v>8.0401999948662706E-3</v>
      </c>
    </row>
    <row r="37" spans="1:37" s="26" customFormat="1" ht="12.75" customHeight="1">
      <c r="A37" s="26" t="s">
        <v>83</v>
      </c>
      <c r="C37" s="28">
        <v>40157.408000000003</v>
      </c>
      <c r="D37" s="25"/>
      <c r="E37" s="26">
        <f t="shared" si="0"/>
        <v>-866.00094019132825</v>
      </c>
      <c r="F37" s="26">
        <f t="shared" si="1"/>
        <v>-866</v>
      </c>
      <c r="G37" s="26">
        <f t="shared" si="2"/>
        <v>-2.4501999942003749E-3</v>
      </c>
      <c r="I37" s="26">
        <f t="shared" si="3"/>
        <v>-2.4501999942003749E-3</v>
      </c>
      <c r="P37" s="26">
        <f t="shared" si="5"/>
        <v>-3.5107727163638785E-3</v>
      </c>
      <c r="Q37" s="27">
        <f t="shared" si="6"/>
        <v>25138.908000000003</v>
      </c>
      <c r="R37" s="27"/>
      <c r="S37" s="26">
        <f t="shared" si="7"/>
        <v>1.1248144989973041E-6</v>
      </c>
      <c r="AD37" s="26">
        <v>6</v>
      </c>
      <c r="AF37" s="26" t="s">
        <v>80</v>
      </c>
      <c r="AH37" s="26" t="s">
        <v>82</v>
      </c>
      <c r="AJ37" s="26">
        <v>654</v>
      </c>
      <c r="AK37" s="26">
        <v>-9.7061999986181036E-3</v>
      </c>
    </row>
    <row r="38" spans="1:37" s="26" customFormat="1" ht="12.75" customHeight="1">
      <c r="A38" s="26" t="s">
        <v>84</v>
      </c>
      <c r="C38" s="28">
        <v>40243.417999999998</v>
      </c>
      <c r="D38" s="25"/>
      <c r="E38" s="26">
        <f t="shared" si="0"/>
        <v>-832.99716242720444</v>
      </c>
      <c r="F38" s="26">
        <f t="shared" si="1"/>
        <v>-833</v>
      </c>
      <c r="G38" s="26">
        <f t="shared" si="2"/>
        <v>7.3948999997810461E-3</v>
      </c>
      <c r="I38" s="26">
        <f t="shared" si="3"/>
        <v>7.3948999997810461E-3</v>
      </c>
      <c r="P38" s="26">
        <f t="shared" si="5"/>
        <v>-3.9458895292649922E-3</v>
      </c>
      <c r="Q38" s="27">
        <f t="shared" si="6"/>
        <v>25224.917999999998</v>
      </c>
      <c r="R38" s="27"/>
      <c r="S38" s="26">
        <f t="shared" si="7"/>
        <v>1.2861350714212026E-4</v>
      </c>
      <c r="AD38" s="26">
        <v>7</v>
      </c>
      <c r="AF38" s="26" t="s">
        <v>80</v>
      </c>
      <c r="AH38" s="26" t="s">
        <v>82</v>
      </c>
      <c r="AJ38" s="26">
        <v>690</v>
      </c>
      <c r="AK38" s="26">
        <v>-3.0570000017178245E-3</v>
      </c>
    </row>
    <row r="39" spans="1:37" s="26" customFormat="1" ht="12.75" customHeight="1">
      <c r="A39" s="26" t="s">
        <v>86</v>
      </c>
      <c r="C39" s="28">
        <v>40527.468999999997</v>
      </c>
      <c r="D39" s="25"/>
      <c r="E39" s="26">
        <f t="shared" si="0"/>
        <v>-724.0010447934676</v>
      </c>
      <c r="F39" s="26">
        <f t="shared" si="1"/>
        <v>-724</v>
      </c>
      <c r="G39" s="26">
        <f t="shared" si="2"/>
        <v>-2.7228000035393052E-3</v>
      </c>
      <c r="I39" s="26">
        <f t="shared" si="3"/>
        <v>-2.7228000035393052E-3</v>
      </c>
      <c r="P39" s="26">
        <f t="shared" si="5"/>
        <v>-5.1970405339499676E-3</v>
      </c>
      <c r="Q39" s="27">
        <f t="shared" si="6"/>
        <v>25508.968999999997</v>
      </c>
      <c r="R39" s="27"/>
      <c r="S39" s="26">
        <f t="shared" si="7"/>
        <v>6.1218662023268359E-6</v>
      </c>
      <c r="AD39" s="26">
        <v>12</v>
      </c>
      <c r="AF39" s="26" t="s">
        <v>85</v>
      </c>
      <c r="AH39" s="26" t="s">
        <v>82</v>
      </c>
      <c r="AJ39" s="26">
        <v>690</v>
      </c>
      <c r="AK39" s="26">
        <v>5.942999996477738E-3</v>
      </c>
    </row>
    <row r="40" spans="1:37" s="26" customFormat="1" ht="12.75" customHeight="1">
      <c r="A40" s="26" t="s">
        <v>86</v>
      </c>
      <c r="C40" s="28">
        <v>40527.472000000002</v>
      </c>
      <c r="D40" s="25"/>
      <c r="E40" s="26">
        <f t="shared" si="0"/>
        <v>-723.99989363274869</v>
      </c>
      <c r="F40" s="26">
        <f t="shared" si="1"/>
        <v>-724</v>
      </c>
      <c r="G40" s="26">
        <f t="shared" si="2"/>
        <v>2.7720000070985407E-4</v>
      </c>
      <c r="I40" s="26">
        <f t="shared" si="3"/>
        <v>2.7720000070985407E-4</v>
      </c>
      <c r="P40" s="26">
        <f t="shared" si="5"/>
        <v>-5.1970405339499676E-3</v>
      </c>
      <c r="Q40" s="27">
        <f t="shared" si="6"/>
        <v>25508.972000000002</v>
      </c>
      <c r="R40" s="27"/>
      <c r="S40" s="26">
        <f t="shared" si="7"/>
        <v>2.9967309431312651E-5</v>
      </c>
      <c r="AD40" s="26">
        <v>8</v>
      </c>
      <c r="AF40" s="26" t="s">
        <v>80</v>
      </c>
      <c r="AH40" s="26" t="s">
        <v>82</v>
      </c>
      <c r="AJ40" s="26">
        <v>695</v>
      </c>
      <c r="AK40" s="26">
        <v>-3.8349999522324651E-4</v>
      </c>
    </row>
    <row r="41" spans="1:37" s="26" customFormat="1" ht="12.75" customHeight="1">
      <c r="A41" s="26" t="s">
        <v>87</v>
      </c>
      <c r="C41" s="28">
        <v>40837.593999999997</v>
      </c>
      <c r="D41" s="25"/>
      <c r="E41" s="26">
        <f t="shared" si="0"/>
        <v>-604.99980564569955</v>
      </c>
      <c r="F41" s="26">
        <f t="shared" si="1"/>
        <v>-605</v>
      </c>
      <c r="G41" s="26">
        <f t="shared" si="2"/>
        <v>5.0650000048335642E-4</v>
      </c>
      <c r="I41" s="26">
        <f t="shared" si="3"/>
        <v>5.0650000048335642E-4</v>
      </c>
      <c r="P41" s="26">
        <f t="shared" si="5"/>
        <v>-6.2368363286169539E-3</v>
      </c>
      <c r="Q41" s="27">
        <f t="shared" si="6"/>
        <v>25819.093999999997</v>
      </c>
      <c r="R41" s="27"/>
      <c r="S41" s="26">
        <f t="shared" si="7"/>
        <v>4.5472584847364048E-5</v>
      </c>
      <c r="AD41" s="26">
        <v>6</v>
      </c>
      <c r="AF41" s="26" t="s">
        <v>80</v>
      </c>
      <c r="AH41" s="26" t="s">
        <v>82</v>
      </c>
      <c r="AJ41" s="26">
        <v>832</v>
      </c>
      <c r="AK41" s="26">
        <v>6.6704000055324286E-3</v>
      </c>
    </row>
    <row r="42" spans="1:37" s="26" customFormat="1" ht="12.75" customHeight="1">
      <c r="A42" s="26" t="s">
        <v>89</v>
      </c>
      <c r="C42" s="28">
        <v>40923.567999999999</v>
      </c>
      <c r="D42" s="25"/>
      <c r="E42" s="26">
        <f t="shared" si="0"/>
        <v>-572.00984181018021</v>
      </c>
      <c r="F42" s="26">
        <f t="shared" si="1"/>
        <v>-572</v>
      </c>
      <c r="P42" s="26">
        <f t="shared" si="5"/>
        <v>-6.4648883260545699E-3</v>
      </c>
      <c r="Q42" s="27">
        <f t="shared" si="6"/>
        <v>25905.067999999999</v>
      </c>
      <c r="R42" s="27"/>
      <c r="U42" s="29">
        <v>-2.5648399998317473E-2</v>
      </c>
      <c r="AD42" s="26">
        <v>12</v>
      </c>
      <c r="AF42" s="26" t="s">
        <v>88</v>
      </c>
      <c r="AH42" s="26" t="s">
        <v>82</v>
      </c>
      <c r="AJ42" s="26">
        <v>835</v>
      </c>
      <c r="AK42" s="26">
        <v>7.4745000019902363E-3</v>
      </c>
    </row>
    <row r="43" spans="1:37" s="26" customFormat="1" ht="12.75" customHeight="1">
      <c r="A43" s="26" t="s">
        <v>81</v>
      </c>
      <c r="C43" s="28">
        <v>41301.468999999997</v>
      </c>
      <c r="D43" s="25"/>
      <c r="E43" s="26">
        <f t="shared" si="0"/>
        <v>-427.00157973785298</v>
      </c>
      <c r="F43" s="26">
        <f t="shared" si="1"/>
        <v>-427</v>
      </c>
      <c r="G43" s="26">
        <f t="shared" ref="G43:G48" si="8">+C43-(C$7+F43*C$8)</f>
        <v>-4.1169000032823533E-3</v>
      </c>
      <c r="I43" s="26">
        <f t="shared" ref="I43:I48" si="9">+G43</f>
        <v>-4.1169000032823533E-3</v>
      </c>
      <c r="P43" s="26">
        <f t="shared" si="5"/>
        <v>-7.1566863522324591E-3</v>
      </c>
      <c r="Q43" s="27">
        <f t="shared" si="6"/>
        <v>26282.968999999997</v>
      </c>
      <c r="R43" s="27"/>
      <c r="S43" s="26">
        <f t="shared" ref="S43:S48" si="10">+(P43-G43)^2</f>
        <v>9.2403010472634149E-6</v>
      </c>
      <c r="AD43" s="26">
        <v>5</v>
      </c>
      <c r="AF43" s="26" t="s">
        <v>80</v>
      </c>
      <c r="AH43" s="26" t="s">
        <v>82</v>
      </c>
      <c r="AJ43" s="26">
        <v>840</v>
      </c>
      <c r="AK43" s="26">
        <v>6.1480000003939494E-3</v>
      </c>
    </row>
    <row r="44" spans="1:37" s="26" customFormat="1" ht="12.75" customHeight="1">
      <c r="A44" s="26" t="s">
        <v>90</v>
      </c>
      <c r="C44" s="28">
        <v>41335.351999999999</v>
      </c>
      <c r="D44" s="25"/>
      <c r="E44" s="26">
        <f t="shared" si="0"/>
        <v>-413.99998687676782</v>
      </c>
      <c r="F44" s="26">
        <f t="shared" si="1"/>
        <v>-414</v>
      </c>
      <c r="G44" s="26">
        <f t="shared" si="8"/>
        <v>3.4199998481199145E-5</v>
      </c>
      <c r="I44" s="26">
        <f t="shared" si="9"/>
        <v>3.4199998481199145E-5</v>
      </c>
      <c r="P44" s="26">
        <f t="shared" si="5"/>
        <v>-7.1940195544074916E-3</v>
      </c>
      <c r="Q44" s="27">
        <f t="shared" si="6"/>
        <v>26316.851999999999</v>
      </c>
      <c r="R44" s="27"/>
      <c r="S44" s="26">
        <f t="shared" si="10"/>
        <v>5.2247157904762382E-5</v>
      </c>
      <c r="AD44" s="26">
        <v>13</v>
      </c>
      <c r="AF44" s="26" t="s">
        <v>85</v>
      </c>
      <c r="AH44" s="26" t="s">
        <v>82</v>
      </c>
      <c r="AJ44" s="26">
        <v>840</v>
      </c>
      <c r="AK44" s="26">
        <v>7.1479999969596975E-3</v>
      </c>
    </row>
    <row r="45" spans="1:37" s="26" customFormat="1" ht="12.75" customHeight="1">
      <c r="A45" s="26" t="s">
        <v>91</v>
      </c>
      <c r="C45" s="28">
        <v>41585.53</v>
      </c>
      <c r="D45" s="25"/>
      <c r="E45" s="26">
        <f t="shared" si="0"/>
        <v>-318.00162490172454</v>
      </c>
      <c r="F45" s="26">
        <f t="shared" si="1"/>
        <v>-318</v>
      </c>
      <c r="G45" s="26">
        <f t="shared" si="8"/>
        <v>-4.2345999972894788E-3</v>
      </c>
      <c r="I45" s="26">
        <f t="shared" si="9"/>
        <v>-4.2345999972894788E-3</v>
      </c>
      <c r="P45" s="26">
        <f t="shared" si="5"/>
        <v>-7.3439285744349679E-3</v>
      </c>
      <c r="Q45" s="27">
        <f t="shared" si="6"/>
        <v>26567.03</v>
      </c>
      <c r="R45" s="27"/>
      <c r="S45" s="26">
        <f t="shared" si="10"/>
        <v>9.6679242006535926E-6</v>
      </c>
      <c r="AD45" s="26">
        <v>10</v>
      </c>
      <c r="AF45" s="26" t="s">
        <v>80</v>
      </c>
      <c r="AH45" s="26" t="s">
        <v>82</v>
      </c>
      <c r="AJ45" s="26">
        <v>863</v>
      </c>
      <c r="AK45" s="26">
        <v>4.6461000019917265E-3</v>
      </c>
    </row>
    <row r="46" spans="1:37" s="26" customFormat="1" ht="12.75" customHeight="1">
      <c r="A46" s="26" t="s">
        <v>92</v>
      </c>
      <c r="C46" s="28">
        <v>41942.578000000001</v>
      </c>
      <c r="D46" s="25"/>
      <c r="E46" s="26">
        <f t="shared" si="0"/>
        <v>-180.99508097513814</v>
      </c>
      <c r="F46" s="26">
        <f t="shared" si="1"/>
        <v>-181</v>
      </c>
      <c r="G46" s="26">
        <f t="shared" si="8"/>
        <v>1.2819300005503464E-2</v>
      </c>
      <c r="I46" s="26">
        <f t="shared" si="9"/>
        <v>1.2819300005503464E-2</v>
      </c>
      <c r="P46" s="26">
        <f t="shared" si="5"/>
        <v>-7.1741554463501823E-3</v>
      </c>
      <c r="Q46" s="27">
        <f t="shared" si="6"/>
        <v>26924.078000000001</v>
      </c>
      <c r="R46" s="27"/>
      <c r="S46" s="26">
        <f t="shared" si="10"/>
        <v>3.9973826090525624E-4</v>
      </c>
      <c r="AD46" s="26">
        <v>11</v>
      </c>
      <c r="AF46" s="26" t="s">
        <v>80</v>
      </c>
      <c r="AH46" s="26" t="s">
        <v>82</v>
      </c>
      <c r="AJ46" s="26">
        <v>1083</v>
      </c>
      <c r="AK46" s="26">
        <v>1.028010000300128E-2</v>
      </c>
    </row>
    <row r="47" spans="1:37" s="26" customFormat="1" ht="12.75" customHeight="1">
      <c r="A47" s="26" t="s">
        <v>93</v>
      </c>
      <c r="C47" s="28">
        <v>41989.472999999998</v>
      </c>
      <c r="D47" s="25"/>
      <c r="E47" s="26">
        <f t="shared" si="0"/>
        <v>-163.00052036301656</v>
      </c>
      <c r="F47" s="26">
        <f t="shared" si="1"/>
        <v>-163</v>
      </c>
      <c r="G47" s="26">
        <f t="shared" si="8"/>
        <v>-1.3561000014306046E-3</v>
      </c>
      <c r="I47" s="26">
        <f t="shared" si="9"/>
        <v>-1.3561000014306046E-3</v>
      </c>
      <c r="P47" s="26">
        <f t="shared" si="5"/>
        <v>-7.1183123443453169E-3</v>
      </c>
      <c r="Q47" s="27">
        <f t="shared" si="6"/>
        <v>26970.972999999998</v>
      </c>
      <c r="R47" s="27"/>
      <c r="S47" s="26">
        <f t="shared" si="10"/>
        <v>3.320309108483866E-5</v>
      </c>
      <c r="AD47" s="26">
        <v>5</v>
      </c>
      <c r="AF47" s="26" t="s">
        <v>80</v>
      </c>
      <c r="AH47" s="26" t="s">
        <v>82</v>
      </c>
      <c r="AJ47" s="26">
        <v>1085</v>
      </c>
      <c r="AK47" s="26">
        <v>1.5349499997682869E-2</v>
      </c>
    </row>
    <row r="48" spans="1:37" s="26" customFormat="1" ht="12.75" customHeight="1">
      <c r="A48" s="26" t="s">
        <v>95</v>
      </c>
      <c r="C48" s="28">
        <v>42096.317999999999</v>
      </c>
      <c r="D48" s="25"/>
      <c r="E48" s="26">
        <f t="shared" si="0"/>
        <v>-122.00193141745132</v>
      </c>
      <c r="F48" s="26">
        <f t="shared" si="1"/>
        <v>-122</v>
      </c>
      <c r="G48" s="26">
        <f t="shared" si="8"/>
        <v>-5.0333999970462173E-3</v>
      </c>
      <c r="I48" s="26">
        <f t="shared" si="9"/>
        <v>-5.0333999970462173E-3</v>
      </c>
      <c r="P48" s="26">
        <f t="shared" si="5"/>
        <v>-6.9620366226472398E-3</v>
      </c>
      <c r="Q48" s="27">
        <f t="shared" si="6"/>
        <v>27077.817999999999</v>
      </c>
      <c r="R48" s="27"/>
      <c r="S48" s="26">
        <f t="shared" si="10"/>
        <v>3.7196392336096984E-6</v>
      </c>
      <c r="AD48" s="26">
        <v>12</v>
      </c>
      <c r="AF48" s="26" t="s">
        <v>94</v>
      </c>
      <c r="AH48" s="26" t="s">
        <v>82</v>
      </c>
      <c r="AJ48" s="26">
        <v>1106</v>
      </c>
      <c r="AK48" s="26">
        <v>1.5778200002387166E-2</v>
      </c>
    </row>
    <row r="49" spans="1:37" s="26" customFormat="1" ht="12.75" customHeight="1">
      <c r="A49" s="26" t="s">
        <v>96</v>
      </c>
      <c r="C49" s="28">
        <v>42141.262999999999</v>
      </c>
      <c r="D49" s="25"/>
      <c r="E49" s="26">
        <f t="shared" si="0"/>
        <v>-104.75562527155401</v>
      </c>
      <c r="F49" s="26">
        <f t="shared" si="1"/>
        <v>-105</v>
      </c>
      <c r="P49" s="26">
        <f t="shared" si="5"/>
        <v>-6.8853871773625524E-3</v>
      </c>
      <c r="Q49" s="27">
        <f t="shared" si="6"/>
        <v>27122.762999999999</v>
      </c>
      <c r="R49" s="27"/>
      <c r="U49" s="29">
        <v>0.63685650000115857</v>
      </c>
      <c r="AD49" s="26">
        <v>9</v>
      </c>
      <c r="AF49" s="26" t="s">
        <v>80</v>
      </c>
      <c r="AH49" s="26" t="s">
        <v>82</v>
      </c>
      <c r="AJ49" s="26">
        <v>1127</v>
      </c>
      <c r="AK49" s="26">
        <v>1.8406900002446491E-2</v>
      </c>
    </row>
    <row r="50" spans="1:37" s="26" customFormat="1" ht="12.75" customHeight="1">
      <c r="A50" s="26" t="s">
        <v>96</v>
      </c>
      <c r="C50" s="28">
        <v>42141.271000000001</v>
      </c>
      <c r="D50" s="25"/>
      <c r="E50" s="26">
        <f t="shared" si="0"/>
        <v>-104.75255550964067</v>
      </c>
      <c r="F50" s="26">
        <f t="shared" si="1"/>
        <v>-105</v>
      </c>
      <c r="P50" s="26">
        <f t="shared" si="5"/>
        <v>-6.8853871773625524E-3</v>
      </c>
      <c r="Q50" s="27">
        <f t="shared" si="6"/>
        <v>27122.771000000001</v>
      </c>
      <c r="R50" s="27"/>
      <c r="U50" s="29">
        <v>0.64485650000278838</v>
      </c>
      <c r="AD50" s="26">
        <v>10</v>
      </c>
      <c r="AF50" s="26" t="s">
        <v>85</v>
      </c>
      <c r="AH50" s="26" t="s">
        <v>82</v>
      </c>
      <c r="AJ50" s="26">
        <v>1378</v>
      </c>
      <c r="AK50" s="26">
        <v>2.3016600003757048E-2</v>
      </c>
    </row>
    <row r="51" spans="1:37" s="26" customFormat="1" ht="12.75" customHeight="1">
      <c r="A51" s="26" t="s">
        <v>97</v>
      </c>
      <c r="C51" s="28">
        <v>42299.597999999998</v>
      </c>
      <c r="D51" s="25"/>
      <c r="E51" s="26">
        <f t="shared" si="0"/>
        <v>-43.999281215248473</v>
      </c>
      <c r="F51" s="26">
        <f t="shared" si="1"/>
        <v>-44</v>
      </c>
      <c r="G51" s="26">
        <f t="shared" ref="G51:G82" si="11">+C51-(C$7+F51*C$8)</f>
        <v>1.873200002592057E-3</v>
      </c>
      <c r="I51" s="26">
        <f>+G51</f>
        <v>1.873200002592057E-3</v>
      </c>
      <c r="P51" s="26">
        <f t="shared" si="5"/>
        <v>-6.5531574812243733E-3</v>
      </c>
      <c r="Q51" s="27">
        <f t="shared" si="6"/>
        <v>27281.097999999998</v>
      </c>
      <c r="R51" s="27"/>
      <c r="S51" s="26">
        <f t="shared" ref="S51:S82" si="12">+(P51-G51)^2</f>
        <v>7.1003500445069158E-5</v>
      </c>
      <c r="AD51" s="26">
        <v>10</v>
      </c>
      <c r="AF51" s="26" t="s">
        <v>80</v>
      </c>
      <c r="AH51" s="26" t="s">
        <v>82</v>
      </c>
      <c r="AJ51" s="26">
        <v>1401</v>
      </c>
      <c r="AK51" s="26">
        <v>2.8514700003142934E-2</v>
      </c>
    </row>
    <row r="52" spans="1:37" s="26" customFormat="1" ht="12.75" customHeight="1">
      <c r="A52" s="70" t="s">
        <v>96</v>
      </c>
      <c r="B52" s="70"/>
      <c r="C52" s="71">
        <v>42414.26</v>
      </c>
      <c r="D52" s="72"/>
      <c r="E52" s="26">
        <f t="shared" si="0"/>
        <v>-1.1511607161083805E-3</v>
      </c>
      <c r="F52" s="26">
        <f t="shared" si="1"/>
        <v>0</v>
      </c>
      <c r="G52" s="26">
        <f t="shared" si="11"/>
        <v>-2.9999999969732016E-3</v>
      </c>
      <c r="I52" s="26">
        <f>+G52</f>
        <v>-2.9999999969732016E-3</v>
      </c>
      <c r="P52" s="26">
        <f t="shared" si="5"/>
        <v>-6.2579817640910293E-3</v>
      </c>
      <c r="Q52" s="27">
        <f t="shared" si="6"/>
        <v>27395.760000000002</v>
      </c>
      <c r="R52" s="27"/>
      <c r="S52" s="26">
        <f t="shared" si="12"/>
        <v>1.0614445194872202E-5</v>
      </c>
      <c r="AD52" s="26">
        <v>13</v>
      </c>
      <c r="AF52" s="26" t="s">
        <v>94</v>
      </c>
      <c r="AH52" s="26" t="s">
        <v>82</v>
      </c>
      <c r="AJ52" s="26">
        <v>1543</v>
      </c>
      <c r="AK52" s="26">
        <v>3.0242100001487415E-2</v>
      </c>
    </row>
    <row r="53" spans="1:37" s="26" customFormat="1" ht="12.75" customHeight="1">
      <c r="A53" s="70" t="s">
        <v>63</v>
      </c>
      <c r="B53" s="70"/>
      <c r="C53" s="72">
        <v>42414.262999999999</v>
      </c>
      <c r="D53" s="72" t="s">
        <v>65</v>
      </c>
      <c r="E53" s="26">
        <f t="shared" ref="E53:E84" si="13">+(C53-C$7)/C$8</f>
        <v>0</v>
      </c>
      <c r="F53" s="26">
        <f t="shared" ref="F53:F84" si="14">ROUND(2*E53,0)/2</f>
        <v>0</v>
      </c>
      <c r="G53" s="26">
        <f t="shared" si="11"/>
        <v>0</v>
      </c>
      <c r="H53" s="26">
        <f>+G53</f>
        <v>0</v>
      </c>
      <c r="P53" s="26">
        <f t="shared" ref="P53:P84" si="15">+D$11+D$12*F53+D$13*F53^2</f>
        <v>-6.2579817640910293E-3</v>
      </c>
      <c r="Q53" s="27">
        <f t="shared" ref="Q53:Q84" si="16">+C53-15018.5</f>
        <v>27395.762999999999</v>
      </c>
      <c r="R53" s="27"/>
      <c r="S53" s="26">
        <f t="shared" si="12"/>
        <v>3.9162335759695873E-5</v>
      </c>
      <c r="AJ53" s="26">
        <v>1639</v>
      </c>
      <c r="AK53" s="26">
        <v>2.2973300001467578E-2</v>
      </c>
    </row>
    <row r="54" spans="1:37" s="26" customFormat="1" ht="12.75" customHeight="1">
      <c r="A54" s="103" t="s">
        <v>364</v>
      </c>
      <c r="B54" s="104" t="s">
        <v>145</v>
      </c>
      <c r="C54" s="103">
        <v>42414.271000000001</v>
      </c>
      <c r="D54" s="103" t="s">
        <v>248</v>
      </c>
      <c r="E54" s="26">
        <f t="shared" si="13"/>
        <v>3.0697619133449243E-3</v>
      </c>
      <c r="F54" s="26">
        <f t="shared" si="14"/>
        <v>0</v>
      </c>
      <c r="G54" s="26">
        <f t="shared" si="11"/>
        <v>8.0000000016298145E-3</v>
      </c>
      <c r="I54" s="26">
        <f t="shared" ref="I54:I75" si="17">+G54</f>
        <v>8.0000000016298145E-3</v>
      </c>
      <c r="O54" s="26">
        <f ca="1">+C$11+C$12*$F54</f>
        <v>4.6756086268344321E-2</v>
      </c>
      <c r="P54" s="26">
        <f t="shared" si="15"/>
        <v>-6.2579817640910293E-3</v>
      </c>
      <c r="Q54" s="27">
        <f t="shared" si="16"/>
        <v>27395.771000000001</v>
      </c>
      <c r="R54" s="27"/>
      <c r="S54" s="26">
        <f t="shared" si="12"/>
        <v>2.0329004403162808E-4</v>
      </c>
    </row>
    <row r="55" spans="1:37" s="26" customFormat="1" ht="12.75" customHeight="1">
      <c r="A55" s="70" t="s">
        <v>96</v>
      </c>
      <c r="B55" s="70"/>
      <c r="C55" s="71">
        <v>42427.296999999999</v>
      </c>
      <c r="D55" s="72"/>
      <c r="E55" s="26">
        <f t="shared" si="13"/>
        <v>5.0014095962981626</v>
      </c>
      <c r="F55" s="26">
        <f t="shared" si="14"/>
        <v>5</v>
      </c>
      <c r="G55" s="26">
        <f t="shared" si="11"/>
        <v>3.673500003060326E-3</v>
      </c>
      <c r="I55" s="26">
        <f t="shared" si="17"/>
        <v>3.673500003060326E-3</v>
      </c>
      <c r="P55" s="26">
        <f t="shared" si="15"/>
        <v>-6.2214940509784621E-3</v>
      </c>
      <c r="Q55" s="27">
        <f t="shared" si="16"/>
        <v>27408.796999999999</v>
      </c>
      <c r="R55" s="27"/>
      <c r="S55" s="26">
        <f t="shared" si="12"/>
        <v>9.7910907329462976E-5</v>
      </c>
      <c r="AD55" s="26">
        <v>8</v>
      </c>
      <c r="AF55" s="26" t="s">
        <v>80</v>
      </c>
      <c r="AH55" s="26" t="s">
        <v>82</v>
      </c>
      <c r="AJ55" s="26">
        <v>1817</v>
      </c>
      <c r="AK55" s="26">
        <v>2.6349900006607641E-2</v>
      </c>
    </row>
    <row r="56" spans="1:37" s="26" customFormat="1" ht="12.75" customHeight="1">
      <c r="A56" s="70" t="s">
        <v>98</v>
      </c>
      <c r="B56" s="70"/>
      <c r="C56" s="71">
        <v>42453.353999999999</v>
      </c>
      <c r="D56" s="72"/>
      <c r="E56" s="26">
        <f t="shared" si="13"/>
        <v>15.000007866265035</v>
      </c>
      <c r="F56" s="26">
        <f t="shared" si="14"/>
        <v>15</v>
      </c>
      <c r="G56" s="26">
        <f t="shared" si="11"/>
        <v>2.0500003302004188E-5</v>
      </c>
      <c r="I56" s="26">
        <f t="shared" si="17"/>
        <v>2.0500003302004188E-5</v>
      </c>
      <c r="P56" s="26">
        <f t="shared" si="15"/>
        <v>-6.1467155525183623E-3</v>
      </c>
      <c r="Q56" s="27">
        <f t="shared" si="16"/>
        <v>27434.853999999999</v>
      </c>
      <c r="R56" s="27"/>
      <c r="S56" s="26">
        <f t="shared" si="12"/>
        <v>3.8034547711952712E-5</v>
      </c>
      <c r="AD56" s="26">
        <v>10</v>
      </c>
      <c r="AF56" s="26" t="s">
        <v>85</v>
      </c>
      <c r="AH56" s="26" t="s">
        <v>82</v>
      </c>
      <c r="AJ56" s="26">
        <v>1820</v>
      </c>
      <c r="AK56" s="26">
        <v>4.7153999999864027E-2</v>
      </c>
    </row>
    <row r="57" spans="1:37" s="26" customFormat="1" ht="12.75" customHeight="1">
      <c r="A57" s="70" t="s">
        <v>99</v>
      </c>
      <c r="B57" s="70"/>
      <c r="C57" s="71">
        <v>42716.576999999997</v>
      </c>
      <c r="D57" s="72"/>
      <c r="E57" s="26">
        <f t="shared" si="13"/>
        <v>116.00400036023598</v>
      </c>
      <c r="F57" s="26">
        <f t="shared" si="14"/>
        <v>116</v>
      </c>
      <c r="G57" s="26">
        <f t="shared" si="11"/>
        <v>1.0425200001918711E-2</v>
      </c>
      <c r="I57" s="26">
        <f t="shared" si="17"/>
        <v>1.0425200001918711E-2</v>
      </c>
      <c r="P57" s="26">
        <f t="shared" si="15"/>
        <v>-5.2566910992299975E-3</v>
      </c>
      <c r="Q57" s="27">
        <f t="shared" si="16"/>
        <v>27698.076999999997</v>
      </c>
      <c r="R57" s="27"/>
      <c r="S57" s="26">
        <f t="shared" si="12"/>
        <v>2.45921708508287E-4</v>
      </c>
      <c r="AD57" s="26">
        <v>5</v>
      </c>
      <c r="AF57" s="26" t="s">
        <v>80</v>
      </c>
      <c r="AH57" s="26" t="s">
        <v>82</v>
      </c>
      <c r="AJ57" s="26">
        <v>1820</v>
      </c>
      <c r="AK57" s="26">
        <v>4.9154000000271481E-2</v>
      </c>
    </row>
    <row r="58" spans="1:37" s="26" customFormat="1" ht="12.75" customHeight="1">
      <c r="A58" s="103" t="s">
        <v>384</v>
      </c>
      <c r="B58" s="104" t="s">
        <v>145</v>
      </c>
      <c r="C58" s="103">
        <v>42807.775999999998</v>
      </c>
      <c r="D58" s="103" t="s">
        <v>248</v>
      </c>
      <c r="E58" s="26">
        <f t="shared" si="13"/>
        <v>150.99890244499974</v>
      </c>
      <c r="F58" s="26">
        <f t="shared" si="14"/>
        <v>151</v>
      </c>
      <c r="G58" s="26">
        <f t="shared" si="11"/>
        <v>-2.8603000027942471E-3</v>
      </c>
      <c r="I58" s="26">
        <f t="shared" si="17"/>
        <v>-2.8603000027942471E-3</v>
      </c>
      <c r="O58" s="26">
        <f ca="1">+C$11+C$12*$F58</f>
        <v>5.4242909821368479E-2</v>
      </c>
      <c r="P58" s="26">
        <f t="shared" si="15"/>
        <v>-4.8910492914777748E-3</v>
      </c>
      <c r="Q58" s="27">
        <f t="shared" si="16"/>
        <v>27789.275999999998</v>
      </c>
      <c r="R58" s="27"/>
      <c r="S58" s="26">
        <f t="shared" si="12"/>
        <v>4.1239426734886539E-6</v>
      </c>
    </row>
    <row r="59" spans="1:37" s="26" customFormat="1" ht="12.75" customHeight="1">
      <c r="A59" s="103" t="s">
        <v>384</v>
      </c>
      <c r="B59" s="104" t="s">
        <v>145</v>
      </c>
      <c r="C59" s="103">
        <v>43172.620999999999</v>
      </c>
      <c r="D59" s="103" t="s">
        <v>248</v>
      </c>
      <c r="E59" s="26">
        <f t="shared" si="13"/>
        <v>290.99731307576991</v>
      </c>
      <c r="F59" s="26">
        <f t="shared" si="14"/>
        <v>291</v>
      </c>
      <c r="G59" s="26">
        <f t="shared" si="11"/>
        <v>-7.0023000007495284E-3</v>
      </c>
      <c r="I59" s="26">
        <f t="shared" si="17"/>
        <v>-7.0023000007495284E-3</v>
      </c>
      <c r="O59" s="26">
        <f ca="1">+C$11+C$12*$F59</f>
        <v>6.1184335632119349E-2</v>
      </c>
      <c r="P59" s="26">
        <f t="shared" si="15"/>
        <v>-3.1339802620911059E-3</v>
      </c>
      <c r="Q59" s="27">
        <f t="shared" si="16"/>
        <v>28154.120999999999</v>
      </c>
      <c r="R59" s="27"/>
      <c r="S59" s="26">
        <f t="shared" si="12"/>
        <v>1.4963897600494366E-5</v>
      </c>
    </row>
    <row r="60" spans="1:37" s="26" customFormat="1" ht="12.75" customHeight="1">
      <c r="A60" s="70" t="s">
        <v>100</v>
      </c>
      <c r="B60" s="70"/>
      <c r="C60" s="71">
        <v>43795.478000000003</v>
      </c>
      <c r="D60" s="72"/>
      <c r="E60" s="26">
        <f t="shared" si="13"/>
        <v>530.00015003461488</v>
      </c>
      <c r="F60" s="26">
        <f t="shared" si="14"/>
        <v>530</v>
      </c>
      <c r="G60" s="26">
        <f t="shared" si="11"/>
        <v>3.9100000140024349E-4</v>
      </c>
      <c r="I60" s="26">
        <f t="shared" si="17"/>
        <v>3.9100000140024349E-4</v>
      </c>
      <c r="P60" s="26">
        <f t="shared" si="15"/>
        <v>9.5441482170297715E-4</v>
      </c>
      <c r="Q60" s="27">
        <f t="shared" si="16"/>
        <v>28776.978000000003</v>
      </c>
      <c r="R60" s="27"/>
      <c r="S60" s="26">
        <f t="shared" si="12"/>
        <v>3.1743625973676164E-7</v>
      </c>
      <c r="AD60" s="26">
        <v>16</v>
      </c>
      <c r="AF60" s="26" t="s">
        <v>94</v>
      </c>
      <c r="AH60" s="26" t="s">
        <v>82</v>
      </c>
      <c r="AJ60" s="26">
        <v>1825</v>
      </c>
      <c r="AK60" s="26">
        <v>4.4827500001701992E-2</v>
      </c>
    </row>
    <row r="61" spans="1:37" s="26" customFormat="1" ht="12.75" customHeight="1">
      <c r="A61" s="70" t="s">
        <v>102</v>
      </c>
      <c r="B61" s="70"/>
      <c r="C61" s="71">
        <v>43821.538</v>
      </c>
      <c r="D61" s="72"/>
      <c r="E61" s="26">
        <f t="shared" si="13"/>
        <v>539.99989946529786</v>
      </c>
      <c r="F61" s="26">
        <f t="shared" si="14"/>
        <v>540</v>
      </c>
      <c r="G61" s="26">
        <f t="shared" si="11"/>
        <v>-2.6200000138487667E-4</v>
      </c>
      <c r="I61" s="26">
        <f t="shared" si="17"/>
        <v>-2.6200000138487667E-4</v>
      </c>
      <c r="P61" s="26">
        <f t="shared" si="15"/>
        <v>1.1554083766106963E-3</v>
      </c>
      <c r="Q61" s="27">
        <f t="shared" si="16"/>
        <v>28803.038</v>
      </c>
      <c r="R61" s="27"/>
      <c r="S61" s="26">
        <f t="shared" si="12"/>
        <v>2.0090465100120411E-6</v>
      </c>
      <c r="AC61" s="26" t="s">
        <v>101</v>
      </c>
      <c r="AD61" s="26">
        <v>6</v>
      </c>
      <c r="AF61" s="26" t="s">
        <v>80</v>
      </c>
      <c r="AH61" s="26" t="s">
        <v>82</v>
      </c>
      <c r="AJ61" s="26">
        <v>1825</v>
      </c>
      <c r="AK61" s="26">
        <v>4.582749999826774E-2</v>
      </c>
    </row>
    <row r="62" spans="1:37" s="26" customFormat="1" ht="12.75" customHeight="1">
      <c r="A62" s="70" t="s">
        <v>103</v>
      </c>
      <c r="B62" s="70"/>
      <c r="C62" s="71">
        <v>43889.303999999996</v>
      </c>
      <c r="D62" s="72"/>
      <c r="E62" s="26">
        <f t="shared" si="13"/>
        <v>566.00308518746533</v>
      </c>
      <c r="F62" s="26">
        <f t="shared" si="14"/>
        <v>566</v>
      </c>
      <c r="G62" s="26">
        <f t="shared" si="11"/>
        <v>8.0401999948662706E-3</v>
      </c>
      <c r="I62" s="26">
        <f t="shared" si="17"/>
        <v>8.0401999948662706E-3</v>
      </c>
      <c r="P62" s="26">
        <f t="shared" si="15"/>
        <v>1.6892427901169542E-3</v>
      </c>
      <c r="Q62" s="27">
        <f t="shared" si="16"/>
        <v>28870.803999999996</v>
      </c>
      <c r="R62" s="27"/>
      <c r="S62" s="26">
        <f t="shared" si="12"/>
        <v>4.0334657416557252E-5</v>
      </c>
      <c r="AC62" s="26" t="s">
        <v>101</v>
      </c>
      <c r="AD62" s="26">
        <v>6</v>
      </c>
      <c r="AF62" s="26" t="s">
        <v>80</v>
      </c>
      <c r="AH62" s="26" t="s">
        <v>82</v>
      </c>
      <c r="AJ62" s="26">
        <v>1825</v>
      </c>
      <c r="AK62" s="26">
        <v>4.6827500002109446E-2</v>
      </c>
    </row>
    <row r="63" spans="1:37" s="26" customFormat="1" ht="12.75" customHeight="1">
      <c r="A63" s="70" t="s">
        <v>104</v>
      </c>
      <c r="B63" s="70"/>
      <c r="C63" s="71">
        <v>44118.62</v>
      </c>
      <c r="D63" s="72"/>
      <c r="E63" s="26">
        <f t="shared" si="13"/>
        <v>653.99627553461676</v>
      </c>
      <c r="F63" s="26">
        <f t="shared" si="14"/>
        <v>654</v>
      </c>
      <c r="G63" s="26">
        <f t="shared" si="11"/>
        <v>-9.7061999986181036E-3</v>
      </c>
      <c r="I63" s="26">
        <f t="shared" si="17"/>
        <v>-9.7061999986181036E-3</v>
      </c>
      <c r="P63" s="26">
        <f t="shared" si="15"/>
        <v>3.6166564299818906E-3</v>
      </c>
      <c r="Q63" s="27">
        <f t="shared" si="16"/>
        <v>29100.120000000003</v>
      </c>
      <c r="R63" s="27"/>
      <c r="S63" s="26">
        <f t="shared" si="12"/>
        <v>1.7749850341708818E-4</v>
      </c>
      <c r="AC63" s="26" t="s">
        <v>101</v>
      </c>
      <c r="AD63" s="26">
        <v>11</v>
      </c>
      <c r="AF63" s="26" t="s">
        <v>80</v>
      </c>
      <c r="AH63" s="26" t="s">
        <v>82</v>
      </c>
      <c r="AJ63" s="26">
        <v>1962</v>
      </c>
      <c r="AK63" s="26">
        <v>4.788140000164276E-2</v>
      </c>
    </row>
    <row r="64" spans="1:37" s="26" customFormat="1" ht="12.75" customHeight="1">
      <c r="A64" s="70" t="s">
        <v>105</v>
      </c>
      <c r="B64" s="70"/>
      <c r="C64" s="71">
        <v>44212.445</v>
      </c>
      <c r="D64" s="72"/>
      <c r="E64" s="26">
        <f t="shared" si="13"/>
        <v>689.99882696722932</v>
      </c>
      <c r="F64" s="26">
        <f t="shared" si="14"/>
        <v>690</v>
      </c>
      <c r="G64" s="26">
        <f t="shared" si="11"/>
        <v>-3.0570000017178245E-3</v>
      </c>
      <c r="I64" s="26">
        <f t="shared" si="17"/>
        <v>-3.0570000017178245E-3</v>
      </c>
      <c r="P64" s="26">
        <f t="shared" si="15"/>
        <v>4.4588032578210448E-3</v>
      </c>
      <c r="Q64" s="27">
        <f t="shared" si="16"/>
        <v>29193.945</v>
      </c>
      <c r="R64" s="27"/>
      <c r="S64" s="26">
        <f t="shared" si="12"/>
        <v>5.6487298636095091E-5</v>
      </c>
      <c r="AC64" s="26" t="s">
        <v>101</v>
      </c>
      <c r="AD64" s="26">
        <v>7</v>
      </c>
      <c r="AF64" s="26" t="s">
        <v>80</v>
      </c>
      <c r="AH64" s="26" t="s">
        <v>82</v>
      </c>
      <c r="AJ64" s="26">
        <v>2068</v>
      </c>
      <c r="AK64" s="26">
        <v>5.1959600001282524E-2</v>
      </c>
    </row>
    <row r="65" spans="1:37" s="26" customFormat="1" ht="12.75" customHeight="1">
      <c r="A65" s="70" t="s">
        <v>105</v>
      </c>
      <c r="B65" s="70"/>
      <c r="C65" s="71">
        <v>44212.453999999998</v>
      </c>
      <c r="D65" s="72"/>
      <c r="E65" s="26">
        <f t="shared" si="13"/>
        <v>690.00228044938046</v>
      </c>
      <c r="F65" s="26">
        <f t="shared" si="14"/>
        <v>690</v>
      </c>
      <c r="G65" s="26">
        <f t="shared" si="11"/>
        <v>5.942999996477738E-3</v>
      </c>
      <c r="I65" s="26">
        <f t="shared" si="17"/>
        <v>5.942999996477738E-3</v>
      </c>
      <c r="P65" s="26">
        <f t="shared" si="15"/>
        <v>4.4588032578210448E-3</v>
      </c>
      <c r="Q65" s="27">
        <f t="shared" si="16"/>
        <v>29193.953999999998</v>
      </c>
      <c r="R65" s="27"/>
      <c r="S65" s="26">
        <f t="shared" si="12"/>
        <v>2.2028399590391644E-6</v>
      </c>
      <c r="AC65" s="26" t="s">
        <v>101</v>
      </c>
      <c r="AD65" s="26">
        <v>8</v>
      </c>
      <c r="AF65" s="26" t="s">
        <v>85</v>
      </c>
      <c r="AH65" s="26" t="s">
        <v>82</v>
      </c>
      <c r="AJ65" s="26">
        <v>2076</v>
      </c>
      <c r="AK65" s="26">
        <v>5.3437200003827456E-2</v>
      </c>
    </row>
    <row r="66" spans="1:37" s="26" customFormat="1" ht="12.75" customHeight="1">
      <c r="A66" s="70" t="s">
        <v>105</v>
      </c>
      <c r="B66" s="70"/>
      <c r="C66" s="71">
        <v>44225.478000000003</v>
      </c>
      <c r="D66" s="72"/>
      <c r="E66" s="26">
        <f t="shared" si="13"/>
        <v>694.99985284328977</v>
      </c>
      <c r="F66" s="26">
        <f t="shared" si="14"/>
        <v>695</v>
      </c>
      <c r="G66" s="26">
        <f t="shared" si="11"/>
        <v>-3.8349999522324651E-4</v>
      </c>
      <c r="I66" s="26">
        <f t="shared" si="17"/>
        <v>-3.8349999522324651E-4</v>
      </c>
      <c r="P66" s="26">
        <f t="shared" si="15"/>
        <v>4.5782322937420478E-3</v>
      </c>
      <c r="Q66" s="27">
        <f t="shared" si="16"/>
        <v>29206.978000000003</v>
      </c>
      <c r="R66" s="27"/>
      <c r="S66" s="26">
        <f t="shared" si="12"/>
        <v>2.4618787307360779E-5</v>
      </c>
      <c r="AC66" s="26" t="s">
        <v>101</v>
      </c>
      <c r="AD66" s="26">
        <v>10</v>
      </c>
      <c r="AF66" s="26" t="s">
        <v>80</v>
      </c>
      <c r="AH66" s="26" t="s">
        <v>82</v>
      </c>
      <c r="AJ66" s="26">
        <v>2089</v>
      </c>
      <c r="AK66" s="26">
        <v>5.458830000134185E-2</v>
      </c>
    </row>
    <row r="67" spans="1:37" s="26" customFormat="1" ht="12.75" customHeight="1">
      <c r="A67" s="70" t="s">
        <v>106</v>
      </c>
      <c r="B67" s="70"/>
      <c r="C67" s="71">
        <v>44582.516000000003</v>
      </c>
      <c r="D67" s="72"/>
      <c r="E67" s="26">
        <f t="shared" si="13"/>
        <v>832.00255956748447</v>
      </c>
      <c r="F67" s="26">
        <f t="shared" si="14"/>
        <v>832</v>
      </c>
      <c r="G67" s="26">
        <f t="shared" si="11"/>
        <v>6.6704000055324286E-3</v>
      </c>
      <c r="I67" s="26">
        <f t="shared" si="17"/>
        <v>6.6704000055324286E-3</v>
      </c>
      <c r="P67" s="26">
        <f t="shared" si="15"/>
        <v>8.084434326371041E-3</v>
      </c>
      <c r="Q67" s="27">
        <f t="shared" si="16"/>
        <v>29564.016000000003</v>
      </c>
      <c r="R67" s="27"/>
      <c r="S67" s="26">
        <f t="shared" si="12"/>
        <v>1.9994930605095156E-6</v>
      </c>
      <c r="AC67" s="26" t="s">
        <v>101</v>
      </c>
      <c r="AD67" s="26">
        <v>14</v>
      </c>
      <c r="AF67" s="26" t="s">
        <v>85</v>
      </c>
      <c r="AH67" s="26" t="s">
        <v>82</v>
      </c>
      <c r="AJ67" s="26">
        <v>2104</v>
      </c>
      <c r="AK67" s="26">
        <v>4.8608799996145535E-2</v>
      </c>
    </row>
    <row r="68" spans="1:37" s="26" customFormat="1" ht="12.75" customHeight="1">
      <c r="A68" s="70" t="s">
        <v>106</v>
      </c>
      <c r="B68" s="70"/>
      <c r="C68" s="71">
        <v>44590.334999999999</v>
      </c>
      <c r="D68" s="72"/>
      <c r="E68" s="26">
        <f t="shared" si="13"/>
        <v>835.00286811692706</v>
      </c>
      <c r="F68" s="26">
        <f t="shared" si="14"/>
        <v>835</v>
      </c>
      <c r="G68" s="26">
        <f t="shared" si="11"/>
        <v>7.4745000019902363E-3</v>
      </c>
      <c r="I68" s="26">
        <f t="shared" si="17"/>
        <v>7.4745000019902363E-3</v>
      </c>
      <c r="P68" s="26">
        <f t="shared" si="15"/>
        <v>8.1662610753288518E-3</v>
      </c>
      <c r="Q68" s="27">
        <f t="shared" si="16"/>
        <v>29571.834999999999</v>
      </c>
      <c r="R68" s="27"/>
      <c r="S68" s="26">
        <f t="shared" si="12"/>
        <v>4.7853338258659342E-7</v>
      </c>
      <c r="AC68" s="26" t="s">
        <v>101</v>
      </c>
      <c r="AD68" s="26">
        <v>12</v>
      </c>
      <c r="AF68" s="26" t="s">
        <v>107</v>
      </c>
      <c r="AH68" s="26" t="s">
        <v>82</v>
      </c>
      <c r="AJ68" s="26">
        <v>2350</v>
      </c>
      <c r="AK68" s="26">
        <v>7.9545000000507571E-2</v>
      </c>
    </row>
    <row r="69" spans="1:37" s="26" customFormat="1" ht="12.75" customHeight="1">
      <c r="A69" s="70" t="s">
        <v>106</v>
      </c>
      <c r="B69" s="70"/>
      <c r="C69" s="71">
        <v>44603.364000000001</v>
      </c>
      <c r="D69" s="72"/>
      <c r="E69" s="26">
        <f t="shared" si="13"/>
        <v>840.00235911203083</v>
      </c>
      <c r="F69" s="26">
        <f t="shared" si="14"/>
        <v>840</v>
      </c>
      <c r="G69" s="26">
        <f t="shared" si="11"/>
        <v>6.1480000003939494E-3</v>
      </c>
      <c r="I69" s="26">
        <f t="shared" si="17"/>
        <v>6.1480000003939494E-3</v>
      </c>
      <c r="P69" s="26">
        <f t="shared" si="15"/>
        <v>8.3031198095211908E-3</v>
      </c>
      <c r="Q69" s="27">
        <f t="shared" si="16"/>
        <v>29584.864000000001</v>
      </c>
      <c r="R69" s="27"/>
      <c r="S69" s="26">
        <f t="shared" si="12"/>
        <v>4.6445413916926375E-6</v>
      </c>
      <c r="AC69" s="26" t="s">
        <v>101</v>
      </c>
      <c r="AD69" s="26">
        <v>14</v>
      </c>
      <c r="AF69" s="26" t="s">
        <v>85</v>
      </c>
      <c r="AH69" s="26" t="s">
        <v>82</v>
      </c>
      <c r="AJ69" s="26">
        <v>2381</v>
      </c>
      <c r="AK69" s="26">
        <v>8.1520699997781776E-2</v>
      </c>
    </row>
    <row r="70" spans="1:37" s="26" customFormat="1" ht="12.75" customHeight="1">
      <c r="A70" s="70" t="s">
        <v>106</v>
      </c>
      <c r="B70" s="70"/>
      <c r="C70" s="71">
        <v>44603.364999999998</v>
      </c>
      <c r="D70" s="72"/>
      <c r="E70" s="26">
        <f t="shared" si="13"/>
        <v>840.00274283226861</v>
      </c>
      <c r="F70" s="26">
        <f t="shared" si="14"/>
        <v>840</v>
      </c>
      <c r="G70" s="26">
        <f t="shared" si="11"/>
        <v>7.1479999969596975E-3</v>
      </c>
      <c r="I70" s="26">
        <f t="shared" si="17"/>
        <v>7.1479999969596975E-3</v>
      </c>
      <c r="P70" s="26">
        <f t="shared" si="15"/>
        <v>8.3031198095211908E-3</v>
      </c>
      <c r="Q70" s="27">
        <f t="shared" si="16"/>
        <v>29584.864999999998</v>
      </c>
      <c r="R70" s="27"/>
      <c r="S70" s="26">
        <f t="shared" si="12"/>
        <v>1.3343017813720995E-6</v>
      </c>
      <c r="AC70" s="26" t="s">
        <v>101</v>
      </c>
      <c r="AD70" s="26">
        <v>6</v>
      </c>
      <c r="AF70" s="26" t="s">
        <v>80</v>
      </c>
      <c r="AH70" s="26" t="s">
        <v>82</v>
      </c>
      <c r="AJ70" s="26">
        <v>2381</v>
      </c>
      <c r="AK70" s="26">
        <v>8.2520700001623482E-2</v>
      </c>
    </row>
    <row r="71" spans="1:37" s="26" customFormat="1" ht="12.75" customHeight="1">
      <c r="A71" s="103" t="s">
        <v>384</v>
      </c>
      <c r="B71" s="104" t="s">
        <v>145</v>
      </c>
      <c r="C71" s="103">
        <v>44608.584999999999</v>
      </c>
      <c r="D71" s="103" t="s">
        <v>248</v>
      </c>
      <c r="E71" s="26">
        <f t="shared" si="13"/>
        <v>842.00576248031859</v>
      </c>
      <c r="F71" s="26">
        <f t="shared" si="14"/>
        <v>842</v>
      </c>
      <c r="G71" s="26">
        <f t="shared" si="11"/>
        <v>1.5017400000942871E-2</v>
      </c>
      <c r="I71" s="26">
        <f t="shared" si="17"/>
        <v>1.5017400000942871E-2</v>
      </c>
      <c r="O71" s="26">
        <f ca="1">+C$11+C$12*$F71</f>
        <v>8.8503804358717422E-2</v>
      </c>
      <c r="P71" s="26">
        <f t="shared" si="15"/>
        <v>8.358031589940057E-3</v>
      </c>
      <c r="Q71" s="27">
        <f t="shared" si="16"/>
        <v>29590.084999999999</v>
      </c>
      <c r="R71" s="27"/>
      <c r="S71" s="26">
        <f t="shared" si="12"/>
        <v>4.434718763346214E-5</v>
      </c>
    </row>
    <row r="72" spans="1:37" s="26" customFormat="1" ht="12.75" customHeight="1">
      <c r="A72" s="103" t="s">
        <v>384</v>
      </c>
      <c r="B72" s="104" t="s">
        <v>145</v>
      </c>
      <c r="C72" s="103">
        <v>44634.642</v>
      </c>
      <c r="D72" s="103" t="s">
        <v>248</v>
      </c>
      <c r="E72" s="26">
        <f t="shared" si="13"/>
        <v>852.0043607502854</v>
      </c>
      <c r="F72" s="26">
        <f t="shared" si="14"/>
        <v>852</v>
      </c>
      <c r="G72" s="26">
        <f t="shared" si="11"/>
        <v>1.1364400001184549E-2</v>
      </c>
      <c r="I72" s="26">
        <f t="shared" si="17"/>
        <v>1.1364400001184549E-2</v>
      </c>
      <c r="O72" s="26">
        <f ca="1">+C$11+C$12*$F72</f>
        <v>8.8999620488056763E-2</v>
      </c>
      <c r="P72" s="26">
        <f t="shared" si="15"/>
        <v>8.6340329498223629E-3</v>
      </c>
      <c r="Q72" s="27">
        <f t="shared" si="16"/>
        <v>29616.142</v>
      </c>
      <c r="R72" s="27"/>
      <c r="S72" s="26">
        <f t="shared" si="12"/>
        <v>7.4549042351642395E-6</v>
      </c>
    </row>
    <row r="73" spans="1:37" s="26" customFormat="1" ht="12.75" customHeight="1">
      <c r="A73" s="70" t="s">
        <v>108</v>
      </c>
      <c r="B73" s="70"/>
      <c r="C73" s="71">
        <v>44663.302000000003</v>
      </c>
      <c r="D73" s="72"/>
      <c r="E73" s="26">
        <f t="shared" si="13"/>
        <v>863.00178280260445</v>
      </c>
      <c r="F73" s="26">
        <f t="shared" si="14"/>
        <v>863</v>
      </c>
      <c r="G73" s="26">
        <f t="shared" si="11"/>
        <v>4.6461000019917265E-3</v>
      </c>
      <c r="I73" s="26">
        <f t="shared" si="17"/>
        <v>4.6461000019917265E-3</v>
      </c>
      <c r="P73" s="26">
        <f t="shared" si="15"/>
        <v>8.9404111769347452E-3</v>
      </c>
      <c r="Q73" s="27">
        <f t="shared" si="16"/>
        <v>29644.802000000003</v>
      </c>
      <c r="R73" s="27"/>
      <c r="S73" s="26">
        <f t="shared" si="12"/>
        <v>1.8441108467240491E-5</v>
      </c>
      <c r="AC73" s="26" t="s">
        <v>101</v>
      </c>
      <c r="AD73" s="26">
        <v>7</v>
      </c>
      <c r="AF73" s="26" t="s">
        <v>80</v>
      </c>
      <c r="AH73" s="26" t="s">
        <v>82</v>
      </c>
      <c r="AJ73" s="26">
        <v>2381</v>
      </c>
      <c r="AK73" s="26">
        <v>9.7520700001041405E-2</v>
      </c>
    </row>
    <row r="74" spans="1:37" s="26" customFormat="1" ht="12.75" customHeight="1">
      <c r="A74" s="103" t="s">
        <v>384</v>
      </c>
      <c r="B74" s="104" t="s">
        <v>145</v>
      </c>
      <c r="C74" s="103">
        <v>44957.798000000003</v>
      </c>
      <c r="D74" s="103" t="s">
        <v>248</v>
      </c>
      <c r="E74" s="26">
        <f t="shared" si="13"/>
        <v>976.00585833363562</v>
      </c>
      <c r="F74" s="26">
        <f t="shared" si="14"/>
        <v>976</v>
      </c>
      <c r="G74" s="26">
        <f t="shared" si="11"/>
        <v>1.5267200004018378E-2</v>
      </c>
      <c r="I74" s="26">
        <f t="shared" si="17"/>
        <v>1.5267200004018378E-2</v>
      </c>
      <c r="O74" s="26">
        <f ca="1">+C$11+C$12*$F74</f>
        <v>9.5147740491864696E-2</v>
      </c>
      <c r="P74" s="26">
        <f t="shared" si="15"/>
        <v>1.2256182134070905E-2</v>
      </c>
      <c r="Q74" s="27">
        <f t="shared" si="16"/>
        <v>29939.298000000003</v>
      </c>
      <c r="R74" s="27"/>
      <c r="S74" s="26">
        <f t="shared" si="12"/>
        <v>9.0662286131430165E-6</v>
      </c>
    </row>
    <row r="75" spans="1:37" s="26" customFormat="1" ht="12.75" customHeight="1">
      <c r="A75" s="70" t="s">
        <v>109</v>
      </c>
      <c r="B75" s="70"/>
      <c r="C75" s="71">
        <v>45236.642</v>
      </c>
      <c r="D75" s="72"/>
      <c r="E75" s="26">
        <f t="shared" si="13"/>
        <v>1083.0039446824301</v>
      </c>
      <c r="F75" s="26">
        <f t="shared" si="14"/>
        <v>1083</v>
      </c>
      <c r="G75" s="26">
        <f t="shared" si="11"/>
        <v>1.028010000300128E-2</v>
      </c>
      <c r="I75" s="26">
        <f t="shared" si="17"/>
        <v>1.028010000300128E-2</v>
      </c>
      <c r="P75" s="26">
        <f t="shared" si="15"/>
        <v>1.5678856592388879E-2</v>
      </c>
      <c r="Q75" s="27">
        <f t="shared" si="16"/>
        <v>30218.142</v>
      </c>
      <c r="R75" s="27"/>
      <c r="S75" s="26">
        <f t="shared" si="12"/>
        <v>2.914657271145602E-5</v>
      </c>
      <c r="AC75" s="26" t="s">
        <v>101</v>
      </c>
      <c r="AD75" s="26">
        <v>7</v>
      </c>
      <c r="AF75" s="26" t="s">
        <v>80</v>
      </c>
      <c r="AH75" s="26" t="s">
        <v>82</v>
      </c>
      <c r="AJ75" s="26">
        <v>2394</v>
      </c>
      <c r="AK75" s="26">
        <v>8.867179999651853E-2</v>
      </c>
    </row>
    <row r="76" spans="1:37" s="26" customFormat="1" ht="12.75" customHeight="1">
      <c r="A76" s="70" t="s">
        <v>111</v>
      </c>
      <c r="B76" s="70"/>
      <c r="C76" s="71">
        <v>45241.859199999999</v>
      </c>
      <c r="D76" s="72"/>
      <c r="E76" s="26">
        <f t="shared" si="13"/>
        <v>1085.0058899138098</v>
      </c>
      <c r="F76" s="26">
        <f t="shared" si="14"/>
        <v>1085</v>
      </c>
      <c r="G76" s="26">
        <f t="shared" si="11"/>
        <v>1.5349499997682869E-2</v>
      </c>
      <c r="J76" s="26">
        <f>+G76</f>
        <v>1.5349499997682869E-2</v>
      </c>
      <c r="P76" s="26">
        <f t="shared" si="15"/>
        <v>1.5745452280890325E-2</v>
      </c>
      <c r="Q76" s="27">
        <f t="shared" si="16"/>
        <v>30223.359199999999</v>
      </c>
      <c r="R76" s="27"/>
      <c r="S76" s="26">
        <f t="shared" si="12"/>
        <v>1.5677821057719705E-7</v>
      </c>
      <c r="AC76" s="26" t="s">
        <v>110</v>
      </c>
      <c r="AH76" s="26" t="s">
        <v>112</v>
      </c>
      <c r="AJ76" s="26">
        <v>2513</v>
      </c>
      <c r="AK76" s="26">
        <v>8.5901100006594788E-2</v>
      </c>
    </row>
    <row r="77" spans="1:37" s="26" customFormat="1" ht="12.75" customHeight="1">
      <c r="A77" s="70" t="s">
        <v>113</v>
      </c>
      <c r="B77" s="70"/>
      <c r="C77" s="71">
        <v>45296.587</v>
      </c>
      <c r="D77" s="72"/>
      <c r="E77" s="26">
        <f t="shared" si="13"/>
        <v>1106.0060544146766</v>
      </c>
      <c r="F77" s="26">
        <f t="shared" si="14"/>
        <v>1106</v>
      </c>
      <c r="G77" s="26">
        <f t="shared" si="11"/>
        <v>1.5778200002387166E-2</v>
      </c>
      <c r="I77" s="26">
        <f t="shared" ref="I77:I86" si="18">+G77</f>
        <v>1.5778200002387166E-2</v>
      </c>
      <c r="P77" s="26">
        <f t="shared" si="15"/>
        <v>1.6450512902752096E-2</v>
      </c>
      <c r="Q77" s="27">
        <f t="shared" si="16"/>
        <v>30278.087</v>
      </c>
      <c r="R77" s="27"/>
      <c r="S77" s="26">
        <f t="shared" si="12"/>
        <v>4.5200463599710395E-7</v>
      </c>
      <c r="AC77" s="26" t="s">
        <v>101</v>
      </c>
      <c r="AD77" s="26">
        <v>7</v>
      </c>
      <c r="AF77" s="26" t="s">
        <v>80</v>
      </c>
      <c r="AH77" s="26" t="s">
        <v>82</v>
      </c>
      <c r="AJ77" s="26">
        <v>2619</v>
      </c>
      <c r="AK77" s="26">
        <v>8.6979300001985393E-2</v>
      </c>
    </row>
    <row r="78" spans="1:37" s="26" customFormat="1" ht="12.75" customHeight="1">
      <c r="A78" s="70" t="s">
        <v>113</v>
      </c>
      <c r="B78" s="70"/>
      <c r="C78" s="71">
        <v>45351.317000000003</v>
      </c>
      <c r="D78" s="72"/>
      <c r="E78" s="26">
        <f t="shared" si="13"/>
        <v>1127.0070631000704</v>
      </c>
      <c r="F78" s="26">
        <f t="shared" si="14"/>
        <v>1127</v>
      </c>
      <c r="G78" s="26">
        <f t="shared" si="11"/>
        <v>1.8406900002446491E-2</v>
      </c>
      <c r="I78" s="26">
        <f t="shared" si="18"/>
        <v>1.8406900002446491E-2</v>
      </c>
      <c r="P78" s="26">
        <f t="shared" si="15"/>
        <v>1.7166175589355469E-2</v>
      </c>
      <c r="Q78" s="27">
        <f t="shared" si="16"/>
        <v>30332.817000000003</v>
      </c>
      <c r="R78" s="27"/>
      <c r="S78" s="26">
        <f t="shared" si="12"/>
        <v>1.5393970692400605E-6</v>
      </c>
      <c r="AC78" s="26" t="s">
        <v>101</v>
      </c>
      <c r="AD78" s="26">
        <v>9</v>
      </c>
      <c r="AF78" s="26" t="s">
        <v>114</v>
      </c>
      <c r="AH78" s="26" t="s">
        <v>82</v>
      </c>
      <c r="AJ78" s="26">
        <v>2810</v>
      </c>
      <c r="AK78" s="26">
        <v>8.9507000004232395E-2</v>
      </c>
    </row>
    <row r="79" spans="1:37" s="26" customFormat="1" ht="12.75" customHeight="1">
      <c r="A79" s="70" t="s">
        <v>116</v>
      </c>
      <c r="B79" s="70"/>
      <c r="C79" s="71">
        <v>46005.444000000003</v>
      </c>
      <c r="D79" s="72"/>
      <c r="E79" s="26">
        <f t="shared" si="13"/>
        <v>1378.0088319352567</v>
      </c>
      <c r="F79" s="26">
        <f t="shared" si="14"/>
        <v>1378</v>
      </c>
      <c r="G79" s="26">
        <f t="shared" si="11"/>
        <v>2.3016600003757048E-2</v>
      </c>
      <c r="I79" s="26">
        <f t="shared" si="18"/>
        <v>2.3016600003757048E-2</v>
      </c>
      <c r="P79" s="26">
        <f t="shared" si="15"/>
        <v>2.6540710970547401E-2</v>
      </c>
      <c r="Q79" s="27">
        <f t="shared" si="16"/>
        <v>30986.944000000003</v>
      </c>
      <c r="R79" s="27"/>
      <c r="S79" s="26">
        <f t="shared" si="12"/>
        <v>1.2419358106252037E-5</v>
      </c>
      <c r="AC79" s="26" t="s">
        <v>101</v>
      </c>
      <c r="AD79" s="26">
        <v>10</v>
      </c>
      <c r="AF79" s="26" t="s">
        <v>115</v>
      </c>
      <c r="AH79" s="26" t="s">
        <v>82</v>
      </c>
      <c r="AJ79" s="26">
        <v>2914</v>
      </c>
      <c r="AK79" s="26">
        <v>0.12971580000157701</v>
      </c>
    </row>
    <row r="80" spans="1:37" s="26" customFormat="1" ht="12.75" customHeight="1">
      <c r="A80" s="70" t="s">
        <v>117</v>
      </c>
      <c r="B80" s="70"/>
      <c r="C80" s="71">
        <v>46065.389000000003</v>
      </c>
      <c r="D80" s="72"/>
      <c r="E80" s="26">
        <f t="shared" si="13"/>
        <v>1401.0109416675029</v>
      </c>
      <c r="F80" s="26">
        <f t="shared" si="14"/>
        <v>1401</v>
      </c>
      <c r="G80" s="26">
        <f t="shared" si="11"/>
        <v>2.8514700003142934E-2</v>
      </c>
      <c r="I80" s="26">
        <f t="shared" si="18"/>
        <v>2.8514700003142934E-2</v>
      </c>
      <c r="P80" s="26">
        <f t="shared" si="15"/>
        <v>2.7475485215767211E-2</v>
      </c>
      <c r="Q80" s="27">
        <f t="shared" si="16"/>
        <v>31046.889000000003</v>
      </c>
      <c r="R80" s="27"/>
      <c r="S80" s="26">
        <f t="shared" si="12"/>
        <v>1.0799673743003706E-6</v>
      </c>
      <c r="AC80" s="26" t="s">
        <v>101</v>
      </c>
      <c r="AD80" s="26">
        <v>9</v>
      </c>
      <c r="AF80" s="26" t="s">
        <v>85</v>
      </c>
      <c r="AH80" s="26" t="s">
        <v>82</v>
      </c>
      <c r="AJ80" s="26">
        <v>3074</v>
      </c>
      <c r="AK80" s="26">
        <v>0.14126779999787686</v>
      </c>
    </row>
    <row r="81" spans="1:37" s="26" customFormat="1" ht="12.75" customHeight="1">
      <c r="A81" s="70" t="s">
        <v>118</v>
      </c>
      <c r="B81" s="70"/>
      <c r="C81" s="71">
        <v>46435.451999999997</v>
      </c>
      <c r="D81" s="72"/>
      <c r="E81" s="26">
        <f t="shared" si="13"/>
        <v>1543.0116045058419</v>
      </c>
      <c r="F81" s="26">
        <f t="shared" si="14"/>
        <v>1543</v>
      </c>
      <c r="G81" s="26">
        <f t="shared" si="11"/>
        <v>3.0242100001487415E-2</v>
      </c>
      <c r="I81" s="26">
        <f t="shared" si="18"/>
        <v>3.0242100001487415E-2</v>
      </c>
      <c r="P81" s="26">
        <f t="shared" si="15"/>
        <v>3.3528340004139026E-2</v>
      </c>
      <c r="Q81" s="27">
        <f t="shared" si="16"/>
        <v>31416.951999999997</v>
      </c>
      <c r="R81" s="27"/>
      <c r="S81" s="26">
        <f t="shared" si="12"/>
        <v>1.0799373355027659E-5</v>
      </c>
      <c r="AC81" s="26" t="s">
        <v>101</v>
      </c>
      <c r="AD81" s="26">
        <v>11</v>
      </c>
      <c r="AF81" s="26" t="s">
        <v>85</v>
      </c>
      <c r="AH81" s="26" t="s">
        <v>82</v>
      </c>
      <c r="AJ81" s="26">
        <v>3214</v>
      </c>
      <c r="AK81" s="26">
        <v>0.16212580000137677</v>
      </c>
    </row>
    <row r="82" spans="1:37" s="26" customFormat="1" ht="12.75" customHeight="1">
      <c r="A82" s="70" t="s">
        <v>119</v>
      </c>
      <c r="B82" s="70"/>
      <c r="C82" s="71">
        <v>46685.627</v>
      </c>
      <c r="D82" s="72"/>
      <c r="E82" s="26">
        <f t="shared" si="13"/>
        <v>1639.0088153201691</v>
      </c>
      <c r="F82" s="26">
        <f t="shared" si="14"/>
        <v>1639</v>
      </c>
      <c r="G82" s="26">
        <f t="shared" si="11"/>
        <v>2.2973300001467578E-2</v>
      </c>
      <c r="I82" s="26">
        <f t="shared" si="18"/>
        <v>2.2973300001467578E-2</v>
      </c>
      <c r="P82" s="26">
        <f t="shared" si="15"/>
        <v>3.7895054809811965E-2</v>
      </c>
      <c r="Q82" s="27">
        <f t="shared" si="16"/>
        <v>31667.127</v>
      </c>
      <c r="R82" s="27"/>
      <c r="S82" s="26">
        <f t="shared" si="12"/>
        <v>2.2265876656034882E-4</v>
      </c>
      <c r="AC82" s="26" t="s">
        <v>101</v>
      </c>
      <c r="AD82" s="26">
        <v>7</v>
      </c>
      <c r="AF82" s="26" t="s">
        <v>80</v>
      </c>
      <c r="AH82" s="26" t="s">
        <v>82</v>
      </c>
      <c r="AJ82" s="26">
        <v>3242</v>
      </c>
      <c r="AK82" s="26">
        <v>0.15729740000097081</v>
      </c>
    </row>
    <row r="83" spans="1:37" s="26" customFormat="1" ht="12.75" customHeight="1">
      <c r="A83" s="70" t="s">
        <v>120</v>
      </c>
      <c r="B83" s="70"/>
      <c r="C83" s="71">
        <v>47149.51</v>
      </c>
      <c r="D83" s="72"/>
      <c r="E83" s="26">
        <f t="shared" si="13"/>
        <v>1817.0101109899292</v>
      </c>
      <c r="F83" s="26">
        <f t="shared" si="14"/>
        <v>1817</v>
      </c>
      <c r="G83" s="26">
        <f t="shared" ref="G83:G114" si="19">+C83-(C$7+F83*C$8)</f>
        <v>2.6349900006607641E-2</v>
      </c>
      <c r="I83" s="26">
        <f t="shared" si="18"/>
        <v>2.6349900006607641E-2</v>
      </c>
      <c r="P83" s="26">
        <f t="shared" si="15"/>
        <v>4.6577934772288949E-2</v>
      </c>
      <c r="Q83" s="27">
        <f t="shared" si="16"/>
        <v>32131.010000000002</v>
      </c>
      <c r="R83" s="27"/>
      <c r="S83" s="26">
        <f t="shared" ref="S83:S114" si="20">+(P83-G83)^2</f>
        <v>4.0917339048161171E-4</v>
      </c>
      <c r="AC83" s="26" t="s">
        <v>101</v>
      </c>
      <c r="AD83" s="26">
        <v>17</v>
      </c>
      <c r="AF83" s="26" t="s">
        <v>80</v>
      </c>
      <c r="AH83" s="26" t="s">
        <v>82</v>
      </c>
      <c r="AJ83"/>
      <c r="AK83"/>
    </row>
    <row r="84" spans="1:37" s="26" customFormat="1" ht="12.75" customHeight="1">
      <c r="A84" s="70" t="s">
        <v>120</v>
      </c>
      <c r="B84" s="70"/>
      <c r="C84" s="71">
        <v>47157.349000000002</v>
      </c>
      <c r="D84" s="72"/>
      <c r="E84" s="26">
        <f t="shared" si="13"/>
        <v>1820.0180939441552</v>
      </c>
      <c r="F84" s="26">
        <f t="shared" si="14"/>
        <v>1820</v>
      </c>
      <c r="G84" s="26">
        <f t="shared" si="19"/>
        <v>4.7153999999864027E-2</v>
      </c>
      <c r="I84" s="26">
        <f t="shared" si="18"/>
        <v>4.7153999999864027E-2</v>
      </c>
      <c r="P84" s="26">
        <f t="shared" si="15"/>
        <v>4.6730802567304427E-2</v>
      </c>
      <c r="Q84" s="27">
        <f t="shared" si="16"/>
        <v>32138.849000000002</v>
      </c>
      <c r="R84" s="27"/>
      <c r="S84" s="26">
        <f t="shared" si="20"/>
        <v>1.7909606692503669E-7</v>
      </c>
      <c r="AC84" s="26" t="s">
        <v>101</v>
      </c>
      <c r="AD84" s="26">
        <v>11</v>
      </c>
      <c r="AF84" s="26" t="s">
        <v>85</v>
      </c>
      <c r="AH84" s="26" t="s">
        <v>82</v>
      </c>
      <c r="AJ84"/>
      <c r="AK84"/>
    </row>
    <row r="85" spans="1:37" s="26" customFormat="1" ht="12.75" customHeight="1">
      <c r="A85" s="70" t="s">
        <v>122</v>
      </c>
      <c r="B85" s="70"/>
      <c r="C85" s="71">
        <v>47157.351000000002</v>
      </c>
      <c r="D85" s="72"/>
      <c r="E85" s="26">
        <f t="shared" ref="E85:E116" si="21">+(C85-C$7)/C$8</f>
        <v>1820.0188613846335</v>
      </c>
      <c r="F85" s="26">
        <f t="shared" ref="F85:F116" si="22">ROUND(2*E85,0)/2</f>
        <v>1820</v>
      </c>
      <c r="G85" s="26">
        <f t="shared" si="19"/>
        <v>4.9154000000271481E-2</v>
      </c>
      <c r="I85" s="26">
        <f t="shared" si="18"/>
        <v>4.9154000000271481E-2</v>
      </c>
      <c r="P85" s="26">
        <f t="shared" ref="P85:P116" si="23">+D$11+D$12*F85+D$13*F85^2</f>
        <v>4.6730802567304427E-2</v>
      </c>
      <c r="Q85" s="27">
        <f t="shared" ref="Q85:Q116" si="24">+C85-15018.5</f>
        <v>32138.851000000002</v>
      </c>
      <c r="R85" s="27"/>
      <c r="S85" s="26">
        <f t="shared" si="20"/>
        <v>5.8718857991381158E-6</v>
      </c>
      <c r="AC85" s="26" t="s">
        <v>101</v>
      </c>
      <c r="AD85" s="26">
        <v>14</v>
      </c>
      <c r="AF85" s="26" t="s">
        <v>121</v>
      </c>
      <c r="AH85" s="26" t="s">
        <v>82</v>
      </c>
      <c r="AJ85"/>
      <c r="AK85"/>
    </row>
    <row r="86" spans="1:37" s="26" customFormat="1" ht="12.75" customHeight="1">
      <c r="A86" s="70" t="s">
        <v>122</v>
      </c>
      <c r="B86" s="70"/>
      <c r="C86" s="71">
        <v>47170.377</v>
      </c>
      <c r="D86" s="72"/>
      <c r="E86" s="26">
        <f t="shared" si="21"/>
        <v>1825.0172012190183</v>
      </c>
      <c r="F86" s="26">
        <f t="shared" si="22"/>
        <v>1825</v>
      </c>
      <c r="G86" s="26">
        <f t="shared" si="19"/>
        <v>4.4827500001701992E-2</v>
      </c>
      <c r="I86" s="26">
        <f t="shared" si="18"/>
        <v>4.4827500001701992E-2</v>
      </c>
      <c r="P86" s="26">
        <f t="shared" si="23"/>
        <v>4.6986063044926196E-2</v>
      </c>
      <c r="Q86" s="27">
        <f t="shared" si="24"/>
        <v>32151.877</v>
      </c>
      <c r="R86" s="27"/>
      <c r="S86" s="26">
        <f t="shared" si="20"/>
        <v>4.6593944115733379E-6</v>
      </c>
      <c r="AC86" s="26" t="s">
        <v>101</v>
      </c>
      <c r="AD86" s="26">
        <v>6</v>
      </c>
      <c r="AF86" s="26" t="s">
        <v>80</v>
      </c>
      <c r="AH86" s="26" t="s">
        <v>82</v>
      </c>
    </row>
    <row r="87" spans="1:37" s="26" customFormat="1" ht="12.75" customHeight="1">
      <c r="A87" s="70" t="s">
        <v>123</v>
      </c>
      <c r="B87" s="70"/>
      <c r="C87" s="71">
        <v>47170.377999999997</v>
      </c>
      <c r="D87" s="72"/>
      <c r="E87" s="26">
        <f t="shared" si="21"/>
        <v>1825.017584939256</v>
      </c>
      <c r="F87" s="26">
        <f t="shared" si="22"/>
        <v>1825</v>
      </c>
      <c r="G87" s="26">
        <f t="shared" si="19"/>
        <v>4.582749999826774E-2</v>
      </c>
      <c r="N87" s="26">
        <f>+G87</f>
        <v>4.582749999826774E-2</v>
      </c>
      <c r="P87" s="26">
        <f t="shared" si="23"/>
        <v>4.6986063044926196E-2</v>
      </c>
      <c r="Q87" s="27">
        <f t="shared" si="24"/>
        <v>32151.877999999997</v>
      </c>
      <c r="R87" s="27"/>
      <c r="S87" s="26">
        <f t="shared" si="20"/>
        <v>1.3422683330825241E-6</v>
      </c>
      <c r="AC87" s="26" t="s">
        <v>101</v>
      </c>
      <c r="AH87" s="26" t="s">
        <v>112</v>
      </c>
    </row>
    <row r="88" spans="1:37" s="26" customFormat="1" ht="12.75" customHeight="1">
      <c r="A88" s="70" t="s">
        <v>122</v>
      </c>
      <c r="B88" s="70"/>
      <c r="C88" s="71">
        <v>47170.379000000001</v>
      </c>
      <c r="D88" s="72"/>
      <c r="E88" s="26">
        <f t="shared" si="21"/>
        <v>1825.0179686594965</v>
      </c>
      <c r="F88" s="26">
        <f t="shared" si="22"/>
        <v>1825</v>
      </c>
      <c r="G88" s="26">
        <f t="shared" si="19"/>
        <v>4.6827500002109446E-2</v>
      </c>
      <c r="I88" s="26">
        <f t="shared" ref="I88:I99" si="25">+G88</f>
        <v>4.6827500002109446E-2</v>
      </c>
      <c r="P88" s="26">
        <f t="shared" si="23"/>
        <v>4.6986063044926196E-2</v>
      </c>
      <c r="Q88" s="27">
        <f t="shared" si="24"/>
        <v>32151.879000000001</v>
      </c>
      <c r="R88" s="27"/>
      <c r="S88" s="26">
        <f t="shared" si="20"/>
        <v>2.5142238547306684E-8</v>
      </c>
      <c r="AC88" s="26" t="s">
        <v>101</v>
      </c>
      <c r="AD88" s="26">
        <v>9</v>
      </c>
      <c r="AF88" s="26" t="s">
        <v>85</v>
      </c>
      <c r="AH88" s="26" t="s">
        <v>82</v>
      </c>
    </row>
    <row r="89" spans="1:37" s="26" customFormat="1" ht="12.75" customHeight="1">
      <c r="A89" s="70" t="s">
        <v>124</v>
      </c>
      <c r="B89" s="70"/>
      <c r="C89" s="71">
        <v>47527.411</v>
      </c>
      <c r="D89" s="72"/>
      <c r="E89" s="26">
        <f t="shared" si="21"/>
        <v>1962.0183730622564</v>
      </c>
      <c r="F89" s="26">
        <f t="shared" si="22"/>
        <v>1962</v>
      </c>
      <c r="G89" s="26">
        <f t="shared" si="19"/>
        <v>4.788140000164276E-2</v>
      </c>
      <c r="I89" s="26">
        <f t="shared" si="25"/>
        <v>4.788140000164276E-2</v>
      </c>
      <c r="P89" s="26">
        <f t="shared" si="23"/>
        <v>5.4214046580156328E-2</v>
      </c>
      <c r="Q89" s="27">
        <f t="shared" si="24"/>
        <v>32508.911</v>
      </c>
      <c r="R89" s="27"/>
      <c r="S89" s="26">
        <f t="shared" si="20"/>
        <v>4.0102412688359597E-5</v>
      </c>
      <c r="AC89" s="26" t="s">
        <v>101</v>
      </c>
      <c r="AD89" s="26">
        <v>11</v>
      </c>
      <c r="AF89" s="26" t="s">
        <v>85</v>
      </c>
      <c r="AH89" s="26" t="s">
        <v>82</v>
      </c>
    </row>
    <row r="90" spans="1:37" s="26" customFormat="1" ht="12.75" customHeight="1">
      <c r="A90" s="103" t="s">
        <v>384</v>
      </c>
      <c r="B90" s="104" t="s">
        <v>145</v>
      </c>
      <c r="C90" s="103">
        <v>47532.627</v>
      </c>
      <c r="D90" s="103" t="s">
        <v>248</v>
      </c>
      <c r="E90" s="26">
        <f t="shared" si="21"/>
        <v>1964.0198578293496</v>
      </c>
      <c r="F90" s="26">
        <f t="shared" si="22"/>
        <v>1964</v>
      </c>
      <c r="G90" s="26">
        <f t="shared" si="19"/>
        <v>5.1750799997535069E-2</v>
      </c>
      <c r="I90" s="26">
        <f t="shared" si="25"/>
        <v>5.1750799997535069E-2</v>
      </c>
      <c r="O90" s="26">
        <f ca="1">+C$11+C$12*$F90</f>
        <v>0.14413437407059226</v>
      </c>
      <c r="P90" s="26">
        <f t="shared" si="23"/>
        <v>5.4322906281845385E-2</v>
      </c>
      <c r="Q90" s="27">
        <f t="shared" si="24"/>
        <v>32514.127</v>
      </c>
      <c r="R90" s="27"/>
      <c r="S90" s="26">
        <f t="shared" si="20"/>
        <v>6.6157307377886199E-6</v>
      </c>
    </row>
    <row r="91" spans="1:37" s="26" customFormat="1" ht="12.75" customHeight="1">
      <c r="A91" s="103" t="s">
        <v>384</v>
      </c>
      <c r="B91" s="104" t="s">
        <v>145</v>
      </c>
      <c r="C91" s="103">
        <v>47545.658000000003</v>
      </c>
      <c r="D91" s="103" t="s">
        <v>248</v>
      </c>
      <c r="E91" s="26">
        <f t="shared" si="21"/>
        <v>1969.0201162649316</v>
      </c>
      <c r="F91" s="26">
        <f t="shared" si="22"/>
        <v>1969</v>
      </c>
      <c r="G91" s="26">
        <f t="shared" si="19"/>
        <v>5.2424300003622193E-2</v>
      </c>
      <c r="I91" s="26">
        <f t="shared" si="25"/>
        <v>5.2424300003622193E-2</v>
      </c>
      <c r="O91" s="26">
        <f ca="1">+C$11+C$12*$F91</f>
        <v>0.14438228213526194</v>
      </c>
      <c r="P91" s="26">
        <f t="shared" si="23"/>
        <v>5.4595476252922825E-2</v>
      </c>
      <c r="Q91" s="27">
        <f t="shared" si="24"/>
        <v>32527.158000000003</v>
      </c>
      <c r="R91" s="27"/>
      <c r="S91" s="26">
        <f t="shared" si="20"/>
        <v>4.7140063055271624E-6</v>
      </c>
    </row>
    <row r="92" spans="1:37" s="26" customFormat="1" ht="12.75" customHeight="1">
      <c r="A92" s="70" t="s">
        <v>125</v>
      </c>
      <c r="B92" s="70"/>
      <c r="C92" s="71">
        <v>47803.658000000003</v>
      </c>
      <c r="D92" s="72"/>
      <c r="E92" s="26">
        <f t="shared" si="21"/>
        <v>2068.0199379501364</v>
      </c>
      <c r="F92" s="26">
        <f t="shared" si="22"/>
        <v>2068</v>
      </c>
      <c r="G92" s="26">
        <f t="shared" si="19"/>
        <v>5.1959600001282524E-2</v>
      </c>
      <c r="I92" s="26">
        <f t="shared" si="25"/>
        <v>5.1959600001282524E-2</v>
      </c>
      <c r="P92" s="26">
        <f t="shared" si="23"/>
        <v>6.0116124558464358E-2</v>
      </c>
      <c r="Q92" s="27">
        <f t="shared" si="24"/>
        <v>32785.158000000003</v>
      </c>
      <c r="R92" s="27"/>
      <c r="S92" s="26">
        <f t="shared" si="20"/>
        <v>6.6528892851910309E-5</v>
      </c>
      <c r="AC92" s="26" t="s">
        <v>101</v>
      </c>
      <c r="AD92" s="26">
        <v>6</v>
      </c>
      <c r="AF92" s="26" t="s">
        <v>80</v>
      </c>
      <c r="AH92" s="26" t="s">
        <v>82</v>
      </c>
    </row>
    <row r="93" spans="1:37" s="26" customFormat="1" ht="12.75" customHeight="1">
      <c r="A93" s="70" t="s">
        <v>126</v>
      </c>
      <c r="B93" s="70"/>
      <c r="C93" s="71">
        <v>47824.508000000002</v>
      </c>
      <c r="D93" s="72"/>
      <c r="E93" s="26">
        <f t="shared" si="21"/>
        <v>2076.0205049351612</v>
      </c>
      <c r="F93" s="26">
        <f t="shared" si="22"/>
        <v>2076</v>
      </c>
      <c r="G93" s="26">
        <f t="shared" si="19"/>
        <v>5.3437200003827456E-2</v>
      </c>
      <c r="I93" s="26">
        <f t="shared" si="25"/>
        <v>5.3437200003827456E-2</v>
      </c>
      <c r="P93" s="26">
        <f t="shared" si="23"/>
        <v>6.0572527085072422E-2</v>
      </c>
      <c r="Q93" s="27">
        <f t="shared" si="24"/>
        <v>32806.008000000002</v>
      </c>
      <c r="R93" s="27"/>
      <c r="S93" s="26">
        <f t="shared" si="20"/>
        <v>5.0912892556347804E-5</v>
      </c>
      <c r="AC93" s="26" t="s">
        <v>101</v>
      </c>
      <c r="AD93" s="26">
        <v>8</v>
      </c>
      <c r="AF93" s="26" t="s">
        <v>85</v>
      </c>
      <c r="AH93" s="26" t="s">
        <v>82</v>
      </c>
    </row>
    <row r="94" spans="1:37" s="26" customFormat="1" ht="12.75" customHeight="1">
      <c r="A94" s="70" t="s">
        <v>126</v>
      </c>
      <c r="B94" s="70"/>
      <c r="C94" s="71">
        <v>47858.387999999999</v>
      </c>
      <c r="D94" s="72"/>
      <c r="E94" s="26">
        <f t="shared" si="21"/>
        <v>2089.0209466355277</v>
      </c>
      <c r="F94" s="26">
        <f t="shared" si="22"/>
        <v>2089</v>
      </c>
      <c r="G94" s="26">
        <f t="shared" si="19"/>
        <v>5.458830000134185E-2</v>
      </c>
      <c r="I94" s="26">
        <f t="shared" si="25"/>
        <v>5.458830000134185E-2</v>
      </c>
      <c r="P94" s="26">
        <f t="shared" si="23"/>
        <v>6.1317462782278169E-2</v>
      </c>
      <c r="Q94" s="27">
        <f t="shared" si="24"/>
        <v>32839.887999999999</v>
      </c>
      <c r="R94" s="27"/>
      <c r="S94" s="26">
        <f t="shared" si="20"/>
        <v>4.5281631732338623E-5</v>
      </c>
      <c r="AC94" s="26" t="s">
        <v>101</v>
      </c>
      <c r="AD94" s="26">
        <v>6</v>
      </c>
      <c r="AF94" s="26" t="s">
        <v>80</v>
      </c>
      <c r="AH94" s="26" t="s">
        <v>82</v>
      </c>
    </row>
    <row r="95" spans="1:37" s="26" customFormat="1" ht="12.75" customHeight="1">
      <c r="A95" s="70" t="s">
        <v>127</v>
      </c>
      <c r="B95" s="70"/>
      <c r="C95" s="71">
        <v>47897.472999999998</v>
      </c>
      <c r="D95" s="72"/>
      <c r="E95" s="26">
        <f t="shared" si="21"/>
        <v>2104.0186521803575</v>
      </c>
      <c r="F95" s="26">
        <f t="shared" si="22"/>
        <v>2104</v>
      </c>
      <c r="G95" s="26">
        <f t="shared" si="19"/>
        <v>4.8608799996145535E-2</v>
      </c>
      <c r="I95" s="26">
        <f t="shared" si="25"/>
        <v>4.8608799996145535E-2</v>
      </c>
      <c r="P95" s="26">
        <f t="shared" si="23"/>
        <v>6.2182052573619626E-2</v>
      </c>
      <c r="Q95" s="27">
        <f t="shared" si="24"/>
        <v>32878.972999999998</v>
      </c>
      <c r="R95" s="27"/>
      <c r="S95" s="26">
        <f t="shared" si="20"/>
        <v>1.8423318553190704E-4</v>
      </c>
      <c r="AC95" s="26" t="s">
        <v>101</v>
      </c>
      <c r="AD95" s="26">
        <v>6</v>
      </c>
      <c r="AF95" s="26" t="s">
        <v>85</v>
      </c>
      <c r="AH95" s="26" t="s">
        <v>82</v>
      </c>
    </row>
    <row r="96" spans="1:37" s="26" customFormat="1" ht="12.75" customHeight="1">
      <c r="A96" s="70" t="s">
        <v>129</v>
      </c>
      <c r="B96" s="70"/>
      <c r="C96" s="71">
        <v>48538.595999999998</v>
      </c>
      <c r="D96" s="72">
        <v>3.0000000000000001E-3</v>
      </c>
      <c r="E96" s="26">
        <f t="shared" si="21"/>
        <v>2350.030523026418</v>
      </c>
      <c r="F96" s="26">
        <f t="shared" si="22"/>
        <v>2350</v>
      </c>
      <c r="G96" s="26">
        <f t="shared" si="19"/>
        <v>7.9545000000507571E-2</v>
      </c>
      <c r="I96" s="26">
        <f t="shared" si="25"/>
        <v>7.9545000000507571E-2</v>
      </c>
      <c r="O96" s="26">
        <f t="shared" ref="O96:O127" ca="1" si="26">+C$11+C$12*$F96</f>
        <v>0.16327287666309109</v>
      </c>
      <c r="P96" s="26">
        <f t="shared" si="23"/>
        <v>7.7133112191074396E-2</v>
      </c>
      <c r="Q96" s="27">
        <f t="shared" si="24"/>
        <v>33520.095999999998</v>
      </c>
      <c r="R96" s="27"/>
      <c r="S96" s="26">
        <f t="shared" si="20"/>
        <v>5.8172028052923584E-6</v>
      </c>
      <c r="AC96" s="26" t="s">
        <v>101</v>
      </c>
      <c r="AD96" s="26">
        <v>46</v>
      </c>
      <c r="AF96" s="26" t="s">
        <v>128</v>
      </c>
      <c r="AH96" s="26" t="s">
        <v>82</v>
      </c>
    </row>
    <row r="97" spans="1:34" s="26" customFormat="1" ht="12.75" customHeight="1">
      <c r="A97" s="103" t="s">
        <v>384</v>
      </c>
      <c r="B97" s="104" t="s">
        <v>145</v>
      </c>
      <c r="C97" s="103">
        <v>48616.781999999999</v>
      </c>
      <c r="D97" s="103" t="s">
        <v>248</v>
      </c>
      <c r="E97" s="26">
        <f t="shared" si="21"/>
        <v>2380.0320736399044</v>
      </c>
      <c r="F97" s="26">
        <f t="shared" si="22"/>
        <v>2380</v>
      </c>
      <c r="G97" s="26">
        <f t="shared" si="19"/>
        <v>8.3586000000650529E-2</v>
      </c>
      <c r="I97" s="26">
        <f t="shared" si="25"/>
        <v>8.3586000000650529E-2</v>
      </c>
      <c r="O97" s="26">
        <f t="shared" ca="1" si="26"/>
        <v>0.16476032505110916</v>
      </c>
      <c r="P97" s="26">
        <f t="shared" si="23"/>
        <v>7.9055941731792659E-2</v>
      </c>
      <c r="Q97" s="27">
        <f t="shared" si="24"/>
        <v>33598.281999999999</v>
      </c>
      <c r="R97" s="27"/>
      <c r="S97" s="26">
        <f t="shared" si="20"/>
        <v>2.0521427919247561E-5</v>
      </c>
    </row>
    <row r="98" spans="1:34" s="26" customFormat="1" ht="12.75" customHeight="1">
      <c r="A98" s="70" t="s">
        <v>129</v>
      </c>
      <c r="B98" s="70"/>
      <c r="C98" s="71">
        <v>48619.385999999999</v>
      </c>
      <c r="D98" s="72">
        <v>6.0000000000000001E-3</v>
      </c>
      <c r="E98" s="26">
        <f t="shared" si="21"/>
        <v>2381.0312811424947</v>
      </c>
      <c r="F98" s="26">
        <f t="shared" si="22"/>
        <v>2381</v>
      </c>
      <c r="G98" s="26">
        <f t="shared" si="19"/>
        <v>8.1520699997781776E-2</v>
      </c>
      <c r="I98" s="26">
        <f t="shared" si="25"/>
        <v>8.1520699997781776E-2</v>
      </c>
      <c r="O98" s="26">
        <f t="shared" ca="1" si="26"/>
        <v>0.16480990666404308</v>
      </c>
      <c r="P98" s="26">
        <f t="shared" si="23"/>
        <v>7.9120408684745153E-2</v>
      </c>
      <c r="Q98" s="27">
        <f t="shared" si="24"/>
        <v>33600.885999999999</v>
      </c>
      <c r="R98" s="27"/>
      <c r="S98" s="26">
        <f t="shared" si="20"/>
        <v>5.7613983874390771E-6</v>
      </c>
      <c r="AC98" s="26" t="s">
        <v>101</v>
      </c>
      <c r="AD98" s="26">
        <v>11</v>
      </c>
      <c r="AF98" s="26" t="s">
        <v>85</v>
      </c>
      <c r="AH98" s="26" t="s">
        <v>82</v>
      </c>
    </row>
    <row r="99" spans="1:34" s="26" customFormat="1" ht="12.75" customHeight="1">
      <c r="A99" s="70" t="s">
        <v>130</v>
      </c>
      <c r="B99" s="70"/>
      <c r="C99" s="71">
        <v>48619.387000000002</v>
      </c>
      <c r="D99" s="72">
        <v>5.0000000000000001E-3</v>
      </c>
      <c r="E99" s="26">
        <f t="shared" si="21"/>
        <v>2381.0316648627349</v>
      </c>
      <c r="F99" s="26">
        <f t="shared" si="22"/>
        <v>2381</v>
      </c>
      <c r="G99" s="26">
        <f t="shared" si="19"/>
        <v>8.2520700001623482E-2</v>
      </c>
      <c r="I99" s="26">
        <f t="shared" si="25"/>
        <v>8.2520700001623482E-2</v>
      </c>
      <c r="O99" s="26">
        <f t="shared" ca="1" si="26"/>
        <v>0.16480990666404308</v>
      </c>
      <c r="P99" s="26">
        <f t="shared" si="23"/>
        <v>7.9120408684745153E-2</v>
      </c>
      <c r="Q99" s="27">
        <f t="shared" si="24"/>
        <v>33600.887000000002</v>
      </c>
      <c r="R99" s="27"/>
      <c r="S99" s="26">
        <f t="shared" si="20"/>
        <v>1.156198103963816E-5</v>
      </c>
      <c r="AC99" s="26" t="s">
        <v>101</v>
      </c>
      <c r="AD99" s="26">
        <v>7</v>
      </c>
      <c r="AF99" s="26" t="s">
        <v>80</v>
      </c>
      <c r="AH99" s="26" t="s">
        <v>82</v>
      </c>
    </row>
    <row r="100" spans="1:34" s="26" customFormat="1" ht="12.75" customHeight="1">
      <c r="A100" s="70" t="s">
        <v>131</v>
      </c>
      <c r="B100" s="70"/>
      <c r="C100" s="71">
        <v>48619.402000000002</v>
      </c>
      <c r="D100" s="72"/>
      <c r="E100" s="26">
        <f t="shared" si="21"/>
        <v>2381.0374206663214</v>
      </c>
      <c r="F100" s="26">
        <f t="shared" si="22"/>
        <v>2381</v>
      </c>
      <c r="G100" s="26">
        <f t="shared" si="19"/>
        <v>9.7520700001041405E-2</v>
      </c>
      <c r="N100" s="26">
        <f>+G100</f>
        <v>9.7520700001041405E-2</v>
      </c>
      <c r="O100" s="26">
        <f t="shared" ca="1" si="26"/>
        <v>0.16480990666404308</v>
      </c>
      <c r="P100" s="26">
        <f t="shared" si="23"/>
        <v>7.9120408684745153E-2</v>
      </c>
      <c r="Q100" s="27">
        <f t="shared" si="24"/>
        <v>33600.902000000002</v>
      </c>
      <c r="R100" s="27"/>
      <c r="S100" s="26">
        <f t="shared" si="20"/>
        <v>3.3857072052456726E-4</v>
      </c>
      <c r="AC100" s="26" t="s">
        <v>101</v>
      </c>
      <c r="AH100" s="26" t="s">
        <v>112</v>
      </c>
    </row>
    <row r="101" spans="1:34" s="26" customFormat="1" ht="12.75" customHeight="1">
      <c r="A101" s="70" t="s">
        <v>129</v>
      </c>
      <c r="B101" s="70"/>
      <c r="C101" s="71">
        <v>48653.271999999997</v>
      </c>
      <c r="D101" s="72">
        <v>3.0000000000000001E-3</v>
      </c>
      <c r="E101" s="26">
        <f t="shared" si="21"/>
        <v>2394.0340251642956</v>
      </c>
      <c r="F101" s="26">
        <f t="shared" si="22"/>
        <v>2394</v>
      </c>
      <c r="G101" s="26">
        <f t="shared" si="19"/>
        <v>8.867179999651853E-2</v>
      </c>
      <c r="I101" s="26">
        <f>+G101</f>
        <v>8.867179999651853E-2</v>
      </c>
      <c r="O101" s="26">
        <f t="shared" ca="1" si="26"/>
        <v>0.16545446763218424</v>
      </c>
      <c r="P101" s="26">
        <f t="shared" si="23"/>
        <v>7.9960666800772781E-2</v>
      </c>
      <c r="Q101" s="27">
        <f t="shared" si="24"/>
        <v>33634.771999999997</v>
      </c>
      <c r="R101" s="27"/>
      <c r="S101" s="26">
        <f t="shared" si="20"/>
        <v>7.5883841554023548E-5</v>
      </c>
      <c r="AC101" s="26" t="s">
        <v>101</v>
      </c>
      <c r="AD101" s="26">
        <v>6</v>
      </c>
      <c r="AF101" s="26" t="s">
        <v>80</v>
      </c>
      <c r="AH101" s="26" t="s">
        <v>82</v>
      </c>
    </row>
    <row r="102" spans="1:34" s="26" customFormat="1" ht="12.75" customHeight="1">
      <c r="A102" s="70" t="s">
        <v>132</v>
      </c>
      <c r="B102" s="70"/>
      <c r="C102" s="71">
        <v>48963.391000000003</v>
      </c>
      <c r="D102" s="72">
        <v>6.0000000000000001E-3</v>
      </c>
      <c r="E102" s="26">
        <f t="shared" si="21"/>
        <v>2513.0329619906315</v>
      </c>
      <c r="F102" s="26">
        <f t="shared" si="22"/>
        <v>2513</v>
      </c>
      <c r="G102" s="26">
        <f t="shared" si="19"/>
        <v>8.5901100006594788E-2</v>
      </c>
      <c r="I102" s="26">
        <f>+G102</f>
        <v>8.5901100006594788E-2</v>
      </c>
      <c r="O102" s="26">
        <f t="shared" ca="1" si="26"/>
        <v>0.17135467957132247</v>
      </c>
      <c r="P102" s="26">
        <f t="shared" si="23"/>
        <v>8.7841078048855825E-2</v>
      </c>
      <c r="Q102" s="27">
        <f t="shared" si="24"/>
        <v>33944.891000000003</v>
      </c>
      <c r="R102" s="27"/>
      <c r="S102" s="26">
        <f t="shared" si="20"/>
        <v>3.7635148044549655E-6</v>
      </c>
      <c r="AC102" s="26" t="s">
        <v>101</v>
      </c>
      <c r="AD102" s="26">
        <v>8</v>
      </c>
      <c r="AF102" s="26" t="s">
        <v>80</v>
      </c>
      <c r="AH102" s="26" t="s">
        <v>82</v>
      </c>
    </row>
    <row r="103" spans="1:34" s="26" customFormat="1" ht="12.75" customHeight="1">
      <c r="A103" s="70" t="s">
        <v>133</v>
      </c>
      <c r="B103" s="70"/>
      <c r="C103" s="71">
        <v>49239.635000000002</v>
      </c>
      <c r="D103" s="72">
        <v>4.0000000000000001E-3</v>
      </c>
      <c r="E103" s="26">
        <f t="shared" si="21"/>
        <v>2619.0333757177932</v>
      </c>
      <c r="F103" s="26">
        <f t="shared" si="22"/>
        <v>2619</v>
      </c>
      <c r="G103" s="26">
        <f t="shared" si="19"/>
        <v>8.6979300001985393E-2</v>
      </c>
      <c r="I103" s="26">
        <f>+G103</f>
        <v>8.6979300001985393E-2</v>
      </c>
      <c r="O103" s="26">
        <f t="shared" ca="1" si="26"/>
        <v>0.17661033054231956</v>
      </c>
      <c r="P103" s="26">
        <f t="shared" si="23"/>
        <v>9.5147292519902837E-2</v>
      </c>
      <c r="Q103" s="27">
        <f t="shared" si="24"/>
        <v>34221.135000000002</v>
      </c>
      <c r="R103" s="27"/>
      <c r="S103" s="26">
        <f t="shared" si="20"/>
        <v>6.6716101772755347E-5</v>
      </c>
      <c r="AC103" s="26" t="s">
        <v>101</v>
      </c>
      <c r="AD103" s="26">
        <v>6</v>
      </c>
      <c r="AF103" s="26" t="s">
        <v>80</v>
      </c>
      <c r="AH103" s="26" t="s">
        <v>82</v>
      </c>
    </row>
    <row r="104" spans="1:34" s="26" customFormat="1" ht="12.75" customHeight="1">
      <c r="A104" s="103" t="s">
        <v>384</v>
      </c>
      <c r="B104" s="104" t="s">
        <v>145</v>
      </c>
      <c r="C104" s="103">
        <v>49270.923000000003</v>
      </c>
      <c r="D104" s="103" t="s">
        <v>248</v>
      </c>
      <c r="E104" s="26">
        <f t="shared" si="21"/>
        <v>2631.0392145584392</v>
      </c>
      <c r="F104" s="26">
        <f t="shared" si="22"/>
        <v>2631</v>
      </c>
      <c r="G104" s="26">
        <f t="shared" si="19"/>
        <v>0.10219570000481326</v>
      </c>
      <c r="I104" s="26">
        <f>+G104</f>
        <v>0.10219570000481326</v>
      </c>
      <c r="O104" s="26">
        <f t="shared" ca="1" si="26"/>
        <v>0.17720530989752678</v>
      </c>
      <c r="P104" s="26">
        <f t="shared" si="23"/>
        <v>9.599143214116472E-2</v>
      </c>
      <c r="Q104" s="27">
        <f t="shared" si="24"/>
        <v>34252.423000000003</v>
      </c>
      <c r="R104" s="27"/>
      <c r="S104" s="26">
        <f t="shared" si="20"/>
        <v>3.849293972390203E-5</v>
      </c>
    </row>
    <row r="105" spans="1:34" s="26" customFormat="1" ht="12.75" customHeight="1">
      <c r="A105" s="103" t="s">
        <v>384</v>
      </c>
      <c r="B105" s="104" t="s">
        <v>145</v>
      </c>
      <c r="C105" s="103">
        <v>49364.754000000001</v>
      </c>
      <c r="D105" s="103" t="s">
        <v>248</v>
      </c>
      <c r="E105" s="26">
        <f t="shared" si="21"/>
        <v>2667.0440683124871</v>
      </c>
      <c r="F105" s="26">
        <f t="shared" si="22"/>
        <v>2667</v>
      </c>
      <c r="G105" s="26">
        <f t="shared" si="19"/>
        <v>0.1148449000029359</v>
      </c>
      <c r="I105" s="26">
        <f>+G105</f>
        <v>0.1148449000029359</v>
      </c>
      <c r="O105" s="26">
        <f t="shared" ca="1" si="26"/>
        <v>0.17899024796314844</v>
      </c>
      <c r="P105" s="26">
        <f t="shared" si="23"/>
        <v>9.8544622397097215E-2</v>
      </c>
      <c r="Q105" s="27">
        <f t="shared" si="24"/>
        <v>34346.254000000001</v>
      </c>
      <c r="R105" s="27"/>
      <c r="S105" s="26">
        <f t="shared" si="20"/>
        <v>2.656990500274062E-4</v>
      </c>
    </row>
    <row r="106" spans="1:34" s="26" customFormat="1" ht="12.75" customHeight="1">
      <c r="A106" s="103" t="s">
        <v>553</v>
      </c>
      <c r="B106" s="104" t="s">
        <v>145</v>
      </c>
      <c r="C106" s="103">
        <v>49382.995000000003</v>
      </c>
      <c r="D106" s="103" t="s">
        <v>248</v>
      </c>
      <c r="E106" s="26">
        <f t="shared" si="21"/>
        <v>2674.0435091937275</v>
      </c>
      <c r="F106" s="26">
        <f t="shared" si="22"/>
        <v>2674</v>
      </c>
      <c r="G106" s="26">
        <f t="shared" si="19"/>
        <v>0.11338780000369297</v>
      </c>
      <c r="K106" s="26">
        <f>+G106</f>
        <v>0.11338780000369297</v>
      </c>
      <c r="O106" s="26">
        <f t="shared" ca="1" si="26"/>
        <v>0.17933731925368598</v>
      </c>
      <c r="P106" s="26">
        <f t="shared" si="23"/>
        <v>9.9044694222924473E-2</v>
      </c>
      <c r="Q106" s="27">
        <f t="shared" si="24"/>
        <v>34364.495000000003</v>
      </c>
      <c r="R106" s="27"/>
      <c r="S106" s="26">
        <f t="shared" si="20"/>
        <v>2.0572468343831477E-4</v>
      </c>
    </row>
    <row r="107" spans="1:34" s="26" customFormat="1" ht="12.75" customHeight="1">
      <c r="A107" s="103" t="s">
        <v>384</v>
      </c>
      <c r="B107" s="104" t="s">
        <v>145</v>
      </c>
      <c r="C107" s="103">
        <v>49661.839</v>
      </c>
      <c r="D107" s="103" t="s">
        <v>248</v>
      </c>
      <c r="E107" s="26">
        <f t="shared" si="21"/>
        <v>2781.0415955425219</v>
      </c>
      <c r="F107" s="26">
        <f t="shared" si="22"/>
        <v>2781</v>
      </c>
      <c r="G107" s="26">
        <f t="shared" si="19"/>
        <v>0.10840070000267588</v>
      </c>
      <c r="I107" s="26">
        <f>+G107</f>
        <v>0.10840070000267588</v>
      </c>
      <c r="O107" s="26">
        <f t="shared" ca="1" si="26"/>
        <v>0.18464255183761699</v>
      </c>
      <c r="P107" s="26">
        <f t="shared" si="23"/>
        <v>0.10683527510900287</v>
      </c>
      <c r="Q107" s="27">
        <f t="shared" si="24"/>
        <v>34643.339</v>
      </c>
      <c r="R107" s="27"/>
      <c r="S107" s="26">
        <f t="shared" si="20"/>
        <v>2.4505550977311435E-6</v>
      </c>
    </row>
    <row r="108" spans="1:34" s="26" customFormat="1" ht="12.75" customHeight="1">
      <c r="A108" s="103" t="s">
        <v>553</v>
      </c>
      <c r="B108" s="104" t="s">
        <v>145</v>
      </c>
      <c r="C108" s="103">
        <v>49693.124000000003</v>
      </c>
      <c r="D108" s="103" t="s">
        <v>248</v>
      </c>
      <c r="E108" s="26">
        <f t="shared" si="21"/>
        <v>2793.0462832224521</v>
      </c>
      <c r="F108" s="26">
        <f t="shared" si="22"/>
        <v>2793</v>
      </c>
      <c r="G108" s="26">
        <f t="shared" si="19"/>
        <v>0.12061710000125458</v>
      </c>
      <c r="K108" s="26">
        <f>+G108</f>
        <v>0.12061710000125458</v>
      </c>
      <c r="O108" s="26">
        <f t="shared" ca="1" si="26"/>
        <v>0.18523753119282421</v>
      </c>
      <c r="P108" s="26">
        <f t="shared" si="23"/>
        <v>0.10772615036259507</v>
      </c>
      <c r="Q108" s="27">
        <f t="shared" si="24"/>
        <v>34674.624000000003</v>
      </c>
      <c r="R108" s="27"/>
      <c r="S108" s="26">
        <f t="shared" si="20"/>
        <v>1.6617658258645583E-4</v>
      </c>
    </row>
    <row r="109" spans="1:34" s="26" customFormat="1" ht="12.75" customHeight="1">
      <c r="A109" s="70" t="s">
        <v>134</v>
      </c>
      <c r="B109" s="70"/>
      <c r="C109" s="71">
        <v>49737.396000000001</v>
      </c>
      <c r="D109" s="72">
        <v>4.0000000000000001E-3</v>
      </c>
      <c r="E109" s="26">
        <f t="shared" si="21"/>
        <v>2810.0343456474407</v>
      </c>
      <c r="F109" s="26">
        <f t="shared" si="22"/>
        <v>2810</v>
      </c>
      <c r="G109" s="26">
        <f t="shared" si="19"/>
        <v>8.9507000004232395E-2</v>
      </c>
      <c r="I109" s="26">
        <f t="shared" ref="I109:I115" si="27">+G109</f>
        <v>8.9507000004232395E-2</v>
      </c>
      <c r="O109" s="26">
        <f t="shared" ca="1" si="26"/>
        <v>0.18608041861270111</v>
      </c>
      <c r="P109" s="26">
        <f t="shared" si="23"/>
        <v>0.10899414973592962</v>
      </c>
      <c r="Q109" s="27">
        <f t="shared" si="24"/>
        <v>34718.896000000001</v>
      </c>
      <c r="R109" s="27"/>
      <c r="S109" s="26">
        <f t="shared" si="20"/>
        <v>3.7974900466558728E-4</v>
      </c>
      <c r="AC109" s="26" t="s">
        <v>101</v>
      </c>
      <c r="AD109" s="26">
        <v>8</v>
      </c>
      <c r="AF109" s="26" t="s">
        <v>80</v>
      </c>
      <c r="AH109" s="26" t="s">
        <v>82</v>
      </c>
    </row>
    <row r="110" spans="1:34" s="26" customFormat="1" ht="12.75" customHeight="1">
      <c r="A110" s="70" t="s">
        <v>135</v>
      </c>
      <c r="B110" s="70"/>
      <c r="C110" s="71">
        <v>50008.466999999997</v>
      </c>
      <c r="D110" s="72">
        <v>3.0000000000000001E-3</v>
      </c>
      <c r="E110" s="26">
        <f t="shared" si="21"/>
        <v>2914.0497745777889</v>
      </c>
      <c r="F110" s="26">
        <f t="shared" si="22"/>
        <v>2914</v>
      </c>
      <c r="G110" s="26">
        <f t="shared" si="19"/>
        <v>0.12971580000157701</v>
      </c>
      <c r="I110" s="26">
        <f t="shared" si="27"/>
        <v>0.12971580000157701</v>
      </c>
      <c r="O110" s="26">
        <f t="shared" ca="1" si="26"/>
        <v>0.19123690635783033</v>
      </c>
      <c r="P110" s="26">
        <f t="shared" si="23"/>
        <v>0.1169025881128319</v>
      </c>
      <c r="Q110" s="27">
        <f t="shared" si="24"/>
        <v>34989.966999999997</v>
      </c>
      <c r="R110" s="27"/>
      <c r="S110" s="26">
        <f t="shared" si="20"/>
        <v>1.6417839890587904E-4</v>
      </c>
      <c r="AC110" s="26" t="s">
        <v>101</v>
      </c>
      <c r="AD110" s="26">
        <v>8</v>
      </c>
      <c r="AF110" s="26" t="s">
        <v>80</v>
      </c>
      <c r="AH110" s="26" t="s">
        <v>82</v>
      </c>
    </row>
    <row r="111" spans="1:34" s="26" customFormat="1" ht="12.75" customHeight="1">
      <c r="A111" s="70" t="s">
        <v>136</v>
      </c>
      <c r="B111" s="70"/>
      <c r="C111" s="71">
        <v>50425.449000000001</v>
      </c>
      <c r="D111" s="72">
        <v>8.0000000000000002E-3</v>
      </c>
      <c r="E111" s="26">
        <f t="shared" si="21"/>
        <v>3074.0542073139923</v>
      </c>
      <c r="F111" s="26">
        <f t="shared" si="22"/>
        <v>3074</v>
      </c>
      <c r="G111" s="26">
        <f t="shared" si="19"/>
        <v>0.14126779999787686</v>
      </c>
      <c r="I111" s="26">
        <f t="shared" si="27"/>
        <v>0.14126779999787686</v>
      </c>
      <c r="O111" s="26">
        <f t="shared" ca="1" si="26"/>
        <v>0.1991699644272599</v>
      </c>
      <c r="P111" s="26">
        <f t="shared" si="23"/>
        <v>0.12957716152635568</v>
      </c>
      <c r="Q111" s="27">
        <f t="shared" si="24"/>
        <v>35406.949000000001</v>
      </c>
      <c r="R111" s="27"/>
      <c r="S111" s="26">
        <f t="shared" si="20"/>
        <v>1.3667102787181122E-4</v>
      </c>
      <c r="AC111" s="26" t="s">
        <v>101</v>
      </c>
      <c r="AD111" s="26">
        <v>9</v>
      </c>
      <c r="AF111" s="26" t="s">
        <v>80</v>
      </c>
      <c r="AH111" s="26" t="s">
        <v>82</v>
      </c>
    </row>
    <row r="112" spans="1:34" s="26" customFormat="1" ht="12.75" customHeight="1">
      <c r="A112" s="103" t="s">
        <v>384</v>
      </c>
      <c r="B112" s="104" t="s">
        <v>145</v>
      </c>
      <c r="C112" s="103">
        <v>50503.64</v>
      </c>
      <c r="D112" s="103" t="s">
        <v>248</v>
      </c>
      <c r="E112" s="26">
        <f t="shared" si="21"/>
        <v>3104.0576765286733</v>
      </c>
      <c r="F112" s="26">
        <f t="shared" si="22"/>
        <v>3104</v>
      </c>
      <c r="G112" s="26">
        <f t="shared" si="19"/>
        <v>0.15030880000267643</v>
      </c>
      <c r="I112" s="26">
        <f t="shared" si="27"/>
        <v>0.15030880000267643</v>
      </c>
      <c r="O112" s="26">
        <f t="shared" ca="1" si="26"/>
        <v>0.20065741281527794</v>
      </c>
      <c r="P112" s="26">
        <f t="shared" si="23"/>
        <v>0.13202216078632009</v>
      </c>
      <c r="Q112" s="27">
        <f t="shared" si="24"/>
        <v>35485.14</v>
      </c>
      <c r="R112" s="27"/>
      <c r="S112" s="26">
        <f t="shared" si="20"/>
        <v>3.3440117382918175E-4</v>
      </c>
    </row>
    <row r="113" spans="1:34" s="26" customFormat="1" ht="12.75" customHeight="1">
      <c r="A113" s="70" t="s">
        <v>137</v>
      </c>
      <c r="B113" s="70"/>
      <c r="C113" s="71">
        <v>50790.319000000003</v>
      </c>
      <c r="D113" s="72">
        <v>3.0000000000000001E-3</v>
      </c>
      <c r="E113" s="26">
        <f t="shared" si="21"/>
        <v>3214.0622109507403</v>
      </c>
      <c r="F113" s="26">
        <f t="shared" si="22"/>
        <v>3214</v>
      </c>
      <c r="G113" s="26">
        <f t="shared" si="19"/>
        <v>0.16212580000137677</v>
      </c>
      <c r="I113" s="26">
        <f t="shared" si="27"/>
        <v>0.16212580000137677</v>
      </c>
      <c r="O113" s="26">
        <f t="shared" ca="1" si="26"/>
        <v>0.20611139023801076</v>
      </c>
      <c r="P113" s="26">
        <f t="shared" si="23"/>
        <v>0.14117227348897948</v>
      </c>
      <c r="Q113" s="27">
        <f t="shared" si="24"/>
        <v>35771.819000000003</v>
      </c>
      <c r="R113" s="27"/>
      <c r="S113" s="26">
        <f t="shared" si="20"/>
        <v>4.3905027330573619E-4</v>
      </c>
      <c r="AC113" s="26" t="s">
        <v>101</v>
      </c>
      <c r="AD113" s="26">
        <v>9</v>
      </c>
      <c r="AF113" s="26" t="s">
        <v>80</v>
      </c>
      <c r="AH113" s="26" t="s">
        <v>82</v>
      </c>
    </row>
    <row r="114" spans="1:34" s="26" customFormat="1" ht="12.75" customHeight="1">
      <c r="A114" s="70" t="s">
        <v>138</v>
      </c>
      <c r="B114" s="70"/>
      <c r="C114" s="71">
        <v>50863.284</v>
      </c>
      <c r="D114" s="72">
        <v>4.0000000000000001E-3</v>
      </c>
      <c r="E114" s="26">
        <f t="shared" si="21"/>
        <v>3242.0603581959363</v>
      </c>
      <c r="F114" s="26">
        <f t="shared" si="22"/>
        <v>3242</v>
      </c>
      <c r="G114" s="26">
        <f t="shared" si="19"/>
        <v>0.15729740000097081</v>
      </c>
      <c r="I114" s="26">
        <f t="shared" si="27"/>
        <v>0.15729740000097081</v>
      </c>
      <c r="O114" s="26">
        <f t="shared" ca="1" si="26"/>
        <v>0.20749967540016095</v>
      </c>
      <c r="P114" s="26">
        <f t="shared" si="23"/>
        <v>0.14354784022679276</v>
      </c>
      <c r="Q114" s="27">
        <f t="shared" si="24"/>
        <v>35844.784</v>
      </c>
      <c r="R114" s="27"/>
      <c r="S114" s="26">
        <f t="shared" si="20"/>
        <v>1.8905039398369513E-4</v>
      </c>
      <c r="AC114" s="26" t="s">
        <v>101</v>
      </c>
      <c r="AD114" s="26">
        <v>8</v>
      </c>
      <c r="AF114" s="26" t="s">
        <v>80</v>
      </c>
      <c r="AH114" s="26" t="s">
        <v>82</v>
      </c>
    </row>
    <row r="115" spans="1:34" s="26" customFormat="1" ht="12.75" customHeight="1">
      <c r="A115" s="103" t="s">
        <v>384</v>
      </c>
      <c r="B115" s="104" t="s">
        <v>145</v>
      </c>
      <c r="C115" s="103">
        <v>51144.752</v>
      </c>
      <c r="D115" s="103" t="s">
        <v>248</v>
      </c>
      <c r="E115" s="26">
        <f t="shared" si="21"/>
        <v>3350.0653264521043</v>
      </c>
      <c r="F115" s="26">
        <f t="shared" si="22"/>
        <v>3350</v>
      </c>
      <c r="G115" s="26">
        <f t="shared" ref="G115:G146" si="28">+C115-(C$7+F115*C$8)</f>
        <v>0.1702450000011595</v>
      </c>
      <c r="I115" s="26">
        <f t="shared" si="27"/>
        <v>0.1702450000011595</v>
      </c>
      <c r="O115" s="26">
        <f t="shared" ca="1" si="26"/>
        <v>0.21285448959702591</v>
      </c>
      <c r="P115" s="26">
        <f t="shared" si="23"/>
        <v>0.15288729733446332</v>
      </c>
      <c r="Q115" s="27">
        <f t="shared" si="24"/>
        <v>36126.252</v>
      </c>
      <c r="R115" s="27"/>
      <c r="S115" s="26">
        <f t="shared" ref="S115:S146" si="29">+(P115-G115)^2</f>
        <v>3.0128984186543142E-4</v>
      </c>
    </row>
    <row r="116" spans="1:34" s="26" customFormat="1" ht="12.75" customHeight="1">
      <c r="A116" s="103" t="s">
        <v>553</v>
      </c>
      <c r="B116" s="104" t="s">
        <v>145</v>
      </c>
      <c r="C116" s="103">
        <v>51189.053999999996</v>
      </c>
      <c r="D116" s="103" t="s">
        <v>248</v>
      </c>
      <c r="E116" s="26">
        <f t="shared" si="21"/>
        <v>3367.0649004842653</v>
      </c>
      <c r="F116" s="26">
        <f t="shared" si="22"/>
        <v>3367</v>
      </c>
      <c r="G116" s="26">
        <f t="shared" si="28"/>
        <v>0.1691348999956972</v>
      </c>
      <c r="K116" s="26">
        <f>+G116</f>
        <v>0.1691348999956972</v>
      </c>
      <c r="O116" s="26">
        <f t="shared" ca="1" si="26"/>
        <v>0.21369737701690281</v>
      </c>
      <c r="P116" s="26">
        <f t="shared" si="23"/>
        <v>0.1543829405877031</v>
      </c>
      <c r="Q116" s="27">
        <f t="shared" si="24"/>
        <v>36170.553999999996</v>
      </c>
      <c r="R116" s="27"/>
      <c r="S116" s="26">
        <f t="shared" si="29"/>
        <v>2.176203063751054E-4</v>
      </c>
    </row>
    <row r="117" spans="1:34" s="26" customFormat="1" ht="12.75" customHeight="1">
      <c r="A117" s="103" t="s">
        <v>384</v>
      </c>
      <c r="B117" s="104" t="s">
        <v>145</v>
      </c>
      <c r="C117" s="103">
        <v>51488.764000000003</v>
      </c>
      <c r="D117" s="103" t="s">
        <v>248</v>
      </c>
      <c r="E117" s="26">
        <f t="shared" ref="E117:E148" si="30">+(C117-C$7)/C$8</f>
        <v>3482.0696933419144</v>
      </c>
      <c r="F117" s="26">
        <f t="shared" ref="F117:F148" si="31">ROUND(2*E117,0)/2</f>
        <v>3482</v>
      </c>
      <c r="G117" s="26">
        <f t="shared" si="28"/>
        <v>0.18162540000776062</v>
      </c>
      <c r="I117" s="26">
        <f>+G117</f>
        <v>0.18162540000776062</v>
      </c>
      <c r="O117" s="26">
        <f t="shared" ca="1" si="26"/>
        <v>0.2193992625043053</v>
      </c>
      <c r="P117" s="26">
        <f t="shared" ref="P117:P148" si="32">+D$11+D$12*F117+D$13*F117^2</f>
        <v>0.16468299821097437</v>
      </c>
      <c r="Q117" s="27">
        <f t="shared" ref="Q117:Q148" si="33">+C117-15018.5</f>
        <v>36470.264000000003</v>
      </c>
      <c r="R117" s="27"/>
      <c r="S117" s="26">
        <f t="shared" si="29"/>
        <v>2.8704497864374577E-4</v>
      </c>
    </row>
    <row r="118" spans="1:34" s="26" customFormat="1" ht="12.75" customHeight="1">
      <c r="A118" s="103" t="s">
        <v>384</v>
      </c>
      <c r="B118" s="104" t="s">
        <v>145</v>
      </c>
      <c r="C118" s="103">
        <v>51582.582999999999</v>
      </c>
      <c r="D118" s="103" t="s">
        <v>248</v>
      </c>
      <c r="E118" s="26">
        <f t="shared" si="30"/>
        <v>3518.0699424530917</v>
      </c>
      <c r="F118" s="26">
        <f t="shared" si="31"/>
        <v>3518</v>
      </c>
      <c r="G118" s="26">
        <f t="shared" si="28"/>
        <v>0.18227459999616258</v>
      </c>
      <c r="I118" s="26">
        <f>+G118</f>
        <v>0.18227459999616258</v>
      </c>
      <c r="O118" s="26">
        <f t="shared" ca="1" si="26"/>
        <v>0.22118420056992694</v>
      </c>
      <c r="P118" s="26">
        <f t="shared" si="32"/>
        <v>0.16797270741344578</v>
      </c>
      <c r="Q118" s="27">
        <f t="shared" si="33"/>
        <v>36564.082999999999</v>
      </c>
      <c r="R118" s="27"/>
      <c r="S118" s="26">
        <f t="shared" si="29"/>
        <v>2.0454413144756987E-4</v>
      </c>
    </row>
    <row r="119" spans="1:34" s="26" customFormat="1" ht="12.75" customHeight="1">
      <c r="A119" s="103" t="s">
        <v>384</v>
      </c>
      <c r="B119" s="104" t="s">
        <v>145</v>
      </c>
      <c r="C119" s="103">
        <v>51595.614000000001</v>
      </c>
      <c r="D119" s="103" t="s">
        <v>248</v>
      </c>
      <c r="E119" s="26">
        <f t="shared" si="30"/>
        <v>3523.0702008886738</v>
      </c>
      <c r="F119" s="26">
        <f t="shared" si="31"/>
        <v>3523</v>
      </c>
      <c r="G119" s="26">
        <f t="shared" si="28"/>
        <v>0.1829481000022497</v>
      </c>
      <c r="I119" s="26">
        <f>+G119</f>
        <v>0.1829481000022497</v>
      </c>
      <c r="O119" s="26">
        <f t="shared" ca="1" si="26"/>
        <v>0.22143210863459661</v>
      </c>
      <c r="P119" s="26">
        <f t="shared" si="32"/>
        <v>0.1684320756680657</v>
      </c>
      <c r="Q119" s="27">
        <f t="shared" si="33"/>
        <v>36577.114000000001</v>
      </c>
      <c r="R119" s="27"/>
      <c r="S119" s="26">
        <f t="shared" si="29"/>
        <v>2.1071496247062211E-4</v>
      </c>
    </row>
    <row r="120" spans="1:34" s="26" customFormat="1" ht="12.75" customHeight="1">
      <c r="A120" s="103" t="s">
        <v>602</v>
      </c>
      <c r="B120" s="104" t="s">
        <v>145</v>
      </c>
      <c r="C120" s="103">
        <v>51840.591999999997</v>
      </c>
      <c r="D120" s="103" t="s">
        <v>248</v>
      </c>
      <c r="E120" s="26">
        <f t="shared" si="30"/>
        <v>3617.0732176204478</v>
      </c>
      <c r="F120" s="26">
        <f t="shared" si="31"/>
        <v>3617</v>
      </c>
      <c r="G120" s="26">
        <f t="shared" si="28"/>
        <v>0.19080989999929443</v>
      </c>
      <c r="I120" s="26">
        <f>+G120</f>
        <v>0.19080989999929443</v>
      </c>
      <c r="O120" s="26">
        <f t="shared" ca="1" si="26"/>
        <v>0.22609278025038648</v>
      </c>
      <c r="P120" s="26">
        <f t="shared" si="32"/>
        <v>0.17718006145637757</v>
      </c>
      <c r="Q120" s="27">
        <f t="shared" si="33"/>
        <v>36822.091999999997</v>
      </c>
      <c r="R120" s="27"/>
      <c r="S120" s="26">
        <f t="shared" si="29"/>
        <v>1.8577249870598188E-4</v>
      </c>
    </row>
    <row r="121" spans="1:34" s="26" customFormat="1" ht="12.75" customHeight="1">
      <c r="A121" s="103" t="s">
        <v>606</v>
      </c>
      <c r="B121" s="104" t="s">
        <v>145</v>
      </c>
      <c r="C121" s="103">
        <v>51939.625</v>
      </c>
      <c r="D121" s="103" t="s">
        <v>248</v>
      </c>
      <c r="E121" s="26">
        <f t="shared" si="30"/>
        <v>3655.0741840582432</v>
      </c>
      <c r="F121" s="26">
        <f t="shared" si="31"/>
        <v>3655</v>
      </c>
      <c r="G121" s="26">
        <f t="shared" si="28"/>
        <v>0.19332849999773316</v>
      </c>
      <c r="K121" s="26">
        <f>+G121</f>
        <v>0.19332849999773316</v>
      </c>
      <c r="O121" s="26">
        <f t="shared" ca="1" si="26"/>
        <v>0.22797688154187601</v>
      </c>
      <c r="P121" s="26">
        <f t="shared" si="32"/>
        <v>0.18077677597867922</v>
      </c>
      <c r="Q121" s="27">
        <f t="shared" si="33"/>
        <v>36921.125</v>
      </c>
      <c r="R121" s="27"/>
      <c r="S121" s="26">
        <f t="shared" si="29"/>
        <v>1.5754577585049557E-4</v>
      </c>
    </row>
    <row r="122" spans="1:34" s="26" customFormat="1" ht="12.75" customHeight="1">
      <c r="A122" s="103" t="s">
        <v>610</v>
      </c>
      <c r="B122" s="104" t="s">
        <v>145</v>
      </c>
      <c r="C122" s="103">
        <v>52184.605000000003</v>
      </c>
      <c r="D122" s="103" t="s">
        <v>248</v>
      </c>
      <c r="E122" s="26">
        <f t="shared" si="30"/>
        <v>3749.0779682304983</v>
      </c>
      <c r="F122" s="26">
        <f t="shared" si="31"/>
        <v>3749</v>
      </c>
      <c r="G122" s="26">
        <f t="shared" si="28"/>
        <v>0.2031903000024613</v>
      </c>
      <c r="I122" s="26">
        <f>+G122</f>
        <v>0.2031903000024613</v>
      </c>
      <c r="O122" s="26">
        <f t="shared" ca="1" si="26"/>
        <v>0.23263755315766588</v>
      </c>
      <c r="P122" s="26">
        <f t="shared" si="32"/>
        <v>0.18982306203754387</v>
      </c>
      <c r="Q122" s="27">
        <f t="shared" si="33"/>
        <v>37166.105000000003</v>
      </c>
      <c r="R122" s="27"/>
      <c r="S122" s="26">
        <f t="shared" si="29"/>
        <v>1.7868305081072982E-4</v>
      </c>
    </row>
    <row r="123" spans="1:34" s="26" customFormat="1" ht="12.75" customHeight="1">
      <c r="A123" s="103" t="s">
        <v>614</v>
      </c>
      <c r="B123" s="104" t="s">
        <v>145</v>
      </c>
      <c r="C123" s="103">
        <v>52278.428</v>
      </c>
      <c r="D123" s="103" t="s">
        <v>248</v>
      </c>
      <c r="E123" s="26">
        <f t="shared" si="30"/>
        <v>3785.0797522226326</v>
      </c>
      <c r="F123" s="26">
        <f t="shared" si="31"/>
        <v>3785</v>
      </c>
      <c r="G123" s="26">
        <f t="shared" si="28"/>
        <v>0.20783949999895412</v>
      </c>
      <c r="I123" s="26">
        <f>+G123</f>
        <v>0.20783949999895412</v>
      </c>
      <c r="O123" s="26">
        <f t="shared" ca="1" si="26"/>
        <v>0.23442249122328754</v>
      </c>
      <c r="P123" s="26">
        <f t="shared" si="32"/>
        <v>0.1933438529776485</v>
      </c>
      <c r="Q123" s="27">
        <f t="shared" si="33"/>
        <v>37259.928</v>
      </c>
      <c r="R123" s="27"/>
      <c r="S123" s="26">
        <f t="shared" si="29"/>
        <v>2.1012378256628661E-4</v>
      </c>
    </row>
    <row r="124" spans="1:34" s="26" customFormat="1" ht="12.75" customHeight="1">
      <c r="A124" s="103" t="s">
        <v>606</v>
      </c>
      <c r="B124" s="104" t="s">
        <v>145</v>
      </c>
      <c r="C124" s="103">
        <v>52330.551299999999</v>
      </c>
      <c r="D124" s="103" t="s">
        <v>248</v>
      </c>
      <c r="E124" s="26">
        <f t="shared" si="30"/>
        <v>3805.0805173607891</v>
      </c>
      <c r="F124" s="26">
        <f t="shared" si="31"/>
        <v>3805</v>
      </c>
      <c r="G124" s="26">
        <f t="shared" si="28"/>
        <v>0.20983349999733036</v>
      </c>
      <c r="K124" s="26">
        <f>+G124</f>
        <v>0.20983349999733036</v>
      </c>
      <c r="O124" s="26">
        <f t="shared" ca="1" si="26"/>
        <v>0.23541412348196625</v>
      </c>
      <c r="P124" s="26">
        <f t="shared" si="32"/>
        <v>0.19531331088372772</v>
      </c>
      <c r="Q124" s="27">
        <f t="shared" si="33"/>
        <v>37312.051299999999</v>
      </c>
      <c r="R124" s="27"/>
      <c r="S124" s="26">
        <f t="shared" si="29"/>
        <v>2.1083589189478474E-4</v>
      </c>
    </row>
    <row r="125" spans="1:34" s="26" customFormat="1" ht="12.75" customHeight="1">
      <c r="A125" s="103" t="s">
        <v>606</v>
      </c>
      <c r="B125" s="104" t="s">
        <v>145</v>
      </c>
      <c r="C125" s="103">
        <v>52559.893499999998</v>
      </c>
      <c r="D125" s="103" t="s">
        <v>248</v>
      </c>
      <c r="E125" s="26">
        <f t="shared" si="30"/>
        <v>3893.0837611782017</v>
      </c>
      <c r="F125" s="26">
        <f t="shared" si="31"/>
        <v>3893</v>
      </c>
      <c r="G125" s="26">
        <f t="shared" si="28"/>
        <v>0.2182870999968145</v>
      </c>
      <c r="K125" s="26">
        <f>+G125</f>
        <v>0.2182870999968145</v>
      </c>
      <c r="O125" s="26">
        <f t="shared" ca="1" si="26"/>
        <v>0.23977730542015249</v>
      </c>
      <c r="P125" s="26">
        <f t="shared" si="32"/>
        <v>0.20409316832728366</v>
      </c>
      <c r="Q125" s="27">
        <f t="shared" si="33"/>
        <v>37541.393499999998</v>
      </c>
      <c r="R125" s="27"/>
      <c r="S125" s="26">
        <f t="shared" si="29"/>
        <v>2.0146769623931055E-4</v>
      </c>
    </row>
    <row r="126" spans="1:34" s="26" customFormat="1" ht="12.75" customHeight="1">
      <c r="A126" s="103" t="s">
        <v>606</v>
      </c>
      <c r="B126" s="104" t="s">
        <v>145</v>
      </c>
      <c r="C126" s="103">
        <v>53018.576000000001</v>
      </c>
      <c r="D126" s="103" t="s">
        <v>248</v>
      </c>
      <c r="E126" s="26">
        <f t="shared" si="30"/>
        <v>4069.0895197445752</v>
      </c>
      <c r="F126" s="26">
        <f t="shared" si="31"/>
        <v>4069</v>
      </c>
      <c r="G126" s="26">
        <f t="shared" si="28"/>
        <v>0.23329430000012508</v>
      </c>
      <c r="K126" s="26">
        <f>+G126</f>
        <v>0.23329430000012508</v>
      </c>
      <c r="O126" s="26">
        <f t="shared" ca="1" si="26"/>
        <v>0.24850366929652501</v>
      </c>
      <c r="P126" s="26">
        <f t="shared" si="32"/>
        <v>0.22221140286989868</v>
      </c>
      <c r="Q126" s="27">
        <f t="shared" si="33"/>
        <v>38000.076000000001</v>
      </c>
      <c r="R126" s="27"/>
      <c r="S126" s="26">
        <f t="shared" si="29"/>
        <v>1.2283060879918044E-4</v>
      </c>
    </row>
    <row r="127" spans="1:34" s="26" customFormat="1" ht="12.75" customHeight="1">
      <c r="A127" s="103" t="s">
        <v>705</v>
      </c>
      <c r="B127" s="104" t="s">
        <v>145</v>
      </c>
      <c r="C127" s="103">
        <v>53302.64</v>
      </c>
      <c r="D127" s="103" t="s">
        <v>248</v>
      </c>
      <c r="E127" s="26">
        <f t="shared" si="30"/>
        <v>4178.0906257414199</v>
      </c>
      <c r="F127" s="26">
        <f t="shared" si="31"/>
        <v>4178</v>
      </c>
      <c r="G127" s="26">
        <f t="shared" si="28"/>
        <v>0.2361765999958152</v>
      </c>
      <c r="I127" s="26">
        <f>+G127</f>
        <v>0.2361765999958152</v>
      </c>
      <c r="O127" s="26">
        <f t="shared" ca="1" si="26"/>
        <v>0.25390806510632391</v>
      </c>
      <c r="P127" s="26">
        <f t="shared" si="32"/>
        <v>0.23380577120444782</v>
      </c>
      <c r="Q127" s="27">
        <f t="shared" si="33"/>
        <v>38284.14</v>
      </c>
      <c r="R127" s="27"/>
      <c r="S127" s="26">
        <f t="shared" si="29"/>
        <v>5.6208291579765106E-6</v>
      </c>
    </row>
    <row r="128" spans="1:34" s="26" customFormat="1" ht="12.75" customHeight="1">
      <c r="A128" s="103" t="s">
        <v>635</v>
      </c>
      <c r="B128" s="104" t="s">
        <v>145</v>
      </c>
      <c r="C128" s="103">
        <v>53373.01</v>
      </c>
      <c r="D128" s="103" t="s">
        <v>248</v>
      </c>
      <c r="E128" s="26">
        <f t="shared" si="30"/>
        <v>4205.0930189661794</v>
      </c>
      <c r="F128" s="26">
        <f t="shared" si="31"/>
        <v>4205</v>
      </c>
      <c r="G128" s="26">
        <f t="shared" si="28"/>
        <v>0.2424135000037495</v>
      </c>
      <c r="K128" s="26">
        <f t="shared" ref="K128:K161" si="34">+G128</f>
        <v>0.2424135000037495</v>
      </c>
      <c r="O128" s="26">
        <f t="shared" ref="O128:O161" ca="1" si="35">+C$11+C$12*$F128</f>
        <v>0.25524676865554019</v>
      </c>
      <c r="P128" s="26">
        <f t="shared" si="32"/>
        <v>0.2367219099084738</v>
      </c>
      <c r="Q128" s="27">
        <f t="shared" si="33"/>
        <v>38354.51</v>
      </c>
      <c r="R128" s="27"/>
      <c r="S128" s="26">
        <f t="shared" si="29"/>
        <v>3.2394197812640456E-5</v>
      </c>
    </row>
    <row r="129" spans="1:21" s="26" customFormat="1" ht="12.75" customHeight="1">
      <c r="A129" s="103" t="s">
        <v>635</v>
      </c>
      <c r="B129" s="104" t="s">
        <v>145</v>
      </c>
      <c r="C129" s="103">
        <v>53662.292000000001</v>
      </c>
      <c r="D129" s="103" t="s">
        <v>248</v>
      </c>
      <c r="E129" s="26">
        <f t="shared" si="30"/>
        <v>4316.0963771705956</v>
      </c>
      <c r="F129" s="26">
        <f t="shared" si="31"/>
        <v>4316</v>
      </c>
      <c r="G129" s="26">
        <f t="shared" si="28"/>
        <v>0.25116520000301534</v>
      </c>
      <c r="K129" s="26">
        <f t="shared" si="34"/>
        <v>0.25116520000301534</v>
      </c>
      <c r="O129" s="26">
        <f t="shared" ca="1" si="35"/>
        <v>0.26075032769120693</v>
      </c>
      <c r="P129" s="26">
        <f t="shared" si="32"/>
        <v>0.2488946098727709</v>
      </c>
      <c r="Q129" s="27">
        <f t="shared" si="33"/>
        <v>38643.792000000001</v>
      </c>
      <c r="R129" s="27"/>
      <c r="S129" s="26">
        <f t="shared" si="29"/>
        <v>5.1555795395634775E-6</v>
      </c>
    </row>
    <row r="130" spans="1:21" s="26" customFormat="1" ht="12.75" customHeight="1">
      <c r="A130" s="103" t="s">
        <v>643</v>
      </c>
      <c r="B130" s="104" t="s">
        <v>145</v>
      </c>
      <c r="C130" s="103">
        <v>53763.934999999998</v>
      </c>
      <c r="D130" s="103" t="s">
        <v>248</v>
      </c>
      <c r="E130" s="26">
        <f t="shared" si="30"/>
        <v>4355.0988534324133</v>
      </c>
      <c r="F130" s="26">
        <f t="shared" si="31"/>
        <v>4355</v>
      </c>
      <c r="G130" s="26">
        <f t="shared" si="28"/>
        <v>0.25761849999980768</v>
      </c>
      <c r="K130" s="26">
        <f t="shared" si="34"/>
        <v>0.25761849999980768</v>
      </c>
      <c r="O130" s="26">
        <f t="shared" ca="1" si="35"/>
        <v>0.2626840105956304</v>
      </c>
      <c r="P130" s="26">
        <f t="shared" si="32"/>
        <v>0.25324182427198488</v>
      </c>
      <c r="Q130" s="27">
        <f t="shared" si="33"/>
        <v>38745.434999999998</v>
      </c>
      <c r="R130" s="27"/>
      <c r="S130" s="26">
        <f t="shared" si="29"/>
        <v>1.9155290426513224E-5</v>
      </c>
    </row>
    <row r="131" spans="1:21" s="26" customFormat="1" ht="12.75" customHeight="1">
      <c r="A131" s="103" t="s">
        <v>606</v>
      </c>
      <c r="B131" s="104" t="s">
        <v>145</v>
      </c>
      <c r="C131" s="103">
        <v>54076.671399999999</v>
      </c>
      <c r="D131" s="103" t="s">
        <v>248</v>
      </c>
      <c r="E131" s="26">
        <f t="shared" si="30"/>
        <v>4475.1021396125416</v>
      </c>
      <c r="F131" s="26">
        <f t="shared" si="31"/>
        <v>4475</v>
      </c>
      <c r="G131" s="26">
        <f t="shared" si="28"/>
        <v>0.26618250000319676</v>
      </c>
      <c r="K131" s="26">
        <f t="shared" si="34"/>
        <v>0.26618250000319676</v>
      </c>
      <c r="O131" s="26">
        <f t="shared" ca="1" si="35"/>
        <v>0.26863380414770255</v>
      </c>
      <c r="P131" s="26">
        <f t="shared" si="32"/>
        <v>0.26684721936554645</v>
      </c>
      <c r="Q131" s="27">
        <f t="shared" si="33"/>
        <v>39058.171399999999</v>
      </c>
      <c r="R131" s="27"/>
      <c r="S131" s="26">
        <f t="shared" si="29"/>
        <v>4.4185183068257327E-7</v>
      </c>
    </row>
    <row r="132" spans="1:21" s="26" customFormat="1" ht="12.75" customHeight="1">
      <c r="A132" s="73" t="s">
        <v>144</v>
      </c>
      <c r="B132" s="74" t="s">
        <v>145</v>
      </c>
      <c r="C132" s="73">
        <v>54084.489699999998</v>
      </c>
      <c r="D132" s="73">
        <v>2.9999999999999997E-4</v>
      </c>
      <c r="E132" s="26">
        <f t="shared" si="30"/>
        <v>4478.1021795578181</v>
      </c>
      <c r="F132" s="26">
        <f t="shared" si="31"/>
        <v>4478</v>
      </c>
      <c r="G132" s="26">
        <f t="shared" si="28"/>
        <v>0.26628659999551019</v>
      </c>
      <c r="K132" s="26">
        <f t="shared" si="34"/>
        <v>0.26628659999551019</v>
      </c>
      <c r="O132" s="26">
        <f t="shared" ca="1" si="35"/>
        <v>0.26878254898650433</v>
      </c>
      <c r="P132" s="26">
        <f t="shared" si="32"/>
        <v>0.26719178980058345</v>
      </c>
      <c r="Q132" s="27">
        <f t="shared" si="33"/>
        <v>39065.989699999998</v>
      </c>
      <c r="R132" s="27"/>
      <c r="S132" s="26">
        <f t="shared" si="29"/>
        <v>8.1936858320856419E-7</v>
      </c>
    </row>
    <row r="133" spans="1:21" s="26" customFormat="1" ht="12.75" customHeight="1">
      <c r="A133" s="75" t="s">
        <v>147</v>
      </c>
      <c r="B133" s="76" t="s">
        <v>145</v>
      </c>
      <c r="C133" s="75">
        <v>54475.409200000002</v>
      </c>
      <c r="D133" s="75">
        <v>2.0000000000000001E-4</v>
      </c>
      <c r="E133" s="26">
        <f t="shared" si="30"/>
        <v>4628.1059035627395</v>
      </c>
      <c r="F133" s="26">
        <f t="shared" si="31"/>
        <v>4628</v>
      </c>
      <c r="G133" s="26">
        <f t="shared" si="28"/>
        <v>0.27599159999954281</v>
      </c>
      <c r="K133" s="26">
        <f t="shared" si="34"/>
        <v>0.27599159999954281</v>
      </c>
      <c r="O133" s="26">
        <f t="shared" ca="1" si="35"/>
        <v>0.27621979092659454</v>
      </c>
      <c r="P133" s="26">
        <f t="shared" si="32"/>
        <v>0.28469618160438592</v>
      </c>
      <c r="Q133" s="27">
        <f t="shared" si="33"/>
        <v>39456.909200000002</v>
      </c>
      <c r="R133" s="27"/>
      <c r="S133" s="26">
        <f t="shared" si="29"/>
        <v>7.5769740915373039E-5</v>
      </c>
    </row>
    <row r="134" spans="1:21" s="26" customFormat="1" ht="12.75" customHeight="1">
      <c r="A134" s="75" t="s">
        <v>147</v>
      </c>
      <c r="B134" s="76" t="s">
        <v>148</v>
      </c>
      <c r="C134" s="75">
        <v>54479.3194</v>
      </c>
      <c r="D134" s="75">
        <v>2.9999999999999997E-4</v>
      </c>
      <c r="E134" s="26">
        <f t="shared" si="30"/>
        <v>4629.6063264416289</v>
      </c>
      <c r="F134" s="26">
        <f t="shared" si="31"/>
        <v>4629.5</v>
      </c>
      <c r="G134" s="26">
        <f t="shared" si="28"/>
        <v>0.2770936500019161</v>
      </c>
      <c r="K134" s="26">
        <f t="shared" si="34"/>
        <v>0.2770936500019161</v>
      </c>
      <c r="O134" s="26">
        <f t="shared" ca="1" si="35"/>
        <v>0.27629416334599544</v>
      </c>
      <c r="P134" s="26">
        <f t="shared" si="32"/>
        <v>0.28487395717685998</v>
      </c>
      <c r="Q134" s="27">
        <f t="shared" si="33"/>
        <v>39460.8194</v>
      </c>
      <c r="R134" s="27"/>
      <c r="S134" s="26">
        <f t="shared" si="29"/>
        <v>6.0533179736483202E-5</v>
      </c>
    </row>
    <row r="135" spans="1:21" s="26" customFormat="1" ht="12.75" customHeight="1">
      <c r="A135" s="80" t="s">
        <v>227</v>
      </c>
      <c r="B135" s="78" t="s">
        <v>145</v>
      </c>
      <c r="C135" s="77">
        <v>54480.621899999998</v>
      </c>
      <c r="D135" s="77">
        <v>2.0000000000000001E-4</v>
      </c>
      <c r="E135" s="70">
        <f t="shared" si="30"/>
        <v>4630.1061220530428</v>
      </c>
      <c r="F135" s="26">
        <f t="shared" si="31"/>
        <v>4630</v>
      </c>
      <c r="G135" s="26">
        <f t="shared" si="28"/>
        <v>0.2765609999987646</v>
      </c>
      <c r="K135" s="26">
        <f t="shared" si="34"/>
        <v>0.2765609999987646</v>
      </c>
      <c r="O135" s="26">
        <f t="shared" ca="1" si="35"/>
        <v>0.27631895415246244</v>
      </c>
      <c r="P135" s="26">
        <f t="shared" si="32"/>
        <v>0.28493322772149954</v>
      </c>
      <c r="Q135" s="27">
        <f t="shared" si="33"/>
        <v>39462.121899999998</v>
      </c>
      <c r="R135" s="27"/>
      <c r="S135" s="26">
        <f t="shared" si="29"/>
        <v>7.0094197041331436E-5</v>
      </c>
    </row>
    <row r="136" spans="1:21" s="26" customFormat="1" ht="12.75" customHeight="1">
      <c r="A136" s="75" t="s">
        <v>147</v>
      </c>
      <c r="B136" s="76" t="s">
        <v>148</v>
      </c>
      <c r="C136" s="75">
        <v>54496.258300000001</v>
      </c>
      <c r="D136" s="75">
        <v>1E-4</v>
      </c>
      <c r="E136" s="70">
        <f t="shared" si="30"/>
        <v>4636.1061251995498</v>
      </c>
      <c r="F136" s="26">
        <f t="shared" si="31"/>
        <v>4636</v>
      </c>
      <c r="G136" s="26">
        <f t="shared" si="28"/>
        <v>0.27656920000299579</v>
      </c>
      <c r="K136" s="26">
        <f t="shared" si="34"/>
        <v>0.27656920000299579</v>
      </c>
      <c r="O136" s="26">
        <f t="shared" ca="1" si="35"/>
        <v>0.27661644383006606</v>
      </c>
      <c r="P136" s="26">
        <f t="shared" si="32"/>
        <v>0.28564494305595545</v>
      </c>
      <c r="Q136" s="27">
        <f t="shared" si="33"/>
        <v>39477.758300000001</v>
      </c>
      <c r="R136" s="27"/>
      <c r="S136" s="26">
        <f t="shared" si="29"/>
        <v>8.2369111963345561E-5</v>
      </c>
    </row>
    <row r="137" spans="1:21" s="26" customFormat="1" ht="12.75" customHeight="1">
      <c r="A137" s="77" t="s">
        <v>146</v>
      </c>
      <c r="B137" s="78" t="s">
        <v>145</v>
      </c>
      <c r="C137" s="77">
        <v>54863.725200000001</v>
      </c>
      <c r="D137" s="77">
        <v>6.9999999999999999E-4</v>
      </c>
      <c r="E137" s="70">
        <f t="shared" si="30"/>
        <v>4777.110611925189</v>
      </c>
      <c r="F137" s="26">
        <f t="shared" si="31"/>
        <v>4777</v>
      </c>
      <c r="G137" s="26">
        <f t="shared" si="28"/>
        <v>0.28826190000108909</v>
      </c>
      <c r="K137" s="26">
        <f t="shared" si="34"/>
        <v>0.28826190000108909</v>
      </c>
      <c r="O137" s="26">
        <f t="shared" ca="1" si="35"/>
        <v>0.28360745125375086</v>
      </c>
      <c r="P137" s="26">
        <f t="shared" si="32"/>
        <v>0.30261940193709624</v>
      </c>
      <c r="Q137" s="27">
        <f t="shared" si="33"/>
        <v>39845.225200000001</v>
      </c>
      <c r="R137" s="27"/>
      <c r="S137" s="26">
        <f t="shared" si="29"/>
        <v>2.0613786184244922E-4</v>
      </c>
    </row>
    <row r="138" spans="1:21" s="26" customFormat="1" ht="12.75" customHeight="1">
      <c r="A138" s="80" t="s">
        <v>228</v>
      </c>
      <c r="B138" s="78" t="s">
        <v>145</v>
      </c>
      <c r="C138" s="77">
        <v>55147.788200000003</v>
      </c>
      <c r="D138" s="77">
        <v>1E-4</v>
      </c>
      <c r="E138" s="70">
        <f t="shared" si="30"/>
        <v>4886.1113342017961</v>
      </c>
      <c r="F138" s="26">
        <f t="shared" si="31"/>
        <v>4886</v>
      </c>
      <c r="G138" s="26">
        <f t="shared" si="28"/>
        <v>0.29014420000748942</v>
      </c>
      <c r="K138" s="26">
        <f t="shared" si="34"/>
        <v>0.29014420000748942</v>
      </c>
      <c r="O138" s="26">
        <f t="shared" ca="1" si="35"/>
        <v>0.28901184706354976</v>
      </c>
      <c r="P138" s="26">
        <f t="shared" si="32"/>
        <v>0.31606905947853603</v>
      </c>
      <c r="Q138" s="27">
        <f t="shared" si="33"/>
        <v>40129.288200000003</v>
      </c>
      <c r="R138" s="27"/>
      <c r="S138" s="26">
        <f t="shared" si="29"/>
        <v>6.720983385935153E-4</v>
      </c>
    </row>
    <row r="139" spans="1:21" s="26" customFormat="1" ht="12.75" customHeight="1">
      <c r="A139" s="72" t="s">
        <v>226</v>
      </c>
      <c r="B139" s="79" t="s">
        <v>145</v>
      </c>
      <c r="C139" s="72">
        <v>55163.424899999998</v>
      </c>
      <c r="D139" s="72">
        <v>2.0000000000000001E-4</v>
      </c>
      <c r="E139" s="70">
        <f t="shared" si="30"/>
        <v>4892.1114524643717</v>
      </c>
      <c r="F139" s="26">
        <f t="shared" si="31"/>
        <v>4892</v>
      </c>
      <c r="G139" s="26">
        <f t="shared" si="28"/>
        <v>0.29045239999686601</v>
      </c>
      <c r="K139" s="26">
        <f t="shared" si="34"/>
        <v>0.29045239999686601</v>
      </c>
      <c r="O139" s="26">
        <f t="shared" ca="1" si="35"/>
        <v>0.28930933674115333</v>
      </c>
      <c r="P139" s="26">
        <f t="shared" si="32"/>
        <v>0.31681770173236401</v>
      </c>
      <c r="Q139" s="27">
        <f t="shared" si="33"/>
        <v>40144.924899999998</v>
      </c>
      <c r="R139" s="27"/>
      <c r="S139" s="26">
        <f t="shared" si="29"/>
        <v>6.9512913560385405E-4</v>
      </c>
    </row>
    <row r="140" spans="1:21" s="26" customFormat="1" ht="12.75" customHeight="1">
      <c r="A140" s="158" t="s">
        <v>709</v>
      </c>
      <c r="B140" s="158" t="s">
        <v>65</v>
      </c>
      <c r="C140" s="159">
        <v>55215.548999999999</v>
      </c>
      <c r="D140" s="160">
        <v>1.1000000000000001E-3</v>
      </c>
      <c r="E140" s="70">
        <f t="shared" si="30"/>
        <v>4912.1125245787198</v>
      </c>
      <c r="F140" s="26">
        <f t="shared" si="31"/>
        <v>4912</v>
      </c>
      <c r="G140" s="26">
        <f t="shared" si="28"/>
        <v>0.29324640000413638</v>
      </c>
      <c r="K140" s="26">
        <f t="shared" si="34"/>
        <v>0.29324640000413638</v>
      </c>
      <c r="O140" s="26">
        <f t="shared" ca="1" si="35"/>
        <v>0.29030096899983204</v>
      </c>
      <c r="P140" s="26">
        <f t="shared" si="32"/>
        <v>0.31931942656220519</v>
      </c>
      <c r="Q140" s="27">
        <f t="shared" si="33"/>
        <v>40197.048999999999</v>
      </c>
      <c r="R140" s="27"/>
      <c r="S140" s="26">
        <f t="shared" si="29"/>
        <v>6.7980271389776162E-4</v>
      </c>
      <c r="T140"/>
      <c r="U140"/>
    </row>
    <row r="141" spans="1:21" s="26" customFormat="1" ht="12.75" customHeight="1">
      <c r="A141" s="77" t="s">
        <v>229</v>
      </c>
      <c r="B141" s="78" t="s">
        <v>148</v>
      </c>
      <c r="C141" s="77">
        <v>55478.764600000002</v>
      </c>
      <c r="D141" s="77">
        <v>2.0000000000000001E-4</v>
      </c>
      <c r="E141" s="70">
        <f t="shared" si="30"/>
        <v>5013.1136775429241</v>
      </c>
      <c r="F141" s="26">
        <f t="shared" si="31"/>
        <v>5013</v>
      </c>
      <c r="G141" s="26">
        <f t="shared" si="28"/>
        <v>0.29625110000051791</v>
      </c>
      <c r="K141" s="26">
        <f t="shared" si="34"/>
        <v>0.29625110000051791</v>
      </c>
      <c r="O141" s="26">
        <f t="shared" ca="1" si="35"/>
        <v>0.29530871190615948</v>
      </c>
      <c r="P141" s="26">
        <f t="shared" si="32"/>
        <v>0.33210003925812653</v>
      </c>
      <c r="Q141" s="27">
        <f t="shared" si="33"/>
        <v>40460.264600000002</v>
      </c>
      <c r="R141" s="27"/>
      <c r="S141" s="26">
        <f t="shared" si="29"/>
        <v>1.2851464458957127E-3</v>
      </c>
    </row>
    <row r="142" spans="1:21" s="26" customFormat="1" ht="12.75" customHeight="1">
      <c r="A142" s="158" t="s">
        <v>709</v>
      </c>
      <c r="B142" s="158" t="s">
        <v>65</v>
      </c>
      <c r="C142" s="159">
        <v>55929.621440000003</v>
      </c>
      <c r="D142" s="159">
        <v>2.3000000000000001E-4</v>
      </c>
      <c r="E142" s="70">
        <f t="shared" si="30"/>
        <v>5186.1165719830597</v>
      </c>
      <c r="F142" s="26">
        <f t="shared" si="31"/>
        <v>5186</v>
      </c>
      <c r="G142" s="26">
        <f t="shared" si="28"/>
        <v>0.30379420000099344</v>
      </c>
      <c r="K142" s="26">
        <f t="shared" si="34"/>
        <v>0.30379420000099344</v>
      </c>
      <c r="O142" s="26">
        <f t="shared" ca="1" si="35"/>
        <v>0.30388633094373019</v>
      </c>
      <c r="P142" s="26">
        <f t="shared" si="32"/>
        <v>0.35456137864409537</v>
      </c>
      <c r="Q142" s="27">
        <f t="shared" si="33"/>
        <v>40911.121440000003</v>
      </c>
      <c r="R142" s="27"/>
      <c r="S142" s="26">
        <f t="shared" si="29"/>
        <v>2.5773064273806245E-3</v>
      </c>
    </row>
    <row r="143" spans="1:21" s="26" customFormat="1" ht="12.75" customHeight="1">
      <c r="A143" s="80" t="s">
        <v>241</v>
      </c>
      <c r="B143" s="78" t="s">
        <v>145</v>
      </c>
      <c r="C143" s="77">
        <v>55929.621500000001</v>
      </c>
      <c r="D143" s="77">
        <v>2.0000000000000001E-4</v>
      </c>
      <c r="E143" s="70">
        <f t="shared" si="30"/>
        <v>5186.1165950062732</v>
      </c>
      <c r="F143" s="26">
        <f t="shared" si="31"/>
        <v>5186</v>
      </c>
      <c r="G143" s="26">
        <f t="shared" si="28"/>
        <v>0.30385419999947771</v>
      </c>
      <c r="K143" s="26">
        <f t="shared" si="34"/>
        <v>0.30385419999947771</v>
      </c>
      <c r="O143" s="26">
        <f t="shared" ca="1" si="35"/>
        <v>0.30388633094373019</v>
      </c>
      <c r="P143" s="26">
        <f t="shared" si="32"/>
        <v>0.35456137864409537</v>
      </c>
      <c r="Q143" s="27">
        <f t="shared" si="33"/>
        <v>40911.121500000001</v>
      </c>
      <c r="R143" s="27"/>
      <c r="S143" s="26">
        <f t="shared" si="29"/>
        <v>2.5712179660971691E-3</v>
      </c>
    </row>
    <row r="144" spans="1:21" s="26" customFormat="1" ht="12.75" customHeight="1">
      <c r="A144" s="80" t="s">
        <v>230</v>
      </c>
      <c r="B144" s="78" t="s">
        <v>145</v>
      </c>
      <c r="C144" s="77">
        <v>56231.931100000002</v>
      </c>
      <c r="D144" s="77">
        <v>3.0000000000000003E-4</v>
      </c>
      <c r="E144" s="70">
        <f t="shared" si="30"/>
        <v>5302.118906997458</v>
      </c>
      <c r="F144" s="26">
        <f t="shared" si="31"/>
        <v>5302</v>
      </c>
      <c r="G144" s="26">
        <f t="shared" si="28"/>
        <v>0.30987940000341041</v>
      </c>
      <c r="K144" s="26">
        <f t="shared" si="34"/>
        <v>0.30987940000341041</v>
      </c>
      <c r="O144" s="26">
        <f t="shared" ca="1" si="35"/>
        <v>0.3096377980440666</v>
      </c>
      <c r="P144" s="26">
        <f t="shared" si="32"/>
        <v>0.3700251357465818</v>
      </c>
      <c r="Q144" s="27">
        <f t="shared" si="33"/>
        <v>41213.431100000002</v>
      </c>
      <c r="R144" s="27"/>
      <c r="S144" s="26">
        <f t="shared" si="29"/>
        <v>3.6175095280874046E-3</v>
      </c>
    </row>
    <row r="145" spans="1:21" s="26" customFormat="1" ht="12.75" customHeight="1">
      <c r="A145" s="103" t="s">
        <v>700</v>
      </c>
      <c r="B145" s="104" t="s">
        <v>145</v>
      </c>
      <c r="C145" s="103">
        <v>56250.172100000003</v>
      </c>
      <c r="D145" s="103" t="s">
        <v>248</v>
      </c>
      <c r="E145" s="26">
        <f t="shared" si="30"/>
        <v>5309.1183478786979</v>
      </c>
      <c r="F145" s="26">
        <f t="shared" si="31"/>
        <v>5309</v>
      </c>
      <c r="G145" s="26">
        <f t="shared" si="28"/>
        <v>0.30842230000416748</v>
      </c>
      <c r="K145" s="26">
        <f t="shared" si="34"/>
        <v>0.30842230000416748</v>
      </c>
      <c r="O145" s="26">
        <f t="shared" ca="1" si="35"/>
        <v>0.30998486933460417</v>
      </c>
      <c r="P145" s="26">
        <f t="shared" si="32"/>
        <v>0.37096864313739497</v>
      </c>
      <c r="Q145" s="27">
        <f t="shared" si="33"/>
        <v>41231.672100000003</v>
      </c>
      <c r="R145" s="27"/>
      <c r="S145" s="26">
        <f t="shared" si="29"/>
        <v>3.912045039339433E-3</v>
      </c>
    </row>
    <row r="146" spans="1:21" s="26" customFormat="1" ht="12.75" customHeight="1">
      <c r="A146" s="87" t="s">
        <v>242</v>
      </c>
      <c r="B146" s="88" t="s">
        <v>145</v>
      </c>
      <c r="C146" s="89">
        <v>56609.816200000001</v>
      </c>
      <c r="D146" s="89">
        <v>1E-4</v>
      </c>
      <c r="E146" s="70">
        <f t="shared" si="30"/>
        <v>5447.121067917984</v>
      </c>
      <c r="F146" s="26">
        <f t="shared" si="31"/>
        <v>5447</v>
      </c>
      <c r="G146" s="26">
        <f t="shared" si="28"/>
        <v>0.31551089999993565</v>
      </c>
      <c r="K146" s="26">
        <f t="shared" si="34"/>
        <v>0.31551089999993565</v>
      </c>
      <c r="O146" s="26">
        <f t="shared" ca="1" si="35"/>
        <v>0.31682713191948719</v>
      </c>
      <c r="P146" s="26">
        <f t="shared" si="32"/>
        <v>0.38980974724957168</v>
      </c>
      <c r="Q146" s="27">
        <f t="shared" si="33"/>
        <v>41591.316200000001</v>
      </c>
      <c r="R146" s="27"/>
      <c r="S146" s="26">
        <f t="shared" si="29"/>
        <v>5.5203187026247481E-3</v>
      </c>
    </row>
    <row r="147" spans="1:21" s="26" customFormat="1" ht="12.75" customHeight="1">
      <c r="A147" s="158" t="s">
        <v>709</v>
      </c>
      <c r="B147" s="158" t="s">
        <v>65</v>
      </c>
      <c r="C147" s="159">
        <v>56609.816290000002</v>
      </c>
      <c r="D147" s="159">
        <v>1.2999999999999999E-4</v>
      </c>
      <c r="E147" s="70">
        <f t="shared" si="30"/>
        <v>5447.1211024528066</v>
      </c>
      <c r="F147" s="26">
        <f t="shared" si="31"/>
        <v>5447</v>
      </c>
      <c r="G147" s="26">
        <f t="shared" ref="G147:G161" si="36">+C147-(C$7+F147*C$8)</f>
        <v>0.31560090000130003</v>
      </c>
      <c r="K147" s="26">
        <f t="shared" si="34"/>
        <v>0.31560090000130003</v>
      </c>
      <c r="O147" s="26">
        <f t="shared" ca="1" si="35"/>
        <v>0.31682713191948719</v>
      </c>
      <c r="P147" s="26">
        <f t="shared" si="32"/>
        <v>0.38980974724957168</v>
      </c>
      <c r="Q147" s="27">
        <f t="shared" si="33"/>
        <v>41591.316290000002</v>
      </c>
      <c r="R147" s="27"/>
      <c r="S147" s="26">
        <f t="shared" ref="S147:S161" si="37">+(P147-G147)^2</f>
        <v>5.5069530099173146E-3</v>
      </c>
    </row>
    <row r="148" spans="1:21" s="26" customFormat="1" ht="12.75" customHeight="1">
      <c r="A148" s="151" t="s">
        <v>707</v>
      </c>
      <c r="B148" s="152" t="s">
        <v>145</v>
      </c>
      <c r="C148" s="153">
        <v>57701.776299999998</v>
      </c>
      <c r="D148" s="153">
        <v>1E-4</v>
      </c>
      <c r="E148" s="70">
        <f t="shared" si="30"/>
        <v>5866.1282585666595</v>
      </c>
      <c r="F148" s="26">
        <f t="shared" si="31"/>
        <v>5866</v>
      </c>
      <c r="G148" s="26">
        <f t="shared" si="36"/>
        <v>0.33425020000140648</v>
      </c>
      <c r="K148" s="26">
        <f t="shared" si="34"/>
        <v>0.33425020000140648</v>
      </c>
      <c r="O148" s="26">
        <f t="shared" ca="1" si="35"/>
        <v>0.33760182773880587</v>
      </c>
      <c r="P148" s="26">
        <f t="shared" si="32"/>
        <v>0.44982108433523882</v>
      </c>
      <c r="Q148" s="27">
        <f t="shared" si="33"/>
        <v>42683.276299999998</v>
      </c>
      <c r="R148" s="27"/>
      <c r="S148" s="26">
        <f t="shared" si="37"/>
        <v>1.3356629305704052E-2</v>
      </c>
    </row>
    <row r="149" spans="1:21" s="26" customFormat="1" ht="12.75" customHeight="1">
      <c r="A149" s="158" t="s">
        <v>709</v>
      </c>
      <c r="B149" s="158" t="s">
        <v>65</v>
      </c>
      <c r="C149" s="159">
        <v>57701.776299999998</v>
      </c>
      <c r="D149" s="159">
        <v>1E-4</v>
      </c>
      <c r="E149" s="70">
        <f t="shared" ref="E149:E161" si="38">+(C149-C$7)/C$8</f>
        <v>5866.1282585666595</v>
      </c>
      <c r="F149" s="26">
        <f t="shared" ref="F149:F162" si="39">ROUND(2*E149,0)/2</f>
        <v>5866</v>
      </c>
      <c r="G149" s="26">
        <f t="shared" si="36"/>
        <v>0.33425020000140648</v>
      </c>
      <c r="K149" s="26">
        <f t="shared" si="34"/>
        <v>0.33425020000140648</v>
      </c>
      <c r="O149" s="26">
        <f t="shared" ca="1" si="35"/>
        <v>0.33760182773880587</v>
      </c>
      <c r="P149" s="26">
        <f t="shared" ref="P149:P161" si="40">+D$11+D$12*F149+D$13*F149^2</f>
        <v>0.44982108433523882</v>
      </c>
      <c r="Q149" s="27">
        <f t="shared" ref="Q149:Q161" si="41">+C149-15018.5</f>
        <v>42683.276299999998</v>
      </c>
      <c r="R149" s="27"/>
      <c r="S149" s="26">
        <f t="shared" si="37"/>
        <v>1.3356629305704052E-2</v>
      </c>
    </row>
    <row r="150" spans="1:21" s="26" customFormat="1" ht="12.75" customHeight="1">
      <c r="A150" s="151" t="s">
        <v>707</v>
      </c>
      <c r="B150" s="152" t="s">
        <v>145</v>
      </c>
      <c r="C150" s="153">
        <v>57761.716999999997</v>
      </c>
      <c r="D150" s="153">
        <v>1E-4</v>
      </c>
      <c r="E150" s="70">
        <f t="shared" si="38"/>
        <v>5889.1287183018776</v>
      </c>
      <c r="F150" s="26">
        <f t="shared" si="39"/>
        <v>5889</v>
      </c>
      <c r="G150" s="26">
        <f t="shared" si="36"/>
        <v>0.33544830000028014</v>
      </c>
      <c r="K150" s="26">
        <f t="shared" si="34"/>
        <v>0.33544830000028014</v>
      </c>
      <c r="O150" s="26">
        <f t="shared" ca="1" si="35"/>
        <v>0.33874220483628636</v>
      </c>
      <c r="P150" s="26">
        <f t="shared" si="40"/>
        <v>0.45323746295888695</v>
      </c>
      <c r="Q150" s="27">
        <f t="shared" si="41"/>
        <v>42743.216999999997</v>
      </c>
      <c r="R150" s="27"/>
      <c r="S150" s="26">
        <f t="shared" si="37"/>
        <v>1.387428691048923E-2</v>
      </c>
    </row>
    <row r="151" spans="1:21" s="26" customFormat="1" ht="12.75" customHeight="1">
      <c r="A151" s="158" t="s">
        <v>709</v>
      </c>
      <c r="B151" s="158" t="s">
        <v>65</v>
      </c>
      <c r="C151" s="159">
        <v>57761.717170000004</v>
      </c>
      <c r="D151" s="159">
        <v>1.8000000000000001E-4</v>
      </c>
      <c r="E151" s="70">
        <f t="shared" si="38"/>
        <v>5889.128783534321</v>
      </c>
      <c r="F151" s="26">
        <f t="shared" si="39"/>
        <v>5889</v>
      </c>
      <c r="G151" s="26">
        <f t="shared" si="36"/>
        <v>0.33561830000689952</v>
      </c>
      <c r="K151" s="26">
        <f t="shared" si="34"/>
        <v>0.33561830000689952</v>
      </c>
      <c r="O151" s="26">
        <f t="shared" ca="1" si="35"/>
        <v>0.33874220483628636</v>
      </c>
      <c r="P151" s="26">
        <f t="shared" si="40"/>
        <v>0.45323746295888695</v>
      </c>
      <c r="Q151" s="27">
        <f t="shared" si="41"/>
        <v>42743.217170000004</v>
      </c>
      <c r="R151" s="27"/>
      <c r="S151" s="26">
        <f t="shared" si="37"/>
        <v>1.3834267493526174E-2</v>
      </c>
    </row>
    <row r="152" spans="1:21" s="26" customFormat="1" ht="12.75" customHeight="1">
      <c r="A152" s="158" t="s">
        <v>709</v>
      </c>
      <c r="B152" s="158" t="s">
        <v>65</v>
      </c>
      <c r="C152" s="159">
        <v>58139.603999999999</v>
      </c>
      <c r="D152" s="159">
        <v>2.1000000000000001E-4</v>
      </c>
      <c r="E152" s="70">
        <f t="shared" si="38"/>
        <v>6034.1316082908588</v>
      </c>
      <c r="F152" s="26">
        <f t="shared" si="39"/>
        <v>6034</v>
      </c>
      <c r="G152" s="26">
        <f t="shared" si="36"/>
        <v>0.34297979999973904</v>
      </c>
      <c r="K152" s="26">
        <f t="shared" si="34"/>
        <v>0.34297979999973904</v>
      </c>
      <c r="O152" s="26">
        <f t="shared" ca="1" si="35"/>
        <v>0.3459315387117069</v>
      </c>
      <c r="P152" s="26">
        <f t="shared" si="40"/>
        <v>0.47506832103893198</v>
      </c>
      <c r="Q152" s="27">
        <f t="shared" si="41"/>
        <v>43121.103999999999</v>
      </c>
      <c r="R152" s="27"/>
      <c r="S152" s="26">
        <f t="shared" si="37"/>
        <v>1.7447377390321317E-2</v>
      </c>
    </row>
    <row r="153" spans="1:21" s="26" customFormat="1" ht="12.75" customHeight="1">
      <c r="A153" s="154" t="s">
        <v>708</v>
      </c>
      <c r="B153" s="155" t="s">
        <v>145</v>
      </c>
      <c r="C153" s="154">
        <v>58139.604500000001</v>
      </c>
      <c r="D153" s="154">
        <v>1E-4</v>
      </c>
      <c r="E153" s="70">
        <f t="shared" si="38"/>
        <v>6034.131800150979</v>
      </c>
      <c r="F153" s="26">
        <f t="shared" si="39"/>
        <v>6034</v>
      </c>
      <c r="G153" s="26">
        <f t="shared" si="36"/>
        <v>0.3434798000016599</v>
      </c>
      <c r="K153" s="26">
        <f t="shared" si="34"/>
        <v>0.3434798000016599</v>
      </c>
      <c r="O153" s="26">
        <f t="shared" ca="1" si="35"/>
        <v>0.3459315387117069</v>
      </c>
      <c r="P153" s="26">
        <f t="shared" si="40"/>
        <v>0.47506832103893198</v>
      </c>
      <c r="Q153" s="27">
        <f t="shared" si="41"/>
        <v>43121.104500000001</v>
      </c>
      <c r="R153" s="27"/>
      <c r="S153" s="26">
        <f t="shared" si="37"/>
        <v>1.7315538868776598E-2</v>
      </c>
    </row>
    <row r="154" spans="1:21" ht="12.75" customHeight="1">
      <c r="A154" s="158" t="s">
        <v>709</v>
      </c>
      <c r="B154" s="158" t="s">
        <v>65</v>
      </c>
      <c r="C154" s="159">
        <v>58415.853159999999</v>
      </c>
      <c r="D154" s="159">
        <v>1.8000000000000001E-4</v>
      </c>
      <c r="E154" s="70">
        <f t="shared" si="38"/>
        <v>6140.1340020144544</v>
      </c>
      <c r="F154" s="26">
        <f t="shared" si="39"/>
        <v>6140</v>
      </c>
      <c r="G154" s="26">
        <f t="shared" si="36"/>
        <v>0.34921800000302028</v>
      </c>
      <c r="H154" s="26"/>
      <c r="I154" s="26"/>
      <c r="J154" s="26"/>
      <c r="K154" s="26">
        <f t="shared" si="34"/>
        <v>0.34921800000302028</v>
      </c>
      <c r="L154" s="26"/>
      <c r="M154" s="26"/>
      <c r="N154" s="26"/>
      <c r="O154" s="26">
        <f t="shared" ca="1" si="35"/>
        <v>0.35118718968270402</v>
      </c>
      <c r="P154" s="26">
        <f t="shared" si="40"/>
        <v>0.49134724801621127</v>
      </c>
      <c r="Q154" s="27">
        <f t="shared" si="41"/>
        <v>43397.353159999999</v>
      </c>
      <c r="R154" s="27"/>
      <c r="S154" s="26">
        <f t="shared" si="37"/>
        <v>2.0200723140795154E-2</v>
      </c>
    </row>
    <row r="155" spans="1:21" ht="12.75" customHeight="1">
      <c r="A155" s="156" t="s">
        <v>0</v>
      </c>
      <c r="B155" s="157" t="s">
        <v>145</v>
      </c>
      <c r="C155" s="156">
        <v>58415.8534</v>
      </c>
      <c r="D155" s="156">
        <v>1E-4</v>
      </c>
      <c r="E155" s="70">
        <f t="shared" si="38"/>
        <v>6140.1340941073122</v>
      </c>
      <c r="F155" s="26">
        <f t="shared" si="39"/>
        <v>6140</v>
      </c>
      <c r="G155" s="26">
        <f t="shared" si="36"/>
        <v>0.34945800000423333</v>
      </c>
      <c r="H155" s="26"/>
      <c r="I155" s="26"/>
      <c r="J155" s="26"/>
      <c r="K155" s="26">
        <f t="shared" si="34"/>
        <v>0.34945800000423333</v>
      </c>
      <c r="L155" s="26"/>
      <c r="M155" s="26"/>
      <c r="N155" s="26"/>
      <c r="O155" s="26">
        <f t="shared" ca="1" si="35"/>
        <v>0.35118718968270402</v>
      </c>
      <c r="P155" s="26">
        <f t="shared" si="40"/>
        <v>0.49134724801621127</v>
      </c>
      <c r="Q155" s="27">
        <f t="shared" si="41"/>
        <v>43397.3534</v>
      </c>
      <c r="R155" s="27"/>
      <c r="S155" s="26">
        <f t="shared" si="37"/>
        <v>2.0132558701404586E-2</v>
      </c>
      <c r="T155" s="26"/>
      <c r="U155" s="26"/>
    </row>
    <row r="156" spans="1:21" ht="12.75" customHeight="1">
      <c r="A156" s="158" t="s">
        <v>709</v>
      </c>
      <c r="B156" s="158" t="s">
        <v>65</v>
      </c>
      <c r="C156" s="159">
        <v>58538.341780000002</v>
      </c>
      <c r="D156" s="159">
        <v>1.8000000000000001E-4</v>
      </c>
      <c r="E156" s="70">
        <f t="shared" si="38"/>
        <v>6187.1353645666532</v>
      </c>
      <c r="F156" s="26">
        <f t="shared" si="39"/>
        <v>6187</v>
      </c>
      <c r="G156" s="26">
        <f t="shared" si="36"/>
        <v>0.35276890000386629</v>
      </c>
      <c r="H156" s="26"/>
      <c r="I156" s="26"/>
      <c r="J156" s="26"/>
      <c r="K156" s="26">
        <f t="shared" si="34"/>
        <v>0.35276890000386629</v>
      </c>
      <c r="L156" s="26"/>
      <c r="M156" s="26"/>
      <c r="N156" s="26"/>
      <c r="O156" s="26">
        <f t="shared" ca="1" si="35"/>
        <v>0.35351752549059895</v>
      </c>
      <c r="P156" s="26">
        <f t="shared" si="40"/>
        <v>0.49865170209096799</v>
      </c>
      <c r="Q156" s="27">
        <f t="shared" si="41"/>
        <v>43519.841780000002</v>
      </c>
      <c r="R156" s="27"/>
      <c r="S156" s="26">
        <f t="shared" si="37"/>
        <v>2.1281791944784481E-2</v>
      </c>
    </row>
    <row r="157" spans="1:21" ht="12.75" customHeight="1">
      <c r="A157" s="161" t="s">
        <v>710</v>
      </c>
      <c r="B157" s="157" t="s">
        <v>145</v>
      </c>
      <c r="C157" s="156">
        <v>58840.652900000001</v>
      </c>
      <c r="D157" s="156">
        <v>1E-4</v>
      </c>
      <c r="E157" s="70">
        <f t="shared" si="38"/>
        <v>6303.1382598126002</v>
      </c>
      <c r="F157" s="26">
        <f t="shared" si="39"/>
        <v>6303</v>
      </c>
      <c r="G157" s="26">
        <f t="shared" si="36"/>
        <v>0.36031410000578035</v>
      </c>
      <c r="H157" s="26"/>
      <c r="I157" s="26"/>
      <c r="J157" s="26"/>
      <c r="K157" s="26">
        <f t="shared" si="34"/>
        <v>0.36031410000578035</v>
      </c>
      <c r="L157" s="26"/>
      <c r="M157" s="26"/>
      <c r="N157" s="26"/>
      <c r="O157" s="26">
        <f t="shared" ca="1" si="35"/>
        <v>0.35926899259093537</v>
      </c>
      <c r="P157" s="26">
        <f t="shared" si="40"/>
        <v>0.51690699966859188</v>
      </c>
      <c r="Q157" s="27">
        <f t="shared" si="41"/>
        <v>43822.152900000001</v>
      </c>
      <c r="R157" s="27"/>
      <c r="S157" s="26">
        <f t="shared" si="37"/>
        <v>2.4521336224807361E-2</v>
      </c>
    </row>
    <row r="158" spans="1:21" ht="12.75" customHeight="1">
      <c r="A158" s="161" t="s">
        <v>711</v>
      </c>
      <c r="B158" s="157" t="s">
        <v>145</v>
      </c>
      <c r="C158" s="156">
        <v>58895.3822</v>
      </c>
      <c r="D158" s="156">
        <v>1E-4</v>
      </c>
      <c r="E158" s="70">
        <f t="shared" si="38"/>
        <v>6324.1389998938248</v>
      </c>
      <c r="F158" s="26">
        <f t="shared" si="39"/>
        <v>6324</v>
      </c>
      <c r="G158" s="26">
        <f t="shared" si="36"/>
        <v>0.36224280000169529</v>
      </c>
      <c r="H158" s="26"/>
      <c r="I158" s="26"/>
      <c r="J158" s="26"/>
      <c r="K158" s="26">
        <f t="shared" si="34"/>
        <v>0.36224280000169529</v>
      </c>
      <c r="L158" s="26"/>
      <c r="M158" s="26"/>
      <c r="N158" s="26"/>
      <c r="O158" s="26">
        <f t="shared" ca="1" si="35"/>
        <v>0.36031020646254802</v>
      </c>
      <c r="P158" s="26">
        <f t="shared" si="40"/>
        <v>0.52024642094862839</v>
      </c>
      <c r="Q158" s="27">
        <f t="shared" si="41"/>
        <v>43876.8822</v>
      </c>
      <c r="R158" s="27"/>
      <c r="S158" s="26">
        <f t="shared" si="37"/>
        <v>2.4965144232342116E-2</v>
      </c>
    </row>
    <row r="159" spans="1:21" ht="12.75" customHeight="1">
      <c r="A159" s="162" t="s">
        <v>712</v>
      </c>
      <c r="B159" s="163" t="s">
        <v>145</v>
      </c>
      <c r="C159" s="164">
        <v>59163.807800000002</v>
      </c>
      <c r="D159" s="164">
        <v>2.0000000000000001E-4</v>
      </c>
      <c r="E159" s="70">
        <f t="shared" si="38"/>
        <v>6427.1393353036865</v>
      </c>
      <c r="F159" s="26">
        <f t="shared" si="39"/>
        <v>6427</v>
      </c>
      <c r="G159" s="26">
        <f t="shared" si="36"/>
        <v>0.36311690000729868</v>
      </c>
      <c r="H159" s="26"/>
      <c r="I159" s="26"/>
      <c r="J159" s="26"/>
      <c r="K159" s="26">
        <f t="shared" si="34"/>
        <v>0.36311690000729868</v>
      </c>
      <c r="L159" s="26"/>
      <c r="M159" s="26"/>
      <c r="N159" s="26"/>
      <c r="O159" s="26">
        <f t="shared" ca="1" si="35"/>
        <v>0.3654171125947433</v>
      </c>
      <c r="P159" s="26">
        <f t="shared" si="40"/>
        <v>0.5367790128174692</v>
      </c>
      <c r="Q159" s="27">
        <f t="shared" si="41"/>
        <v>44145.307800000002</v>
      </c>
      <c r="R159" s="27"/>
      <c r="S159" s="26">
        <f t="shared" si="37"/>
        <v>3.0158529425692391E-2</v>
      </c>
    </row>
    <row r="160" spans="1:21" ht="12.75" customHeight="1">
      <c r="A160" s="162" t="s">
        <v>712</v>
      </c>
      <c r="B160" s="163" t="s">
        <v>145</v>
      </c>
      <c r="C160" s="164">
        <v>59226.360399999998</v>
      </c>
      <c r="D160" s="164">
        <v>1E-4</v>
      </c>
      <c r="E160" s="70">
        <f t="shared" si="38"/>
        <v>6451.1420339313827</v>
      </c>
      <c r="F160" s="26">
        <f t="shared" si="39"/>
        <v>6451</v>
      </c>
      <c r="G160" s="26">
        <f t="shared" si="36"/>
        <v>0.37014970000018366</v>
      </c>
      <c r="H160" s="26"/>
      <c r="I160" s="26"/>
      <c r="J160" s="26"/>
      <c r="K160" s="26">
        <f t="shared" si="34"/>
        <v>0.37014970000018366</v>
      </c>
      <c r="L160" s="26"/>
      <c r="M160" s="26"/>
      <c r="N160" s="26"/>
      <c r="O160" s="26">
        <f t="shared" ca="1" si="35"/>
        <v>0.36660707130515774</v>
      </c>
      <c r="P160" s="26">
        <f t="shared" si="40"/>
        <v>0.54066790566132428</v>
      </c>
      <c r="Q160" s="27">
        <f t="shared" si="41"/>
        <v>44207.860399999998</v>
      </c>
      <c r="R160" s="27"/>
      <c r="S160" s="26">
        <f t="shared" si="37"/>
        <v>2.9076458461895049E-2</v>
      </c>
    </row>
    <row r="161" spans="1:19" ht="12.75" customHeight="1">
      <c r="A161" s="165" t="s">
        <v>713</v>
      </c>
      <c r="B161" s="166" t="s">
        <v>145</v>
      </c>
      <c r="C161" s="167">
        <v>59609.461300000003</v>
      </c>
      <c r="D161" s="168">
        <v>1E-4</v>
      </c>
      <c r="E161" s="70">
        <f t="shared" si="38"/>
        <v>6598.1456028749562</v>
      </c>
      <c r="F161" s="26">
        <f t="shared" si="39"/>
        <v>6598</v>
      </c>
      <c r="G161" s="26">
        <f t="shared" si="36"/>
        <v>0.37945060000492958</v>
      </c>
      <c r="H161" s="26"/>
      <c r="I161" s="26"/>
      <c r="J161" s="26"/>
      <c r="K161" s="26">
        <f t="shared" si="34"/>
        <v>0.37945060000492958</v>
      </c>
      <c r="L161" s="26"/>
      <c r="M161" s="26"/>
      <c r="N161" s="26"/>
      <c r="O161" s="26">
        <f t="shared" ca="1" si="35"/>
        <v>0.37389556840644611</v>
      </c>
      <c r="P161" s="26">
        <f t="shared" si="40"/>
        <v>0.56478953317507208</v>
      </c>
      <c r="Q161" s="27">
        <f t="shared" si="41"/>
        <v>44590.961300000003</v>
      </c>
      <c r="R161" s="27"/>
      <c r="S161" s="26">
        <f t="shared" si="37"/>
        <v>3.4350520148646549E-2</v>
      </c>
    </row>
    <row r="162" spans="1:19" ht="12.75" customHeight="1">
      <c r="A162" s="169" t="s">
        <v>714</v>
      </c>
      <c r="B162" s="170" t="s">
        <v>145</v>
      </c>
      <c r="C162" s="167">
        <v>59974.317999999999</v>
      </c>
      <c r="D162" s="168">
        <v>1E-4</v>
      </c>
      <c r="E162" s="70">
        <f t="shared" ref="E162" si="42">+(C162-C$7)/C$8</f>
        <v>6738.1485030325221</v>
      </c>
      <c r="F162" s="26">
        <f t="shared" si="39"/>
        <v>6738</v>
      </c>
      <c r="G162" s="26">
        <f t="shared" ref="G162" si="43">+C162-(C$7+F162*C$8)</f>
        <v>0.38700859999516979</v>
      </c>
      <c r="H162" s="26"/>
      <c r="I162" s="26"/>
      <c r="J162" s="26"/>
      <c r="K162" s="26">
        <f t="shared" ref="K162" si="44">+G162</f>
        <v>0.38700859999516979</v>
      </c>
      <c r="L162" s="26"/>
      <c r="M162" s="26"/>
      <c r="N162" s="26"/>
      <c r="O162" s="26">
        <f t="shared" ref="O162" ca="1" si="45">+C$11+C$12*$F162</f>
        <v>0.38083699421719702</v>
      </c>
      <c r="P162" s="26">
        <f t="shared" ref="P162" si="46">+D$11+D$12*F162+D$13*F162^2</f>
        <v>0.58824549470893361</v>
      </c>
      <c r="Q162" s="27">
        <f t="shared" ref="Q162" si="47">+C162-15018.5</f>
        <v>44955.817999999999</v>
      </c>
      <c r="R162" s="27"/>
      <c r="S162" s="26">
        <f t="shared" ref="S162" si="48">+(P162-G162)^2</f>
        <v>4.0496287794038466E-2</v>
      </c>
    </row>
    <row r="163" spans="1:19" ht="12.75" customHeight="1">
      <c r="C163" s="24"/>
      <c r="D163" s="24"/>
    </row>
    <row r="164" spans="1:19" ht="12.75" customHeight="1">
      <c r="C164" s="24"/>
      <c r="D164" s="24"/>
    </row>
    <row r="165" spans="1:19" ht="12.75" customHeight="1">
      <c r="C165" s="24"/>
      <c r="D165" s="24"/>
    </row>
    <row r="166" spans="1:19" ht="12.75" customHeight="1">
      <c r="C166" s="24"/>
      <c r="D166" s="24"/>
    </row>
    <row r="167" spans="1:19" ht="12.75" customHeight="1">
      <c r="C167" s="24"/>
      <c r="D167" s="24"/>
    </row>
    <row r="168" spans="1:19" ht="12.75" customHeight="1">
      <c r="C168" s="24"/>
      <c r="D168" s="24"/>
    </row>
    <row r="169" spans="1:19" ht="12.75" customHeight="1">
      <c r="C169" s="24"/>
      <c r="D169" s="24"/>
    </row>
    <row r="170" spans="1:19" ht="12.75" customHeight="1">
      <c r="C170" s="24"/>
      <c r="D170" s="24"/>
    </row>
    <row r="171" spans="1:19" ht="12.75" customHeight="1">
      <c r="C171" s="24"/>
      <c r="D171" s="24"/>
    </row>
    <row r="172" spans="1:19" ht="12.75" customHeight="1">
      <c r="C172" s="24"/>
      <c r="D172" s="24"/>
    </row>
    <row r="173" spans="1:19" ht="12.75" customHeight="1">
      <c r="C173" s="24"/>
      <c r="D173" s="24"/>
    </row>
    <row r="174" spans="1:19" ht="12.75" customHeight="1">
      <c r="C174" s="24"/>
      <c r="D174" s="24"/>
    </row>
    <row r="175" spans="1:19" ht="12.75" customHeight="1">
      <c r="C175" s="24"/>
      <c r="D175" s="24"/>
    </row>
    <row r="176" spans="1:19" ht="12.75" customHeight="1">
      <c r="C176" s="24"/>
      <c r="D176" s="24"/>
    </row>
    <row r="177" spans="3:4" ht="12.75" customHeight="1">
      <c r="C177" s="24"/>
      <c r="D177" s="24"/>
    </row>
    <row r="178" spans="3:4" ht="12.75" customHeight="1">
      <c r="C178" s="24"/>
      <c r="D178" s="24"/>
    </row>
    <row r="179" spans="3:4" ht="12.75" customHeight="1">
      <c r="C179" s="24"/>
      <c r="D179" s="24"/>
    </row>
    <row r="180" spans="3:4" ht="12.75" customHeight="1">
      <c r="C180" s="24"/>
      <c r="D180" s="24"/>
    </row>
    <row r="181" spans="3:4" ht="12.75" customHeight="1">
      <c r="C181" s="24"/>
      <c r="D181" s="24"/>
    </row>
    <row r="182" spans="3:4" ht="12.75" customHeight="1">
      <c r="C182" s="24"/>
      <c r="D182" s="24"/>
    </row>
    <row r="183" spans="3:4" ht="12.75" customHeight="1">
      <c r="C183" s="24"/>
      <c r="D183" s="24"/>
    </row>
    <row r="184" spans="3:4" ht="12.75" customHeight="1">
      <c r="C184" s="24"/>
      <c r="D184" s="24"/>
    </row>
    <row r="185" spans="3:4" ht="12.75" customHeight="1">
      <c r="C185" s="24"/>
      <c r="D185" s="24"/>
    </row>
    <row r="186" spans="3:4" ht="12.75" customHeight="1">
      <c r="C186" s="24"/>
      <c r="D186" s="24"/>
    </row>
    <row r="187" spans="3:4" ht="12.75" customHeight="1">
      <c r="C187" s="24"/>
      <c r="D187" s="24"/>
    </row>
    <row r="188" spans="3:4" ht="12.75" customHeight="1">
      <c r="C188" s="24"/>
      <c r="D188" s="24"/>
    </row>
    <row r="189" spans="3:4" ht="12.75" customHeight="1">
      <c r="C189" s="24"/>
      <c r="D189" s="24"/>
    </row>
    <row r="190" spans="3:4" ht="12.75" customHeight="1">
      <c r="C190" s="24"/>
      <c r="D190" s="24"/>
    </row>
    <row r="191" spans="3:4" ht="12.75" customHeight="1">
      <c r="C191" s="24"/>
      <c r="D191" s="24"/>
    </row>
    <row r="192" spans="3:4" ht="12.75" customHeight="1">
      <c r="C192" s="24"/>
      <c r="D192" s="24"/>
    </row>
    <row r="193" spans="3:4" ht="12.75" customHeight="1">
      <c r="C193" s="24"/>
      <c r="D193" s="24"/>
    </row>
    <row r="194" spans="3:4" ht="12.75" customHeight="1">
      <c r="C194" s="24"/>
      <c r="D194" s="24"/>
    </row>
    <row r="195" spans="3:4" ht="12.75" customHeight="1">
      <c r="C195" s="24"/>
      <c r="D195" s="24"/>
    </row>
    <row r="196" spans="3:4" ht="12.75" customHeight="1">
      <c r="C196" s="24"/>
      <c r="D196" s="24"/>
    </row>
    <row r="197" spans="3:4" ht="12.75" customHeight="1">
      <c r="C197" s="24"/>
      <c r="D197" s="24"/>
    </row>
    <row r="198" spans="3:4" ht="12.75" customHeight="1">
      <c r="C198" s="24"/>
      <c r="D198" s="24"/>
    </row>
    <row r="199" spans="3:4" ht="12.75" customHeight="1">
      <c r="C199" s="24"/>
      <c r="D199" s="24"/>
    </row>
    <row r="200" spans="3:4" ht="12.75" customHeight="1">
      <c r="C200" s="24"/>
      <c r="D200" s="24"/>
    </row>
    <row r="201" spans="3:4" ht="12.75" customHeight="1">
      <c r="C201" s="24"/>
      <c r="D201" s="24"/>
    </row>
    <row r="202" spans="3:4" ht="12.75" customHeight="1">
      <c r="C202" s="24"/>
      <c r="D202" s="24"/>
    </row>
    <row r="203" spans="3:4" ht="12.75" customHeight="1">
      <c r="C203" s="24"/>
      <c r="D203" s="24"/>
    </row>
    <row r="204" spans="3:4" ht="12.75" customHeight="1">
      <c r="C204" s="24"/>
      <c r="D204" s="24"/>
    </row>
    <row r="205" spans="3:4" ht="12.75" customHeight="1">
      <c r="C205" s="24"/>
      <c r="D205" s="24"/>
    </row>
    <row r="206" spans="3:4" ht="12.75" customHeight="1">
      <c r="C206" s="24"/>
      <c r="D206" s="24"/>
    </row>
    <row r="207" spans="3:4" ht="12.75" customHeight="1">
      <c r="C207" s="24"/>
      <c r="D207" s="24"/>
    </row>
    <row r="208" spans="3:4" ht="12.75" customHeight="1">
      <c r="C208" s="24"/>
      <c r="D208" s="24"/>
    </row>
    <row r="209" spans="3:4" ht="12.75" customHeight="1">
      <c r="C209" s="24"/>
      <c r="D209" s="24"/>
    </row>
    <row r="210" spans="3:4" ht="12.75" customHeight="1">
      <c r="C210" s="24"/>
      <c r="D210" s="24"/>
    </row>
    <row r="211" spans="3:4" ht="12.75" customHeight="1">
      <c r="C211" s="24"/>
      <c r="D211" s="24"/>
    </row>
    <row r="212" spans="3:4" ht="12.75" customHeight="1">
      <c r="C212" s="24"/>
      <c r="D212" s="24"/>
    </row>
    <row r="213" spans="3:4" ht="12.75" customHeight="1">
      <c r="C213" s="24"/>
      <c r="D213" s="24"/>
    </row>
    <row r="214" spans="3:4" ht="12.75" customHeight="1">
      <c r="C214" s="24"/>
      <c r="D214" s="24"/>
    </row>
    <row r="215" spans="3:4" ht="12.75" customHeight="1">
      <c r="C215" s="24"/>
      <c r="D215" s="24"/>
    </row>
    <row r="216" spans="3:4" ht="12.75" customHeight="1">
      <c r="C216" s="24"/>
      <c r="D216" s="24"/>
    </row>
    <row r="217" spans="3:4" ht="12.75" customHeight="1">
      <c r="C217" s="24"/>
      <c r="D217" s="24"/>
    </row>
    <row r="218" spans="3:4" ht="12.75" customHeight="1">
      <c r="C218" s="24"/>
      <c r="D218" s="24"/>
    </row>
    <row r="219" spans="3:4" ht="12.75" customHeight="1">
      <c r="C219" s="24"/>
      <c r="D219" s="24"/>
    </row>
    <row r="220" spans="3:4" ht="12.75" customHeight="1">
      <c r="C220" s="24"/>
      <c r="D220" s="24"/>
    </row>
    <row r="221" spans="3:4" ht="12.75" customHeight="1">
      <c r="C221" s="24"/>
      <c r="D221" s="24"/>
    </row>
    <row r="222" spans="3:4" ht="12.75" customHeight="1">
      <c r="C222" s="24"/>
      <c r="D222" s="24"/>
    </row>
    <row r="223" spans="3:4" ht="12.75" customHeight="1">
      <c r="C223" s="24"/>
      <c r="D223" s="24"/>
    </row>
    <row r="224" spans="3:4" ht="12.75" customHeight="1">
      <c r="C224" s="24"/>
      <c r="D224" s="24"/>
    </row>
    <row r="225" spans="3:4" ht="12.75" customHeight="1">
      <c r="C225" s="24"/>
      <c r="D225" s="24"/>
    </row>
    <row r="226" spans="3:4" ht="12.75" customHeight="1">
      <c r="C226" s="24"/>
      <c r="D226" s="24"/>
    </row>
    <row r="227" spans="3:4" ht="12.75" customHeight="1">
      <c r="C227" s="24"/>
      <c r="D227" s="24"/>
    </row>
    <row r="228" spans="3:4" ht="12.75" customHeight="1">
      <c r="C228" s="24"/>
      <c r="D228" s="24"/>
    </row>
    <row r="229" spans="3:4" ht="12.75" customHeight="1">
      <c r="C229" s="24"/>
      <c r="D229" s="24"/>
    </row>
    <row r="230" spans="3:4" ht="12.75" customHeight="1">
      <c r="C230" s="24"/>
      <c r="D230" s="24"/>
    </row>
    <row r="231" spans="3:4" ht="12.75" customHeight="1">
      <c r="C231" s="24"/>
      <c r="D231" s="24"/>
    </row>
    <row r="232" spans="3:4" ht="12.75" customHeight="1">
      <c r="C232" s="24"/>
      <c r="D232" s="24"/>
    </row>
    <row r="233" spans="3:4" ht="12.75" customHeight="1">
      <c r="C233" s="24"/>
      <c r="D233" s="24"/>
    </row>
    <row r="234" spans="3:4" ht="12.75" customHeight="1">
      <c r="C234" s="24"/>
      <c r="D234" s="24"/>
    </row>
    <row r="235" spans="3:4" ht="12.75" customHeight="1">
      <c r="C235" s="24"/>
      <c r="D235" s="24"/>
    </row>
    <row r="236" spans="3:4" ht="12.75" customHeight="1">
      <c r="C236" s="24"/>
      <c r="D236" s="24"/>
    </row>
    <row r="237" spans="3:4" ht="12.75" customHeight="1">
      <c r="C237" s="24"/>
      <c r="D237" s="24"/>
    </row>
    <row r="238" spans="3:4" ht="12.75" customHeight="1">
      <c r="C238" s="24"/>
      <c r="D238" s="24"/>
    </row>
    <row r="239" spans="3:4" ht="12.75" customHeight="1">
      <c r="C239" s="24"/>
      <c r="D239" s="24"/>
    </row>
    <row r="240" spans="3:4" ht="12.75" customHeight="1">
      <c r="C240" s="24"/>
      <c r="D240" s="24"/>
    </row>
    <row r="241" spans="3:4" ht="12.75" customHeight="1">
      <c r="C241" s="24"/>
      <c r="D241" s="24"/>
    </row>
    <row r="242" spans="3:4" ht="12.75" customHeight="1">
      <c r="C242" s="24"/>
      <c r="D242" s="24"/>
    </row>
    <row r="243" spans="3:4" ht="12.75" customHeight="1">
      <c r="C243" s="24"/>
      <c r="D243" s="24"/>
    </row>
    <row r="244" spans="3:4" ht="12.75" customHeight="1">
      <c r="C244" s="24"/>
      <c r="D244" s="24"/>
    </row>
    <row r="245" spans="3:4" ht="12.75" customHeight="1">
      <c r="C245" s="24"/>
      <c r="D245" s="24"/>
    </row>
    <row r="246" spans="3:4" ht="12.75" customHeight="1">
      <c r="C246" s="24"/>
      <c r="D246" s="24"/>
    </row>
    <row r="247" spans="3:4" ht="12.75" customHeight="1">
      <c r="C247" s="24"/>
      <c r="D247" s="24"/>
    </row>
    <row r="248" spans="3:4" ht="12.75" customHeight="1">
      <c r="C248" s="24"/>
      <c r="D248" s="24"/>
    </row>
    <row r="249" spans="3:4" ht="12.75" customHeight="1">
      <c r="C249" s="24"/>
      <c r="D249" s="24"/>
    </row>
    <row r="250" spans="3:4" ht="12.75" customHeight="1">
      <c r="C250" s="24"/>
      <c r="D250" s="24"/>
    </row>
    <row r="251" spans="3:4" ht="12.75" customHeight="1">
      <c r="C251" s="24"/>
      <c r="D251" s="24"/>
    </row>
    <row r="252" spans="3:4" ht="12.75" customHeight="1">
      <c r="C252" s="24"/>
      <c r="D252" s="24"/>
    </row>
    <row r="253" spans="3:4" ht="12.75" customHeight="1">
      <c r="C253" s="24"/>
      <c r="D253" s="24"/>
    </row>
    <row r="254" spans="3:4" ht="12.75" customHeight="1">
      <c r="C254" s="24"/>
      <c r="D254" s="24"/>
    </row>
    <row r="255" spans="3:4" ht="12.75" customHeight="1">
      <c r="C255" s="24"/>
      <c r="D255" s="24"/>
    </row>
    <row r="256" spans="3:4" ht="12.75" customHeight="1">
      <c r="C256" s="24"/>
      <c r="D256" s="24"/>
    </row>
    <row r="257" spans="3:4" ht="12.75" customHeight="1">
      <c r="C257" s="24"/>
      <c r="D257" s="24"/>
    </row>
    <row r="258" spans="3:4" ht="12.75" customHeight="1">
      <c r="C258" s="24"/>
      <c r="D258" s="24"/>
    </row>
    <row r="259" spans="3:4" ht="12.75" customHeight="1">
      <c r="C259" s="24"/>
      <c r="D259" s="24"/>
    </row>
    <row r="260" spans="3:4" ht="12.75" customHeight="1">
      <c r="C260" s="24"/>
      <c r="D260" s="24"/>
    </row>
    <row r="261" spans="3:4" ht="12.75" customHeight="1">
      <c r="C261" s="24"/>
      <c r="D261" s="24"/>
    </row>
    <row r="262" spans="3:4" ht="12.75" customHeight="1">
      <c r="C262" s="24"/>
      <c r="D262" s="24"/>
    </row>
    <row r="263" spans="3:4" ht="12.75" customHeight="1">
      <c r="C263" s="24"/>
      <c r="D263" s="24"/>
    </row>
    <row r="264" spans="3:4" ht="12.75" customHeight="1">
      <c r="C264" s="24"/>
      <c r="D264" s="24"/>
    </row>
    <row r="265" spans="3:4" ht="12.75" customHeight="1">
      <c r="C265" s="24"/>
      <c r="D265" s="24"/>
    </row>
    <row r="266" spans="3:4" ht="12.75" customHeight="1">
      <c r="C266" s="24"/>
      <c r="D266" s="24"/>
    </row>
    <row r="267" spans="3:4" ht="12.75" customHeight="1">
      <c r="C267" s="24"/>
      <c r="D267" s="24"/>
    </row>
    <row r="268" spans="3:4" ht="12.75" customHeight="1">
      <c r="C268" s="24"/>
      <c r="D268" s="24"/>
    </row>
    <row r="269" spans="3:4" ht="12.75" customHeight="1">
      <c r="C269" s="24"/>
      <c r="D269" s="24"/>
    </row>
    <row r="270" spans="3:4" ht="12.75" customHeight="1">
      <c r="C270" s="24"/>
      <c r="D270" s="24"/>
    </row>
    <row r="271" spans="3:4" ht="12.75" customHeight="1">
      <c r="C271" s="24"/>
      <c r="D271" s="24"/>
    </row>
    <row r="272" spans="3:4" ht="12.75" customHeight="1">
      <c r="C272" s="24"/>
      <c r="D272" s="24"/>
    </row>
    <row r="273" spans="3:4" ht="12.75" customHeight="1">
      <c r="C273" s="24"/>
      <c r="D273" s="24"/>
    </row>
    <row r="274" spans="3:4" ht="12.75" customHeight="1">
      <c r="C274" s="24"/>
      <c r="D274" s="24"/>
    </row>
    <row r="275" spans="3:4" ht="12.75" customHeight="1">
      <c r="C275" s="24"/>
      <c r="D275" s="24"/>
    </row>
    <row r="276" spans="3:4" ht="12.75" customHeight="1">
      <c r="C276" s="24"/>
      <c r="D276" s="24"/>
    </row>
    <row r="277" spans="3:4" ht="12.75" customHeight="1">
      <c r="C277" s="24"/>
      <c r="D277" s="24"/>
    </row>
    <row r="278" spans="3:4" ht="12.75" customHeight="1">
      <c r="C278" s="24"/>
      <c r="D278" s="24"/>
    </row>
    <row r="279" spans="3:4" ht="12.75" customHeight="1">
      <c r="C279" s="24"/>
      <c r="D279" s="24"/>
    </row>
    <row r="280" spans="3:4" ht="12.75" customHeight="1">
      <c r="C280" s="24"/>
      <c r="D280" s="24"/>
    </row>
    <row r="281" spans="3:4" ht="12.75" customHeight="1">
      <c r="C281" s="24"/>
      <c r="D281" s="24"/>
    </row>
    <row r="282" spans="3:4" ht="12.75" customHeight="1">
      <c r="C282" s="24"/>
      <c r="D282" s="24"/>
    </row>
    <row r="283" spans="3:4" ht="12.75" customHeight="1">
      <c r="C283" s="24"/>
      <c r="D283" s="24"/>
    </row>
    <row r="284" spans="3:4" ht="12.75" customHeight="1">
      <c r="C284" s="24"/>
      <c r="D284" s="24"/>
    </row>
    <row r="285" spans="3:4" ht="12.75" customHeight="1">
      <c r="C285" s="24"/>
      <c r="D285" s="24"/>
    </row>
    <row r="286" spans="3:4" ht="12.75" customHeight="1">
      <c r="C286" s="24"/>
      <c r="D286" s="24"/>
    </row>
    <row r="287" spans="3:4" ht="12.75" customHeight="1">
      <c r="C287" s="24"/>
      <c r="D287" s="24"/>
    </row>
    <row r="288" spans="3:4" ht="12.75" customHeight="1">
      <c r="C288" s="24"/>
      <c r="D288" s="24"/>
    </row>
    <row r="289" spans="3:4" ht="12.75" customHeight="1">
      <c r="C289" s="24"/>
      <c r="D289" s="24"/>
    </row>
    <row r="290" spans="3:4" ht="12.75" customHeight="1">
      <c r="C290" s="24"/>
      <c r="D290" s="24"/>
    </row>
    <row r="291" spans="3:4" ht="12.75" customHeight="1">
      <c r="C291" s="24"/>
      <c r="D291" s="24"/>
    </row>
    <row r="292" spans="3:4" ht="12.75" customHeight="1">
      <c r="C292" s="24"/>
      <c r="D292" s="24"/>
    </row>
    <row r="293" spans="3:4" ht="12.75" customHeight="1">
      <c r="C293" s="24"/>
      <c r="D293" s="24"/>
    </row>
    <row r="294" spans="3:4" ht="12.75" customHeight="1">
      <c r="C294" s="24"/>
      <c r="D294" s="24"/>
    </row>
    <row r="295" spans="3:4" ht="12.75" customHeight="1">
      <c r="C295" s="24"/>
      <c r="D295" s="24"/>
    </row>
    <row r="296" spans="3:4" ht="12.75" customHeight="1">
      <c r="C296" s="24"/>
      <c r="D296" s="24"/>
    </row>
    <row r="297" spans="3:4" ht="12.75" customHeight="1">
      <c r="C297" s="24"/>
      <c r="D297" s="24"/>
    </row>
    <row r="298" spans="3:4" ht="12.75" customHeight="1">
      <c r="C298" s="24"/>
      <c r="D298" s="24"/>
    </row>
    <row r="299" spans="3:4" ht="12.75" customHeight="1">
      <c r="C299" s="24"/>
      <c r="D299" s="24"/>
    </row>
    <row r="300" spans="3:4" ht="12.75" customHeight="1">
      <c r="C300" s="24"/>
      <c r="D300" s="24"/>
    </row>
    <row r="301" spans="3:4" ht="12.75" customHeight="1">
      <c r="C301" s="24"/>
      <c r="D301" s="24"/>
    </row>
    <row r="302" spans="3:4" ht="12.75" customHeight="1">
      <c r="C302" s="24"/>
      <c r="D302" s="24"/>
    </row>
    <row r="303" spans="3:4" ht="12.75" customHeight="1">
      <c r="C303" s="24"/>
      <c r="D303" s="24"/>
    </row>
    <row r="304" spans="3:4" ht="12.75" customHeight="1">
      <c r="C304" s="24"/>
      <c r="D304" s="24"/>
    </row>
    <row r="305" spans="3:4" ht="12.75" customHeight="1">
      <c r="C305" s="24"/>
      <c r="D305" s="24"/>
    </row>
    <row r="306" spans="3:4" ht="12.75" customHeight="1">
      <c r="C306" s="24"/>
      <c r="D306" s="24"/>
    </row>
    <row r="307" spans="3:4" ht="12.75" customHeight="1">
      <c r="C307" s="24"/>
      <c r="D307" s="24"/>
    </row>
    <row r="308" spans="3:4" ht="12.75" customHeight="1">
      <c r="C308" s="24"/>
      <c r="D308" s="24"/>
    </row>
    <row r="309" spans="3:4" ht="12.75" customHeight="1">
      <c r="C309" s="24"/>
      <c r="D309" s="24"/>
    </row>
    <row r="310" spans="3:4" ht="12.75" customHeight="1">
      <c r="C310" s="24"/>
      <c r="D310" s="24"/>
    </row>
    <row r="311" spans="3:4" ht="12.75" customHeight="1">
      <c r="C311" s="24"/>
      <c r="D311" s="24"/>
    </row>
    <row r="312" spans="3:4" ht="12.75" customHeight="1">
      <c r="C312" s="24"/>
      <c r="D312" s="24"/>
    </row>
    <row r="313" spans="3:4" ht="12.75" customHeight="1">
      <c r="C313" s="24"/>
      <c r="D313" s="24"/>
    </row>
    <row r="314" spans="3:4" ht="12.75" customHeight="1">
      <c r="C314" s="24"/>
      <c r="D314" s="24"/>
    </row>
    <row r="315" spans="3:4" ht="12.75" customHeight="1">
      <c r="C315" s="24"/>
      <c r="D315" s="24"/>
    </row>
    <row r="316" spans="3:4" ht="12.75" customHeight="1">
      <c r="C316" s="24"/>
      <c r="D316" s="24"/>
    </row>
    <row r="317" spans="3:4" ht="12.75" customHeight="1">
      <c r="C317" s="24"/>
      <c r="D317" s="24"/>
    </row>
    <row r="318" spans="3:4" ht="12.75" customHeight="1">
      <c r="C318" s="24"/>
      <c r="D318" s="24"/>
    </row>
    <row r="319" spans="3:4" ht="12.75" customHeight="1">
      <c r="C319" s="24"/>
      <c r="D319" s="24"/>
    </row>
    <row r="320" spans="3:4" ht="12.75" customHeight="1">
      <c r="C320" s="24"/>
      <c r="D320" s="24"/>
    </row>
    <row r="321" spans="3:4" ht="12.75" customHeight="1">
      <c r="C321" s="24"/>
      <c r="D321" s="24"/>
    </row>
    <row r="322" spans="3:4" ht="12.75" customHeight="1">
      <c r="C322" s="24"/>
      <c r="D322" s="24"/>
    </row>
    <row r="323" spans="3:4" ht="12.75" customHeight="1">
      <c r="C323" s="24"/>
      <c r="D323" s="24"/>
    </row>
    <row r="324" spans="3:4" ht="12.75" customHeight="1">
      <c r="C324" s="24"/>
      <c r="D324" s="24"/>
    </row>
    <row r="325" spans="3:4" ht="12.75" customHeight="1">
      <c r="C325" s="24"/>
      <c r="D325" s="24"/>
    </row>
    <row r="326" spans="3:4" ht="12.75" customHeight="1">
      <c r="C326" s="24"/>
      <c r="D326" s="24"/>
    </row>
    <row r="327" spans="3:4" ht="12.75" customHeight="1">
      <c r="C327" s="24"/>
      <c r="D327" s="24"/>
    </row>
    <row r="328" spans="3:4">
      <c r="C328" s="24"/>
      <c r="D328" s="24"/>
    </row>
    <row r="329" spans="3:4">
      <c r="C329" s="24"/>
      <c r="D329" s="24"/>
    </row>
    <row r="330" spans="3:4">
      <c r="C330" s="24"/>
      <c r="D330" s="24"/>
    </row>
    <row r="331" spans="3:4">
      <c r="C331" s="24"/>
      <c r="D331" s="24"/>
    </row>
    <row r="332" spans="3:4">
      <c r="C332" s="24"/>
      <c r="D332" s="24"/>
    </row>
    <row r="333" spans="3:4">
      <c r="C333" s="24"/>
      <c r="D333" s="24"/>
    </row>
    <row r="334" spans="3:4">
      <c r="C334" s="24"/>
      <c r="D334" s="24"/>
    </row>
    <row r="335" spans="3:4">
      <c r="C335" s="24"/>
      <c r="D335" s="24"/>
    </row>
    <row r="336" spans="3:4">
      <c r="C336" s="24"/>
      <c r="D336" s="24"/>
    </row>
    <row r="337" spans="3:4">
      <c r="C337" s="24"/>
      <c r="D337" s="24"/>
    </row>
    <row r="338" spans="3:4">
      <c r="C338" s="24"/>
      <c r="D338" s="24"/>
    </row>
    <row r="339" spans="3:4">
      <c r="C339" s="24"/>
      <c r="D339" s="24"/>
    </row>
    <row r="340" spans="3:4">
      <c r="C340" s="24"/>
      <c r="D340" s="24"/>
    </row>
    <row r="341" spans="3:4">
      <c r="C341" s="24"/>
      <c r="D341" s="24"/>
    </row>
    <row r="342" spans="3:4">
      <c r="C342" s="24"/>
      <c r="D342" s="24"/>
    </row>
    <row r="343" spans="3:4">
      <c r="C343" s="24"/>
      <c r="D343" s="24"/>
    </row>
    <row r="344" spans="3:4">
      <c r="C344" s="24"/>
      <c r="D344" s="24"/>
    </row>
    <row r="345" spans="3:4">
      <c r="C345" s="24"/>
      <c r="D345" s="24"/>
    </row>
    <row r="346" spans="3:4">
      <c r="C346" s="24"/>
      <c r="D346" s="24"/>
    </row>
    <row r="347" spans="3:4">
      <c r="C347" s="24"/>
      <c r="D347" s="24"/>
    </row>
    <row r="348" spans="3:4">
      <c r="C348" s="24"/>
      <c r="D348" s="24"/>
    </row>
    <row r="349" spans="3:4">
      <c r="C349" s="24"/>
      <c r="D349" s="24"/>
    </row>
    <row r="350" spans="3:4">
      <c r="C350" s="24"/>
      <c r="D350" s="24"/>
    </row>
    <row r="351" spans="3:4">
      <c r="C351" s="24"/>
      <c r="D351" s="24"/>
    </row>
    <row r="352" spans="3:4">
      <c r="C352" s="24"/>
      <c r="D352" s="24"/>
    </row>
    <row r="353" spans="3:4">
      <c r="C353" s="24"/>
      <c r="D353" s="24"/>
    </row>
    <row r="354" spans="3:4">
      <c r="C354" s="24"/>
      <c r="D354" s="24"/>
    </row>
    <row r="355" spans="3:4">
      <c r="C355" s="24"/>
      <c r="D355" s="24"/>
    </row>
    <row r="356" spans="3:4">
      <c r="C356" s="24"/>
      <c r="D356" s="24"/>
    </row>
    <row r="357" spans="3:4">
      <c r="C357" s="24"/>
      <c r="D357" s="24"/>
    </row>
    <row r="358" spans="3:4">
      <c r="C358" s="24"/>
      <c r="D358" s="24"/>
    </row>
    <row r="359" spans="3:4">
      <c r="C359" s="24"/>
      <c r="D359" s="24"/>
    </row>
    <row r="360" spans="3:4">
      <c r="C360" s="24"/>
      <c r="D360" s="24"/>
    </row>
    <row r="361" spans="3:4">
      <c r="C361" s="24"/>
      <c r="D361" s="24"/>
    </row>
    <row r="362" spans="3:4">
      <c r="C362" s="24"/>
      <c r="D362" s="24"/>
    </row>
    <row r="363" spans="3:4">
      <c r="C363" s="24"/>
      <c r="D363" s="24"/>
    </row>
    <row r="364" spans="3:4">
      <c r="C364" s="24"/>
      <c r="D364" s="24"/>
    </row>
    <row r="365" spans="3:4">
      <c r="C365" s="24"/>
      <c r="D365" s="24"/>
    </row>
    <row r="366" spans="3:4">
      <c r="C366" s="24"/>
      <c r="D366" s="24"/>
    </row>
    <row r="367" spans="3:4">
      <c r="C367" s="24"/>
      <c r="D367" s="24"/>
    </row>
    <row r="368" spans="3:4">
      <c r="C368" s="24"/>
      <c r="D368" s="24"/>
    </row>
    <row r="369" spans="3:4">
      <c r="C369" s="24"/>
      <c r="D369" s="24"/>
    </row>
    <row r="370" spans="3:4">
      <c r="C370" s="24"/>
      <c r="D370" s="24"/>
    </row>
    <row r="371" spans="3:4">
      <c r="C371" s="24"/>
      <c r="D371" s="24"/>
    </row>
    <row r="372" spans="3:4">
      <c r="C372" s="24"/>
      <c r="D372" s="24"/>
    </row>
    <row r="373" spans="3:4">
      <c r="C373" s="24"/>
      <c r="D373" s="24"/>
    </row>
    <row r="374" spans="3:4">
      <c r="C374" s="24"/>
      <c r="D374" s="24"/>
    </row>
    <row r="375" spans="3:4">
      <c r="C375" s="24"/>
      <c r="D375" s="24"/>
    </row>
    <row r="376" spans="3:4">
      <c r="C376" s="24"/>
      <c r="D376" s="24"/>
    </row>
    <row r="377" spans="3:4">
      <c r="C377" s="24"/>
      <c r="D377" s="24"/>
    </row>
    <row r="378" spans="3:4">
      <c r="C378" s="24"/>
      <c r="D378" s="24"/>
    </row>
    <row r="379" spans="3:4">
      <c r="C379" s="24"/>
      <c r="D379" s="24"/>
    </row>
    <row r="380" spans="3:4">
      <c r="C380" s="24"/>
      <c r="D380" s="24"/>
    </row>
    <row r="381" spans="3:4">
      <c r="C381" s="24"/>
      <c r="D381" s="24"/>
    </row>
    <row r="382" spans="3:4">
      <c r="C382" s="24"/>
      <c r="D382" s="24"/>
    </row>
    <row r="383" spans="3:4">
      <c r="C383" s="24"/>
      <c r="D383" s="24"/>
    </row>
    <row r="384" spans="3:4">
      <c r="C384" s="24"/>
      <c r="D384" s="24"/>
    </row>
    <row r="385" spans="3:4">
      <c r="C385" s="24"/>
      <c r="D385" s="24"/>
    </row>
    <row r="386" spans="3:4">
      <c r="C386" s="24"/>
      <c r="D386" s="24"/>
    </row>
    <row r="387" spans="3:4">
      <c r="C387" s="24"/>
      <c r="D387" s="24"/>
    </row>
    <row r="388" spans="3:4">
      <c r="C388" s="24"/>
      <c r="D388" s="24"/>
    </row>
    <row r="389" spans="3:4">
      <c r="C389" s="24"/>
      <c r="D389" s="24"/>
    </row>
    <row r="390" spans="3:4">
      <c r="C390" s="24"/>
      <c r="D390" s="24"/>
    </row>
    <row r="391" spans="3:4">
      <c r="C391" s="24"/>
      <c r="D391" s="24"/>
    </row>
    <row r="392" spans="3:4">
      <c r="C392" s="24"/>
      <c r="D392" s="24"/>
    </row>
    <row r="393" spans="3:4">
      <c r="C393" s="24"/>
      <c r="D393" s="24"/>
    </row>
    <row r="394" spans="3:4">
      <c r="C394" s="24"/>
      <c r="D394" s="24"/>
    </row>
    <row r="395" spans="3:4">
      <c r="C395" s="24"/>
      <c r="D395" s="24"/>
    </row>
    <row r="396" spans="3:4">
      <c r="C396" s="24"/>
      <c r="D396" s="24"/>
    </row>
    <row r="397" spans="3:4">
      <c r="C397" s="24"/>
      <c r="D397" s="24"/>
    </row>
    <row r="398" spans="3:4">
      <c r="C398" s="24"/>
      <c r="D398" s="24"/>
    </row>
    <row r="399" spans="3:4">
      <c r="C399" s="24"/>
      <c r="D399" s="24"/>
    </row>
    <row r="400" spans="3:4">
      <c r="C400" s="24"/>
      <c r="D400" s="24"/>
    </row>
    <row r="401" spans="3:4">
      <c r="C401" s="24"/>
      <c r="D401" s="24"/>
    </row>
    <row r="402" spans="3:4">
      <c r="C402" s="24"/>
      <c r="D402" s="24"/>
    </row>
    <row r="403" spans="3:4">
      <c r="C403" s="24"/>
      <c r="D403" s="24"/>
    </row>
    <row r="404" spans="3:4">
      <c r="C404" s="24"/>
      <c r="D404" s="24"/>
    </row>
    <row r="405" spans="3:4">
      <c r="C405" s="24"/>
      <c r="D405" s="24"/>
    </row>
    <row r="406" spans="3:4">
      <c r="C406" s="24"/>
      <c r="D406" s="24"/>
    </row>
    <row r="407" spans="3:4">
      <c r="C407" s="24"/>
      <c r="D407" s="24"/>
    </row>
    <row r="408" spans="3:4">
      <c r="C408" s="24"/>
      <c r="D408" s="24"/>
    </row>
    <row r="409" spans="3:4">
      <c r="C409" s="24"/>
      <c r="D409" s="24"/>
    </row>
    <row r="410" spans="3:4">
      <c r="C410" s="24"/>
      <c r="D410" s="24"/>
    </row>
    <row r="411" spans="3:4">
      <c r="C411" s="24"/>
      <c r="D411" s="24"/>
    </row>
    <row r="412" spans="3:4">
      <c r="C412" s="24"/>
      <c r="D412" s="24"/>
    </row>
    <row r="413" spans="3:4">
      <c r="C413" s="24"/>
      <c r="D413" s="24"/>
    </row>
    <row r="414" spans="3:4">
      <c r="C414" s="24"/>
      <c r="D414" s="24"/>
    </row>
    <row r="415" spans="3:4">
      <c r="C415" s="24"/>
      <c r="D415" s="24"/>
    </row>
    <row r="416" spans="3:4">
      <c r="C416" s="24"/>
      <c r="D416" s="24"/>
    </row>
    <row r="417" spans="3:4">
      <c r="C417" s="24"/>
      <c r="D417" s="24"/>
    </row>
    <row r="418" spans="3:4">
      <c r="C418" s="24"/>
      <c r="D418" s="24"/>
    </row>
    <row r="419" spans="3:4">
      <c r="C419" s="24"/>
      <c r="D419" s="24"/>
    </row>
    <row r="420" spans="3:4">
      <c r="C420" s="24"/>
      <c r="D420" s="24"/>
    </row>
    <row r="421" spans="3:4">
      <c r="C421" s="24"/>
      <c r="D421" s="24"/>
    </row>
    <row r="422" spans="3:4">
      <c r="C422" s="24"/>
      <c r="D422" s="24"/>
    </row>
    <row r="423" spans="3:4">
      <c r="C423" s="24"/>
      <c r="D423" s="24"/>
    </row>
    <row r="424" spans="3:4">
      <c r="C424" s="24"/>
      <c r="D424" s="24"/>
    </row>
    <row r="425" spans="3:4">
      <c r="C425" s="24"/>
      <c r="D425" s="24"/>
    </row>
    <row r="426" spans="3:4">
      <c r="C426" s="24"/>
      <c r="D426" s="24"/>
    </row>
    <row r="427" spans="3:4">
      <c r="C427" s="24"/>
      <c r="D427" s="24"/>
    </row>
    <row r="428" spans="3:4">
      <c r="C428" s="24"/>
      <c r="D428" s="24"/>
    </row>
    <row r="429" spans="3:4">
      <c r="C429" s="24"/>
      <c r="D429" s="24"/>
    </row>
    <row r="430" spans="3:4">
      <c r="C430" s="24"/>
      <c r="D430" s="24"/>
    </row>
    <row r="431" spans="3:4">
      <c r="C431" s="24"/>
      <c r="D431" s="24"/>
    </row>
    <row r="432" spans="3:4">
      <c r="C432" s="24"/>
      <c r="D432" s="24"/>
    </row>
    <row r="433" spans="3:4">
      <c r="C433" s="24"/>
      <c r="D433" s="24"/>
    </row>
    <row r="434" spans="3:4">
      <c r="C434" s="24"/>
      <c r="D434" s="24"/>
    </row>
    <row r="435" spans="3:4">
      <c r="C435" s="24"/>
      <c r="D435" s="24"/>
    </row>
    <row r="436" spans="3:4">
      <c r="C436" s="24"/>
      <c r="D436" s="24"/>
    </row>
    <row r="437" spans="3:4">
      <c r="C437" s="24"/>
      <c r="D437" s="24"/>
    </row>
    <row r="438" spans="3:4">
      <c r="C438" s="24"/>
      <c r="D438" s="24"/>
    </row>
    <row r="439" spans="3:4">
      <c r="C439" s="24"/>
      <c r="D439" s="24"/>
    </row>
    <row r="440" spans="3:4">
      <c r="C440" s="24"/>
      <c r="D440" s="24"/>
    </row>
    <row r="441" spans="3:4">
      <c r="C441" s="24"/>
      <c r="D441" s="24"/>
    </row>
    <row r="442" spans="3:4">
      <c r="C442" s="24"/>
      <c r="D442" s="24"/>
    </row>
    <row r="443" spans="3:4">
      <c r="C443" s="24"/>
      <c r="D443" s="24"/>
    </row>
    <row r="444" spans="3:4">
      <c r="C444" s="24"/>
      <c r="D444" s="24"/>
    </row>
    <row r="445" spans="3:4">
      <c r="C445" s="24"/>
      <c r="D445" s="24"/>
    </row>
    <row r="446" spans="3:4">
      <c r="C446" s="24"/>
      <c r="D446" s="24"/>
    </row>
    <row r="447" spans="3:4">
      <c r="C447" s="24"/>
      <c r="D447" s="24"/>
    </row>
    <row r="448" spans="3:4">
      <c r="C448" s="24"/>
      <c r="D448" s="24"/>
    </row>
    <row r="449" spans="3:4">
      <c r="C449" s="24"/>
      <c r="D449" s="24"/>
    </row>
    <row r="450" spans="3:4">
      <c r="C450" s="24"/>
      <c r="D450" s="24"/>
    </row>
    <row r="451" spans="3:4">
      <c r="C451" s="24"/>
      <c r="D451" s="24"/>
    </row>
    <row r="452" spans="3:4">
      <c r="C452" s="24"/>
      <c r="D452" s="24"/>
    </row>
    <row r="453" spans="3:4">
      <c r="C453" s="24"/>
      <c r="D453" s="24"/>
    </row>
    <row r="454" spans="3:4">
      <c r="C454" s="24"/>
      <c r="D454" s="24"/>
    </row>
    <row r="455" spans="3:4">
      <c r="C455" s="24"/>
      <c r="D455" s="24"/>
    </row>
    <row r="456" spans="3:4">
      <c r="C456" s="24"/>
      <c r="D456" s="24"/>
    </row>
    <row r="457" spans="3:4">
      <c r="C457" s="24"/>
      <c r="D457" s="24"/>
    </row>
    <row r="458" spans="3:4">
      <c r="C458" s="24"/>
      <c r="D458" s="24"/>
    </row>
    <row r="459" spans="3:4">
      <c r="C459" s="24"/>
      <c r="D459" s="24"/>
    </row>
    <row r="460" spans="3:4">
      <c r="C460" s="24"/>
      <c r="D460" s="24"/>
    </row>
    <row r="461" spans="3:4">
      <c r="C461" s="24"/>
      <c r="D461" s="24"/>
    </row>
    <row r="462" spans="3:4">
      <c r="C462" s="24"/>
      <c r="D462" s="24"/>
    </row>
    <row r="463" spans="3:4">
      <c r="C463" s="24"/>
      <c r="D463" s="24"/>
    </row>
    <row r="464" spans="3:4">
      <c r="C464" s="24"/>
      <c r="D464" s="24"/>
    </row>
    <row r="465" spans="3:4">
      <c r="C465" s="24"/>
      <c r="D465" s="24"/>
    </row>
    <row r="466" spans="3:4">
      <c r="C466" s="24"/>
      <c r="D466" s="24"/>
    </row>
    <row r="467" spans="3:4">
      <c r="C467" s="24"/>
      <c r="D467" s="24"/>
    </row>
    <row r="468" spans="3:4">
      <c r="C468" s="24"/>
      <c r="D468" s="24"/>
    </row>
    <row r="469" spans="3:4">
      <c r="C469" s="24"/>
      <c r="D469" s="24"/>
    </row>
    <row r="470" spans="3:4">
      <c r="C470" s="24"/>
      <c r="D470" s="24"/>
    </row>
    <row r="471" spans="3:4">
      <c r="C471" s="24"/>
      <c r="D471" s="24"/>
    </row>
    <row r="472" spans="3:4">
      <c r="C472" s="24"/>
      <c r="D472" s="24"/>
    </row>
    <row r="473" spans="3:4">
      <c r="C473" s="24"/>
      <c r="D473" s="24"/>
    </row>
    <row r="474" spans="3:4">
      <c r="C474" s="24"/>
      <c r="D474" s="24"/>
    </row>
    <row r="475" spans="3:4">
      <c r="C475" s="24"/>
      <c r="D475" s="24"/>
    </row>
    <row r="476" spans="3:4">
      <c r="C476" s="24"/>
      <c r="D476" s="24"/>
    </row>
    <row r="477" spans="3:4">
      <c r="C477" s="24"/>
      <c r="D477" s="24"/>
    </row>
    <row r="478" spans="3:4">
      <c r="C478" s="24"/>
      <c r="D478" s="24"/>
    </row>
    <row r="479" spans="3:4">
      <c r="C479" s="24"/>
      <c r="D479" s="24"/>
    </row>
    <row r="480" spans="3:4">
      <c r="C480" s="24"/>
      <c r="D480" s="24"/>
    </row>
    <row r="481" spans="3:4">
      <c r="C481" s="24"/>
      <c r="D481" s="24"/>
    </row>
    <row r="482" spans="3:4">
      <c r="C482" s="24"/>
      <c r="D482" s="24"/>
    </row>
    <row r="483" spans="3:4">
      <c r="C483" s="24"/>
      <c r="D483" s="24"/>
    </row>
    <row r="484" spans="3:4">
      <c r="C484" s="24"/>
      <c r="D484" s="24"/>
    </row>
    <row r="485" spans="3:4">
      <c r="C485" s="24"/>
      <c r="D485" s="24"/>
    </row>
    <row r="486" spans="3:4">
      <c r="C486" s="24"/>
      <c r="D486" s="24"/>
    </row>
    <row r="487" spans="3:4">
      <c r="C487" s="24"/>
      <c r="D487" s="24"/>
    </row>
    <row r="488" spans="3:4">
      <c r="C488" s="24"/>
      <c r="D488" s="24"/>
    </row>
    <row r="489" spans="3:4">
      <c r="C489" s="24"/>
      <c r="D489" s="24"/>
    </row>
    <row r="490" spans="3:4">
      <c r="C490" s="24"/>
      <c r="D490" s="24"/>
    </row>
    <row r="491" spans="3:4">
      <c r="C491" s="24"/>
      <c r="D491" s="24"/>
    </row>
    <row r="492" spans="3:4">
      <c r="C492" s="24"/>
      <c r="D492" s="24"/>
    </row>
    <row r="493" spans="3:4">
      <c r="C493" s="24"/>
      <c r="D493" s="24"/>
    </row>
    <row r="494" spans="3:4">
      <c r="C494" s="24"/>
      <c r="D494" s="24"/>
    </row>
    <row r="495" spans="3:4">
      <c r="C495" s="24"/>
      <c r="D495" s="24"/>
    </row>
    <row r="496" spans="3:4">
      <c r="C496" s="24"/>
      <c r="D496" s="24"/>
    </row>
    <row r="497" spans="3:4">
      <c r="C497" s="24"/>
      <c r="D497" s="24"/>
    </row>
    <row r="498" spans="3:4">
      <c r="C498" s="24"/>
      <c r="D498" s="24"/>
    </row>
    <row r="499" spans="3:4">
      <c r="C499" s="24"/>
      <c r="D499" s="24"/>
    </row>
    <row r="500" spans="3:4">
      <c r="C500" s="24"/>
      <c r="D500" s="24"/>
    </row>
    <row r="501" spans="3:4">
      <c r="C501" s="24"/>
      <c r="D501" s="24"/>
    </row>
    <row r="502" spans="3:4">
      <c r="C502" s="24"/>
      <c r="D502" s="24"/>
    </row>
    <row r="503" spans="3:4">
      <c r="C503" s="24"/>
      <c r="D503" s="24"/>
    </row>
    <row r="504" spans="3:4">
      <c r="C504" s="24"/>
      <c r="D504" s="24"/>
    </row>
    <row r="505" spans="3:4">
      <c r="C505" s="24"/>
      <c r="D505" s="24"/>
    </row>
    <row r="506" spans="3:4">
      <c r="C506" s="24"/>
      <c r="D506" s="24"/>
    </row>
    <row r="507" spans="3:4">
      <c r="C507" s="24"/>
      <c r="D507" s="24"/>
    </row>
    <row r="508" spans="3:4">
      <c r="C508" s="24"/>
      <c r="D508" s="24"/>
    </row>
    <row r="509" spans="3:4">
      <c r="C509" s="24"/>
      <c r="D509" s="24"/>
    </row>
    <row r="510" spans="3:4">
      <c r="C510" s="24"/>
      <c r="D510" s="24"/>
    </row>
    <row r="511" spans="3:4">
      <c r="C511" s="24"/>
      <c r="D511" s="24"/>
    </row>
    <row r="512" spans="3:4">
      <c r="C512" s="24"/>
      <c r="D512" s="24"/>
    </row>
    <row r="513" spans="3:4">
      <c r="C513" s="24"/>
      <c r="D513" s="24"/>
    </row>
    <row r="514" spans="3:4">
      <c r="C514" s="24"/>
      <c r="D514" s="24"/>
    </row>
    <row r="515" spans="3:4">
      <c r="C515" s="24"/>
      <c r="D515" s="24"/>
    </row>
    <row r="516" spans="3:4">
      <c r="C516" s="24"/>
      <c r="D516" s="24"/>
    </row>
    <row r="517" spans="3:4">
      <c r="C517" s="24"/>
      <c r="D517" s="24"/>
    </row>
    <row r="518" spans="3:4">
      <c r="C518" s="24"/>
      <c r="D518" s="24"/>
    </row>
    <row r="519" spans="3:4">
      <c r="C519" s="24"/>
      <c r="D519" s="24"/>
    </row>
    <row r="520" spans="3:4">
      <c r="C520" s="24"/>
      <c r="D520" s="24"/>
    </row>
    <row r="521" spans="3:4">
      <c r="C521" s="24"/>
      <c r="D521" s="24"/>
    </row>
    <row r="522" spans="3:4">
      <c r="C522" s="24"/>
      <c r="D522" s="24"/>
    </row>
    <row r="523" spans="3:4">
      <c r="C523" s="24"/>
      <c r="D523" s="24"/>
    </row>
    <row r="524" spans="3:4">
      <c r="C524" s="24"/>
      <c r="D524" s="24"/>
    </row>
    <row r="525" spans="3:4">
      <c r="C525" s="24"/>
      <c r="D525" s="24"/>
    </row>
    <row r="526" spans="3:4">
      <c r="C526" s="24"/>
      <c r="D526" s="24"/>
    </row>
    <row r="527" spans="3:4">
      <c r="C527" s="24"/>
      <c r="D527" s="24"/>
    </row>
    <row r="528" spans="3:4">
      <c r="C528" s="24"/>
      <c r="D528" s="24"/>
    </row>
    <row r="529" spans="3:4">
      <c r="C529" s="24"/>
      <c r="D529" s="24"/>
    </row>
    <row r="530" spans="3:4">
      <c r="C530" s="24"/>
      <c r="D530" s="24"/>
    </row>
    <row r="531" spans="3:4">
      <c r="C531" s="24"/>
      <c r="D531" s="24"/>
    </row>
    <row r="532" spans="3:4">
      <c r="C532" s="24"/>
      <c r="D532" s="24"/>
    </row>
    <row r="533" spans="3:4">
      <c r="C533" s="24"/>
      <c r="D533" s="24"/>
    </row>
    <row r="534" spans="3:4">
      <c r="C534" s="24"/>
      <c r="D534" s="24"/>
    </row>
    <row r="535" spans="3:4">
      <c r="C535" s="24"/>
      <c r="D535" s="24"/>
    </row>
    <row r="536" spans="3:4">
      <c r="C536" s="24"/>
      <c r="D536" s="24"/>
    </row>
    <row r="537" spans="3:4">
      <c r="C537" s="24"/>
      <c r="D537" s="24"/>
    </row>
    <row r="538" spans="3:4">
      <c r="C538" s="24"/>
      <c r="D538" s="24"/>
    </row>
    <row r="539" spans="3:4">
      <c r="C539" s="24"/>
      <c r="D539" s="24"/>
    </row>
    <row r="540" spans="3:4">
      <c r="C540" s="24"/>
      <c r="D540" s="24"/>
    </row>
    <row r="541" spans="3:4">
      <c r="C541" s="24"/>
      <c r="D541" s="24"/>
    </row>
    <row r="542" spans="3:4">
      <c r="C542" s="24"/>
      <c r="D542" s="24"/>
    </row>
    <row r="543" spans="3:4">
      <c r="C543" s="24"/>
      <c r="D543" s="24"/>
    </row>
    <row r="544" spans="3:4">
      <c r="C544" s="24"/>
      <c r="D544" s="24"/>
    </row>
    <row r="545" spans="3:4">
      <c r="C545" s="24"/>
      <c r="D545" s="24"/>
    </row>
    <row r="546" spans="3:4">
      <c r="C546" s="24"/>
      <c r="D546" s="24"/>
    </row>
    <row r="547" spans="3:4">
      <c r="C547" s="24"/>
      <c r="D547" s="24"/>
    </row>
    <row r="548" spans="3:4">
      <c r="C548" s="24"/>
      <c r="D548" s="24"/>
    </row>
    <row r="549" spans="3:4">
      <c r="C549" s="24"/>
      <c r="D549" s="24"/>
    </row>
    <row r="550" spans="3:4">
      <c r="C550" s="24"/>
      <c r="D550" s="24"/>
    </row>
    <row r="551" spans="3:4">
      <c r="C551" s="24"/>
      <c r="D551" s="24"/>
    </row>
    <row r="552" spans="3:4">
      <c r="C552" s="24"/>
      <c r="D552" s="24"/>
    </row>
    <row r="553" spans="3:4">
      <c r="C553" s="24"/>
      <c r="D553" s="24"/>
    </row>
    <row r="554" spans="3:4">
      <c r="C554" s="24"/>
      <c r="D554" s="24"/>
    </row>
    <row r="555" spans="3:4">
      <c r="C555" s="24"/>
      <c r="D555" s="24"/>
    </row>
    <row r="556" spans="3:4">
      <c r="C556" s="24"/>
      <c r="D556" s="24"/>
    </row>
    <row r="557" spans="3:4">
      <c r="C557" s="24"/>
      <c r="D557" s="24"/>
    </row>
    <row r="558" spans="3:4">
      <c r="C558" s="24"/>
      <c r="D558" s="24"/>
    </row>
    <row r="559" spans="3:4">
      <c r="C559" s="24"/>
      <c r="D559" s="24"/>
    </row>
    <row r="560" spans="3:4">
      <c r="C560" s="24"/>
      <c r="D560" s="24"/>
    </row>
    <row r="561" spans="3:4">
      <c r="C561" s="24"/>
      <c r="D561" s="24"/>
    </row>
    <row r="562" spans="3:4">
      <c r="C562" s="24"/>
      <c r="D562" s="24"/>
    </row>
    <row r="563" spans="3:4">
      <c r="C563" s="24"/>
      <c r="D563" s="24"/>
    </row>
    <row r="564" spans="3:4">
      <c r="C564" s="24"/>
      <c r="D564" s="24"/>
    </row>
    <row r="565" spans="3:4">
      <c r="C565" s="24"/>
      <c r="D565" s="24"/>
    </row>
    <row r="566" spans="3:4">
      <c r="C566" s="24"/>
      <c r="D566" s="24"/>
    </row>
    <row r="567" spans="3:4">
      <c r="C567" s="24"/>
      <c r="D567" s="24"/>
    </row>
    <row r="568" spans="3:4">
      <c r="C568" s="24"/>
      <c r="D568" s="24"/>
    </row>
    <row r="569" spans="3:4">
      <c r="C569" s="24"/>
      <c r="D569" s="24"/>
    </row>
    <row r="570" spans="3:4">
      <c r="C570" s="24"/>
      <c r="D570" s="24"/>
    </row>
    <row r="571" spans="3:4">
      <c r="C571" s="24"/>
      <c r="D571" s="24"/>
    </row>
    <row r="572" spans="3:4">
      <c r="C572" s="24"/>
      <c r="D572" s="24"/>
    </row>
    <row r="573" spans="3:4">
      <c r="C573" s="24"/>
      <c r="D573" s="24"/>
    </row>
    <row r="574" spans="3:4">
      <c r="C574" s="24"/>
      <c r="D574" s="24"/>
    </row>
    <row r="575" spans="3:4">
      <c r="C575" s="24"/>
      <c r="D575" s="24"/>
    </row>
    <row r="576" spans="3:4">
      <c r="C576" s="24"/>
      <c r="D576" s="24"/>
    </row>
    <row r="577" spans="3:4">
      <c r="C577" s="24"/>
      <c r="D577" s="24"/>
    </row>
    <row r="578" spans="3:4">
      <c r="C578" s="24"/>
      <c r="D578" s="24"/>
    </row>
    <row r="579" spans="3:4">
      <c r="C579" s="24"/>
      <c r="D579" s="24"/>
    </row>
    <row r="580" spans="3:4">
      <c r="C580" s="24"/>
      <c r="D580" s="24"/>
    </row>
    <row r="581" spans="3:4">
      <c r="C581" s="24"/>
      <c r="D581" s="24"/>
    </row>
    <row r="582" spans="3:4">
      <c r="C582" s="24"/>
      <c r="D582" s="24"/>
    </row>
    <row r="583" spans="3:4">
      <c r="C583" s="24"/>
      <c r="D583" s="24"/>
    </row>
    <row r="584" spans="3:4">
      <c r="C584" s="24"/>
      <c r="D584" s="24"/>
    </row>
    <row r="585" spans="3:4">
      <c r="C585" s="24"/>
      <c r="D585" s="24"/>
    </row>
    <row r="586" spans="3:4">
      <c r="C586" s="24"/>
      <c r="D586" s="24"/>
    </row>
    <row r="587" spans="3:4">
      <c r="C587" s="24"/>
      <c r="D587" s="24"/>
    </row>
    <row r="588" spans="3:4">
      <c r="C588" s="24"/>
      <c r="D588" s="24"/>
    </row>
    <row r="589" spans="3:4">
      <c r="C589" s="24"/>
      <c r="D589" s="24"/>
    </row>
    <row r="590" spans="3:4">
      <c r="C590" s="24"/>
      <c r="D590" s="24"/>
    </row>
    <row r="591" spans="3:4">
      <c r="C591" s="24"/>
      <c r="D591" s="24"/>
    </row>
    <row r="592" spans="3:4">
      <c r="C592" s="24"/>
      <c r="D592" s="24"/>
    </row>
    <row r="593" spans="3:4">
      <c r="C593" s="24"/>
      <c r="D593" s="24"/>
    </row>
    <row r="594" spans="3:4">
      <c r="C594" s="24"/>
      <c r="D594" s="24"/>
    </row>
    <row r="595" spans="3:4">
      <c r="C595" s="24"/>
      <c r="D595" s="24"/>
    </row>
    <row r="596" spans="3:4">
      <c r="C596" s="24"/>
      <c r="D596" s="24"/>
    </row>
    <row r="597" spans="3:4">
      <c r="C597" s="24"/>
      <c r="D597" s="24"/>
    </row>
    <row r="598" spans="3:4">
      <c r="C598" s="24"/>
      <c r="D598" s="24"/>
    </row>
    <row r="599" spans="3:4">
      <c r="C599" s="24"/>
      <c r="D599" s="24"/>
    </row>
    <row r="600" spans="3:4">
      <c r="C600" s="24"/>
      <c r="D600" s="24"/>
    </row>
    <row r="601" spans="3:4">
      <c r="C601" s="24"/>
      <c r="D601" s="24"/>
    </row>
    <row r="602" spans="3:4">
      <c r="C602" s="24"/>
      <c r="D602" s="24"/>
    </row>
    <row r="603" spans="3:4">
      <c r="C603" s="24"/>
      <c r="D603" s="24"/>
    </row>
    <row r="604" spans="3:4">
      <c r="C604" s="24"/>
      <c r="D604" s="24"/>
    </row>
    <row r="605" spans="3:4">
      <c r="C605" s="24"/>
      <c r="D605" s="24"/>
    </row>
    <row r="606" spans="3:4">
      <c r="C606" s="24"/>
      <c r="D606" s="24"/>
    </row>
    <row r="607" spans="3:4">
      <c r="C607" s="24"/>
      <c r="D607" s="24"/>
    </row>
    <row r="608" spans="3:4">
      <c r="C608" s="24"/>
      <c r="D608" s="24"/>
    </row>
    <row r="609" spans="3:4">
      <c r="C609" s="24"/>
      <c r="D609" s="24"/>
    </row>
    <row r="610" spans="3:4">
      <c r="C610" s="24"/>
      <c r="D610" s="24"/>
    </row>
    <row r="611" spans="3:4">
      <c r="C611" s="24"/>
      <c r="D611" s="24"/>
    </row>
    <row r="612" spans="3:4">
      <c r="C612" s="24"/>
      <c r="D612" s="24"/>
    </row>
    <row r="613" spans="3:4">
      <c r="C613" s="24"/>
      <c r="D613" s="24"/>
    </row>
    <row r="614" spans="3:4">
      <c r="C614" s="24"/>
      <c r="D614" s="24"/>
    </row>
    <row r="615" spans="3:4">
      <c r="C615" s="24"/>
      <c r="D615" s="24"/>
    </row>
    <row r="616" spans="3:4">
      <c r="C616" s="24"/>
      <c r="D616" s="24"/>
    </row>
    <row r="617" spans="3:4">
      <c r="C617" s="24"/>
      <c r="D617" s="24"/>
    </row>
    <row r="618" spans="3:4">
      <c r="C618" s="24"/>
      <c r="D618" s="24"/>
    </row>
    <row r="619" spans="3:4">
      <c r="C619" s="24"/>
      <c r="D619" s="24"/>
    </row>
    <row r="620" spans="3:4">
      <c r="C620" s="24"/>
      <c r="D620" s="24"/>
    </row>
    <row r="621" spans="3:4">
      <c r="C621" s="24"/>
      <c r="D621" s="24"/>
    </row>
    <row r="622" spans="3:4">
      <c r="C622" s="24"/>
      <c r="D622" s="24"/>
    </row>
    <row r="623" spans="3:4">
      <c r="C623" s="24"/>
      <c r="D623" s="24"/>
    </row>
    <row r="624" spans="3:4">
      <c r="C624" s="24"/>
      <c r="D624" s="24"/>
    </row>
    <row r="625" spans="3:4">
      <c r="C625" s="24"/>
      <c r="D625" s="24"/>
    </row>
    <row r="626" spans="3:4">
      <c r="C626" s="24"/>
      <c r="D626" s="24"/>
    </row>
    <row r="627" spans="3:4">
      <c r="C627" s="24"/>
      <c r="D627" s="24"/>
    </row>
    <row r="628" spans="3:4">
      <c r="C628" s="24"/>
      <c r="D628" s="24"/>
    </row>
    <row r="629" spans="3:4">
      <c r="C629" s="24"/>
      <c r="D629" s="24"/>
    </row>
    <row r="630" spans="3:4">
      <c r="C630" s="24"/>
      <c r="D630" s="24"/>
    </row>
    <row r="631" spans="3:4">
      <c r="C631" s="24"/>
      <c r="D631" s="24"/>
    </row>
    <row r="632" spans="3:4">
      <c r="C632" s="24"/>
      <c r="D632" s="24"/>
    </row>
    <row r="633" spans="3:4">
      <c r="C633" s="24"/>
      <c r="D633" s="24"/>
    </row>
    <row r="634" spans="3:4">
      <c r="C634" s="24"/>
      <c r="D634" s="24"/>
    </row>
    <row r="635" spans="3:4">
      <c r="C635" s="24"/>
      <c r="D635" s="24"/>
    </row>
    <row r="636" spans="3:4">
      <c r="C636" s="24"/>
      <c r="D636" s="24"/>
    </row>
    <row r="637" spans="3:4">
      <c r="C637" s="24"/>
      <c r="D637" s="24"/>
    </row>
    <row r="638" spans="3:4">
      <c r="C638" s="24"/>
      <c r="D638" s="24"/>
    </row>
    <row r="639" spans="3:4">
      <c r="C639" s="24"/>
      <c r="D639" s="24"/>
    </row>
    <row r="640" spans="3:4">
      <c r="C640" s="24"/>
      <c r="D640" s="24"/>
    </row>
    <row r="641" spans="3:4">
      <c r="C641" s="24"/>
      <c r="D641" s="24"/>
    </row>
    <row r="642" spans="3:4">
      <c r="C642" s="24"/>
      <c r="D642" s="24"/>
    </row>
    <row r="643" spans="3:4">
      <c r="C643" s="24"/>
      <c r="D643" s="24"/>
    </row>
    <row r="644" spans="3:4">
      <c r="C644" s="24"/>
      <c r="D644" s="24"/>
    </row>
    <row r="645" spans="3:4">
      <c r="C645" s="24"/>
      <c r="D645" s="24"/>
    </row>
    <row r="646" spans="3:4">
      <c r="C646" s="24"/>
      <c r="D646" s="24"/>
    </row>
    <row r="647" spans="3:4">
      <c r="C647" s="24"/>
      <c r="D647" s="24"/>
    </row>
    <row r="648" spans="3:4">
      <c r="C648" s="24"/>
      <c r="D648" s="24"/>
    </row>
    <row r="649" spans="3:4">
      <c r="C649" s="24"/>
      <c r="D649" s="24"/>
    </row>
    <row r="650" spans="3:4">
      <c r="C650" s="24"/>
      <c r="D650" s="24"/>
    </row>
    <row r="651" spans="3:4">
      <c r="C651" s="24"/>
      <c r="D651" s="24"/>
    </row>
    <row r="652" spans="3:4">
      <c r="C652" s="24"/>
      <c r="D652" s="24"/>
    </row>
    <row r="653" spans="3:4">
      <c r="C653" s="24"/>
      <c r="D653" s="24"/>
    </row>
    <row r="654" spans="3:4">
      <c r="C654" s="24"/>
      <c r="D654" s="24"/>
    </row>
    <row r="655" spans="3:4">
      <c r="C655" s="24"/>
      <c r="D655" s="24"/>
    </row>
    <row r="656" spans="3:4">
      <c r="C656" s="24"/>
      <c r="D656" s="24"/>
    </row>
    <row r="657" spans="3:4">
      <c r="C657" s="24"/>
      <c r="D657" s="24"/>
    </row>
    <row r="658" spans="3:4">
      <c r="C658" s="24"/>
      <c r="D658" s="24"/>
    </row>
    <row r="659" spans="3:4">
      <c r="C659" s="24"/>
      <c r="D659" s="24"/>
    </row>
    <row r="660" spans="3:4">
      <c r="C660" s="24"/>
      <c r="D660" s="24"/>
    </row>
    <row r="661" spans="3:4">
      <c r="C661" s="24"/>
      <c r="D661" s="24"/>
    </row>
    <row r="662" spans="3:4">
      <c r="C662" s="24"/>
      <c r="D662" s="24"/>
    </row>
    <row r="663" spans="3:4">
      <c r="C663" s="24"/>
      <c r="D663" s="24"/>
    </row>
    <row r="664" spans="3:4">
      <c r="C664" s="24"/>
      <c r="D664" s="24"/>
    </row>
    <row r="665" spans="3:4">
      <c r="C665" s="24"/>
      <c r="D665" s="24"/>
    </row>
    <row r="666" spans="3:4">
      <c r="C666" s="24"/>
      <c r="D666" s="24"/>
    </row>
    <row r="667" spans="3:4">
      <c r="C667" s="24"/>
      <c r="D667" s="24"/>
    </row>
    <row r="668" spans="3:4">
      <c r="C668" s="24"/>
      <c r="D668" s="24"/>
    </row>
    <row r="669" spans="3:4">
      <c r="C669" s="24"/>
      <c r="D669" s="24"/>
    </row>
    <row r="670" spans="3:4">
      <c r="C670" s="24"/>
      <c r="D670" s="24"/>
    </row>
    <row r="671" spans="3:4">
      <c r="C671" s="24"/>
      <c r="D671" s="24"/>
    </row>
    <row r="672" spans="3:4">
      <c r="C672" s="24"/>
      <c r="D672" s="24"/>
    </row>
    <row r="673" spans="3:4">
      <c r="C673" s="24"/>
      <c r="D673" s="24"/>
    </row>
    <row r="674" spans="3:4">
      <c r="C674" s="24"/>
      <c r="D674" s="24"/>
    </row>
    <row r="675" spans="3:4">
      <c r="C675" s="24"/>
      <c r="D675" s="24"/>
    </row>
    <row r="676" spans="3:4">
      <c r="C676" s="24"/>
      <c r="D676" s="24"/>
    </row>
    <row r="677" spans="3:4">
      <c r="C677" s="24"/>
      <c r="D677" s="24"/>
    </row>
    <row r="678" spans="3:4">
      <c r="C678" s="24"/>
      <c r="D678" s="24"/>
    </row>
    <row r="679" spans="3:4">
      <c r="C679" s="24"/>
      <c r="D679" s="24"/>
    </row>
    <row r="680" spans="3:4">
      <c r="C680" s="24"/>
      <c r="D680" s="24"/>
    </row>
    <row r="681" spans="3:4">
      <c r="C681" s="24"/>
      <c r="D681" s="24"/>
    </row>
    <row r="682" spans="3:4">
      <c r="C682" s="24"/>
      <c r="D682" s="24"/>
    </row>
    <row r="683" spans="3:4">
      <c r="C683" s="24"/>
      <c r="D683" s="24"/>
    </row>
    <row r="684" spans="3:4">
      <c r="C684" s="24"/>
      <c r="D684" s="24"/>
    </row>
    <row r="685" spans="3:4">
      <c r="C685" s="24"/>
      <c r="D685" s="24"/>
    </row>
    <row r="686" spans="3:4">
      <c r="C686" s="24"/>
      <c r="D686" s="24"/>
    </row>
    <row r="687" spans="3:4">
      <c r="C687" s="24"/>
      <c r="D687" s="24"/>
    </row>
    <row r="688" spans="3:4">
      <c r="C688" s="24"/>
      <c r="D688" s="24"/>
    </row>
    <row r="689" spans="3:4">
      <c r="C689" s="24"/>
      <c r="D689" s="24"/>
    </row>
    <row r="690" spans="3:4">
      <c r="C690" s="24"/>
      <c r="D690" s="24"/>
    </row>
    <row r="691" spans="3:4">
      <c r="C691" s="24"/>
      <c r="D691" s="24"/>
    </row>
    <row r="692" spans="3:4">
      <c r="C692" s="24"/>
      <c r="D692" s="24"/>
    </row>
    <row r="693" spans="3:4">
      <c r="C693" s="24"/>
      <c r="D693" s="24"/>
    </row>
    <row r="694" spans="3:4">
      <c r="C694" s="24"/>
      <c r="D694" s="24"/>
    </row>
    <row r="695" spans="3:4">
      <c r="C695" s="24"/>
      <c r="D695" s="24"/>
    </row>
    <row r="696" spans="3:4">
      <c r="C696" s="24"/>
      <c r="D696" s="24"/>
    </row>
    <row r="697" spans="3:4">
      <c r="C697" s="24"/>
      <c r="D697" s="24"/>
    </row>
    <row r="698" spans="3:4">
      <c r="C698" s="24"/>
      <c r="D698" s="24"/>
    </row>
    <row r="699" spans="3:4">
      <c r="C699" s="24"/>
      <c r="D699" s="24"/>
    </row>
    <row r="700" spans="3:4">
      <c r="C700" s="24"/>
      <c r="D700" s="24"/>
    </row>
    <row r="701" spans="3:4">
      <c r="C701" s="24"/>
      <c r="D701" s="24"/>
    </row>
    <row r="702" spans="3:4">
      <c r="C702" s="24"/>
      <c r="D702" s="24"/>
    </row>
    <row r="703" spans="3:4">
      <c r="C703" s="24"/>
      <c r="D703" s="24"/>
    </row>
    <row r="704" spans="3:4">
      <c r="C704" s="24"/>
      <c r="D704" s="24"/>
    </row>
    <row r="705" spans="3:4">
      <c r="C705" s="24"/>
      <c r="D705" s="24"/>
    </row>
    <row r="706" spans="3:4">
      <c r="C706" s="24"/>
      <c r="D706" s="24"/>
    </row>
    <row r="707" spans="3:4">
      <c r="C707" s="24"/>
      <c r="D707" s="24"/>
    </row>
    <row r="708" spans="3:4">
      <c r="C708" s="24"/>
      <c r="D708" s="24"/>
    </row>
    <row r="709" spans="3:4">
      <c r="C709" s="24"/>
      <c r="D709" s="24"/>
    </row>
    <row r="710" spans="3:4">
      <c r="C710" s="24"/>
      <c r="D710" s="24"/>
    </row>
    <row r="711" spans="3:4">
      <c r="C711" s="24"/>
      <c r="D711" s="24"/>
    </row>
    <row r="712" spans="3:4">
      <c r="C712" s="24"/>
      <c r="D712" s="24"/>
    </row>
    <row r="713" spans="3:4">
      <c r="C713" s="24"/>
      <c r="D713" s="24"/>
    </row>
    <row r="714" spans="3:4">
      <c r="C714" s="24"/>
      <c r="D714" s="24"/>
    </row>
    <row r="715" spans="3:4">
      <c r="C715" s="24"/>
      <c r="D715" s="24"/>
    </row>
    <row r="716" spans="3:4">
      <c r="C716" s="24"/>
      <c r="D716" s="24"/>
    </row>
    <row r="717" spans="3:4">
      <c r="C717" s="24"/>
      <c r="D717" s="24"/>
    </row>
    <row r="718" spans="3:4">
      <c r="C718" s="24"/>
      <c r="D718" s="24"/>
    </row>
    <row r="719" spans="3:4">
      <c r="C719" s="24"/>
      <c r="D719" s="24"/>
    </row>
    <row r="720" spans="3:4">
      <c r="C720" s="24"/>
      <c r="D720" s="24"/>
    </row>
    <row r="721" spans="3:4">
      <c r="C721" s="24"/>
      <c r="D721" s="24"/>
    </row>
    <row r="722" spans="3:4">
      <c r="C722" s="24"/>
      <c r="D722" s="24"/>
    </row>
    <row r="723" spans="3:4">
      <c r="C723" s="24"/>
      <c r="D723" s="24"/>
    </row>
    <row r="724" spans="3:4">
      <c r="C724" s="24"/>
      <c r="D724" s="24"/>
    </row>
    <row r="725" spans="3:4">
      <c r="C725" s="24"/>
      <c r="D725" s="24"/>
    </row>
    <row r="726" spans="3:4">
      <c r="C726" s="24"/>
      <c r="D726" s="24"/>
    </row>
    <row r="727" spans="3:4">
      <c r="C727" s="24"/>
      <c r="D727" s="24"/>
    </row>
    <row r="728" spans="3:4">
      <c r="C728" s="24"/>
      <c r="D728" s="24"/>
    </row>
    <row r="729" spans="3:4">
      <c r="C729" s="24"/>
      <c r="D729" s="24"/>
    </row>
    <row r="730" spans="3:4">
      <c r="C730" s="24"/>
      <c r="D730" s="24"/>
    </row>
    <row r="731" spans="3:4">
      <c r="C731" s="24"/>
      <c r="D731" s="24"/>
    </row>
    <row r="732" spans="3:4">
      <c r="C732" s="24"/>
      <c r="D732" s="24"/>
    </row>
    <row r="733" spans="3:4">
      <c r="C733" s="24"/>
      <c r="D733" s="24"/>
    </row>
    <row r="734" spans="3:4">
      <c r="C734" s="24"/>
      <c r="D734" s="24"/>
    </row>
    <row r="735" spans="3:4">
      <c r="C735" s="24"/>
      <c r="D735" s="24"/>
    </row>
    <row r="736" spans="3:4">
      <c r="C736" s="24"/>
      <c r="D736" s="24"/>
    </row>
    <row r="737" spans="3:4">
      <c r="C737" s="24"/>
      <c r="D737" s="24"/>
    </row>
    <row r="738" spans="3:4">
      <c r="C738" s="24"/>
      <c r="D738" s="24"/>
    </row>
    <row r="739" spans="3:4">
      <c r="C739" s="24"/>
      <c r="D739" s="24"/>
    </row>
    <row r="740" spans="3:4">
      <c r="C740" s="24"/>
      <c r="D740" s="24"/>
    </row>
    <row r="741" spans="3:4">
      <c r="C741" s="24"/>
      <c r="D741" s="24"/>
    </row>
    <row r="742" spans="3:4">
      <c r="C742" s="24"/>
      <c r="D742" s="24"/>
    </row>
    <row r="743" spans="3:4">
      <c r="C743" s="24"/>
      <c r="D743" s="24"/>
    </row>
    <row r="744" spans="3:4">
      <c r="C744" s="24"/>
      <c r="D744" s="24"/>
    </row>
    <row r="745" spans="3:4">
      <c r="C745" s="24"/>
      <c r="D745" s="24"/>
    </row>
    <row r="746" spans="3:4">
      <c r="C746" s="24"/>
      <c r="D746" s="24"/>
    </row>
    <row r="747" spans="3:4">
      <c r="C747" s="24"/>
      <c r="D747" s="24"/>
    </row>
    <row r="748" spans="3:4">
      <c r="C748" s="24"/>
      <c r="D748" s="24"/>
    </row>
    <row r="749" spans="3:4">
      <c r="C749" s="24"/>
      <c r="D749" s="24"/>
    </row>
    <row r="750" spans="3:4">
      <c r="C750" s="24"/>
      <c r="D750" s="24"/>
    </row>
    <row r="751" spans="3:4">
      <c r="C751" s="24"/>
      <c r="D751" s="24"/>
    </row>
    <row r="752" spans="3:4">
      <c r="C752" s="24"/>
      <c r="D752" s="24"/>
    </row>
    <row r="753" spans="3:4">
      <c r="C753" s="24"/>
      <c r="D753" s="24"/>
    </row>
    <row r="754" spans="3:4">
      <c r="C754" s="24"/>
      <c r="D754" s="24"/>
    </row>
    <row r="755" spans="3:4">
      <c r="C755" s="24"/>
      <c r="D755" s="24"/>
    </row>
    <row r="756" spans="3:4">
      <c r="C756" s="24"/>
      <c r="D756" s="24"/>
    </row>
    <row r="757" spans="3:4">
      <c r="C757" s="24"/>
      <c r="D757" s="24"/>
    </row>
    <row r="758" spans="3:4">
      <c r="C758" s="24"/>
      <c r="D758" s="24"/>
    </row>
    <row r="759" spans="3:4">
      <c r="C759" s="24"/>
      <c r="D759" s="24"/>
    </row>
    <row r="760" spans="3:4">
      <c r="C760" s="24"/>
      <c r="D760" s="24"/>
    </row>
    <row r="761" spans="3:4">
      <c r="C761" s="24"/>
      <c r="D761" s="24"/>
    </row>
    <row r="762" spans="3:4">
      <c r="C762" s="24"/>
      <c r="D762" s="24"/>
    </row>
    <row r="763" spans="3:4">
      <c r="C763" s="24"/>
      <c r="D763" s="24"/>
    </row>
    <row r="764" spans="3:4">
      <c r="C764" s="24"/>
      <c r="D764" s="24"/>
    </row>
    <row r="765" spans="3:4">
      <c r="C765" s="24"/>
      <c r="D765" s="24"/>
    </row>
    <row r="766" spans="3:4">
      <c r="C766" s="24"/>
      <c r="D766" s="24"/>
    </row>
    <row r="767" spans="3:4">
      <c r="C767" s="24"/>
      <c r="D767" s="24"/>
    </row>
    <row r="768" spans="3:4">
      <c r="C768" s="24"/>
      <c r="D768" s="24"/>
    </row>
    <row r="769" spans="3:4">
      <c r="C769" s="24"/>
      <c r="D769" s="24"/>
    </row>
    <row r="770" spans="3:4">
      <c r="C770" s="24"/>
      <c r="D770" s="24"/>
    </row>
    <row r="771" spans="3:4">
      <c r="C771" s="24"/>
      <c r="D771" s="24"/>
    </row>
    <row r="772" spans="3:4">
      <c r="C772" s="24"/>
      <c r="D772" s="24"/>
    </row>
    <row r="773" spans="3:4">
      <c r="C773" s="24"/>
      <c r="D773" s="24"/>
    </row>
    <row r="774" spans="3:4">
      <c r="C774" s="24"/>
      <c r="D774" s="24"/>
    </row>
    <row r="775" spans="3:4">
      <c r="C775" s="24"/>
      <c r="D775" s="24"/>
    </row>
    <row r="776" spans="3:4">
      <c r="C776" s="24"/>
      <c r="D776" s="24"/>
    </row>
    <row r="777" spans="3:4">
      <c r="C777" s="24"/>
      <c r="D777" s="24"/>
    </row>
    <row r="778" spans="3:4">
      <c r="C778" s="24"/>
      <c r="D778" s="24"/>
    </row>
    <row r="779" spans="3:4">
      <c r="C779" s="24"/>
      <c r="D779" s="24"/>
    </row>
    <row r="780" spans="3:4">
      <c r="C780" s="24"/>
      <c r="D780" s="24"/>
    </row>
    <row r="781" spans="3:4">
      <c r="C781" s="24"/>
      <c r="D781" s="24"/>
    </row>
    <row r="782" spans="3:4">
      <c r="C782" s="24"/>
      <c r="D782" s="24"/>
    </row>
    <row r="783" spans="3:4">
      <c r="C783" s="24"/>
      <c r="D783" s="24"/>
    </row>
    <row r="784" spans="3:4">
      <c r="C784" s="24"/>
      <c r="D784" s="24"/>
    </row>
    <row r="785" spans="3:4">
      <c r="C785" s="24"/>
      <c r="D785" s="24"/>
    </row>
    <row r="786" spans="3:4">
      <c r="C786" s="24"/>
      <c r="D786" s="24"/>
    </row>
    <row r="787" spans="3:4">
      <c r="C787" s="24"/>
      <c r="D787" s="24"/>
    </row>
    <row r="788" spans="3:4">
      <c r="C788" s="24"/>
      <c r="D788" s="24"/>
    </row>
    <row r="789" spans="3:4">
      <c r="C789" s="24"/>
      <c r="D789" s="24"/>
    </row>
    <row r="790" spans="3:4">
      <c r="C790" s="24"/>
      <c r="D790" s="24"/>
    </row>
    <row r="791" spans="3:4">
      <c r="C791" s="24"/>
      <c r="D791" s="24"/>
    </row>
    <row r="792" spans="3:4">
      <c r="C792" s="24"/>
      <c r="D792" s="24"/>
    </row>
    <row r="793" spans="3:4">
      <c r="C793" s="24"/>
      <c r="D793" s="24"/>
    </row>
    <row r="794" spans="3:4">
      <c r="C794" s="24"/>
      <c r="D794" s="24"/>
    </row>
    <row r="795" spans="3:4">
      <c r="C795" s="24"/>
      <c r="D795" s="24"/>
    </row>
    <row r="796" spans="3:4">
      <c r="C796" s="24"/>
      <c r="D796" s="24"/>
    </row>
    <row r="797" spans="3:4">
      <c r="C797" s="24"/>
      <c r="D797" s="24"/>
    </row>
    <row r="798" spans="3:4">
      <c r="C798" s="24"/>
      <c r="D798" s="24"/>
    </row>
    <row r="799" spans="3:4">
      <c r="C799" s="24"/>
      <c r="D799" s="24"/>
    </row>
    <row r="800" spans="3:4">
      <c r="C800" s="24"/>
      <c r="D800" s="24"/>
    </row>
    <row r="801" spans="3:4">
      <c r="C801" s="24"/>
      <c r="D801" s="24"/>
    </row>
    <row r="802" spans="3:4">
      <c r="C802" s="24"/>
      <c r="D802" s="24"/>
    </row>
    <row r="803" spans="3:4">
      <c r="C803" s="24"/>
      <c r="D803" s="24"/>
    </row>
    <row r="804" spans="3:4">
      <c r="C804" s="24"/>
      <c r="D804" s="24"/>
    </row>
    <row r="805" spans="3:4">
      <c r="C805" s="24"/>
      <c r="D805" s="24"/>
    </row>
    <row r="806" spans="3:4">
      <c r="C806" s="24"/>
      <c r="D806" s="24"/>
    </row>
    <row r="807" spans="3:4">
      <c r="C807" s="24"/>
      <c r="D807" s="24"/>
    </row>
    <row r="808" spans="3:4">
      <c r="C808" s="24"/>
      <c r="D808" s="24"/>
    </row>
    <row r="809" spans="3:4">
      <c r="C809" s="24"/>
      <c r="D809" s="24"/>
    </row>
    <row r="810" spans="3:4">
      <c r="C810" s="24"/>
      <c r="D810" s="24"/>
    </row>
    <row r="811" spans="3:4">
      <c r="C811" s="24"/>
      <c r="D811" s="24"/>
    </row>
    <row r="812" spans="3:4">
      <c r="C812" s="24"/>
      <c r="D812" s="24"/>
    </row>
    <row r="813" spans="3:4">
      <c r="C813" s="24"/>
      <c r="D813" s="24"/>
    </row>
    <row r="814" spans="3:4">
      <c r="C814" s="24"/>
      <c r="D814" s="24"/>
    </row>
    <row r="815" spans="3:4">
      <c r="C815" s="24"/>
      <c r="D815" s="24"/>
    </row>
    <row r="816" spans="3:4">
      <c r="C816" s="24"/>
      <c r="D816" s="24"/>
    </row>
    <row r="817" spans="3:4">
      <c r="C817" s="24"/>
      <c r="D817" s="24"/>
    </row>
    <row r="818" spans="3:4">
      <c r="C818" s="24"/>
      <c r="D818" s="24"/>
    </row>
    <row r="819" spans="3:4">
      <c r="C819" s="24"/>
      <c r="D819" s="24"/>
    </row>
    <row r="820" spans="3:4">
      <c r="C820" s="24"/>
      <c r="D820" s="24"/>
    </row>
    <row r="821" spans="3:4">
      <c r="C821" s="24"/>
      <c r="D821" s="24"/>
    </row>
    <row r="822" spans="3:4">
      <c r="C822" s="24"/>
      <c r="D822" s="24"/>
    </row>
    <row r="823" spans="3:4">
      <c r="C823" s="24"/>
      <c r="D823" s="24"/>
    </row>
    <row r="824" spans="3:4">
      <c r="C824" s="24"/>
      <c r="D824" s="24"/>
    </row>
    <row r="825" spans="3:4">
      <c r="C825" s="24"/>
      <c r="D825" s="24"/>
    </row>
    <row r="826" spans="3:4">
      <c r="C826" s="24"/>
      <c r="D826" s="24"/>
    </row>
    <row r="827" spans="3:4">
      <c r="C827" s="24"/>
      <c r="D827" s="24"/>
    </row>
    <row r="828" spans="3:4">
      <c r="C828" s="24"/>
      <c r="D828" s="24"/>
    </row>
    <row r="829" spans="3:4">
      <c r="C829" s="24"/>
      <c r="D829" s="24"/>
    </row>
    <row r="830" spans="3:4">
      <c r="C830" s="24"/>
      <c r="D830" s="24"/>
    </row>
    <row r="831" spans="3:4">
      <c r="C831" s="24"/>
      <c r="D831" s="24"/>
    </row>
    <row r="832" spans="3:4">
      <c r="C832" s="24"/>
      <c r="D832" s="24"/>
    </row>
    <row r="833" spans="3:4">
      <c r="C833" s="24"/>
      <c r="D833" s="24"/>
    </row>
    <row r="834" spans="3:4">
      <c r="C834" s="24"/>
      <c r="D834" s="24"/>
    </row>
    <row r="835" spans="3:4">
      <c r="C835" s="24"/>
      <c r="D835" s="24"/>
    </row>
    <row r="836" spans="3:4">
      <c r="C836" s="24"/>
      <c r="D836" s="24"/>
    </row>
    <row r="837" spans="3:4">
      <c r="C837" s="24"/>
      <c r="D837" s="24"/>
    </row>
    <row r="838" spans="3:4">
      <c r="C838" s="24"/>
      <c r="D838" s="24"/>
    </row>
    <row r="839" spans="3:4">
      <c r="C839" s="24"/>
      <c r="D839" s="24"/>
    </row>
    <row r="840" spans="3:4">
      <c r="C840" s="24"/>
      <c r="D840" s="24"/>
    </row>
    <row r="841" spans="3:4">
      <c r="C841" s="24"/>
      <c r="D841" s="24"/>
    </row>
    <row r="842" spans="3:4">
      <c r="C842" s="24"/>
      <c r="D842" s="24"/>
    </row>
    <row r="843" spans="3:4">
      <c r="C843" s="24"/>
      <c r="D843" s="24"/>
    </row>
    <row r="844" spans="3:4">
      <c r="C844" s="24"/>
      <c r="D844" s="24"/>
    </row>
    <row r="845" spans="3:4">
      <c r="C845" s="24"/>
      <c r="D845" s="24"/>
    </row>
    <row r="846" spans="3:4">
      <c r="C846" s="24"/>
      <c r="D846" s="24"/>
    </row>
    <row r="847" spans="3:4">
      <c r="C847" s="24"/>
      <c r="D847" s="24"/>
    </row>
    <row r="848" spans="3:4">
      <c r="C848" s="24"/>
      <c r="D848" s="24"/>
    </row>
    <row r="849" spans="3:4">
      <c r="C849" s="24"/>
      <c r="D849" s="24"/>
    </row>
    <row r="850" spans="3:4">
      <c r="C850" s="24"/>
      <c r="D850" s="24"/>
    </row>
    <row r="851" spans="3:4">
      <c r="C851" s="24"/>
      <c r="D851" s="24"/>
    </row>
    <row r="852" spans="3:4">
      <c r="C852" s="24"/>
      <c r="D852" s="24"/>
    </row>
    <row r="853" spans="3:4">
      <c r="C853" s="24"/>
      <c r="D853" s="24"/>
    </row>
    <row r="854" spans="3:4">
      <c r="C854" s="24"/>
      <c r="D854" s="24"/>
    </row>
    <row r="855" spans="3:4">
      <c r="C855" s="24"/>
      <c r="D855" s="24"/>
    </row>
    <row r="856" spans="3:4">
      <c r="C856" s="24"/>
      <c r="D856" s="24"/>
    </row>
    <row r="857" spans="3:4">
      <c r="C857" s="24"/>
      <c r="D857" s="24"/>
    </row>
    <row r="858" spans="3:4">
      <c r="C858" s="24"/>
      <c r="D858" s="24"/>
    </row>
    <row r="859" spans="3:4">
      <c r="C859" s="24"/>
      <c r="D859" s="24"/>
    </row>
    <row r="860" spans="3:4">
      <c r="C860" s="24"/>
      <c r="D860" s="24"/>
    </row>
    <row r="861" spans="3:4">
      <c r="C861" s="24"/>
      <c r="D861" s="24"/>
    </row>
    <row r="862" spans="3:4">
      <c r="C862" s="24"/>
      <c r="D862" s="24"/>
    </row>
    <row r="863" spans="3:4">
      <c r="C863" s="24"/>
      <c r="D863" s="24"/>
    </row>
    <row r="864" spans="3:4">
      <c r="C864" s="24"/>
      <c r="D864" s="24"/>
    </row>
    <row r="865" spans="3:4">
      <c r="C865" s="24"/>
      <c r="D865" s="24"/>
    </row>
    <row r="866" spans="3:4">
      <c r="C866" s="24"/>
      <c r="D866" s="24"/>
    </row>
    <row r="867" spans="3:4">
      <c r="C867" s="24"/>
      <c r="D867" s="24"/>
    </row>
    <row r="868" spans="3:4">
      <c r="C868" s="24"/>
      <c r="D868" s="24"/>
    </row>
    <row r="869" spans="3:4">
      <c r="C869" s="24"/>
      <c r="D869" s="24"/>
    </row>
    <row r="870" spans="3:4">
      <c r="C870" s="24"/>
      <c r="D870" s="24"/>
    </row>
    <row r="871" spans="3:4">
      <c r="C871" s="24"/>
      <c r="D871" s="24"/>
    </row>
    <row r="872" spans="3:4">
      <c r="C872" s="24"/>
      <c r="D872" s="24"/>
    </row>
    <row r="873" spans="3:4">
      <c r="C873" s="24"/>
      <c r="D873" s="24"/>
    </row>
    <row r="874" spans="3:4">
      <c r="C874" s="24"/>
      <c r="D874" s="24"/>
    </row>
    <row r="875" spans="3:4">
      <c r="C875" s="24"/>
      <c r="D875" s="24"/>
    </row>
    <row r="876" spans="3:4">
      <c r="C876" s="24"/>
      <c r="D876" s="24"/>
    </row>
    <row r="877" spans="3:4">
      <c r="C877" s="24"/>
      <c r="D877" s="24"/>
    </row>
    <row r="878" spans="3:4">
      <c r="C878" s="24"/>
      <c r="D878" s="24"/>
    </row>
    <row r="879" spans="3:4">
      <c r="C879" s="24"/>
      <c r="D879" s="24"/>
    </row>
    <row r="880" spans="3:4">
      <c r="C880" s="24"/>
      <c r="D880" s="24"/>
    </row>
    <row r="881" spans="3:4">
      <c r="C881" s="24"/>
      <c r="D881" s="24"/>
    </row>
    <row r="882" spans="3:4">
      <c r="C882" s="24"/>
      <c r="D882" s="24"/>
    </row>
    <row r="883" spans="3:4">
      <c r="C883" s="24"/>
      <c r="D883" s="24"/>
    </row>
    <row r="884" spans="3:4">
      <c r="C884" s="24"/>
      <c r="D884" s="24"/>
    </row>
    <row r="885" spans="3:4">
      <c r="C885" s="24"/>
      <c r="D885" s="24"/>
    </row>
    <row r="886" spans="3:4">
      <c r="C886" s="24"/>
      <c r="D886" s="24"/>
    </row>
    <row r="887" spans="3:4">
      <c r="C887" s="24"/>
      <c r="D887" s="24"/>
    </row>
    <row r="888" spans="3:4">
      <c r="C888" s="24"/>
      <c r="D888" s="24"/>
    </row>
    <row r="889" spans="3:4">
      <c r="C889" s="24"/>
      <c r="D889" s="24"/>
    </row>
    <row r="890" spans="3:4">
      <c r="C890" s="24"/>
      <c r="D890" s="24"/>
    </row>
    <row r="891" spans="3:4">
      <c r="C891" s="24"/>
      <c r="D891" s="24"/>
    </row>
    <row r="892" spans="3:4">
      <c r="C892" s="24"/>
      <c r="D892" s="24"/>
    </row>
    <row r="893" spans="3:4">
      <c r="C893" s="24"/>
      <c r="D893" s="24"/>
    </row>
    <row r="894" spans="3:4">
      <c r="C894" s="24"/>
      <c r="D894" s="24"/>
    </row>
    <row r="895" spans="3:4">
      <c r="C895" s="24"/>
      <c r="D895" s="24"/>
    </row>
    <row r="896" spans="3:4">
      <c r="C896" s="24"/>
      <c r="D896" s="24"/>
    </row>
    <row r="897" spans="3:4">
      <c r="C897" s="24"/>
      <c r="D897" s="24"/>
    </row>
    <row r="898" spans="3:4">
      <c r="C898" s="24"/>
      <c r="D898" s="24"/>
    </row>
    <row r="899" spans="3:4">
      <c r="C899" s="24"/>
      <c r="D899" s="24"/>
    </row>
    <row r="900" spans="3:4">
      <c r="C900" s="24"/>
      <c r="D900" s="24"/>
    </row>
    <row r="901" spans="3:4">
      <c r="C901" s="24"/>
      <c r="D901" s="24"/>
    </row>
    <row r="902" spans="3:4">
      <c r="C902" s="24"/>
      <c r="D902" s="24"/>
    </row>
    <row r="903" spans="3:4">
      <c r="C903" s="24"/>
      <c r="D903" s="24"/>
    </row>
    <row r="904" spans="3:4">
      <c r="C904" s="24"/>
      <c r="D904" s="24"/>
    </row>
    <row r="905" spans="3:4">
      <c r="C905" s="24"/>
      <c r="D905" s="24"/>
    </row>
    <row r="906" spans="3:4">
      <c r="C906" s="24"/>
      <c r="D906" s="24"/>
    </row>
    <row r="907" spans="3:4">
      <c r="C907" s="24"/>
      <c r="D907" s="24"/>
    </row>
    <row r="908" spans="3:4">
      <c r="C908" s="24"/>
      <c r="D908" s="24"/>
    </row>
    <row r="909" spans="3:4">
      <c r="C909" s="24"/>
      <c r="D909" s="24"/>
    </row>
    <row r="910" spans="3:4">
      <c r="C910" s="24"/>
      <c r="D910" s="24"/>
    </row>
    <row r="911" spans="3:4">
      <c r="C911" s="24"/>
      <c r="D911" s="24"/>
    </row>
    <row r="912" spans="3:4">
      <c r="C912" s="24"/>
      <c r="D912" s="24"/>
    </row>
    <row r="913" spans="3:4">
      <c r="C913" s="24"/>
      <c r="D913" s="24"/>
    </row>
    <row r="914" spans="3:4">
      <c r="C914" s="24"/>
      <c r="D914" s="24"/>
    </row>
    <row r="915" spans="3:4">
      <c r="C915" s="24"/>
      <c r="D915" s="24"/>
    </row>
    <row r="916" spans="3:4">
      <c r="C916" s="24"/>
      <c r="D916" s="24"/>
    </row>
    <row r="917" spans="3:4">
      <c r="C917" s="24"/>
      <c r="D917" s="24"/>
    </row>
    <row r="918" spans="3:4">
      <c r="C918" s="24"/>
      <c r="D918" s="24"/>
    </row>
    <row r="919" spans="3:4">
      <c r="C919" s="24"/>
      <c r="D919" s="24"/>
    </row>
    <row r="920" spans="3:4">
      <c r="C920" s="24"/>
      <c r="D920" s="24"/>
    </row>
    <row r="921" spans="3:4">
      <c r="C921" s="24"/>
      <c r="D921" s="24"/>
    </row>
    <row r="922" spans="3:4">
      <c r="C922" s="24"/>
      <c r="D922" s="24"/>
    </row>
    <row r="923" spans="3:4">
      <c r="C923" s="24"/>
      <c r="D923" s="24"/>
    </row>
    <row r="924" spans="3:4">
      <c r="C924" s="24"/>
      <c r="D924" s="24"/>
    </row>
    <row r="925" spans="3:4">
      <c r="C925" s="24"/>
      <c r="D925" s="24"/>
    </row>
    <row r="926" spans="3:4">
      <c r="C926" s="24"/>
      <c r="D926" s="24"/>
    </row>
    <row r="927" spans="3:4">
      <c r="C927" s="24"/>
      <c r="D927" s="24"/>
    </row>
    <row r="928" spans="3:4">
      <c r="C928" s="24"/>
      <c r="D928" s="24"/>
    </row>
    <row r="929" spans="3:4">
      <c r="C929" s="24"/>
      <c r="D929" s="24"/>
    </row>
    <row r="930" spans="3:4">
      <c r="C930" s="24"/>
      <c r="D930" s="24"/>
    </row>
    <row r="931" spans="3:4">
      <c r="C931" s="24"/>
      <c r="D931" s="24"/>
    </row>
    <row r="932" spans="3:4">
      <c r="C932" s="24"/>
      <c r="D932" s="24"/>
    </row>
    <row r="933" spans="3:4">
      <c r="C933" s="24"/>
      <c r="D933" s="24"/>
    </row>
    <row r="934" spans="3:4">
      <c r="C934" s="24"/>
      <c r="D934" s="24"/>
    </row>
    <row r="935" spans="3:4">
      <c r="C935" s="24"/>
      <c r="D935" s="24"/>
    </row>
    <row r="936" spans="3:4">
      <c r="C936" s="24"/>
      <c r="D936" s="24"/>
    </row>
    <row r="937" spans="3:4">
      <c r="C937" s="24"/>
      <c r="D937" s="24"/>
    </row>
    <row r="938" spans="3:4">
      <c r="C938" s="24"/>
      <c r="D938" s="24"/>
    </row>
    <row r="939" spans="3:4">
      <c r="C939" s="24"/>
      <c r="D939" s="24"/>
    </row>
    <row r="940" spans="3:4">
      <c r="C940" s="24"/>
      <c r="D940" s="24"/>
    </row>
    <row r="941" spans="3:4">
      <c r="C941" s="24"/>
      <c r="D941" s="24"/>
    </row>
    <row r="942" spans="3:4">
      <c r="C942" s="24"/>
      <c r="D942" s="24"/>
    </row>
    <row r="943" spans="3:4">
      <c r="C943" s="24"/>
      <c r="D943" s="24"/>
    </row>
    <row r="944" spans="3:4">
      <c r="C944" s="24"/>
      <c r="D944" s="24"/>
    </row>
    <row r="945" spans="3:4">
      <c r="C945" s="24"/>
      <c r="D945" s="24"/>
    </row>
    <row r="946" spans="3:4">
      <c r="C946" s="24"/>
      <c r="D946" s="24"/>
    </row>
    <row r="947" spans="3:4">
      <c r="C947" s="24"/>
      <c r="D947" s="24"/>
    </row>
    <row r="948" spans="3:4">
      <c r="C948" s="24"/>
      <c r="D948" s="24"/>
    </row>
    <row r="949" spans="3:4">
      <c r="C949" s="24"/>
      <c r="D949" s="24"/>
    </row>
    <row r="950" spans="3:4">
      <c r="C950" s="24"/>
      <c r="D950" s="24"/>
    </row>
    <row r="951" spans="3:4">
      <c r="C951" s="24"/>
      <c r="D951" s="24"/>
    </row>
    <row r="952" spans="3:4">
      <c r="C952" s="24"/>
      <c r="D952" s="24"/>
    </row>
    <row r="953" spans="3:4">
      <c r="C953" s="24"/>
      <c r="D953" s="24"/>
    </row>
    <row r="954" spans="3:4">
      <c r="C954" s="24"/>
      <c r="D954" s="24"/>
    </row>
    <row r="955" spans="3:4">
      <c r="C955" s="24"/>
      <c r="D955" s="24"/>
    </row>
    <row r="956" spans="3:4">
      <c r="C956" s="24"/>
      <c r="D956" s="24"/>
    </row>
    <row r="957" spans="3:4">
      <c r="C957" s="24"/>
      <c r="D957" s="24"/>
    </row>
    <row r="958" spans="3:4">
      <c r="C958" s="24"/>
      <c r="D958" s="24"/>
    </row>
    <row r="959" spans="3:4">
      <c r="C959" s="24"/>
      <c r="D959" s="24"/>
    </row>
    <row r="960" spans="3:4">
      <c r="C960" s="24"/>
      <c r="D960" s="24"/>
    </row>
    <row r="961" spans="3:4">
      <c r="C961" s="24"/>
      <c r="D961" s="24"/>
    </row>
    <row r="962" spans="3:4">
      <c r="C962" s="24"/>
      <c r="D962" s="24"/>
    </row>
    <row r="963" spans="3:4">
      <c r="C963" s="24"/>
      <c r="D963" s="24"/>
    </row>
    <row r="964" spans="3:4">
      <c r="C964" s="24"/>
      <c r="D964" s="24"/>
    </row>
    <row r="965" spans="3:4">
      <c r="C965" s="24"/>
      <c r="D965" s="24"/>
    </row>
    <row r="966" spans="3:4">
      <c r="C966" s="24"/>
      <c r="D966" s="24"/>
    </row>
    <row r="967" spans="3:4">
      <c r="C967" s="24"/>
      <c r="D967" s="24"/>
    </row>
    <row r="968" spans="3:4">
      <c r="C968" s="24"/>
      <c r="D968" s="24"/>
    </row>
    <row r="969" spans="3:4">
      <c r="C969" s="24"/>
      <c r="D969" s="24"/>
    </row>
    <row r="970" spans="3:4">
      <c r="C970" s="24"/>
      <c r="D970" s="24"/>
    </row>
    <row r="971" spans="3:4">
      <c r="C971" s="24"/>
      <c r="D971" s="24"/>
    </row>
    <row r="972" spans="3:4">
      <c r="C972" s="24"/>
      <c r="D972" s="24"/>
    </row>
    <row r="973" spans="3:4">
      <c r="C973" s="24"/>
      <c r="D973" s="24"/>
    </row>
    <row r="974" spans="3:4">
      <c r="C974" s="24"/>
      <c r="D974" s="24"/>
    </row>
    <row r="975" spans="3:4">
      <c r="C975" s="24"/>
      <c r="D975" s="24"/>
    </row>
    <row r="976" spans="3:4">
      <c r="C976" s="24"/>
      <c r="D976" s="24"/>
    </row>
    <row r="977" spans="3:4">
      <c r="C977" s="24"/>
      <c r="D977" s="24"/>
    </row>
    <row r="978" spans="3:4">
      <c r="C978" s="24"/>
      <c r="D978" s="24"/>
    </row>
    <row r="979" spans="3:4">
      <c r="C979" s="24"/>
      <c r="D979" s="24"/>
    </row>
    <row r="980" spans="3:4">
      <c r="C980" s="24"/>
      <c r="D980" s="24"/>
    </row>
    <row r="981" spans="3:4">
      <c r="C981" s="24"/>
      <c r="D981" s="24"/>
    </row>
    <row r="982" spans="3:4">
      <c r="C982" s="24"/>
      <c r="D982" s="24"/>
    </row>
    <row r="983" spans="3:4">
      <c r="C983" s="24"/>
      <c r="D983" s="24"/>
    </row>
    <row r="984" spans="3:4">
      <c r="C984" s="24"/>
      <c r="D984" s="24"/>
    </row>
    <row r="985" spans="3:4">
      <c r="C985" s="24"/>
      <c r="D985" s="24"/>
    </row>
    <row r="986" spans="3:4">
      <c r="C986" s="24"/>
      <c r="D986" s="24"/>
    </row>
    <row r="987" spans="3:4">
      <c r="C987" s="24"/>
      <c r="D987" s="24"/>
    </row>
    <row r="988" spans="3:4">
      <c r="C988" s="24"/>
      <c r="D988" s="24"/>
    </row>
    <row r="989" spans="3:4">
      <c r="C989" s="24"/>
      <c r="D989" s="24"/>
    </row>
    <row r="990" spans="3:4">
      <c r="C990" s="24"/>
      <c r="D990" s="24"/>
    </row>
    <row r="991" spans="3:4">
      <c r="C991" s="24"/>
      <c r="D991" s="24"/>
    </row>
    <row r="992" spans="3:4">
      <c r="C992" s="24"/>
      <c r="D992" s="24"/>
    </row>
    <row r="993" spans="3:4">
      <c r="C993" s="24"/>
      <c r="D993" s="24"/>
    </row>
    <row r="994" spans="3:4">
      <c r="C994" s="24"/>
      <c r="D994" s="24"/>
    </row>
    <row r="995" spans="3:4">
      <c r="C995" s="24"/>
      <c r="D995" s="24"/>
    </row>
    <row r="996" spans="3:4">
      <c r="C996" s="24"/>
      <c r="D996" s="24"/>
    </row>
    <row r="997" spans="3:4">
      <c r="C997" s="24"/>
      <c r="D997" s="24"/>
    </row>
    <row r="998" spans="3:4">
      <c r="C998" s="24"/>
      <c r="D998" s="24"/>
    </row>
    <row r="999" spans="3:4">
      <c r="C999" s="24"/>
      <c r="D999" s="24"/>
    </row>
    <row r="1000" spans="3:4">
      <c r="C1000" s="24"/>
      <c r="D1000" s="24"/>
    </row>
    <row r="1001" spans="3:4">
      <c r="C1001" s="24"/>
      <c r="D1001" s="24"/>
    </row>
    <row r="1002" spans="3:4">
      <c r="C1002" s="24"/>
      <c r="D1002" s="24"/>
    </row>
    <row r="1003" spans="3:4">
      <c r="C1003" s="24"/>
      <c r="D1003" s="24"/>
    </row>
    <row r="1004" spans="3:4">
      <c r="C1004" s="24"/>
      <c r="D1004" s="24"/>
    </row>
    <row r="1005" spans="3:4">
      <c r="C1005" s="24"/>
      <c r="D1005" s="24"/>
    </row>
    <row r="1006" spans="3:4">
      <c r="C1006" s="24"/>
      <c r="D1006" s="24"/>
    </row>
    <row r="1007" spans="3:4">
      <c r="C1007" s="24"/>
      <c r="D1007" s="24"/>
    </row>
    <row r="1008" spans="3:4">
      <c r="C1008" s="24"/>
      <c r="D1008" s="24"/>
    </row>
    <row r="1009" spans="3:4">
      <c r="C1009" s="24"/>
      <c r="D1009" s="24"/>
    </row>
    <row r="1010" spans="3:4">
      <c r="C1010" s="24"/>
      <c r="D1010" s="24"/>
    </row>
    <row r="1011" spans="3:4">
      <c r="C1011" s="24"/>
      <c r="D1011" s="24"/>
    </row>
    <row r="1012" spans="3:4">
      <c r="C1012" s="24"/>
      <c r="D1012" s="24"/>
    </row>
    <row r="1013" spans="3:4">
      <c r="C1013" s="24"/>
      <c r="D1013" s="24"/>
    </row>
    <row r="1014" spans="3:4">
      <c r="C1014" s="24"/>
      <c r="D1014" s="24"/>
    </row>
    <row r="1015" spans="3:4">
      <c r="C1015" s="24"/>
      <c r="D1015" s="24"/>
    </row>
    <row r="1016" spans="3:4">
      <c r="C1016" s="24"/>
      <c r="D1016" s="24"/>
    </row>
    <row r="1017" spans="3:4">
      <c r="C1017" s="24"/>
      <c r="D1017" s="24"/>
    </row>
    <row r="1018" spans="3:4">
      <c r="C1018" s="24"/>
      <c r="D1018" s="24"/>
    </row>
    <row r="1019" spans="3:4">
      <c r="C1019" s="24"/>
      <c r="D1019" s="24"/>
    </row>
    <row r="1020" spans="3:4">
      <c r="C1020" s="24"/>
      <c r="D1020" s="24"/>
    </row>
    <row r="1021" spans="3:4">
      <c r="C1021" s="24"/>
      <c r="D1021" s="24"/>
    </row>
    <row r="1022" spans="3:4">
      <c r="C1022" s="24"/>
      <c r="D1022" s="24"/>
    </row>
    <row r="1023" spans="3:4">
      <c r="C1023" s="24"/>
      <c r="D1023" s="24"/>
    </row>
    <row r="1024" spans="3:4">
      <c r="C1024" s="24"/>
      <c r="D1024" s="24"/>
    </row>
    <row r="1025" spans="3:4">
      <c r="C1025" s="24"/>
      <c r="D1025" s="24"/>
    </row>
    <row r="1026" spans="3:4">
      <c r="C1026" s="24"/>
      <c r="D1026" s="24"/>
    </row>
    <row r="1027" spans="3:4">
      <c r="C1027" s="24"/>
      <c r="D1027" s="24"/>
    </row>
    <row r="1028" spans="3:4">
      <c r="C1028" s="24"/>
      <c r="D1028" s="24"/>
    </row>
    <row r="1029" spans="3:4">
      <c r="C1029" s="24"/>
      <c r="D1029" s="24"/>
    </row>
    <row r="1030" spans="3:4">
      <c r="C1030" s="24"/>
      <c r="D1030" s="24"/>
    </row>
    <row r="1031" spans="3:4">
      <c r="C1031" s="24"/>
      <c r="D1031" s="24"/>
    </row>
    <row r="1032" spans="3:4">
      <c r="C1032" s="24"/>
      <c r="D1032" s="24"/>
    </row>
    <row r="1033" spans="3:4">
      <c r="C1033" s="24"/>
      <c r="D1033" s="24"/>
    </row>
    <row r="1034" spans="3:4">
      <c r="C1034" s="24"/>
      <c r="D1034" s="24"/>
    </row>
    <row r="1035" spans="3:4">
      <c r="C1035" s="24"/>
      <c r="D1035" s="24"/>
    </row>
    <row r="1036" spans="3:4">
      <c r="C1036" s="24"/>
      <c r="D1036" s="24"/>
    </row>
    <row r="1037" spans="3:4">
      <c r="C1037" s="24"/>
      <c r="D1037" s="24"/>
    </row>
    <row r="1038" spans="3:4">
      <c r="C1038" s="24"/>
      <c r="D1038" s="24"/>
    </row>
    <row r="1039" spans="3:4">
      <c r="C1039" s="24"/>
      <c r="D1039" s="24"/>
    </row>
    <row r="1040" spans="3:4">
      <c r="C1040" s="24"/>
      <c r="D1040" s="24"/>
    </row>
    <row r="1041" spans="3:4">
      <c r="C1041" s="24"/>
      <c r="D1041" s="24"/>
    </row>
    <row r="1042" spans="3:4">
      <c r="C1042" s="24"/>
      <c r="D1042" s="24"/>
    </row>
    <row r="1043" spans="3:4">
      <c r="C1043" s="24"/>
      <c r="D1043" s="24"/>
    </row>
    <row r="1044" spans="3:4">
      <c r="C1044" s="24"/>
      <c r="D1044" s="24"/>
    </row>
    <row r="1045" spans="3:4">
      <c r="C1045" s="24"/>
      <c r="D1045" s="24"/>
    </row>
    <row r="1046" spans="3:4">
      <c r="C1046" s="24"/>
      <c r="D1046" s="24"/>
    </row>
    <row r="1047" spans="3:4">
      <c r="C1047" s="24"/>
      <c r="D1047" s="24"/>
    </row>
    <row r="1048" spans="3:4">
      <c r="C1048" s="24"/>
      <c r="D1048" s="24"/>
    </row>
    <row r="1049" spans="3:4">
      <c r="C1049" s="24"/>
      <c r="D1049" s="24"/>
    </row>
    <row r="1050" spans="3:4">
      <c r="C1050" s="24"/>
      <c r="D1050" s="24"/>
    </row>
    <row r="1051" spans="3:4">
      <c r="C1051" s="24"/>
      <c r="D1051" s="24"/>
    </row>
    <row r="1052" spans="3:4">
      <c r="C1052" s="24"/>
      <c r="D1052" s="24"/>
    </row>
    <row r="1053" spans="3:4">
      <c r="C1053" s="24"/>
      <c r="D1053" s="24"/>
    </row>
    <row r="1054" spans="3:4">
      <c r="C1054" s="24"/>
      <c r="D1054" s="24"/>
    </row>
    <row r="1055" spans="3:4">
      <c r="C1055" s="24"/>
      <c r="D1055" s="24"/>
    </row>
    <row r="1056" spans="3:4">
      <c r="C1056" s="24"/>
      <c r="D1056" s="24"/>
    </row>
    <row r="1057" spans="3:4">
      <c r="C1057" s="24"/>
      <c r="D1057" s="24"/>
    </row>
    <row r="1058" spans="3:4">
      <c r="C1058" s="24"/>
      <c r="D1058" s="24"/>
    </row>
    <row r="1059" spans="3:4">
      <c r="C1059" s="24"/>
      <c r="D1059" s="24"/>
    </row>
    <row r="1060" spans="3:4">
      <c r="C1060" s="24"/>
      <c r="D1060" s="24"/>
    </row>
    <row r="1061" spans="3:4">
      <c r="C1061" s="24"/>
      <c r="D1061" s="24"/>
    </row>
    <row r="1062" spans="3:4">
      <c r="C1062" s="24"/>
      <c r="D1062" s="24"/>
    </row>
    <row r="1063" spans="3:4">
      <c r="C1063" s="24"/>
      <c r="D1063" s="24"/>
    </row>
    <row r="1064" spans="3:4">
      <c r="C1064" s="24"/>
      <c r="D1064" s="24"/>
    </row>
    <row r="1065" spans="3:4">
      <c r="C1065" s="24"/>
      <c r="D1065" s="24"/>
    </row>
    <row r="1066" spans="3:4">
      <c r="C1066" s="24"/>
      <c r="D1066" s="24"/>
    </row>
    <row r="1067" spans="3:4">
      <c r="C1067" s="24"/>
      <c r="D1067" s="24"/>
    </row>
    <row r="1068" spans="3:4">
      <c r="C1068" s="24"/>
      <c r="D1068" s="24"/>
    </row>
    <row r="1069" spans="3:4">
      <c r="C1069" s="24"/>
      <c r="D1069" s="24"/>
    </row>
    <row r="1070" spans="3:4">
      <c r="C1070" s="24"/>
      <c r="D1070" s="24"/>
    </row>
    <row r="1071" spans="3:4">
      <c r="C1071" s="24"/>
      <c r="D1071" s="24"/>
    </row>
    <row r="1072" spans="3:4">
      <c r="C1072" s="24"/>
      <c r="D1072" s="24"/>
    </row>
    <row r="1073" spans="3:4">
      <c r="C1073" s="24"/>
      <c r="D1073" s="24"/>
    </row>
    <row r="1074" spans="3:4">
      <c r="C1074" s="24"/>
      <c r="D1074" s="24"/>
    </row>
    <row r="1075" spans="3:4">
      <c r="C1075" s="24"/>
      <c r="D1075" s="24"/>
    </row>
    <row r="1076" spans="3:4">
      <c r="C1076" s="24"/>
      <c r="D1076" s="24"/>
    </row>
    <row r="1077" spans="3:4">
      <c r="C1077" s="24"/>
      <c r="D1077" s="24"/>
    </row>
    <row r="1078" spans="3:4">
      <c r="C1078" s="24"/>
      <c r="D1078" s="24"/>
    </row>
    <row r="1079" spans="3:4">
      <c r="C1079" s="24"/>
      <c r="D1079" s="24"/>
    </row>
    <row r="1080" spans="3:4">
      <c r="C1080" s="24"/>
      <c r="D1080" s="24"/>
    </row>
    <row r="1081" spans="3:4">
      <c r="C1081" s="24"/>
      <c r="D1081" s="24"/>
    </row>
    <row r="1082" spans="3:4">
      <c r="C1082" s="24"/>
      <c r="D1082" s="24"/>
    </row>
    <row r="1083" spans="3:4">
      <c r="C1083" s="24"/>
      <c r="D1083" s="24"/>
    </row>
    <row r="1084" spans="3:4">
      <c r="C1084" s="24"/>
      <c r="D1084" s="24"/>
    </row>
    <row r="1085" spans="3:4">
      <c r="C1085" s="24"/>
      <c r="D1085" s="24"/>
    </row>
    <row r="1086" spans="3:4">
      <c r="C1086" s="24"/>
      <c r="D1086" s="24"/>
    </row>
    <row r="1087" spans="3:4">
      <c r="C1087" s="24"/>
      <c r="D1087" s="24"/>
    </row>
    <row r="1088" spans="3:4">
      <c r="C1088" s="24"/>
      <c r="D1088" s="24"/>
    </row>
    <row r="1089" spans="3:4">
      <c r="C1089" s="24"/>
      <c r="D1089" s="24"/>
    </row>
    <row r="1090" spans="3:4">
      <c r="C1090" s="24"/>
      <c r="D1090" s="24"/>
    </row>
    <row r="1091" spans="3:4">
      <c r="C1091" s="24"/>
      <c r="D1091" s="24"/>
    </row>
    <row r="1092" spans="3:4">
      <c r="C1092" s="24"/>
      <c r="D1092" s="24"/>
    </row>
    <row r="1093" spans="3:4">
      <c r="C1093" s="24"/>
      <c r="D1093" s="24"/>
    </row>
    <row r="1094" spans="3:4">
      <c r="C1094" s="24"/>
      <c r="D1094" s="24"/>
    </row>
    <row r="1095" spans="3:4">
      <c r="C1095" s="24"/>
      <c r="D1095" s="24"/>
    </row>
    <row r="1096" spans="3:4">
      <c r="C1096" s="24"/>
      <c r="D1096" s="24"/>
    </row>
    <row r="1097" spans="3:4">
      <c r="C1097" s="24"/>
      <c r="D1097" s="24"/>
    </row>
    <row r="1098" spans="3:4">
      <c r="C1098" s="24"/>
      <c r="D1098" s="24"/>
    </row>
    <row r="1099" spans="3:4">
      <c r="C1099" s="24"/>
      <c r="D1099" s="24"/>
    </row>
    <row r="1100" spans="3:4">
      <c r="C1100" s="24"/>
      <c r="D1100" s="24"/>
    </row>
    <row r="1101" spans="3:4">
      <c r="C1101" s="24"/>
      <c r="D1101" s="24"/>
    </row>
    <row r="1102" spans="3:4">
      <c r="C1102" s="24"/>
      <c r="D1102" s="24"/>
    </row>
    <row r="1103" spans="3:4">
      <c r="C1103" s="24"/>
      <c r="D1103" s="24"/>
    </row>
    <row r="1104" spans="3:4">
      <c r="C1104" s="24"/>
      <c r="D1104" s="24"/>
    </row>
    <row r="1105" spans="3:4">
      <c r="C1105" s="24"/>
      <c r="D1105" s="24"/>
    </row>
    <row r="1106" spans="3:4">
      <c r="C1106" s="24"/>
      <c r="D1106" s="24"/>
    </row>
    <row r="1107" spans="3:4">
      <c r="C1107" s="24"/>
      <c r="D1107" s="24"/>
    </row>
    <row r="1108" spans="3:4">
      <c r="C1108" s="24"/>
      <c r="D1108" s="24"/>
    </row>
    <row r="1109" spans="3:4">
      <c r="C1109" s="24"/>
      <c r="D1109" s="24"/>
    </row>
    <row r="1110" spans="3:4">
      <c r="C1110" s="24"/>
      <c r="D1110" s="24"/>
    </row>
    <row r="1111" spans="3:4">
      <c r="C1111" s="24"/>
      <c r="D1111" s="24"/>
    </row>
    <row r="1112" spans="3:4">
      <c r="C1112" s="24"/>
      <c r="D1112" s="24"/>
    </row>
    <row r="1113" spans="3:4">
      <c r="C1113" s="24"/>
      <c r="D1113" s="24"/>
    </row>
    <row r="1114" spans="3:4">
      <c r="C1114" s="24"/>
      <c r="D1114" s="24"/>
    </row>
    <row r="1115" spans="3:4">
      <c r="C1115" s="24"/>
      <c r="D1115" s="24"/>
    </row>
    <row r="1116" spans="3:4">
      <c r="C1116" s="24"/>
      <c r="D1116" s="24"/>
    </row>
    <row r="1117" spans="3:4">
      <c r="C1117" s="24"/>
      <c r="D1117" s="24"/>
    </row>
    <row r="1118" spans="3:4">
      <c r="C1118" s="24"/>
      <c r="D1118" s="24"/>
    </row>
    <row r="1119" spans="3:4">
      <c r="C1119" s="24"/>
      <c r="D1119" s="24"/>
    </row>
    <row r="1120" spans="3:4">
      <c r="C1120" s="24"/>
      <c r="D1120" s="24"/>
    </row>
    <row r="1121" spans="3:4">
      <c r="C1121" s="24"/>
      <c r="D1121" s="24"/>
    </row>
    <row r="1122" spans="3:4">
      <c r="C1122" s="24"/>
      <c r="D1122" s="24"/>
    </row>
    <row r="1123" spans="3:4">
      <c r="C1123" s="24"/>
      <c r="D1123" s="24"/>
    </row>
    <row r="1124" spans="3:4">
      <c r="C1124" s="24"/>
      <c r="D1124" s="24"/>
    </row>
    <row r="1125" spans="3:4">
      <c r="C1125" s="24"/>
      <c r="D1125" s="24"/>
    </row>
    <row r="1126" spans="3:4">
      <c r="C1126" s="24"/>
      <c r="D1126" s="24"/>
    </row>
    <row r="1127" spans="3:4">
      <c r="C1127" s="24"/>
      <c r="D1127" s="24"/>
    </row>
    <row r="1128" spans="3:4">
      <c r="C1128" s="24"/>
      <c r="D1128" s="24"/>
    </row>
    <row r="1129" spans="3:4">
      <c r="C1129" s="24"/>
      <c r="D1129" s="24"/>
    </row>
    <row r="1130" spans="3:4">
      <c r="C1130" s="24"/>
      <c r="D1130" s="24"/>
    </row>
    <row r="1131" spans="3:4">
      <c r="C1131" s="24"/>
      <c r="D1131" s="24"/>
    </row>
    <row r="1132" spans="3:4">
      <c r="C1132" s="24"/>
      <c r="D1132" s="24"/>
    </row>
    <row r="1133" spans="3:4">
      <c r="C1133" s="24"/>
      <c r="D1133" s="24"/>
    </row>
    <row r="1134" spans="3:4">
      <c r="C1134" s="24"/>
      <c r="D1134" s="24"/>
    </row>
    <row r="1135" spans="3:4">
      <c r="C1135" s="24"/>
      <c r="D1135" s="24"/>
    </row>
    <row r="1136" spans="3:4">
      <c r="C1136" s="24"/>
      <c r="D1136" s="24"/>
    </row>
    <row r="1137" spans="3:4">
      <c r="C1137" s="24"/>
      <c r="D1137" s="24"/>
    </row>
    <row r="1138" spans="3:4">
      <c r="C1138" s="24"/>
      <c r="D1138" s="24"/>
    </row>
    <row r="1139" spans="3:4">
      <c r="C1139" s="24"/>
      <c r="D1139" s="24"/>
    </row>
    <row r="1140" spans="3:4">
      <c r="C1140" s="24"/>
      <c r="D1140" s="24"/>
    </row>
    <row r="1141" spans="3:4">
      <c r="C1141" s="24"/>
      <c r="D1141" s="24"/>
    </row>
    <row r="1142" spans="3:4">
      <c r="C1142" s="24"/>
      <c r="D1142" s="24"/>
    </row>
    <row r="1143" spans="3:4">
      <c r="C1143" s="24"/>
      <c r="D1143" s="24"/>
    </row>
    <row r="1144" spans="3:4">
      <c r="C1144" s="24"/>
      <c r="D1144" s="24"/>
    </row>
    <row r="1145" spans="3:4">
      <c r="C1145" s="24"/>
      <c r="D1145" s="24"/>
    </row>
    <row r="1146" spans="3:4">
      <c r="C1146" s="24"/>
      <c r="D1146" s="24"/>
    </row>
    <row r="1147" spans="3:4">
      <c r="C1147" s="24"/>
      <c r="D1147" s="24"/>
    </row>
    <row r="1148" spans="3:4">
      <c r="C1148" s="24"/>
      <c r="D1148" s="24"/>
    </row>
    <row r="1149" spans="3:4">
      <c r="C1149" s="24"/>
      <c r="D1149" s="24"/>
    </row>
    <row r="1150" spans="3:4">
      <c r="C1150" s="24"/>
      <c r="D1150" s="24"/>
    </row>
    <row r="1151" spans="3:4">
      <c r="C1151" s="24"/>
      <c r="D1151" s="24"/>
    </row>
    <row r="1152" spans="3:4">
      <c r="C1152" s="24"/>
      <c r="D1152" s="24"/>
    </row>
    <row r="1153" spans="3:4">
      <c r="C1153" s="24"/>
      <c r="D1153" s="24"/>
    </row>
    <row r="1154" spans="3:4">
      <c r="C1154" s="24"/>
      <c r="D1154" s="24"/>
    </row>
    <row r="1155" spans="3:4">
      <c r="C1155" s="24"/>
      <c r="D1155" s="24"/>
    </row>
    <row r="1156" spans="3:4">
      <c r="C1156" s="24"/>
      <c r="D1156" s="24"/>
    </row>
    <row r="1157" spans="3:4">
      <c r="C1157" s="24"/>
      <c r="D1157" s="24"/>
    </row>
    <row r="1158" spans="3:4">
      <c r="C1158" s="24"/>
      <c r="D1158" s="24"/>
    </row>
    <row r="1159" spans="3:4">
      <c r="C1159" s="24"/>
      <c r="D1159" s="24"/>
    </row>
    <row r="1160" spans="3:4">
      <c r="C1160" s="24"/>
      <c r="D1160" s="24"/>
    </row>
    <row r="1161" spans="3:4">
      <c r="C1161" s="24"/>
      <c r="D1161" s="24"/>
    </row>
    <row r="1162" spans="3:4">
      <c r="C1162" s="24"/>
      <c r="D1162" s="24"/>
    </row>
    <row r="1163" spans="3:4">
      <c r="C1163" s="24"/>
      <c r="D1163" s="24"/>
    </row>
    <row r="1164" spans="3:4">
      <c r="C1164" s="24"/>
      <c r="D1164" s="24"/>
    </row>
    <row r="1165" spans="3:4">
      <c r="C1165" s="24"/>
      <c r="D1165" s="24"/>
    </row>
    <row r="1166" spans="3:4">
      <c r="C1166" s="24"/>
      <c r="D1166" s="24"/>
    </row>
    <row r="1167" spans="3:4">
      <c r="C1167" s="24"/>
      <c r="D1167" s="24"/>
    </row>
    <row r="1168" spans="3:4">
      <c r="C1168" s="24"/>
      <c r="D1168" s="24"/>
    </row>
    <row r="1169" spans="3:4">
      <c r="C1169" s="24"/>
      <c r="D1169" s="24"/>
    </row>
    <row r="1170" spans="3:4">
      <c r="C1170" s="24"/>
      <c r="D1170" s="24"/>
    </row>
    <row r="1171" spans="3:4">
      <c r="C1171" s="24"/>
      <c r="D1171" s="24"/>
    </row>
    <row r="1172" spans="3:4">
      <c r="C1172" s="24"/>
      <c r="D1172" s="24"/>
    </row>
    <row r="1173" spans="3:4">
      <c r="C1173" s="24"/>
      <c r="D1173" s="24"/>
    </row>
    <row r="1174" spans="3:4">
      <c r="C1174" s="24"/>
      <c r="D1174" s="24"/>
    </row>
    <row r="1175" spans="3:4">
      <c r="C1175" s="24"/>
      <c r="D1175" s="24"/>
    </row>
    <row r="1176" spans="3:4">
      <c r="C1176" s="24"/>
      <c r="D1176" s="24"/>
    </row>
    <row r="1177" spans="3:4">
      <c r="C1177" s="24"/>
      <c r="D1177" s="24"/>
    </row>
    <row r="1178" spans="3:4">
      <c r="C1178" s="24"/>
      <c r="D1178" s="24"/>
    </row>
    <row r="1179" spans="3:4">
      <c r="C1179" s="24"/>
      <c r="D1179" s="24"/>
    </row>
    <row r="1180" spans="3:4">
      <c r="C1180" s="24"/>
      <c r="D1180" s="24"/>
    </row>
    <row r="1181" spans="3:4">
      <c r="C1181" s="24"/>
      <c r="D1181" s="24"/>
    </row>
    <row r="1182" spans="3:4">
      <c r="C1182" s="24"/>
      <c r="D1182" s="24"/>
    </row>
    <row r="1183" spans="3:4">
      <c r="C1183" s="24"/>
      <c r="D1183" s="24"/>
    </row>
    <row r="1184" spans="3:4">
      <c r="C1184" s="24"/>
      <c r="D1184" s="24"/>
    </row>
    <row r="1185" spans="3:4">
      <c r="C1185" s="24"/>
      <c r="D1185" s="24"/>
    </row>
    <row r="1186" spans="3:4">
      <c r="C1186" s="24"/>
      <c r="D1186" s="24"/>
    </row>
    <row r="1187" spans="3:4">
      <c r="C1187" s="24"/>
      <c r="D1187" s="24"/>
    </row>
    <row r="1188" spans="3:4">
      <c r="C1188" s="24"/>
      <c r="D1188" s="24"/>
    </row>
    <row r="1189" spans="3:4">
      <c r="C1189" s="24"/>
      <c r="D1189" s="24"/>
    </row>
    <row r="1190" spans="3:4">
      <c r="C1190" s="24"/>
      <c r="D1190" s="24"/>
    </row>
    <row r="1191" spans="3:4">
      <c r="C1191" s="24"/>
      <c r="D1191" s="24"/>
    </row>
    <row r="1192" spans="3:4">
      <c r="C1192" s="24"/>
      <c r="D1192" s="24"/>
    </row>
    <row r="1193" spans="3:4">
      <c r="C1193" s="24"/>
      <c r="D1193" s="24"/>
    </row>
    <row r="1194" spans="3:4">
      <c r="C1194" s="24"/>
      <c r="D1194" s="24"/>
    </row>
    <row r="1195" spans="3:4">
      <c r="C1195" s="24"/>
      <c r="D1195" s="24"/>
    </row>
    <row r="1196" spans="3:4">
      <c r="C1196" s="24"/>
      <c r="D1196" s="24"/>
    </row>
    <row r="1197" spans="3:4">
      <c r="C1197" s="24"/>
      <c r="D1197" s="24"/>
    </row>
    <row r="1198" spans="3:4">
      <c r="C1198" s="24"/>
      <c r="D1198" s="24"/>
    </row>
    <row r="1199" spans="3:4">
      <c r="C1199" s="24"/>
      <c r="D1199" s="24"/>
    </row>
    <row r="1200" spans="3:4">
      <c r="C1200" s="24"/>
      <c r="D1200" s="24"/>
    </row>
    <row r="1201" spans="3:4">
      <c r="C1201" s="24"/>
      <c r="D1201" s="24"/>
    </row>
    <row r="1202" spans="3:4">
      <c r="C1202" s="24"/>
      <c r="D1202" s="24"/>
    </row>
    <row r="1203" spans="3:4">
      <c r="C1203" s="24"/>
      <c r="D1203" s="24"/>
    </row>
    <row r="1204" spans="3:4">
      <c r="C1204" s="24"/>
      <c r="D1204" s="24"/>
    </row>
    <row r="1205" spans="3:4">
      <c r="C1205" s="24"/>
      <c r="D1205" s="24"/>
    </row>
    <row r="1206" spans="3:4">
      <c r="C1206" s="24"/>
      <c r="D1206" s="24"/>
    </row>
    <row r="1207" spans="3:4">
      <c r="C1207" s="24"/>
      <c r="D1207" s="24"/>
    </row>
    <row r="1208" spans="3:4">
      <c r="C1208" s="24"/>
      <c r="D1208" s="24"/>
    </row>
    <row r="1209" spans="3:4">
      <c r="C1209" s="24"/>
      <c r="D1209" s="24"/>
    </row>
    <row r="1210" spans="3:4">
      <c r="C1210" s="24"/>
      <c r="D1210" s="24"/>
    </row>
    <row r="1211" spans="3:4">
      <c r="C1211" s="24"/>
      <c r="D1211" s="24"/>
    </row>
    <row r="1212" spans="3:4">
      <c r="C1212" s="24"/>
      <c r="D1212" s="24"/>
    </row>
    <row r="1213" spans="3:4">
      <c r="C1213" s="24"/>
      <c r="D1213" s="24"/>
    </row>
    <row r="1214" spans="3:4">
      <c r="C1214" s="24"/>
      <c r="D1214" s="24"/>
    </row>
    <row r="1215" spans="3:4">
      <c r="C1215" s="24"/>
      <c r="D1215" s="24"/>
    </row>
    <row r="1216" spans="3:4">
      <c r="C1216" s="24"/>
      <c r="D1216" s="24"/>
    </row>
    <row r="1217" spans="3:4">
      <c r="C1217" s="24"/>
      <c r="D1217" s="24"/>
    </row>
    <row r="1218" spans="3:4">
      <c r="C1218" s="24"/>
      <c r="D1218" s="24"/>
    </row>
    <row r="1219" spans="3:4">
      <c r="C1219" s="24"/>
      <c r="D1219" s="24"/>
    </row>
    <row r="1220" spans="3:4">
      <c r="C1220" s="24"/>
      <c r="D1220" s="24"/>
    </row>
    <row r="1221" spans="3:4">
      <c r="C1221" s="24"/>
      <c r="D1221" s="24"/>
    </row>
    <row r="1222" spans="3:4">
      <c r="C1222" s="24"/>
      <c r="D1222" s="24"/>
    </row>
    <row r="1223" spans="3:4">
      <c r="C1223" s="24"/>
      <c r="D1223" s="24"/>
    </row>
    <row r="1224" spans="3:4">
      <c r="C1224" s="24"/>
      <c r="D1224" s="24"/>
    </row>
    <row r="1225" spans="3:4">
      <c r="C1225" s="24"/>
      <c r="D1225" s="24"/>
    </row>
    <row r="1226" spans="3:4">
      <c r="C1226" s="24"/>
      <c r="D1226" s="24"/>
    </row>
    <row r="1227" spans="3:4">
      <c r="C1227" s="24"/>
      <c r="D1227" s="24"/>
    </row>
    <row r="1228" spans="3:4">
      <c r="C1228" s="24"/>
      <c r="D1228" s="24"/>
    </row>
    <row r="1229" spans="3:4">
      <c r="C1229" s="24"/>
      <c r="D1229" s="24"/>
    </row>
    <row r="1230" spans="3:4">
      <c r="C1230" s="24"/>
      <c r="D1230" s="24"/>
    </row>
    <row r="1231" spans="3:4">
      <c r="C1231" s="24"/>
      <c r="D1231" s="24"/>
    </row>
    <row r="1232" spans="3:4">
      <c r="C1232" s="24"/>
      <c r="D1232" s="24"/>
    </row>
    <row r="1233" spans="3:4">
      <c r="C1233" s="24"/>
      <c r="D1233" s="24"/>
    </row>
    <row r="1234" spans="3:4">
      <c r="C1234" s="24"/>
      <c r="D1234" s="24"/>
    </row>
    <row r="1235" spans="3:4">
      <c r="C1235" s="24"/>
      <c r="D1235" s="24"/>
    </row>
    <row r="1236" spans="3:4">
      <c r="C1236" s="24"/>
      <c r="D1236" s="24"/>
    </row>
    <row r="1237" spans="3:4">
      <c r="C1237" s="24"/>
      <c r="D1237" s="24"/>
    </row>
    <row r="1238" spans="3:4">
      <c r="C1238" s="24"/>
      <c r="D1238" s="24"/>
    </row>
    <row r="1239" spans="3:4">
      <c r="C1239" s="24"/>
      <c r="D1239" s="24"/>
    </row>
    <row r="1240" spans="3:4">
      <c r="C1240" s="24"/>
      <c r="D1240" s="24"/>
    </row>
    <row r="1241" spans="3:4">
      <c r="C1241" s="24"/>
      <c r="D1241" s="24"/>
    </row>
    <row r="1242" spans="3:4">
      <c r="C1242" s="24"/>
      <c r="D1242" s="24"/>
    </row>
    <row r="1243" spans="3:4">
      <c r="C1243" s="24"/>
      <c r="D1243" s="24"/>
    </row>
    <row r="1244" spans="3:4">
      <c r="C1244" s="24"/>
      <c r="D1244" s="24"/>
    </row>
    <row r="1245" spans="3:4">
      <c r="C1245" s="24"/>
      <c r="D1245" s="24"/>
    </row>
    <row r="1246" spans="3:4">
      <c r="C1246" s="24"/>
      <c r="D1246" s="24"/>
    </row>
    <row r="1247" spans="3:4">
      <c r="C1247" s="24"/>
      <c r="D1247" s="24"/>
    </row>
    <row r="1248" spans="3:4">
      <c r="C1248" s="24"/>
      <c r="D1248" s="24"/>
    </row>
    <row r="1249" spans="3:4">
      <c r="C1249" s="24"/>
      <c r="D1249" s="24"/>
    </row>
    <row r="1250" spans="3:4">
      <c r="C1250" s="24"/>
      <c r="D1250" s="24"/>
    </row>
    <row r="1251" spans="3:4">
      <c r="C1251" s="24"/>
      <c r="D1251" s="24"/>
    </row>
    <row r="1252" spans="3:4">
      <c r="C1252" s="24"/>
      <c r="D1252" s="24"/>
    </row>
    <row r="1253" spans="3:4">
      <c r="C1253" s="24"/>
      <c r="D1253" s="24"/>
    </row>
    <row r="1254" spans="3:4">
      <c r="C1254" s="24"/>
      <c r="D1254" s="24"/>
    </row>
    <row r="1255" spans="3:4">
      <c r="C1255" s="24"/>
      <c r="D1255" s="24"/>
    </row>
    <row r="1256" spans="3:4">
      <c r="C1256" s="24"/>
      <c r="D1256" s="24"/>
    </row>
    <row r="1257" spans="3:4">
      <c r="C1257" s="24"/>
      <c r="D1257" s="24"/>
    </row>
    <row r="1258" spans="3:4">
      <c r="C1258" s="24"/>
      <c r="D1258" s="24"/>
    </row>
    <row r="1259" spans="3:4">
      <c r="C1259" s="24"/>
      <c r="D1259" s="24"/>
    </row>
    <row r="1260" spans="3:4">
      <c r="C1260" s="24"/>
      <c r="D1260" s="24"/>
    </row>
    <row r="1261" spans="3:4">
      <c r="C1261" s="24"/>
      <c r="D1261" s="24"/>
    </row>
    <row r="1262" spans="3:4">
      <c r="C1262" s="24"/>
      <c r="D1262" s="24"/>
    </row>
    <row r="1263" spans="3:4">
      <c r="C1263" s="24"/>
      <c r="D1263" s="24"/>
    </row>
    <row r="1264" spans="3:4">
      <c r="C1264" s="24"/>
      <c r="D1264" s="24"/>
    </row>
    <row r="1265" spans="3:4">
      <c r="C1265" s="24"/>
      <c r="D1265" s="24"/>
    </row>
    <row r="1266" spans="3:4">
      <c r="C1266" s="24"/>
      <c r="D1266" s="24"/>
    </row>
    <row r="1267" spans="3:4">
      <c r="C1267" s="24"/>
      <c r="D1267" s="24"/>
    </row>
    <row r="1268" spans="3:4">
      <c r="C1268" s="24"/>
      <c r="D1268" s="24"/>
    </row>
    <row r="1269" spans="3:4">
      <c r="C1269" s="24"/>
      <c r="D1269" s="24"/>
    </row>
    <row r="1270" spans="3:4">
      <c r="C1270" s="24"/>
      <c r="D1270" s="24"/>
    </row>
    <row r="1271" spans="3:4">
      <c r="C1271" s="24"/>
      <c r="D1271" s="24"/>
    </row>
    <row r="1272" spans="3:4">
      <c r="C1272" s="24"/>
      <c r="D1272" s="24"/>
    </row>
    <row r="1273" spans="3:4">
      <c r="C1273" s="24"/>
      <c r="D1273" s="24"/>
    </row>
    <row r="1274" spans="3:4">
      <c r="C1274" s="24"/>
      <c r="D1274" s="24"/>
    </row>
    <row r="1275" spans="3:4">
      <c r="C1275" s="24"/>
      <c r="D1275" s="24"/>
    </row>
    <row r="1276" spans="3:4">
      <c r="C1276" s="24"/>
      <c r="D1276" s="24"/>
    </row>
    <row r="1277" spans="3:4">
      <c r="C1277" s="24"/>
      <c r="D1277" s="24"/>
    </row>
    <row r="1278" spans="3:4">
      <c r="C1278" s="24"/>
      <c r="D1278" s="24"/>
    </row>
    <row r="1279" spans="3:4">
      <c r="C1279" s="24"/>
      <c r="D1279" s="24"/>
    </row>
    <row r="1280" spans="3:4">
      <c r="C1280" s="24"/>
      <c r="D1280" s="24"/>
    </row>
    <row r="1281" spans="3:4">
      <c r="C1281" s="24"/>
      <c r="D1281" s="24"/>
    </row>
    <row r="1282" spans="3:4">
      <c r="C1282" s="24"/>
      <c r="D1282" s="24"/>
    </row>
    <row r="1283" spans="3:4">
      <c r="C1283" s="24"/>
      <c r="D1283" s="24"/>
    </row>
    <row r="1284" spans="3:4">
      <c r="C1284" s="24"/>
      <c r="D1284" s="24"/>
    </row>
    <row r="1285" spans="3:4">
      <c r="C1285" s="24"/>
      <c r="D1285" s="24"/>
    </row>
    <row r="1286" spans="3:4">
      <c r="C1286" s="24"/>
      <c r="D1286" s="24"/>
    </row>
    <row r="1287" spans="3:4">
      <c r="C1287" s="24"/>
      <c r="D1287" s="24"/>
    </row>
    <row r="1288" spans="3:4">
      <c r="C1288" s="24"/>
      <c r="D1288" s="24"/>
    </row>
    <row r="1289" spans="3:4">
      <c r="C1289" s="24"/>
      <c r="D1289" s="24"/>
    </row>
    <row r="1290" spans="3:4">
      <c r="C1290" s="24"/>
      <c r="D1290" s="24"/>
    </row>
    <row r="1291" spans="3:4">
      <c r="C1291" s="24"/>
      <c r="D1291" s="24"/>
    </row>
    <row r="1292" spans="3:4">
      <c r="C1292" s="24"/>
      <c r="D1292" s="24"/>
    </row>
    <row r="1293" spans="3:4">
      <c r="C1293" s="24"/>
      <c r="D1293" s="24"/>
    </row>
    <row r="1294" spans="3:4">
      <c r="C1294" s="24"/>
      <c r="D1294" s="24"/>
    </row>
    <row r="1295" spans="3:4">
      <c r="C1295" s="24"/>
      <c r="D1295" s="24"/>
    </row>
    <row r="1296" spans="3:4">
      <c r="C1296" s="24"/>
      <c r="D1296" s="24"/>
    </row>
    <row r="1297" spans="3:4">
      <c r="C1297" s="24"/>
      <c r="D1297" s="24"/>
    </row>
    <row r="1298" spans="3:4">
      <c r="C1298" s="24"/>
      <c r="D1298" s="24"/>
    </row>
    <row r="1299" spans="3:4">
      <c r="C1299" s="24"/>
      <c r="D1299" s="24"/>
    </row>
    <row r="1300" spans="3:4">
      <c r="C1300" s="24"/>
      <c r="D1300" s="24"/>
    </row>
    <row r="1301" spans="3:4">
      <c r="C1301" s="24"/>
      <c r="D1301" s="24"/>
    </row>
    <row r="1302" spans="3:4">
      <c r="C1302" s="24"/>
      <c r="D1302" s="24"/>
    </row>
    <row r="1303" spans="3:4">
      <c r="C1303" s="24"/>
      <c r="D1303" s="24"/>
    </row>
    <row r="1304" spans="3:4">
      <c r="C1304" s="24"/>
      <c r="D1304" s="24"/>
    </row>
    <row r="1305" spans="3:4">
      <c r="C1305" s="24"/>
      <c r="D1305" s="24"/>
    </row>
    <row r="1306" spans="3:4">
      <c r="C1306" s="24"/>
      <c r="D1306" s="24"/>
    </row>
    <row r="1307" spans="3:4">
      <c r="C1307" s="24"/>
      <c r="D1307" s="24"/>
    </row>
    <row r="1308" spans="3:4">
      <c r="C1308" s="24"/>
      <c r="D1308" s="24"/>
    </row>
    <row r="1309" spans="3:4">
      <c r="C1309" s="24"/>
      <c r="D1309" s="24"/>
    </row>
    <row r="1310" spans="3:4">
      <c r="C1310" s="24"/>
      <c r="D1310" s="24"/>
    </row>
    <row r="1311" spans="3:4">
      <c r="C1311" s="24"/>
      <c r="D1311" s="24"/>
    </row>
    <row r="1312" spans="3:4">
      <c r="C1312" s="24"/>
      <c r="D1312" s="24"/>
    </row>
    <row r="1313" spans="3:4">
      <c r="C1313" s="24"/>
      <c r="D1313" s="24"/>
    </row>
    <row r="1314" spans="3:4">
      <c r="C1314" s="24"/>
      <c r="D1314" s="24"/>
    </row>
    <row r="1315" spans="3:4">
      <c r="C1315" s="24"/>
      <c r="D1315" s="24"/>
    </row>
    <row r="1316" spans="3:4">
      <c r="C1316" s="24"/>
      <c r="D1316" s="24"/>
    </row>
    <row r="1317" spans="3:4">
      <c r="C1317" s="24"/>
      <c r="D1317" s="24"/>
    </row>
    <row r="1318" spans="3:4">
      <c r="C1318" s="24"/>
      <c r="D1318" s="24"/>
    </row>
    <row r="1319" spans="3:4">
      <c r="C1319" s="24"/>
      <c r="D1319" s="24"/>
    </row>
    <row r="1320" spans="3:4">
      <c r="C1320" s="24"/>
      <c r="D1320" s="24"/>
    </row>
    <row r="1321" spans="3:4">
      <c r="C1321" s="24"/>
      <c r="D1321" s="24"/>
    </row>
    <row r="1322" spans="3:4">
      <c r="C1322" s="24"/>
      <c r="D1322" s="24"/>
    </row>
    <row r="1323" spans="3:4">
      <c r="C1323" s="24"/>
      <c r="D1323" s="24"/>
    </row>
    <row r="1324" spans="3:4">
      <c r="C1324" s="24"/>
      <c r="D1324" s="24"/>
    </row>
    <row r="1325" spans="3:4">
      <c r="C1325" s="24"/>
      <c r="D1325" s="24"/>
    </row>
    <row r="1326" spans="3:4">
      <c r="C1326" s="24"/>
      <c r="D1326" s="24"/>
    </row>
    <row r="1327" spans="3:4">
      <c r="C1327" s="24"/>
      <c r="D1327" s="24"/>
    </row>
    <row r="1328" spans="3:4">
      <c r="C1328" s="24"/>
      <c r="D1328" s="24"/>
    </row>
    <row r="1329" spans="3:4">
      <c r="C1329" s="24"/>
      <c r="D1329" s="24"/>
    </row>
    <row r="1330" spans="3:4">
      <c r="C1330" s="24"/>
      <c r="D1330" s="24"/>
    </row>
    <row r="1331" spans="3:4">
      <c r="C1331" s="24"/>
      <c r="D1331" s="24"/>
    </row>
    <row r="1332" spans="3:4">
      <c r="C1332" s="24"/>
      <c r="D1332" s="24"/>
    </row>
    <row r="1333" spans="3:4">
      <c r="C1333" s="24"/>
      <c r="D1333" s="24"/>
    </row>
    <row r="1334" spans="3:4">
      <c r="C1334" s="24"/>
      <c r="D1334" s="24"/>
    </row>
    <row r="1335" spans="3:4">
      <c r="C1335" s="24"/>
      <c r="D1335" s="24"/>
    </row>
    <row r="1336" spans="3:4">
      <c r="C1336" s="24"/>
      <c r="D1336" s="24"/>
    </row>
    <row r="1337" spans="3:4">
      <c r="C1337" s="24"/>
      <c r="D1337" s="24"/>
    </row>
    <row r="1338" spans="3:4">
      <c r="C1338" s="24"/>
      <c r="D1338" s="24"/>
    </row>
    <row r="1339" spans="3:4">
      <c r="C1339" s="24"/>
      <c r="D1339" s="24"/>
    </row>
    <row r="1340" spans="3:4">
      <c r="C1340" s="24"/>
      <c r="D1340" s="24"/>
    </row>
    <row r="1341" spans="3:4">
      <c r="C1341" s="24"/>
      <c r="D1341" s="24"/>
    </row>
    <row r="1342" spans="3:4">
      <c r="C1342" s="24"/>
      <c r="D1342" s="24"/>
    </row>
    <row r="1343" spans="3:4">
      <c r="C1343" s="24"/>
      <c r="D1343" s="24"/>
    </row>
    <row r="1344" spans="3:4">
      <c r="C1344" s="24"/>
      <c r="D1344" s="24"/>
    </row>
    <row r="1345" spans="3:4">
      <c r="C1345" s="24"/>
      <c r="D1345" s="24"/>
    </row>
    <row r="1346" spans="3:4">
      <c r="C1346" s="24"/>
      <c r="D1346" s="24"/>
    </row>
    <row r="1347" spans="3:4">
      <c r="C1347" s="24"/>
      <c r="D1347" s="24"/>
    </row>
    <row r="1348" spans="3:4">
      <c r="C1348" s="24"/>
      <c r="D1348" s="24"/>
    </row>
    <row r="1349" spans="3:4">
      <c r="C1349" s="24"/>
      <c r="D1349" s="24"/>
    </row>
    <row r="1350" spans="3:4">
      <c r="C1350" s="24"/>
      <c r="D1350" s="24"/>
    </row>
    <row r="1351" spans="3:4">
      <c r="C1351" s="24"/>
      <c r="D1351" s="24"/>
    </row>
    <row r="1352" spans="3:4">
      <c r="C1352" s="24"/>
      <c r="D1352" s="24"/>
    </row>
    <row r="1353" spans="3:4">
      <c r="C1353" s="24"/>
      <c r="D1353" s="24"/>
    </row>
    <row r="1354" spans="3:4">
      <c r="C1354" s="24"/>
      <c r="D1354" s="24"/>
    </row>
    <row r="1355" spans="3:4">
      <c r="C1355" s="24"/>
      <c r="D1355" s="24"/>
    </row>
    <row r="1356" spans="3:4">
      <c r="C1356" s="24"/>
      <c r="D1356" s="24"/>
    </row>
    <row r="1357" spans="3:4">
      <c r="C1357" s="24"/>
      <c r="D1357" s="24"/>
    </row>
    <row r="1358" spans="3:4">
      <c r="C1358" s="24"/>
      <c r="D1358" s="24"/>
    </row>
    <row r="1359" spans="3:4">
      <c r="C1359" s="24"/>
      <c r="D1359" s="24"/>
    </row>
    <row r="1360" spans="3:4">
      <c r="C1360" s="24"/>
      <c r="D1360" s="24"/>
    </row>
    <row r="1361" spans="3:4">
      <c r="C1361" s="24"/>
      <c r="D1361" s="24"/>
    </row>
    <row r="1362" spans="3:4">
      <c r="C1362" s="24"/>
      <c r="D1362" s="24"/>
    </row>
    <row r="1363" spans="3:4">
      <c r="C1363" s="24"/>
      <c r="D1363" s="24"/>
    </row>
    <row r="1364" spans="3:4">
      <c r="C1364" s="24"/>
      <c r="D1364" s="24"/>
    </row>
    <row r="1365" spans="3:4">
      <c r="C1365" s="24"/>
      <c r="D1365" s="24"/>
    </row>
    <row r="1366" spans="3:4">
      <c r="C1366" s="24"/>
      <c r="D1366" s="24"/>
    </row>
    <row r="1367" spans="3:4">
      <c r="C1367" s="24"/>
      <c r="D1367" s="24"/>
    </row>
    <row r="1368" spans="3:4">
      <c r="C1368" s="24"/>
      <c r="D1368" s="24"/>
    </row>
    <row r="1369" spans="3:4">
      <c r="C1369" s="24"/>
      <c r="D1369" s="24"/>
    </row>
    <row r="1370" spans="3:4">
      <c r="C1370" s="24"/>
      <c r="D1370" s="24"/>
    </row>
    <row r="1371" spans="3:4">
      <c r="C1371" s="24"/>
      <c r="D1371" s="24"/>
    </row>
    <row r="1372" spans="3:4">
      <c r="C1372" s="24"/>
      <c r="D1372" s="24"/>
    </row>
    <row r="1373" spans="3:4">
      <c r="C1373" s="24"/>
      <c r="D1373" s="24"/>
    </row>
    <row r="1374" spans="3:4">
      <c r="C1374" s="24"/>
      <c r="D1374" s="24"/>
    </row>
    <row r="1375" spans="3:4">
      <c r="C1375" s="24"/>
      <c r="D1375" s="24"/>
    </row>
    <row r="1376" spans="3:4">
      <c r="C1376" s="24"/>
      <c r="D1376" s="24"/>
    </row>
    <row r="1377" spans="3:4">
      <c r="C1377" s="24"/>
      <c r="D1377" s="24"/>
    </row>
    <row r="1378" spans="3:4">
      <c r="C1378" s="24"/>
      <c r="D1378" s="24"/>
    </row>
    <row r="1379" spans="3:4">
      <c r="C1379" s="24"/>
      <c r="D1379" s="24"/>
    </row>
    <row r="1380" spans="3:4">
      <c r="C1380" s="24"/>
      <c r="D1380" s="24"/>
    </row>
    <row r="1381" spans="3:4">
      <c r="C1381" s="24"/>
      <c r="D1381" s="24"/>
    </row>
    <row r="1382" spans="3:4">
      <c r="C1382" s="24"/>
      <c r="D1382" s="24"/>
    </row>
    <row r="1383" spans="3:4">
      <c r="C1383" s="24"/>
      <c r="D1383" s="24"/>
    </row>
    <row r="1384" spans="3:4">
      <c r="C1384" s="24"/>
      <c r="D1384" s="24"/>
    </row>
    <row r="1385" spans="3:4">
      <c r="C1385" s="24"/>
      <c r="D1385" s="24"/>
    </row>
    <row r="1386" spans="3:4">
      <c r="C1386" s="24"/>
      <c r="D1386" s="24"/>
    </row>
    <row r="1387" spans="3:4">
      <c r="C1387" s="24"/>
      <c r="D1387" s="24"/>
    </row>
    <row r="1388" spans="3:4">
      <c r="C1388" s="24"/>
      <c r="D1388" s="24"/>
    </row>
    <row r="1389" spans="3:4">
      <c r="C1389" s="24"/>
      <c r="D1389" s="24"/>
    </row>
    <row r="1390" spans="3:4">
      <c r="C1390" s="24"/>
      <c r="D1390" s="24"/>
    </row>
    <row r="1391" spans="3:4">
      <c r="C1391" s="24"/>
      <c r="D1391" s="24"/>
    </row>
    <row r="1392" spans="3:4">
      <c r="C1392" s="24"/>
      <c r="D1392" s="24"/>
    </row>
    <row r="1393" spans="3:4">
      <c r="C1393" s="24"/>
      <c r="D1393" s="24"/>
    </row>
    <row r="1394" spans="3:4">
      <c r="C1394" s="24"/>
      <c r="D1394" s="24"/>
    </row>
    <row r="1395" spans="3:4">
      <c r="C1395" s="24"/>
      <c r="D1395" s="24"/>
    </row>
    <row r="1396" spans="3:4">
      <c r="C1396" s="24"/>
      <c r="D1396" s="24"/>
    </row>
    <row r="1397" spans="3:4">
      <c r="C1397" s="24"/>
      <c r="D1397" s="24"/>
    </row>
    <row r="1398" spans="3:4">
      <c r="C1398" s="24"/>
      <c r="D1398" s="24"/>
    </row>
    <row r="1399" spans="3:4">
      <c r="C1399" s="24"/>
      <c r="D1399" s="24"/>
    </row>
    <row r="1400" spans="3:4">
      <c r="C1400" s="24"/>
      <c r="D1400" s="24"/>
    </row>
    <row r="1401" spans="3:4">
      <c r="C1401" s="24"/>
      <c r="D1401" s="24"/>
    </row>
    <row r="1402" spans="3:4">
      <c r="C1402" s="24"/>
      <c r="D1402" s="24"/>
    </row>
    <row r="1403" spans="3:4">
      <c r="C1403" s="24"/>
      <c r="D1403" s="24"/>
    </row>
    <row r="1404" spans="3:4">
      <c r="C1404" s="24"/>
      <c r="D1404" s="24"/>
    </row>
    <row r="1405" spans="3:4">
      <c r="C1405" s="24"/>
      <c r="D1405" s="24"/>
    </row>
    <row r="1406" spans="3:4">
      <c r="C1406" s="24"/>
      <c r="D1406" s="24"/>
    </row>
    <row r="1407" spans="3:4">
      <c r="C1407" s="24"/>
      <c r="D1407" s="24"/>
    </row>
    <row r="1408" spans="3:4">
      <c r="C1408" s="24"/>
      <c r="D1408" s="24"/>
    </row>
    <row r="1409" spans="3:4">
      <c r="C1409" s="24"/>
      <c r="D1409" s="24"/>
    </row>
    <row r="1410" spans="3:4">
      <c r="C1410" s="24"/>
      <c r="D1410" s="24"/>
    </row>
    <row r="1411" spans="3:4">
      <c r="C1411" s="24"/>
      <c r="D1411" s="24"/>
    </row>
    <row r="1412" spans="3:4">
      <c r="C1412" s="24"/>
      <c r="D1412" s="24"/>
    </row>
    <row r="1413" spans="3:4">
      <c r="C1413" s="24"/>
      <c r="D1413" s="24"/>
    </row>
    <row r="1414" spans="3:4">
      <c r="C1414" s="24"/>
      <c r="D1414" s="24"/>
    </row>
    <row r="1415" spans="3:4">
      <c r="C1415" s="24"/>
      <c r="D1415" s="24"/>
    </row>
    <row r="1416" spans="3:4">
      <c r="C1416" s="24"/>
      <c r="D1416" s="24"/>
    </row>
    <row r="1417" spans="3:4">
      <c r="C1417" s="24"/>
      <c r="D1417" s="24"/>
    </row>
    <row r="1418" spans="3:4">
      <c r="C1418" s="24"/>
      <c r="D1418" s="24"/>
    </row>
    <row r="1419" spans="3:4">
      <c r="C1419" s="24"/>
      <c r="D1419" s="24"/>
    </row>
    <row r="1420" spans="3:4">
      <c r="C1420" s="24"/>
      <c r="D1420" s="24"/>
    </row>
    <row r="1421" spans="3:4">
      <c r="C1421" s="24"/>
      <c r="D1421" s="24"/>
    </row>
    <row r="1422" spans="3:4">
      <c r="C1422" s="24"/>
      <c r="D1422" s="24"/>
    </row>
    <row r="1423" spans="3:4">
      <c r="C1423" s="24"/>
      <c r="D1423" s="24"/>
    </row>
    <row r="1424" spans="3:4">
      <c r="C1424" s="24"/>
      <c r="D1424" s="24"/>
    </row>
    <row r="1425" spans="3:4">
      <c r="C1425" s="24"/>
      <c r="D1425" s="24"/>
    </row>
    <row r="1426" spans="3:4">
      <c r="C1426" s="24"/>
      <c r="D1426" s="24"/>
    </row>
    <row r="1427" spans="3:4">
      <c r="C1427" s="24"/>
      <c r="D1427" s="24"/>
    </row>
    <row r="1428" spans="3:4">
      <c r="C1428" s="24"/>
      <c r="D1428" s="24"/>
    </row>
    <row r="1429" spans="3:4">
      <c r="C1429" s="24"/>
      <c r="D1429" s="24"/>
    </row>
    <row r="1430" spans="3:4">
      <c r="C1430" s="24"/>
      <c r="D1430" s="24"/>
    </row>
    <row r="1431" spans="3:4">
      <c r="C1431" s="24"/>
      <c r="D1431" s="24"/>
    </row>
    <row r="1432" spans="3:4">
      <c r="C1432" s="24"/>
      <c r="D1432" s="24"/>
    </row>
    <row r="1433" spans="3:4">
      <c r="C1433" s="24"/>
      <c r="D1433" s="24"/>
    </row>
    <row r="1434" spans="3:4">
      <c r="C1434" s="24"/>
      <c r="D1434" s="24"/>
    </row>
    <row r="1435" spans="3:4">
      <c r="C1435" s="24"/>
      <c r="D1435" s="24"/>
    </row>
    <row r="1436" spans="3:4">
      <c r="C1436" s="24"/>
      <c r="D1436" s="24"/>
    </row>
    <row r="1437" spans="3:4">
      <c r="C1437" s="24"/>
      <c r="D1437" s="24"/>
    </row>
    <row r="1438" spans="3:4">
      <c r="C1438" s="24"/>
      <c r="D1438" s="24"/>
    </row>
    <row r="1439" spans="3:4">
      <c r="C1439" s="24"/>
      <c r="D1439" s="24"/>
    </row>
    <row r="1440" spans="3:4">
      <c r="C1440" s="24"/>
      <c r="D1440" s="24"/>
    </row>
    <row r="1441" spans="3:4">
      <c r="C1441" s="24"/>
      <c r="D1441" s="24"/>
    </row>
    <row r="1442" spans="3:4">
      <c r="C1442" s="24"/>
      <c r="D1442" s="24"/>
    </row>
    <row r="1443" spans="3:4">
      <c r="C1443" s="24"/>
      <c r="D1443" s="24"/>
    </row>
    <row r="1444" spans="3:4">
      <c r="C1444" s="24"/>
      <c r="D1444" s="24"/>
    </row>
    <row r="1445" spans="3:4">
      <c r="C1445" s="24"/>
      <c r="D1445" s="24"/>
    </row>
    <row r="1446" spans="3:4">
      <c r="C1446" s="24"/>
      <c r="D1446" s="24"/>
    </row>
    <row r="1447" spans="3:4">
      <c r="C1447" s="24"/>
      <c r="D1447" s="24"/>
    </row>
    <row r="1448" spans="3:4">
      <c r="C1448" s="24"/>
      <c r="D1448" s="24"/>
    </row>
    <row r="1449" spans="3:4">
      <c r="C1449" s="24"/>
      <c r="D1449" s="24"/>
    </row>
    <row r="1450" spans="3:4">
      <c r="C1450" s="24"/>
      <c r="D1450" s="24"/>
    </row>
    <row r="1451" spans="3:4">
      <c r="C1451" s="24"/>
      <c r="D1451" s="24"/>
    </row>
    <row r="1452" spans="3:4">
      <c r="C1452" s="24"/>
      <c r="D1452" s="24"/>
    </row>
    <row r="1453" spans="3:4">
      <c r="C1453" s="24"/>
      <c r="D1453" s="24"/>
    </row>
    <row r="1454" spans="3:4">
      <c r="C1454" s="24"/>
      <c r="D1454" s="24"/>
    </row>
    <row r="1455" spans="3:4">
      <c r="C1455" s="24"/>
      <c r="D1455" s="24"/>
    </row>
    <row r="1456" spans="3:4">
      <c r="C1456" s="24"/>
      <c r="D1456" s="24"/>
    </row>
    <row r="1457" spans="3:4">
      <c r="C1457" s="24"/>
      <c r="D1457" s="24"/>
    </row>
    <row r="1458" spans="3:4">
      <c r="C1458" s="24"/>
      <c r="D1458" s="24"/>
    </row>
    <row r="1459" spans="3:4">
      <c r="C1459" s="24"/>
      <c r="D1459" s="24"/>
    </row>
    <row r="1460" spans="3:4">
      <c r="C1460" s="24"/>
      <c r="D1460" s="24"/>
    </row>
    <row r="1461" spans="3:4">
      <c r="C1461" s="24"/>
      <c r="D1461" s="24"/>
    </row>
    <row r="1462" spans="3:4">
      <c r="C1462" s="24"/>
      <c r="D1462" s="24"/>
    </row>
    <row r="1463" spans="3:4">
      <c r="C1463" s="24"/>
      <c r="D1463" s="24"/>
    </row>
    <row r="1464" spans="3:4">
      <c r="C1464" s="24"/>
      <c r="D1464" s="24"/>
    </row>
    <row r="1465" spans="3:4">
      <c r="C1465" s="24"/>
      <c r="D1465" s="24"/>
    </row>
    <row r="1466" spans="3:4">
      <c r="C1466" s="24"/>
      <c r="D1466" s="24"/>
    </row>
    <row r="1467" spans="3:4">
      <c r="C1467" s="24"/>
      <c r="D1467" s="24"/>
    </row>
    <row r="1468" spans="3:4">
      <c r="C1468" s="24"/>
      <c r="D1468" s="24"/>
    </row>
    <row r="1469" spans="3:4">
      <c r="C1469" s="24"/>
      <c r="D1469" s="24"/>
    </row>
    <row r="1470" spans="3:4">
      <c r="C1470" s="24"/>
      <c r="D1470" s="24"/>
    </row>
    <row r="1471" spans="3:4">
      <c r="C1471" s="24"/>
      <c r="D1471" s="24"/>
    </row>
    <row r="1472" spans="3:4">
      <c r="C1472" s="24"/>
      <c r="D1472" s="24"/>
    </row>
    <row r="1473" spans="3:4">
      <c r="C1473" s="24"/>
      <c r="D1473" s="24"/>
    </row>
    <row r="1474" spans="3:4">
      <c r="C1474" s="24"/>
      <c r="D1474" s="24"/>
    </row>
    <row r="1475" spans="3:4">
      <c r="C1475" s="24"/>
      <c r="D1475" s="24"/>
    </row>
    <row r="1476" spans="3:4">
      <c r="C1476" s="24"/>
      <c r="D1476" s="24"/>
    </row>
    <row r="1477" spans="3:4">
      <c r="C1477" s="24"/>
      <c r="D1477" s="24"/>
    </row>
    <row r="1478" spans="3:4">
      <c r="C1478" s="24"/>
      <c r="D1478" s="24"/>
    </row>
    <row r="1479" spans="3:4">
      <c r="C1479" s="24"/>
      <c r="D1479" s="24"/>
    </row>
    <row r="1480" spans="3:4">
      <c r="C1480" s="24"/>
      <c r="D1480" s="24"/>
    </row>
    <row r="1481" spans="3:4">
      <c r="C1481" s="24"/>
      <c r="D1481" s="24"/>
    </row>
    <row r="1482" spans="3:4">
      <c r="C1482" s="24"/>
      <c r="D1482" s="24"/>
    </row>
    <row r="1483" spans="3:4">
      <c r="C1483" s="24"/>
      <c r="D1483" s="24"/>
    </row>
    <row r="1484" spans="3:4">
      <c r="C1484" s="24"/>
      <c r="D1484" s="24"/>
    </row>
    <row r="1485" spans="3:4">
      <c r="C1485" s="24"/>
      <c r="D1485" s="24"/>
    </row>
    <row r="1486" spans="3:4">
      <c r="C1486" s="24"/>
      <c r="D1486" s="24"/>
    </row>
    <row r="1487" spans="3:4">
      <c r="C1487" s="24"/>
      <c r="D1487" s="24"/>
    </row>
    <row r="1488" spans="3:4">
      <c r="C1488" s="24"/>
      <c r="D1488" s="24"/>
    </row>
    <row r="1489" spans="3:4">
      <c r="C1489" s="24"/>
      <c r="D1489" s="24"/>
    </row>
    <row r="1490" spans="3:4">
      <c r="C1490" s="24"/>
      <c r="D1490" s="24"/>
    </row>
    <row r="1491" spans="3:4">
      <c r="C1491" s="24"/>
      <c r="D1491" s="24"/>
    </row>
    <row r="1492" spans="3:4">
      <c r="C1492" s="24"/>
      <c r="D1492" s="24"/>
    </row>
    <row r="1493" spans="3:4">
      <c r="C1493" s="24"/>
      <c r="D1493" s="24"/>
    </row>
    <row r="1494" spans="3:4">
      <c r="C1494" s="24"/>
      <c r="D1494" s="24"/>
    </row>
    <row r="1495" spans="3:4">
      <c r="C1495" s="24"/>
      <c r="D1495" s="24"/>
    </row>
    <row r="1496" spans="3:4">
      <c r="C1496" s="24"/>
      <c r="D1496" s="24"/>
    </row>
    <row r="1497" spans="3:4">
      <c r="C1497" s="24"/>
      <c r="D1497" s="24"/>
    </row>
    <row r="1498" spans="3:4">
      <c r="C1498" s="24"/>
      <c r="D1498" s="24"/>
    </row>
    <row r="1499" spans="3:4">
      <c r="C1499" s="24"/>
      <c r="D1499" s="24"/>
    </row>
    <row r="1500" spans="3:4">
      <c r="C1500" s="24"/>
      <c r="D1500" s="24"/>
    </row>
    <row r="1501" spans="3:4">
      <c r="C1501" s="24"/>
      <c r="D1501" s="24"/>
    </row>
    <row r="1502" spans="3:4">
      <c r="C1502" s="24"/>
      <c r="D1502" s="24"/>
    </row>
    <row r="1503" spans="3:4">
      <c r="C1503" s="24"/>
      <c r="D1503" s="24"/>
    </row>
    <row r="1504" spans="3:4">
      <c r="C1504" s="24"/>
      <c r="D1504" s="24"/>
    </row>
    <row r="1505" spans="3:4">
      <c r="C1505" s="24"/>
      <c r="D1505" s="24"/>
    </row>
    <row r="1506" spans="3:4">
      <c r="C1506" s="24"/>
      <c r="D1506" s="24"/>
    </row>
    <row r="1507" spans="3:4">
      <c r="C1507" s="24"/>
      <c r="D1507" s="24"/>
    </row>
    <row r="1508" spans="3:4">
      <c r="C1508" s="24"/>
      <c r="D1508" s="24"/>
    </row>
    <row r="1509" spans="3:4">
      <c r="C1509" s="24"/>
      <c r="D1509" s="24"/>
    </row>
    <row r="1510" spans="3:4">
      <c r="C1510" s="24"/>
      <c r="D1510" s="24"/>
    </row>
    <row r="1511" spans="3:4">
      <c r="C1511" s="24"/>
      <c r="D1511" s="24"/>
    </row>
    <row r="1512" spans="3:4">
      <c r="C1512" s="24"/>
      <c r="D1512" s="24"/>
    </row>
    <row r="1513" spans="3:4">
      <c r="C1513" s="24"/>
      <c r="D1513" s="24"/>
    </row>
    <row r="1514" spans="3:4">
      <c r="C1514" s="24"/>
      <c r="D1514" s="24"/>
    </row>
    <row r="1515" spans="3:4">
      <c r="C1515" s="24"/>
      <c r="D1515" s="24"/>
    </row>
    <row r="1516" spans="3:4">
      <c r="C1516" s="24"/>
      <c r="D1516" s="24"/>
    </row>
    <row r="1517" spans="3:4">
      <c r="C1517" s="24"/>
      <c r="D1517" s="24"/>
    </row>
    <row r="1518" spans="3:4">
      <c r="C1518" s="24"/>
      <c r="D1518" s="24"/>
    </row>
    <row r="1519" spans="3:4">
      <c r="C1519" s="24"/>
      <c r="D1519" s="24"/>
    </row>
    <row r="1520" spans="3:4">
      <c r="C1520" s="24"/>
      <c r="D1520" s="24"/>
    </row>
    <row r="1521" spans="3:4">
      <c r="C1521" s="24"/>
      <c r="D1521" s="24"/>
    </row>
    <row r="1522" spans="3:4">
      <c r="C1522" s="24"/>
      <c r="D1522" s="24"/>
    </row>
    <row r="1523" spans="3:4">
      <c r="C1523" s="24"/>
      <c r="D1523" s="24"/>
    </row>
    <row r="1524" spans="3:4">
      <c r="C1524" s="24"/>
      <c r="D1524" s="24"/>
    </row>
    <row r="1525" spans="3:4">
      <c r="C1525" s="24"/>
      <c r="D1525" s="24"/>
    </row>
    <row r="1526" spans="3:4">
      <c r="C1526" s="24"/>
      <c r="D1526" s="24"/>
    </row>
    <row r="1527" spans="3:4">
      <c r="C1527" s="24"/>
      <c r="D1527" s="24"/>
    </row>
    <row r="1528" spans="3:4">
      <c r="C1528" s="24"/>
      <c r="D1528" s="24"/>
    </row>
    <row r="1529" spans="3:4">
      <c r="C1529" s="24"/>
      <c r="D1529" s="24"/>
    </row>
    <row r="1530" spans="3:4">
      <c r="C1530" s="24"/>
      <c r="D1530" s="24"/>
    </row>
    <row r="1531" spans="3:4">
      <c r="C1531" s="24"/>
      <c r="D1531" s="24"/>
    </row>
    <row r="1532" spans="3:4">
      <c r="C1532" s="24"/>
      <c r="D1532" s="24"/>
    </row>
    <row r="1533" spans="3:4">
      <c r="C1533" s="24"/>
      <c r="D1533" s="24"/>
    </row>
    <row r="1534" spans="3:4">
      <c r="C1534" s="24"/>
      <c r="D1534" s="24"/>
    </row>
    <row r="1535" spans="3:4">
      <c r="C1535" s="24"/>
      <c r="D1535" s="24"/>
    </row>
    <row r="1536" spans="3:4">
      <c r="C1536" s="24"/>
      <c r="D1536" s="24"/>
    </row>
    <row r="1537" spans="3:4">
      <c r="C1537" s="24"/>
      <c r="D1537" s="24"/>
    </row>
    <row r="1538" spans="3:4">
      <c r="C1538" s="24"/>
      <c r="D1538" s="24"/>
    </row>
    <row r="1539" spans="3:4">
      <c r="C1539" s="24"/>
      <c r="D1539" s="24"/>
    </row>
    <row r="1540" spans="3:4">
      <c r="C1540" s="24"/>
      <c r="D1540" s="24"/>
    </row>
    <row r="1541" spans="3:4">
      <c r="C1541" s="24"/>
      <c r="D1541" s="24"/>
    </row>
    <row r="1542" spans="3:4">
      <c r="C1542" s="24"/>
      <c r="D1542" s="24"/>
    </row>
    <row r="1543" spans="3:4">
      <c r="C1543" s="24"/>
      <c r="D1543" s="24"/>
    </row>
    <row r="1544" spans="3:4">
      <c r="C1544" s="24"/>
      <c r="D1544" s="24"/>
    </row>
    <row r="1545" spans="3:4">
      <c r="C1545" s="24"/>
      <c r="D1545" s="24"/>
    </row>
    <row r="1546" spans="3:4">
      <c r="C1546" s="24"/>
      <c r="D1546" s="24"/>
    </row>
    <row r="1547" spans="3:4">
      <c r="C1547" s="24"/>
      <c r="D1547" s="24"/>
    </row>
    <row r="1548" spans="3:4">
      <c r="C1548" s="24"/>
      <c r="D1548" s="24"/>
    </row>
    <row r="1549" spans="3:4">
      <c r="C1549" s="24"/>
      <c r="D1549" s="24"/>
    </row>
    <row r="1550" spans="3:4">
      <c r="C1550" s="24"/>
      <c r="D1550" s="24"/>
    </row>
    <row r="1551" spans="3:4">
      <c r="C1551" s="24"/>
      <c r="D1551" s="24"/>
    </row>
    <row r="1552" spans="3:4">
      <c r="C1552" s="24"/>
      <c r="D1552" s="24"/>
    </row>
    <row r="1553" spans="3:4">
      <c r="C1553" s="24"/>
      <c r="D1553" s="24"/>
    </row>
    <row r="1554" spans="3:4">
      <c r="C1554" s="24"/>
      <c r="D1554" s="24"/>
    </row>
    <row r="1555" spans="3:4">
      <c r="C1555" s="24"/>
      <c r="D1555" s="24"/>
    </row>
    <row r="1556" spans="3:4">
      <c r="C1556" s="24"/>
      <c r="D1556" s="24"/>
    </row>
    <row r="1557" spans="3:4">
      <c r="C1557" s="24"/>
      <c r="D1557" s="24"/>
    </row>
    <row r="1558" spans="3:4">
      <c r="C1558" s="24"/>
      <c r="D1558" s="24"/>
    </row>
    <row r="1559" spans="3:4">
      <c r="C1559" s="24"/>
      <c r="D1559" s="24"/>
    </row>
    <row r="1560" spans="3:4">
      <c r="C1560" s="24"/>
      <c r="D1560" s="24"/>
    </row>
    <row r="1561" spans="3:4">
      <c r="C1561" s="24"/>
      <c r="D1561" s="24"/>
    </row>
    <row r="1562" spans="3:4">
      <c r="C1562" s="24"/>
      <c r="D1562" s="24"/>
    </row>
    <row r="1563" spans="3:4">
      <c r="C1563" s="24"/>
      <c r="D1563" s="24"/>
    </row>
    <row r="1564" spans="3:4">
      <c r="C1564" s="24"/>
      <c r="D1564" s="24"/>
    </row>
    <row r="1565" spans="3:4">
      <c r="C1565" s="24"/>
      <c r="D1565" s="24"/>
    </row>
    <row r="1566" spans="3:4">
      <c r="C1566" s="24"/>
      <c r="D1566" s="24"/>
    </row>
    <row r="1567" spans="3:4">
      <c r="C1567" s="24"/>
      <c r="D1567" s="24"/>
    </row>
    <row r="1568" spans="3:4">
      <c r="C1568" s="24"/>
      <c r="D1568" s="24"/>
    </row>
    <row r="1569" spans="3:4">
      <c r="C1569" s="24"/>
      <c r="D1569" s="24"/>
    </row>
    <row r="1570" spans="3:4">
      <c r="C1570" s="24"/>
      <c r="D1570" s="24"/>
    </row>
    <row r="1571" spans="3:4">
      <c r="C1571" s="24"/>
      <c r="D1571" s="24"/>
    </row>
    <row r="1572" spans="3:4">
      <c r="C1572" s="24"/>
      <c r="D1572" s="24"/>
    </row>
    <row r="1573" spans="3:4">
      <c r="C1573" s="24"/>
      <c r="D1573" s="24"/>
    </row>
    <row r="1574" spans="3:4">
      <c r="C1574" s="24"/>
      <c r="D1574" s="24"/>
    </row>
    <row r="1575" spans="3:4">
      <c r="C1575" s="24"/>
      <c r="D1575" s="24"/>
    </row>
    <row r="1576" spans="3:4">
      <c r="C1576" s="24"/>
      <c r="D1576" s="24"/>
    </row>
    <row r="1577" spans="3:4">
      <c r="C1577" s="24"/>
      <c r="D1577" s="24"/>
    </row>
    <row r="1578" spans="3:4">
      <c r="C1578" s="24"/>
      <c r="D1578" s="24"/>
    </row>
    <row r="1579" spans="3:4">
      <c r="C1579" s="24"/>
      <c r="D1579" s="24"/>
    </row>
    <row r="1580" spans="3:4">
      <c r="C1580" s="24"/>
      <c r="D1580" s="24"/>
    </row>
    <row r="1581" spans="3:4">
      <c r="C1581" s="24"/>
      <c r="D1581" s="24"/>
    </row>
    <row r="1582" spans="3:4">
      <c r="C1582" s="24"/>
      <c r="D1582" s="24"/>
    </row>
    <row r="1583" spans="3:4">
      <c r="C1583" s="24"/>
      <c r="D1583" s="24"/>
    </row>
    <row r="1584" spans="3:4">
      <c r="C1584" s="24"/>
      <c r="D1584" s="24"/>
    </row>
    <row r="1585" spans="3:4">
      <c r="C1585" s="24"/>
      <c r="D1585" s="24"/>
    </row>
    <row r="1586" spans="3:4">
      <c r="C1586" s="24"/>
      <c r="D1586" s="24"/>
    </row>
    <row r="1587" spans="3:4">
      <c r="C1587" s="24"/>
      <c r="D1587" s="24"/>
    </row>
    <row r="1588" spans="3:4">
      <c r="C1588" s="24"/>
      <c r="D1588" s="24"/>
    </row>
    <row r="1589" spans="3:4">
      <c r="C1589" s="24"/>
      <c r="D1589" s="24"/>
    </row>
    <row r="1590" spans="3:4">
      <c r="C1590" s="24"/>
      <c r="D1590" s="24"/>
    </row>
    <row r="1591" spans="3:4">
      <c r="C1591" s="24"/>
      <c r="D1591" s="24"/>
    </row>
    <row r="1592" spans="3:4">
      <c r="C1592" s="24"/>
      <c r="D1592" s="24"/>
    </row>
    <row r="1593" spans="3:4">
      <c r="C1593" s="24"/>
      <c r="D1593" s="24"/>
    </row>
    <row r="1594" spans="3:4">
      <c r="C1594" s="24"/>
      <c r="D1594" s="24"/>
    </row>
    <row r="1595" spans="3:4">
      <c r="C1595" s="24"/>
      <c r="D1595" s="24"/>
    </row>
    <row r="1596" spans="3:4">
      <c r="C1596" s="24"/>
      <c r="D1596" s="24"/>
    </row>
    <row r="1597" spans="3:4">
      <c r="C1597" s="24"/>
      <c r="D1597" s="24"/>
    </row>
    <row r="1598" spans="3:4">
      <c r="C1598" s="24"/>
      <c r="D1598" s="24"/>
    </row>
    <row r="1599" spans="3:4">
      <c r="C1599" s="24"/>
      <c r="D1599" s="24"/>
    </row>
    <row r="1600" spans="3:4">
      <c r="C1600" s="24"/>
      <c r="D1600" s="24"/>
    </row>
    <row r="1601" spans="3:4">
      <c r="C1601" s="24"/>
      <c r="D1601" s="24"/>
    </row>
    <row r="1602" spans="3:4">
      <c r="C1602" s="24"/>
      <c r="D1602" s="24"/>
    </row>
    <row r="1603" spans="3:4">
      <c r="C1603" s="24"/>
      <c r="D1603" s="24"/>
    </row>
    <row r="1604" spans="3:4">
      <c r="C1604" s="24"/>
      <c r="D1604" s="24"/>
    </row>
    <row r="1605" spans="3:4">
      <c r="C1605" s="24"/>
      <c r="D1605" s="24"/>
    </row>
    <row r="1606" spans="3:4">
      <c r="C1606" s="24"/>
      <c r="D1606" s="24"/>
    </row>
    <row r="1607" spans="3:4">
      <c r="C1607" s="24"/>
      <c r="D1607" s="24"/>
    </row>
    <row r="1608" spans="3:4">
      <c r="C1608" s="24"/>
      <c r="D1608" s="24"/>
    </row>
    <row r="1609" spans="3:4">
      <c r="C1609" s="24"/>
      <c r="D1609" s="24"/>
    </row>
    <row r="1610" spans="3:4">
      <c r="C1610" s="24"/>
      <c r="D1610" s="24"/>
    </row>
    <row r="1611" spans="3:4">
      <c r="C1611" s="24"/>
      <c r="D1611" s="24"/>
    </row>
    <row r="1612" spans="3:4">
      <c r="C1612" s="24"/>
      <c r="D1612" s="24"/>
    </row>
    <row r="1613" spans="3:4">
      <c r="C1613" s="24"/>
      <c r="D1613" s="24"/>
    </row>
    <row r="1614" spans="3:4">
      <c r="C1614" s="24"/>
      <c r="D1614" s="24"/>
    </row>
    <row r="1615" spans="3:4">
      <c r="C1615" s="24"/>
      <c r="D1615" s="24"/>
    </row>
    <row r="1616" spans="3:4">
      <c r="C1616" s="24"/>
      <c r="D1616" s="24"/>
    </row>
    <row r="1617" spans="3:4">
      <c r="C1617" s="24"/>
      <c r="D1617" s="24"/>
    </row>
    <row r="1618" spans="3:4">
      <c r="C1618" s="24"/>
      <c r="D1618" s="24"/>
    </row>
    <row r="1619" spans="3:4">
      <c r="C1619" s="24"/>
      <c r="D1619" s="24"/>
    </row>
    <row r="1620" spans="3:4">
      <c r="C1620" s="24"/>
      <c r="D1620" s="24"/>
    </row>
    <row r="1621" spans="3:4">
      <c r="C1621" s="24"/>
      <c r="D1621" s="24"/>
    </row>
    <row r="1622" spans="3:4">
      <c r="C1622" s="24"/>
      <c r="D1622" s="24"/>
    </row>
    <row r="1623" spans="3:4">
      <c r="C1623" s="24"/>
      <c r="D1623" s="24"/>
    </row>
    <row r="1624" spans="3:4">
      <c r="C1624" s="24"/>
      <c r="D1624" s="24"/>
    </row>
    <row r="1625" spans="3:4">
      <c r="C1625" s="24"/>
      <c r="D1625" s="24"/>
    </row>
    <row r="1626" spans="3:4">
      <c r="C1626" s="24"/>
      <c r="D1626" s="24"/>
    </row>
    <row r="1627" spans="3:4">
      <c r="C1627" s="24"/>
      <c r="D1627" s="24"/>
    </row>
    <row r="1628" spans="3:4">
      <c r="C1628" s="24"/>
      <c r="D1628" s="24"/>
    </row>
    <row r="1629" spans="3:4">
      <c r="C1629" s="24"/>
      <c r="D1629" s="24"/>
    </row>
    <row r="1630" spans="3:4">
      <c r="C1630" s="24"/>
      <c r="D1630" s="24"/>
    </row>
    <row r="1631" spans="3:4">
      <c r="C1631" s="24"/>
      <c r="D1631" s="24"/>
    </row>
    <row r="1632" spans="3:4">
      <c r="C1632" s="24"/>
      <c r="D1632" s="24"/>
    </row>
    <row r="1633" spans="3:4">
      <c r="C1633" s="24"/>
      <c r="D1633" s="24"/>
    </row>
    <row r="1634" spans="3:4">
      <c r="C1634" s="24"/>
      <c r="D1634" s="24"/>
    </row>
    <row r="1635" spans="3:4">
      <c r="C1635" s="24"/>
      <c r="D1635" s="24"/>
    </row>
    <row r="1636" spans="3:4">
      <c r="C1636" s="24"/>
      <c r="D1636" s="24"/>
    </row>
    <row r="1637" spans="3:4">
      <c r="C1637" s="24"/>
      <c r="D1637" s="24"/>
    </row>
    <row r="1638" spans="3:4">
      <c r="C1638" s="24"/>
      <c r="D1638" s="24"/>
    </row>
    <row r="1639" spans="3:4">
      <c r="C1639" s="24"/>
      <c r="D1639" s="24"/>
    </row>
    <row r="1640" spans="3:4">
      <c r="C1640" s="24"/>
      <c r="D1640" s="24"/>
    </row>
    <row r="1641" spans="3:4">
      <c r="C1641" s="24"/>
      <c r="D1641" s="24"/>
    </row>
    <row r="1642" spans="3:4">
      <c r="C1642" s="24"/>
      <c r="D1642" s="24"/>
    </row>
    <row r="1643" spans="3:4">
      <c r="C1643" s="24"/>
      <c r="D1643" s="24"/>
    </row>
    <row r="1644" spans="3:4">
      <c r="C1644" s="24"/>
      <c r="D1644" s="24"/>
    </row>
    <row r="1645" spans="3:4">
      <c r="C1645" s="24"/>
      <c r="D1645" s="24"/>
    </row>
    <row r="1646" spans="3:4">
      <c r="C1646" s="24"/>
      <c r="D1646" s="24"/>
    </row>
    <row r="1647" spans="3:4">
      <c r="C1647" s="24"/>
      <c r="D1647" s="24"/>
    </row>
    <row r="1648" spans="3:4">
      <c r="C1648" s="24"/>
      <c r="D1648" s="24"/>
    </row>
    <row r="1649" spans="3:4">
      <c r="C1649" s="24"/>
      <c r="D1649" s="24"/>
    </row>
    <row r="1650" spans="3:4">
      <c r="C1650" s="24"/>
      <c r="D1650" s="24"/>
    </row>
    <row r="1651" spans="3:4">
      <c r="C1651" s="24"/>
      <c r="D1651" s="24"/>
    </row>
    <row r="1652" spans="3:4">
      <c r="C1652" s="24"/>
      <c r="D1652" s="24"/>
    </row>
    <row r="1653" spans="3:4">
      <c r="C1653" s="24"/>
      <c r="D1653" s="24"/>
    </row>
    <row r="1654" spans="3:4">
      <c r="C1654" s="24"/>
      <c r="D1654" s="24"/>
    </row>
    <row r="1655" spans="3:4">
      <c r="C1655" s="24"/>
      <c r="D1655" s="24"/>
    </row>
    <row r="1656" spans="3:4">
      <c r="C1656" s="24"/>
      <c r="D1656" s="24"/>
    </row>
    <row r="1657" spans="3:4">
      <c r="C1657" s="24"/>
      <c r="D1657" s="24"/>
    </row>
    <row r="1658" spans="3:4">
      <c r="C1658" s="24"/>
      <c r="D1658" s="24"/>
    </row>
    <row r="1659" spans="3:4">
      <c r="C1659" s="24"/>
      <c r="D1659" s="24"/>
    </row>
    <row r="1660" spans="3:4">
      <c r="C1660" s="24"/>
      <c r="D1660" s="24"/>
    </row>
    <row r="1661" spans="3:4">
      <c r="C1661" s="24"/>
      <c r="D1661" s="24"/>
    </row>
    <row r="1662" spans="3:4">
      <c r="C1662" s="24"/>
      <c r="D1662" s="24"/>
    </row>
    <row r="1663" spans="3:4">
      <c r="C1663" s="24"/>
      <c r="D1663" s="24"/>
    </row>
    <row r="1664" spans="3:4">
      <c r="C1664" s="24"/>
      <c r="D1664" s="24"/>
    </row>
    <row r="1665" spans="3:4">
      <c r="C1665" s="24"/>
      <c r="D1665" s="24"/>
    </row>
    <row r="1666" spans="3:4">
      <c r="C1666" s="24"/>
      <c r="D1666" s="24"/>
    </row>
    <row r="1667" spans="3:4">
      <c r="C1667" s="24"/>
      <c r="D1667" s="24"/>
    </row>
    <row r="1668" spans="3:4">
      <c r="C1668" s="24"/>
      <c r="D1668" s="24"/>
    </row>
    <row r="1669" spans="3:4">
      <c r="C1669" s="24"/>
      <c r="D1669" s="24"/>
    </row>
    <row r="1670" spans="3:4">
      <c r="C1670" s="24"/>
      <c r="D1670" s="24"/>
    </row>
    <row r="1671" spans="3:4">
      <c r="C1671" s="24"/>
      <c r="D1671" s="24"/>
    </row>
    <row r="1672" spans="3:4">
      <c r="C1672" s="24"/>
      <c r="D1672" s="24"/>
    </row>
    <row r="1673" spans="3:4">
      <c r="C1673" s="24"/>
      <c r="D1673" s="24"/>
    </row>
    <row r="1674" spans="3:4">
      <c r="C1674" s="24"/>
      <c r="D1674" s="24"/>
    </row>
    <row r="1675" spans="3:4">
      <c r="C1675" s="24"/>
      <c r="D1675" s="24"/>
    </row>
    <row r="1676" spans="3:4">
      <c r="C1676" s="24"/>
      <c r="D1676" s="24"/>
    </row>
    <row r="1677" spans="3:4">
      <c r="C1677" s="24"/>
      <c r="D1677" s="24"/>
    </row>
    <row r="1678" spans="3:4">
      <c r="C1678" s="24"/>
      <c r="D1678" s="24"/>
    </row>
    <row r="1679" spans="3:4">
      <c r="C1679" s="24"/>
      <c r="D1679" s="24"/>
    </row>
    <row r="1680" spans="3:4">
      <c r="C1680" s="24"/>
      <c r="D1680" s="24"/>
    </row>
    <row r="1681" spans="3:4">
      <c r="C1681" s="24"/>
      <c r="D1681" s="24"/>
    </row>
    <row r="1682" spans="3:4">
      <c r="C1682" s="24"/>
      <c r="D1682" s="24"/>
    </row>
    <row r="1683" spans="3:4">
      <c r="C1683" s="24"/>
      <c r="D1683" s="24"/>
    </row>
    <row r="1684" spans="3:4">
      <c r="C1684" s="24"/>
      <c r="D1684" s="24"/>
    </row>
    <row r="1685" spans="3:4">
      <c r="C1685" s="24"/>
      <c r="D1685" s="24"/>
    </row>
    <row r="1686" spans="3:4">
      <c r="C1686" s="24"/>
      <c r="D1686" s="24"/>
    </row>
    <row r="1687" spans="3:4">
      <c r="C1687" s="24"/>
      <c r="D1687" s="24"/>
    </row>
    <row r="1688" spans="3:4">
      <c r="C1688" s="24"/>
      <c r="D1688" s="24"/>
    </row>
    <row r="1689" spans="3:4">
      <c r="C1689" s="24"/>
      <c r="D1689" s="24"/>
    </row>
    <row r="1690" spans="3:4">
      <c r="C1690" s="24"/>
      <c r="D1690" s="24"/>
    </row>
    <row r="1691" spans="3:4">
      <c r="C1691" s="24"/>
      <c r="D1691" s="24"/>
    </row>
    <row r="1692" spans="3:4">
      <c r="C1692" s="24"/>
      <c r="D1692" s="24"/>
    </row>
    <row r="1693" spans="3:4">
      <c r="C1693" s="24"/>
      <c r="D1693" s="24"/>
    </row>
    <row r="1694" spans="3:4">
      <c r="C1694" s="24"/>
      <c r="D1694" s="24"/>
    </row>
    <row r="1695" spans="3:4">
      <c r="C1695" s="24"/>
      <c r="D1695" s="24"/>
    </row>
    <row r="1696" spans="3:4">
      <c r="C1696" s="24"/>
      <c r="D1696" s="24"/>
    </row>
    <row r="1697" spans="3:4">
      <c r="C1697" s="24"/>
      <c r="D1697" s="24"/>
    </row>
    <row r="1698" spans="3:4">
      <c r="C1698" s="24"/>
      <c r="D1698" s="24"/>
    </row>
    <row r="1699" spans="3:4">
      <c r="C1699" s="24"/>
      <c r="D1699" s="24"/>
    </row>
    <row r="1700" spans="3:4">
      <c r="C1700" s="24"/>
      <c r="D1700" s="24"/>
    </row>
    <row r="1701" spans="3:4">
      <c r="C1701" s="24"/>
      <c r="D1701" s="24"/>
    </row>
    <row r="1702" spans="3:4">
      <c r="C1702" s="24"/>
      <c r="D1702" s="24"/>
    </row>
    <row r="1703" spans="3:4">
      <c r="C1703" s="24"/>
      <c r="D1703" s="24"/>
    </row>
    <row r="1704" spans="3:4">
      <c r="C1704" s="24"/>
      <c r="D1704" s="24"/>
    </row>
    <row r="1705" spans="3:4">
      <c r="C1705" s="24"/>
      <c r="D1705" s="24"/>
    </row>
    <row r="1706" spans="3:4">
      <c r="C1706" s="24"/>
      <c r="D1706" s="24"/>
    </row>
    <row r="1707" spans="3:4">
      <c r="C1707" s="24"/>
      <c r="D1707" s="24"/>
    </row>
    <row r="1708" spans="3:4">
      <c r="C1708" s="24"/>
      <c r="D1708" s="24"/>
    </row>
    <row r="1709" spans="3:4">
      <c r="C1709" s="24"/>
      <c r="D1709" s="24"/>
    </row>
    <row r="1710" spans="3:4">
      <c r="C1710" s="24"/>
      <c r="D1710" s="24"/>
    </row>
    <row r="1711" spans="3:4">
      <c r="C1711" s="24"/>
      <c r="D1711" s="24"/>
    </row>
    <row r="1712" spans="3:4">
      <c r="C1712" s="24"/>
      <c r="D1712" s="24"/>
    </row>
    <row r="1713" spans="3:4">
      <c r="C1713" s="24"/>
      <c r="D1713" s="24"/>
    </row>
    <row r="1714" spans="3:4">
      <c r="C1714" s="24"/>
      <c r="D1714" s="24"/>
    </row>
    <row r="1715" spans="3:4">
      <c r="C1715" s="24"/>
      <c r="D1715" s="24"/>
    </row>
    <row r="1716" spans="3:4">
      <c r="C1716" s="24"/>
      <c r="D1716" s="24"/>
    </row>
    <row r="1717" spans="3:4">
      <c r="C1717" s="24"/>
      <c r="D1717" s="24"/>
    </row>
    <row r="1718" spans="3:4">
      <c r="C1718" s="24"/>
      <c r="D1718" s="24"/>
    </row>
    <row r="1719" spans="3:4">
      <c r="C1719" s="24"/>
      <c r="D1719" s="24"/>
    </row>
    <row r="1720" spans="3:4">
      <c r="C1720" s="24"/>
      <c r="D1720" s="24"/>
    </row>
    <row r="1721" spans="3:4">
      <c r="C1721" s="24"/>
      <c r="D1721" s="24"/>
    </row>
    <row r="1722" spans="3:4">
      <c r="C1722" s="24"/>
      <c r="D1722" s="24"/>
    </row>
    <row r="1723" spans="3:4">
      <c r="C1723" s="24"/>
      <c r="D1723" s="24"/>
    </row>
    <row r="1724" spans="3:4">
      <c r="C1724" s="24"/>
      <c r="D1724" s="24"/>
    </row>
    <row r="1725" spans="3:4">
      <c r="C1725" s="24"/>
      <c r="D1725" s="24"/>
    </row>
    <row r="1726" spans="3:4">
      <c r="C1726" s="24"/>
      <c r="D1726" s="24"/>
    </row>
    <row r="1727" spans="3:4">
      <c r="C1727" s="24"/>
      <c r="D1727" s="24"/>
    </row>
    <row r="1728" spans="3:4">
      <c r="C1728" s="24"/>
      <c r="D1728" s="24"/>
    </row>
    <row r="1729" spans="3:4">
      <c r="C1729" s="24"/>
      <c r="D1729" s="24"/>
    </row>
    <row r="1730" spans="3:4">
      <c r="C1730" s="24"/>
      <c r="D1730" s="24"/>
    </row>
    <row r="1731" spans="3:4">
      <c r="C1731" s="24"/>
      <c r="D1731" s="24"/>
    </row>
    <row r="1732" spans="3:4">
      <c r="C1732" s="24"/>
      <c r="D1732" s="24"/>
    </row>
    <row r="1733" spans="3:4">
      <c r="C1733" s="24"/>
      <c r="D1733" s="24"/>
    </row>
    <row r="1734" spans="3:4">
      <c r="C1734" s="24"/>
      <c r="D1734" s="24"/>
    </row>
    <row r="1735" spans="3:4">
      <c r="C1735" s="24"/>
      <c r="D1735" s="24"/>
    </row>
    <row r="1736" spans="3:4">
      <c r="C1736" s="24"/>
      <c r="D1736" s="24"/>
    </row>
    <row r="1737" spans="3:4">
      <c r="C1737" s="24"/>
      <c r="D1737" s="24"/>
    </row>
    <row r="1738" spans="3:4">
      <c r="C1738" s="24"/>
      <c r="D1738" s="24"/>
    </row>
    <row r="1739" spans="3:4">
      <c r="C1739" s="24"/>
      <c r="D1739" s="24"/>
    </row>
    <row r="1740" spans="3:4">
      <c r="C1740" s="24"/>
      <c r="D1740" s="24"/>
    </row>
    <row r="1741" spans="3:4">
      <c r="C1741" s="24"/>
      <c r="D1741" s="24"/>
    </row>
    <row r="1742" spans="3:4">
      <c r="C1742" s="24"/>
      <c r="D1742" s="24"/>
    </row>
    <row r="1743" spans="3:4">
      <c r="C1743" s="24"/>
      <c r="D1743" s="24"/>
    </row>
    <row r="1744" spans="3:4">
      <c r="C1744" s="24"/>
      <c r="D1744" s="24"/>
    </row>
    <row r="1745" spans="3:4">
      <c r="C1745" s="24"/>
      <c r="D1745" s="24"/>
    </row>
    <row r="1746" spans="3:4">
      <c r="C1746" s="24"/>
      <c r="D1746" s="24"/>
    </row>
    <row r="1747" spans="3:4">
      <c r="C1747" s="24"/>
      <c r="D1747" s="24"/>
    </row>
    <row r="1748" spans="3:4">
      <c r="C1748" s="24"/>
      <c r="D1748" s="24"/>
    </row>
    <row r="1749" spans="3:4">
      <c r="C1749" s="24"/>
      <c r="D1749" s="24"/>
    </row>
    <row r="1750" spans="3:4">
      <c r="C1750" s="24"/>
      <c r="D1750" s="24"/>
    </row>
    <row r="1751" spans="3:4">
      <c r="C1751" s="24"/>
      <c r="D1751" s="24"/>
    </row>
    <row r="1752" spans="3:4">
      <c r="C1752" s="24"/>
      <c r="D1752" s="24"/>
    </row>
    <row r="1753" spans="3:4">
      <c r="C1753" s="24"/>
      <c r="D1753" s="24"/>
    </row>
    <row r="1754" spans="3:4">
      <c r="C1754" s="24"/>
      <c r="D1754" s="24"/>
    </row>
    <row r="1755" spans="3:4">
      <c r="C1755" s="24"/>
      <c r="D1755" s="24"/>
    </row>
    <row r="1756" spans="3:4">
      <c r="C1756" s="24"/>
      <c r="D1756" s="24"/>
    </row>
    <row r="1757" spans="3:4">
      <c r="C1757" s="24"/>
      <c r="D1757" s="24"/>
    </row>
    <row r="1758" spans="3:4">
      <c r="C1758" s="24"/>
      <c r="D1758" s="24"/>
    </row>
    <row r="1759" spans="3:4">
      <c r="C1759" s="24"/>
      <c r="D1759" s="24"/>
    </row>
    <row r="1760" spans="3:4">
      <c r="C1760" s="24"/>
      <c r="D1760" s="24"/>
    </row>
    <row r="1761" spans="3:4">
      <c r="C1761" s="24"/>
      <c r="D1761" s="24"/>
    </row>
    <row r="1762" spans="3:4">
      <c r="C1762" s="24"/>
      <c r="D1762" s="24"/>
    </row>
    <row r="1763" spans="3:4">
      <c r="C1763" s="24"/>
      <c r="D1763" s="24"/>
    </row>
    <row r="1764" spans="3:4">
      <c r="C1764" s="24"/>
      <c r="D1764" s="24"/>
    </row>
    <row r="1765" spans="3:4">
      <c r="C1765" s="24"/>
      <c r="D1765" s="24"/>
    </row>
    <row r="1766" spans="3:4">
      <c r="C1766" s="24"/>
      <c r="D1766" s="24"/>
    </row>
    <row r="1767" spans="3:4">
      <c r="C1767" s="24"/>
      <c r="D1767" s="24"/>
    </row>
    <row r="1768" spans="3:4">
      <c r="C1768" s="24"/>
      <c r="D1768" s="24"/>
    </row>
    <row r="1769" spans="3:4">
      <c r="C1769" s="24"/>
      <c r="D1769" s="24"/>
    </row>
    <row r="1770" spans="3:4">
      <c r="C1770" s="24"/>
      <c r="D1770" s="24"/>
    </row>
    <row r="1771" spans="3:4">
      <c r="C1771" s="24"/>
      <c r="D1771" s="24"/>
    </row>
    <row r="1772" spans="3:4">
      <c r="C1772" s="24"/>
      <c r="D1772" s="24"/>
    </row>
    <row r="1773" spans="3:4">
      <c r="C1773" s="24"/>
      <c r="D1773" s="24"/>
    </row>
    <row r="1774" spans="3:4">
      <c r="C1774" s="24"/>
      <c r="D1774" s="24"/>
    </row>
    <row r="1775" spans="3:4">
      <c r="C1775" s="24"/>
      <c r="D1775" s="24"/>
    </row>
    <row r="1776" spans="3:4">
      <c r="C1776" s="24"/>
      <c r="D1776" s="24"/>
    </row>
    <row r="1777" spans="3:4">
      <c r="C1777" s="24"/>
      <c r="D1777" s="24"/>
    </row>
    <row r="1778" spans="3:4">
      <c r="C1778" s="24"/>
      <c r="D1778" s="24"/>
    </row>
    <row r="1779" spans="3:4">
      <c r="C1779" s="24"/>
      <c r="D1779" s="24"/>
    </row>
    <row r="1780" spans="3:4">
      <c r="C1780" s="24"/>
      <c r="D1780" s="24"/>
    </row>
    <row r="1781" spans="3:4">
      <c r="C1781" s="24"/>
      <c r="D1781" s="24"/>
    </row>
    <row r="1782" spans="3:4">
      <c r="C1782" s="24"/>
      <c r="D1782" s="24"/>
    </row>
    <row r="1783" spans="3:4">
      <c r="C1783" s="24"/>
      <c r="D1783" s="24"/>
    </row>
    <row r="1784" spans="3:4">
      <c r="C1784" s="24"/>
      <c r="D1784" s="24"/>
    </row>
    <row r="1785" spans="3:4">
      <c r="C1785" s="24"/>
      <c r="D1785" s="24"/>
    </row>
    <row r="1786" spans="3:4">
      <c r="C1786" s="24"/>
      <c r="D1786" s="24"/>
    </row>
    <row r="1787" spans="3:4">
      <c r="C1787" s="24"/>
      <c r="D1787" s="24"/>
    </row>
    <row r="1788" spans="3:4">
      <c r="C1788" s="24"/>
      <c r="D1788" s="24"/>
    </row>
    <row r="1789" spans="3:4">
      <c r="C1789" s="24"/>
      <c r="D1789" s="24"/>
    </row>
    <row r="1790" spans="3:4">
      <c r="C1790" s="24"/>
      <c r="D1790" s="24"/>
    </row>
    <row r="1791" spans="3:4">
      <c r="C1791" s="24"/>
      <c r="D1791" s="24"/>
    </row>
    <row r="1792" spans="3:4">
      <c r="C1792" s="24"/>
      <c r="D1792" s="24"/>
    </row>
    <row r="1793" spans="3:4">
      <c r="C1793" s="24"/>
      <c r="D1793" s="24"/>
    </row>
    <row r="1794" spans="3:4">
      <c r="C1794" s="24"/>
      <c r="D1794" s="24"/>
    </row>
    <row r="1795" spans="3:4">
      <c r="C1795" s="24"/>
      <c r="D1795" s="24"/>
    </row>
    <row r="1796" spans="3:4">
      <c r="C1796" s="24"/>
      <c r="D1796" s="24"/>
    </row>
    <row r="1797" spans="3:4">
      <c r="C1797" s="24"/>
      <c r="D1797" s="24"/>
    </row>
    <row r="1798" spans="3:4">
      <c r="C1798" s="24"/>
      <c r="D1798" s="24"/>
    </row>
    <row r="1799" spans="3:4">
      <c r="C1799" s="24"/>
      <c r="D1799" s="24"/>
    </row>
    <row r="1800" spans="3:4">
      <c r="C1800" s="24"/>
      <c r="D1800" s="24"/>
    </row>
    <row r="1801" spans="3:4">
      <c r="C1801" s="24"/>
      <c r="D1801" s="24"/>
    </row>
    <row r="1802" spans="3:4">
      <c r="C1802" s="24"/>
      <c r="D1802" s="24"/>
    </row>
    <row r="1803" spans="3:4">
      <c r="C1803" s="24"/>
      <c r="D1803" s="24"/>
    </row>
    <row r="1804" spans="3:4">
      <c r="C1804" s="24"/>
      <c r="D1804" s="24"/>
    </row>
    <row r="1805" spans="3:4">
      <c r="C1805" s="24"/>
      <c r="D1805" s="24"/>
    </row>
    <row r="1806" spans="3:4">
      <c r="C1806" s="24"/>
      <c r="D1806" s="24"/>
    </row>
    <row r="1807" spans="3:4">
      <c r="C1807" s="24"/>
      <c r="D1807" s="24"/>
    </row>
    <row r="1808" spans="3:4">
      <c r="C1808" s="24"/>
      <c r="D1808" s="24"/>
    </row>
    <row r="1809" spans="3:4">
      <c r="C1809" s="24"/>
      <c r="D1809" s="24"/>
    </row>
    <row r="1810" spans="3:4">
      <c r="C1810" s="24"/>
      <c r="D1810" s="24"/>
    </row>
    <row r="1811" spans="3:4">
      <c r="C1811" s="24"/>
      <c r="D1811" s="24"/>
    </row>
    <row r="1812" spans="3:4">
      <c r="C1812" s="24"/>
      <c r="D1812" s="24"/>
    </row>
    <row r="1813" spans="3:4">
      <c r="C1813" s="24"/>
      <c r="D1813" s="24"/>
    </row>
    <row r="1814" spans="3:4">
      <c r="C1814" s="24"/>
      <c r="D1814" s="24"/>
    </row>
    <row r="1815" spans="3:4">
      <c r="C1815" s="24"/>
      <c r="D1815" s="24"/>
    </row>
    <row r="1816" spans="3:4">
      <c r="C1816" s="24"/>
      <c r="D1816" s="24"/>
    </row>
    <row r="1817" spans="3:4">
      <c r="C1817" s="24"/>
      <c r="D1817" s="24"/>
    </row>
    <row r="1818" spans="3:4">
      <c r="C1818" s="24"/>
      <c r="D1818" s="24"/>
    </row>
    <row r="1819" spans="3:4">
      <c r="C1819" s="24"/>
      <c r="D1819" s="24"/>
    </row>
    <row r="1820" spans="3:4">
      <c r="C1820" s="24"/>
      <c r="D1820" s="24"/>
    </row>
    <row r="1821" spans="3:4">
      <c r="C1821" s="24"/>
      <c r="D1821" s="24"/>
    </row>
    <row r="1822" spans="3:4">
      <c r="C1822" s="24"/>
      <c r="D1822" s="24"/>
    </row>
    <row r="1823" spans="3:4">
      <c r="C1823" s="24"/>
      <c r="D1823" s="24"/>
    </row>
    <row r="1824" spans="3:4">
      <c r="C1824" s="24"/>
      <c r="D1824" s="24"/>
    </row>
    <row r="1825" spans="3:4">
      <c r="C1825" s="24"/>
      <c r="D1825" s="24"/>
    </row>
    <row r="1826" spans="3:4">
      <c r="C1826" s="24"/>
      <c r="D1826" s="24"/>
    </row>
    <row r="1827" spans="3:4">
      <c r="C1827" s="24"/>
      <c r="D1827" s="24"/>
    </row>
    <row r="1828" spans="3:4">
      <c r="C1828" s="24"/>
      <c r="D1828" s="24"/>
    </row>
    <row r="1829" spans="3:4">
      <c r="C1829" s="24"/>
      <c r="D1829" s="24"/>
    </row>
    <row r="1830" spans="3:4">
      <c r="C1830" s="24"/>
      <c r="D1830" s="24"/>
    </row>
    <row r="1831" spans="3:4">
      <c r="C1831" s="24"/>
      <c r="D1831" s="24"/>
    </row>
    <row r="1832" spans="3:4">
      <c r="C1832" s="24"/>
      <c r="D1832" s="24"/>
    </row>
    <row r="1833" spans="3:4">
      <c r="C1833" s="24"/>
      <c r="D1833" s="24"/>
    </row>
    <row r="1834" spans="3:4">
      <c r="C1834" s="24"/>
      <c r="D1834" s="24"/>
    </row>
    <row r="1835" spans="3:4">
      <c r="C1835" s="24"/>
      <c r="D1835" s="24"/>
    </row>
    <row r="1836" spans="3:4">
      <c r="C1836" s="24"/>
      <c r="D1836" s="24"/>
    </row>
    <row r="1837" spans="3:4">
      <c r="C1837" s="24"/>
      <c r="D1837" s="24"/>
    </row>
    <row r="1838" spans="3:4">
      <c r="C1838" s="24"/>
      <c r="D1838" s="24"/>
    </row>
    <row r="1839" spans="3:4">
      <c r="C1839" s="24"/>
      <c r="D1839" s="24"/>
    </row>
    <row r="1840" spans="3:4">
      <c r="C1840" s="24"/>
      <c r="D1840" s="24"/>
    </row>
    <row r="1841" spans="3:4">
      <c r="C1841" s="24"/>
      <c r="D1841" s="24"/>
    </row>
    <row r="1842" spans="3:4">
      <c r="C1842" s="24"/>
      <c r="D1842" s="24"/>
    </row>
    <row r="1843" spans="3:4">
      <c r="C1843" s="24"/>
      <c r="D1843" s="24"/>
    </row>
    <row r="1844" spans="3:4">
      <c r="C1844" s="24"/>
      <c r="D1844" s="24"/>
    </row>
    <row r="1845" spans="3:4">
      <c r="C1845" s="24"/>
      <c r="D1845" s="24"/>
    </row>
    <row r="1846" spans="3:4">
      <c r="C1846" s="24"/>
      <c r="D1846" s="24"/>
    </row>
    <row r="1847" spans="3:4">
      <c r="C1847" s="24"/>
      <c r="D1847" s="24"/>
    </row>
    <row r="1848" spans="3:4">
      <c r="C1848" s="24"/>
      <c r="D1848" s="24"/>
    </row>
    <row r="1849" spans="3:4">
      <c r="C1849" s="24"/>
      <c r="D1849" s="24"/>
    </row>
    <row r="1850" spans="3:4">
      <c r="C1850" s="24"/>
      <c r="D1850" s="24"/>
    </row>
    <row r="1851" spans="3:4">
      <c r="C1851" s="24"/>
      <c r="D1851" s="24"/>
    </row>
    <row r="1852" spans="3:4">
      <c r="C1852" s="24"/>
      <c r="D1852" s="24"/>
    </row>
    <row r="1853" spans="3:4">
      <c r="C1853" s="24"/>
      <c r="D1853" s="24"/>
    </row>
    <row r="1854" spans="3:4">
      <c r="C1854" s="24"/>
      <c r="D1854" s="24"/>
    </row>
    <row r="1855" spans="3:4">
      <c r="C1855" s="24"/>
      <c r="D1855" s="24"/>
    </row>
    <row r="1856" spans="3:4">
      <c r="C1856" s="24"/>
      <c r="D1856" s="24"/>
    </row>
    <row r="1857" spans="3:4">
      <c r="C1857" s="24"/>
      <c r="D1857" s="24"/>
    </row>
    <row r="1858" spans="3:4">
      <c r="C1858" s="24"/>
      <c r="D1858" s="24"/>
    </row>
    <row r="1859" spans="3:4">
      <c r="C1859" s="24"/>
      <c r="D1859" s="24"/>
    </row>
    <row r="1860" spans="3:4">
      <c r="C1860" s="24"/>
      <c r="D1860" s="24"/>
    </row>
    <row r="1861" spans="3:4">
      <c r="C1861" s="24"/>
      <c r="D1861" s="24"/>
    </row>
    <row r="1862" spans="3:4">
      <c r="C1862" s="24"/>
      <c r="D1862" s="24"/>
    </row>
    <row r="1863" spans="3:4">
      <c r="C1863" s="24"/>
      <c r="D1863" s="24"/>
    </row>
    <row r="1864" spans="3:4">
      <c r="C1864" s="24"/>
      <c r="D1864" s="24"/>
    </row>
    <row r="1865" spans="3:4">
      <c r="C1865" s="24"/>
      <c r="D1865" s="24"/>
    </row>
    <row r="1866" spans="3:4">
      <c r="C1866" s="24"/>
      <c r="D1866" s="24"/>
    </row>
    <row r="1867" spans="3:4">
      <c r="C1867" s="24"/>
      <c r="D1867" s="24"/>
    </row>
    <row r="1868" spans="3:4">
      <c r="C1868" s="24"/>
      <c r="D1868" s="24"/>
    </row>
    <row r="1869" spans="3:4">
      <c r="C1869" s="24"/>
      <c r="D1869" s="24"/>
    </row>
    <row r="1870" spans="3:4">
      <c r="C1870" s="24"/>
      <c r="D1870" s="24"/>
    </row>
    <row r="1871" spans="3:4">
      <c r="C1871" s="24"/>
      <c r="D1871" s="24"/>
    </row>
    <row r="1872" spans="3:4">
      <c r="C1872" s="24"/>
      <c r="D1872" s="24"/>
    </row>
    <row r="1873" spans="3:4">
      <c r="C1873" s="24"/>
      <c r="D1873" s="24"/>
    </row>
    <row r="1874" spans="3:4">
      <c r="C1874" s="24"/>
      <c r="D1874" s="24"/>
    </row>
    <row r="1875" spans="3:4">
      <c r="C1875" s="24"/>
      <c r="D1875" s="24"/>
    </row>
    <row r="1876" spans="3:4">
      <c r="C1876" s="24"/>
      <c r="D1876" s="24"/>
    </row>
    <row r="1877" spans="3:4">
      <c r="C1877" s="24"/>
      <c r="D1877" s="24"/>
    </row>
    <row r="1878" spans="3:4">
      <c r="C1878" s="24"/>
      <c r="D1878" s="24"/>
    </row>
    <row r="1879" spans="3:4">
      <c r="C1879" s="24"/>
      <c r="D1879" s="24"/>
    </row>
    <row r="1880" spans="3:4">
      <c r="C1880" s="24"/>
      <c r="D1880" s="24"/>
    </row>
    <row r="1881" spans="3:4">
      <c r="C1881" s="24"/>
      <c r="D1881" s="24"/>
    </row>
    <row r="1882" spans="3:4">
      <c r="C1882" s="24"/>
      <c r="D1882" s="24"/>
    </row>
    <row r="1883" spans="3:4">
      <c r="C1883" s="24"/>
      <c r="D1883" s="24"/>
    </row>
    <row r="1884" spans="3:4">
      <c r="C1884" s="24"/>
      <c r="D1884" s="24"/>
    </row>
    <row r="1885" spans="3:4">
      <c r="C1885" s="24"/>
      <c r="D1885" s="24"/>
    </row>
    <row r="1886" spans="3:4">
      <c r="C1886" s="24"/>
      <c r="D1886" s="24"/>
    </row>
    <row r="1887" spans="3:4">
      <c r="C1887" s="24"/>
      <c r="D1887" s="24"/>
    </row>
    <row r="1888" spans="3:4">
      <c r="C1888" s="24"/>
      <c r="D1888" s="24"/>
    </row>
    <row r="1889" spans="3:4">
      <c r="C1889" s="24"/>
      <c r="D1889" s="24"/>
    </row>
    <row r="1890" spans="3:4">
      <c r="C1890" s="24"/>
      <c r="D1890" s="24"/>
    </row>
    <row r="1891" spans="3:4">
      <c r="C1891" s="24"/>
      <c r="D1891" s="24"/>
    </row>
    <row r="1892" spans="3:4">
      <c r="C1892" s="24"/>
      <c r="D1892" s="24"/>
    </row>
    <row r="1893" spans="3:4">
      <c r="C1893" s="24"/>
      <c r="D1893" s="24"/>
    </row>
    <row r="1894" spans="3:4">
      <c r="C1894" s="24"/>
      <c r="D1894" s="24"/>
    </row>
    <row r="1895" spans="3:4">
      <c r="C1895" s="24"/>
      <c r="D1895" s="24"/>
    </row>
    <row r="1896" spans="3:4">
      <c r="C1896" s="24"/>
      <c r="D1896" s="24"/>
    </row>
    <row r="1897" spans="3:4">
      <c r="C1897" s="24"/>
      <c r="D1897" s="24"/>
    </row>
    <row r="1898" spans="3:4">
      <c r="C1898" s="24"/>
      <c r="D1898" s="24"/>
    </row>
    <row r="1899" spans="3:4">
      <c r="C1899" s="24"/>
      <c r="D1899" s="24"/>
    </row>
    <row r="1900" spans="3:4">
      <c r="C1900" s="24"/>
      <c r="D1900" s="24"/>
    </row>
    <row r="1901" spans="3:4">
      <c r="C1901" s="24"/>
      <c r="D1901" s="24"/>
    </row>
    <row r="1902" spans="3:4">
      <c r="C1902" s="24"/>
      <c r="D1902" s="24"/>
    </row>
    <row r="1903" spans="3:4">
      <c r="C1903" s="24"/>
      <c r="D1903" s="24"/>
    </row>
    <row r="1904" spans="3:4">
      <c r="C1904" s="24"/>
      <c r="D1904" s="24"/>
    </row>
    <row r="1905" spans="3:4">
      <c r="C1905" s="24"/>
      <c r="D1905" s="24"/>
    </row>
    <row r="1906" spans="3:4">
      <c r="C1906" s="24"/>
      <c r="D1906" s="24"/>
    </row>
    <row r="1907" spans="3:4">
      <c r="C1907" s="24"/>
      <c r="D1907" s="24"/>
    </row>
    <row r="1908" spans="3:4">
      <c r="C1908" s="24"/>
      <c r="D1908" s="24"/>
    </row>
    <row r="1909" spans="3:4">
      <c r="C1909" s="24"/>
      <c r="D1909" s="24"/>
    </row>
    <row r="1910" spans="3:4">
      <c r="C1910" s="24"/>
      <c r="D1910" s="24"/>
    </row>
    <row r="1911" spans="3:4">
      <c r="C1911" s="24"/>
      <c r="D1911" s="24"/>
    </row>
    <row r="1912" spans="3:4">
      <c r="C1912" s="24"/>
      <c r="D1912" s="24"/>
    </row>
    <row r="1913" spans="3:4">
      <c r="C1913" s="24"/>
      <c r="D1913" s="24"/>
    </row>
    <row r="1914" spans="3:4">
      <c r="C1914" s="24"/>
      <c r="D1914" s="24"/>
    </row>
    <row r="1915" spans="3:4">
      <c r="C1915" s="24"/>
      <c r="D1915" s="24"/>
    </row>
    <row r="1916" spans="3:4">
      <c r="C1916" s="24"/>
      <c r="D1916" s="24"/>
    </row>
    <row r="1917" spans="3:4">
      <c r="C1917" s="24"/>
      <c r="D1917" s="24"/>
    </row>
    <row r="1918" spans="3:4">
      <c r="C1918" s="24"/>
      <c r="D1918" s="24"/>
    </row>
    <row r="1919" spans="3:4">
      <c r="C1919" s="24"/>
      <c r="D1919" s="24"/>
    </row>
    <row r="1920" spans="3:4">
      <c r="C1920" s="24"/>
      <c r="D1920" s="24"/>
    </row>
    <row r="1921" spans="3:4">
      <c r="C1921" s="24"/>
      <c r="D1921" s="24"/>
    </row>
    <row r="1922" spans="3:4">
      <c r="C1922" s="24"/>
      <c r="D1922" s="24"/>
    </row>
    <row r="1923" spans="3:4">
      <c r="C1923" s="24"/>
      <c r="D1923" s="24"/>
    </row>
    <row r="1924" spans="3:4">
      <c r="C1924" s="24"/>
      <c r="D1924" s="24"/>
    </row>
    <row r="1925" spans="3:4">
      <c r="C1925" s="24"/>
      <c r="D1925" s="24"/>
    </row>
    <row r="1926" spans="3:4">
      <c r="C1926" s="24"/>
      <c r="D1926" s="24"/>
    </row>
    <row r="1927" spans="3:4">
      <c r="C1927" s="24"/>
      <c r="D1927" s="24"/>
    </row>
    <row r="1928" spans="3:4">
      <c r="C1928" s="24"/>
      <c r="D1928" s="24"/>
    </row>
    <row r="1929" spans="3:4">
      <c r="C1929" s="24"/>
      <c r="D1929" s="24"/>
    </row>
    <row r="1930" spans="3:4">
      <c r="C1930" s="24"/>
      <c r="D1930" s="24"/>
    </row>
    <row r="1931" spans="3:4">
      <c r="C1931" s="24"/>
      <c r="D1931" s="24"/>
    </row>
    <row r="1932" spans="3:4">
      <c r="C1932" s="24"/>
      <c r="D1932" s="24"/>
    </row>
    <row r="1933" spans="3:4">
      <c r="C1933" s="24"/>
      <c r="D1933" s="24"/>
    </row>
    <row r="1934" spans="3:4">
      <c r="C1934" s="24"/>
      <c r="D1934" s="24"/>
    </row>
    <row r="1935" spans="3:4">
      <c r="C1935" s="24"/>
      <c r="D1935" s="24"/>
    </row>
    <row r="1936" spans="3:4">
      <c r="C1936" s="24"/>
      <c r="D1936" s="24"/>
    </row>
    <row r="1937" spans="3:4">
      <c r="C1937" s="24"/>
      <c r="D1937" s="24"/>
    </row>
    <row r="1938" spans="3:4">
      <c r="C1938" s="24"/>
      <c r="D1938" s="24"/>
    </row>
    <row r="1939" spans="3:4">
      <c r="C1939" s="24"/>
      <c r="D1939" s="24"/>
    </row>
    <row r="1940" spans="3:4">
      <c r="C1940" s="24"/>
      <c r="D1940" s="24"/>
    </row>
    <row r="1941" spans="3:4">
      <c r="C1941" s="24"/>
      <c r="D1941" s="24"/>
    </row>
    <row r="1942" spans="3:4">
      <c r="C1942" s="24"/>
      <c r="D1942" s="24"/>
    </row>
    <row r="1943" spans="3:4">
      <c r="C1943" s="24"/>
      <c r="D1943" s="24"/>
    </row>
    <row r="1944" spans="3:4">
      <c r="C1944" s="24"/>
      <c r="D1944" s="24"/>
    </row>
    <row r="1945" spans="3:4">
      <c r="C1945" s="24"/>
      <c r="D1945" s="24"/>
    </row>
    <row r="1946" spans="3:4">
      <c r="C1946" s="24"/>
      <c r="D1946" s="24"/>
    </row>
    <row r="1947" spans="3:4">
      <c r="C1947" s="24"/>
      <c r="D1947" s="24"/>
    </row>
    <row r="1948" spans="3:4">
      <c r="C1948" s="24"/>
      <c r="D1948" s="24"/>
    </row>
    <row r="1949" spans="3:4">
      <c r="C1949" s="24"/>
      <c r="D1949" s="24"/>
    </row>
    <row r="1950" spans="3:4">
      <c r="C1950" s="24"/>
      <c r="D1950" s="24"/>
    </row>
    <row r="1951" spans="3:4">
      <c r="C1951" s="24"/>
      <c r="D1951" s="24"/>
    </row>
    <row r="1952" spans="3:4">
      <c r="C1952" s="24"/>
      <c r="D1952" s="24"/>
    </row>
    <row r="1953" spans="3:4">
      <c r="C1953" s="24"/>
      <c r="D1953" s="24"/>
    </row>
    <row r="1954" spans="3:4">
      <c r="C1954" s="24"/>
      <c r="D1954" s="24"/>
    </row>
    <row r="1955" spans="3:4">
      <c r="C1955" s="24"/>
      <c r="D1955" s="24"/>
    </row>
    <row r="1956" spans="3:4">
      <c r="C1956" s="24"/>
      <c r="D1956" s="24"/>
    </row>
    <row r="1957" spans="3:4">
      <c r="C1957" s="24"/>
      <c r="D1957" s="24"/>
    </row>
    <row r="1958" spans="3:4">
      <c r="C1958" s="24"/>
      <c r="D1958" s="24"/>
    </row>
    <row r="1959" spans="3:4">
      <c r="C1959" s="24"/>
      <c r="D1959" s="24"/>
    </row>
    <row r="1960" spans="3:4">
      <c r="C1960" s="24"/>
      <c r="D1960" s="24"/>
    </row>
    <row r="1961" spans="3:4">
      <c r="C1961" s="24"/>
      <c r="D1961" s="24"/>
    </row>
    <row r="1962" spans="3:4">
      <c r="C1962" s="24"/>
      <c r="D1962" s="24"/>
    </row>
    <row r="1963" spans="3:4">
      <c r="C1963" s="24"/>
      <c r="D1963" s="24"/>
    </row>
    <row r="1964" spans="3:4">
      <c r="C1964" s="24"/>
      <c r="D1964" s="24"/>
    </row>
    <row r="1965" spans="3:4">
      <c r="C1965" s="24"/>
      <c r="D1965" s="24"/>
    </row>
    <row r="1966" spans="3:4">
      <c r="C1966" s="24"/>
      <c r="D1966" s="24"/>
    </row>
    <row r="1967" spans="3:4">
      <c r="C1967" s="24"/>
      <c r="D1967" s="24"/>
    </row>
    <row r="1968" spans="3:4">
      <c r="C1968" s="24"/>
      <c r="D1968" s="24"/>
    </row>
    <row r="1969" spans="3:4">
      <c r="C1969" s="24"/>
      <c r="D1969" s="24"/>
    </row>
    <row r="1970" spans="3:4">
      <c r="C1970" s="24"/>
      <c r="D1970" s="24"/>
    </row>
    <row r="1971" spans="3:4">
      <c r="C1971" s="24"/>
      <c r="D1971" s="24"/>
    </row>
    <row r="1972" spans="3:4">
      <c r="C1972" s="24"/>
      <c r="D1972" s="24"/>
    </row>
    <row r="1973" spans="3:4">
      <c r="C1973" s="24"/>
      <c r="D1973" s="24"/>
    </row>
    <row r="1974" spans="3:4">
      <c r="C1974" s="24"/>
      <c r="D1974" s="24"/>
    </row>
    <row r="1975" spans="3:4">
      <c r="C1975" s="24"/>
      <c r="D1975" s="24"/>
    </row>
    <row r="1976" spans="3:4">
      <c r="C1976" s="24"/>
      <c r="D1976" s="24"/>
    </row>
    <row r="1977" spans="3:4">
      <c r="C1977" s="24"/>
      <c r="D1977" s="24"/>
    </row>
    <row r="1978" spans="3:4">
      <c r="C1978" s="24"/>
      <c r="D1978" s="24"/>
    </row>
    <row r="1979" spans="3:4">
      <c r="C1979" s="24"/>
      <c r="D1979" s="24"/>
    </row>
    <row r="1980" spans="3:4">
      <c r="C1980" s="24"/>
      <c r="D1980" s="24"/>
    </row>
    <row r="1981" spans="3:4">
      <c r="C1981" s="24"/>
      <c r="D1981" s="24"/>
    </row>
    <row r="1982" spans="3:4">
      <c r="C1982" s="24"/>
      <c r="D1982" s="24"/>
    </row>
    <row r="1983" spans="3:4">
      <c r="C1983" s="24"/>
      <c r="D1983" s="24"/>
    </row>
    <row r="1984" spans="3:4">
      <c r="C1984" s="24"/>
      <c r="D1984" s="24"/>
    </row>
    <row r="1985" spans="3:4">
      <c r="C1985" s="24"/>
      <c r="D1985" s="24"/>
    </row>
    <row r="1986" spans="3:4">
      <c r="C1986" s="24"/>
      <c r="D1986" s="24"/>
    </row>
    <row r="1987" spans="3:4">
      <c r="C1987" s="24"/>
      <c r="D1987" s="24"/>
    </row>
    <row r="1988" spans="3:4">
      <c r="C1988" s="24"/>
      <c r="D1988" s="24"/>
    </row>
    <row r="1989" spans="3:4">
      <c r="C1989" s="24"/>
      <c r="D1989" s="24"/>
    </row>
    <row r="1990" spans="3:4">
      <c r="C1990" s="24"/>
      <c r="D1990" s="24"/>
    </row>
    <row r="1991" spans="3:4">
      <c r="C1991" s="24"/>
      <c r="D1991" s="24"/>
    </row>
    <row r="1992" spans="3:4">
      <c r="C1992" s="24"/>
      <c r="D1992" s="24"/>
    </row>
    <row r="1993" spans="3:4">
      <c r="C1993" s="24"/>
      <c r="D1993" s="24"/>
    </row>
    <row r="1994" spans="3:4">
      <c r="C1994" s="24"/>
      <c r="D1994" s="24"/>
    </row>
    <row r="1995" spans="3:4">
      <c r="C1995" s="24"/>
      <c r="D1995" s="24"/>
    </row>
    <row r="1996" spans="3:4">
      <c r="C1996" s="24"/>
      <c r="D1996" s="24"/>
    </row>
  </sheetData>
  <protectedRanges>
    <protectedRange sqref="A149:D157" name="Range1"/>
  </protectedRanges>
  <sortState xmlns:xlrd2="http://schemas.microsoft.com/office/spreadsheetml/2017/richdata2" ref="A21:U161">
    <sortCondition ref="C21:C161"/>
  </sortState>
  <phoneticPr fontId="8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2538"/>
  <sheetViews>
    <sheetView workbookViewId="0">
      <pane xSplit="14" ySplit="19" topLeftCell="AI149" activePane="bottomRight" state="frozen"/>
      <selection pane="topRight" activeCell="O1" sqref="O1"/>
      <selection pane="bottomLeft" activeCell="A20" sqref="A20"/>
      <selection pane="bottomRight" activeCell="F9" sqref="F9"/>
    </sheetView>
  </sheetViews>
  <sheetFormatPr defaultColWidth="10.28515625" defaultRowHeight="12.75"/>
  <cols>
    <col min="1" max="1" width="15.42578125" customWidth="1"/>
    <col min="2" max="2" width="5.140625" customWidth="1"/>
    <col min="3" max="3" width="11.85546875" customWidth="1"/>
    <col min="4" max="4" width="9.7109375" customWidth="1"/>
    <col min="5" max="5" width="9.140625" customWidth="1"/>
    <col min="6" max="6" width="15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10.28515625" customWidth="1"/>
    <col min="19" max="19" width="9.140625" style="5" customWidth="1"/>
    <col min="20" max="26" width="10.28515625" customWidth="1"/>
    <col min="27" max="27" width="12.140625" customWidth="1"/>
    <col min="28" max="28" width="9.42578125" customWidth="1"/>
    <col min="29" max="31" width="10.42578125" customWidth="1"/>
    <col min="32" max="32" width="10.5703125" customWidth="1"/>
    <col min="33" max="33" width="10.28515625" customWidth="1"/>
    <col min="34" max="37" width="9.42578125" customWidth="1"/>
    <col min="38" max="52" width="10.28515625" customWidth="1"/>
    <col min="53" max="53" width="11.85546875" customWidth="1"/>
    <col min="54" max="54" width="14.7109375" customWidth="1"/>
  </cols>
  <sheetData>
    <row r="1" spans="1:64" ht="21" thickBot="1">
      <c r="A1" s="1" t="s">
        <v>142</v>
      </c>
      <c r="AA1" s="107" t="s">
        <v>5</v>
      </c>
      <c r="AB1" s="108"/>
      <c r="AC1" s="108" t="s">
        <v>6</v>
      </c>
      <c r="AD1" s="108" t="s">
        <v>7</v>
      </c>
      <c r="AE1" s="22"/>
      <c r="AM1" s="109"/>
      <c r="AW1" s="110" t="s">
        <v>61</v>
      </c>
      <c r="AX1" s="111" t="s">
        <v>51</v>
      </c>
      <c r="AY1" s="8" t="s">
        <v>8</v>
      </c>
      <c r="AZ1" s="112" t="s">
        <v>9</v>
      </c>
      <c r="BA1" s="113" t="s">
        <v>10</v>
      </c>
      <c r="BB1" s="112" t="s">
        <v>11</v>
      </c>
      <c r="BC1" s="113" t="s">
        <v>12</v>
      </c>
      <c r="BD1" s="112" t="s">
        <v>13</v>
      </c>
      <c r="BE1" s="114" t="s">
        <v>14</v>
      </c>
      <c r="BF1" s="113" t="s">
        <v>15</v>
      </c>
      <c r="BG1" s="112" t="s">
        <v>16</v>
      </c>
      <c r="BH1" s="114" t="s">
        <v>17</v>
      </c>
      <c r="BI1" s="113" t="s">
        <v>18</v>
      </c>
      <c r="BJ1" s="112" t="s">
        <v>19</v>
      </c>
      <c r="BK1" s="114" t="s">
        <v>20</v>
      </c>
      <c r="BL1" s="113" t="s">
        <v>189</v>
      </c>
    </row>
    <row r="2" spans="1:64" ht="16.5" thickBot="1">
      <c r="A2" t="s">
        <v>76</v>
      </c>
      <c r="B2" s="17" t="s">
        <v>140</v>
      </c>
      <c r="AA2" s="115" t="s">
        <v>37</v>
      </c>
      <c r="AB2" s="116">
        <f>C7</f>
        <v>42414.262999999999</v>
      </c>
      <c r="AC2" s="117" t="s">
        <v>38</v>
      </c>
      <c r="AD2" s="116">
        <f>C8</f>
        <v>2.6060653</v>
      </c>
      <c r="AE2" s="118" t="s">
        <v>2</v>
      </c>
      <c r="AL2" s="5"/>
      <c r="AW2">
        <v>-8000</v>
      </c>
      <c r="AX2">
        <f t="shared" ref="AX2:AX65" si="0">AB$3+AB$4*AW2+AB$5*AW2^2+AZ2</f>
        <v>-0.19170769687986552</v>
      </c>
      <c r="AY2">
        <f t="shared" ref="AY2:AY65" si="1">AB$3+AB$4*AW2+AB$5*AW2^2</f>
        <v>-0.22992296399589196</v>
      </c>
      <c r="AZ2" s="119">
        <f t="shared" ref="AZ2:AZ65" si="2">$AB$6*($AB$11/BA2*BB2+$AB$12)</f>
        <v>3.8215267116026429E-2</v>
      </c>
      <c r="BA2">
        <f t="shared" ref="BA2:BA65" si="3">1+$AB$7*COS(BC2)</f>
        <v>0.99821154431478765</v>
      </c>
      <c r="BB2">
        <f t="shared" ref="BB2:BB65" si="4">SIN(BC2+RADIANS($AB$9))</f>
        <v>0.87026456077244463</v>
      </c>
      <c r="BC2">
        <f t="shared" ref="BC2:BC65" si="5">2*ATAN(BD2)</f>
        <v>-1.5105783095583465</v>
      </c>
      <c r="BD2">
        <f t="shared" ref="BD2:BD65" si="6">SQRT((1+$AB$7)/(1-$AB$7))*TAN(BE2/2)</f>
        <v>-0.94152493761663214</v>
      </c>
      <c r="BE2">
        <f t="shared" ref="BE2:BK17" si="7">$BL2+$AB$7*SIN(BF2)</f>
        <v>-1.5402730108269043</v>
      </c>
      <c r="BF2">
        <f t="shared" si="7"/>
        <v>-1.5402730108269043</v>
      </c>
      <c r="BG2">
        <f t="shared" si="7"/>
        <v>-1.5402730108269043</v>
      </c>
      <c r="BH2">
        <f t="shared" si="7"/>
        <v>-1.5402730108269145</v>
      </c>
      <c r="BI2">
        <f t="shared" si="7"/>
        <v>-1.5402730108155238</v>
      </c>
      <c r="BJ2">
        <f t="shared" si="7"/>
        <v>-1.5402730233749939</v>
      </c>
      <c r="BK2">
        <f t="shared" si="7"/>
        <v>-1.5402591783249964</v>
      </c>
      <c r="BL2">
        <f t="shared" ref="BL2:BL65" si="8">RADIANS($AB$9)+$AB$18*(AW2-AB$15)</f>
        <v>-1.5699768028783474</v>
      </c>
    </row>
    <row r="3" spans="1:64" ht="13.5" thickBot="1">
      <c r="Z3">
        <v>0.03</v>
      </c>
      <c r="AA3" s="120" t="s">
        <v>21</v>
      </c>
      <c r="AB3" s="121">
        <f t="shared" ref="AB3:AB10" si="9">AC3*AD3</f>
        <v>5.1866072835280996E-3</v>
      </c>
      <c r="AC3" s="122">
        <v>0.51866072835280996</v>
      </c>
      <c r="AD3">
        <v>0.01</v>
      </c>
      <c r="AE3" s="123"/>
      <c r="AF3" s="122">
        <v>0</v>
      </c>
      <c r="AG3" s="122"/>
      <c r="AH3" s="122"/>
      <c r="AI3" s="122"/>
      <c r="AJ3" s="122"/>
      <c r="AK3" s="122"/>
      <c r="AL3" s="122"/>
      <c r="AM3" s="122"/>
      <c r="AW3">
        <v>-7800</v>
      </c>
      <c r="AX3">
        <f t="shared" si="0"/>
        <v>-0.19269831002704252</v>
      </c>
      <c r="AY3">
        <f t="shared" si="1"/>
        <v>-0.2264848604265603</v>
      </c>
      <c r="AZ3" s="119">
        <f t="shared" si="2"/>
        <v>3.3786550399517792E-2</v>
      </c>
      <c r="BA3">
        <f t="shared" si="3"/>
        <v>0.99273551480957378</v>
      </c>
      <c r="BB3">
        <f t="shared" si="4"/>
        <v>0.76368656840752591</v>
      </c>
      <c r="BC3">
        <f t="shared" si="5"/>
        <v>-1.323843555655549</v>
      </c>
      <c r="BD3">
        <f t="shared" si="6"/>
        <v>-0.77918885559169293</v>
      </c>
      <c r="BE3">
        <f t="shared" si="7"/>
        <v>-1.3527690541485045</v>
      </c>
      <c r="BF3">
        <f t="shared" si="7"/>
        <v>-1.3527690541485065</v>
      </c>
      <c r="BG3">
        <f t="shared" si="7"/>
        <v>-1.3527690541482069</v>
      </c>
      <c r="BH3">
        <f t="shared" si="7"/>
        <v>-1.3527690541948085</v>
      </c>
      <c r="BI3">
        <f t="shared" si="7"/>
        <v>-1.3527690469450511</v>
      </c>
      <c r="BJ3">
        <f t="shared" si="7"/>
        <v>-1.352770174780511</v>
      </c>
      <c r="BK3">
        <f t="shared" si="7"/>
        <v>-1.3525947878424625</v>
      </c>
      <c r="BL3">
        <f t="shared" si="8"/>
        <v>-1.3817831551152588</v>
      </c>
    </row>
    <row r="4" spans="1:64" ht="14.25" thickTop="1" thickBot="1">
      <c r="A4" s="7" t="s">
        <v>52</v>
      </c>
      <c r="C4" s="2">
        <v>42414.262999999999</v>
      </c>
      <c r="D4" s="3">
        <v>2.6060653</v>
      </c>
      <c r="Z4">
        <v>-2.5000000000000002E-6</v>
      </c>
      <c r="AA4" s="124" t="s">
        <v>22</v>
      </c>
      <c r="AB4" s="125">
        <f t="shared" si="9"/>
        <v>4.1899648782511174E-5</v>
      </c>
      <c r="AC4" s="126">
        <v>4.189964878251117</v>
      </c>
      <c r="AD4" s="127">
        <v>1.0000000000000001E-5</v>
      </c>
      <c r="AE4" s="123"/>
      <c r="AF4" s="126">
        <v>5</v>
      </c>
      <c r="AG4" s="126"/>
      <c r="AH4" s="126"/>
      <c r="AI4" s="126"/>
      <c r="AJ4" s="126"/>
      <c r="AK4" s="126"/>
      <c r="AL4" s="126"/>
      <c r="AM4" s="126"/>
      <c r="AW4">
        <v>-7600</v>
      </c>
      <c r="AX4">
        <f t="shared" si="0"/>
        <v>-0.19471527514905246</v>
      </c>
      <c r="AY4">
        <f t="shared" si="1"/>
        <v>-0.22292164733350278</v>
      </c>
      <c r="AZ4" s="119">
        <f t="shared" si="2"/>
        <v>2.8206372184450317E-2</v>
      </c>
      <c r="BA4">
        <f t="shared" si="3"/>
        <v>0.98756594007378384</v>
      </c>
      <c r="BB4">
        <f t="shared" si="4"/>
        <v>0.63210496036058206</v>
      </c>
      <c r="BC4">
        <f t="shared" si="5"/>
        <v>-1.1391058570877037</v>
      </c>
      <c r="BD4">
        <f t="shared" si="6"/>
        <v>-0.64033798576421519</v>
      </c>
      <c r="BE4">
        <f t="shared" si="7"/>
        <v>-1.1662704100983512</v>
      </c>
      <c r="BF4">
        <f t="shared" si="7"/>
        <v>-1.1662704100984196</v>
      </c>
      <c r="BG4">
        <f t="shared" si="7"/>
        <v>-1.1662704100925612</v>
      </c>
      <c r="BH4">
        <f t="shared" si="7"/>
        <v>-1.1662704105934449</v>
      </c>
      <c r="BI4">
        <f t="shared" si="7"/>
        <v>-1.1662703677695196</v>
      </c>
      <c r="BJ4">
        <f t="shared" si="7"/>
        <v>-1.1662740290899087</v>
      </c>
      <c r="BK4">
        <f t="shared" si="7"/>
        <v>-1.1659611099140732</v>
      </c>
      <c r="BL4">
        <f t="shared" si="8"/>
        <v>-1.1935895073521703</v>
      </c>
    </row>
    <row r="5" spans="1:64" ht="13.5" thickTop="1">
      <c r="A5" s="81" t="s">
        <v>231</v>
      </c>
      <c r="B5" s="33"/>
      <c r="C5" s="82">
        <v>-9.5</v>
      </c>
      <c r="D5" s="33" t="s">
        <v>232</v>
      </c>
      <c r="Z5">
        <v>3E-11</v>
      </c>
      <c r="AA5" s="124" t="s">
        <v>4</v>
      </c>
      <c r="AB5" s="125">
        <f t="shared" si="9"/>
        <v>1.5638690465729578E-9</v>
      </c>
      <c r="AC5" s="126">
        <v>156.38690465729579</v>
      </c>
      <c r="AD5">
        <v>9.9999999999999994E-12</v>
      </c>
      <c r="AE5" s="123"/>
      <c r="AF5" s="126">
        <v>5</v>
      </c>
      <c r="AG5" s="126"/>
      <c r="AH5" s="126"/>
      <c r="AI5" s="126"/>
      <c r="AJ5" s="126"/>
      <c r="AK5" s="126"/>
      <c r="AL5" s="126"/>
      <c r="AM5" s="126"/>
      <c r="AW5">
        <v>-7400</v>
      </c>
      <c r="AX5">
        <f t="shared" si="0"/>
        <v>-0.19755051316422612</v>
      </c>
      <c r="AY5">
        <f t="shared" si="1"/>
        <v>-0.21923332471671944</v>
      </c>
      <c r="AZ5" s="119">
        <f t="shared" si="2"/>
        <v>2.1682811552493339E-2</v>
      </c>
      <c r="BA5">
        <f t="shared" si="3"/>
        <v>0.98286420173050071</v>
      </c>
      <c r="BB5">
        <f t="shared" si="4"/>
        <v>0.48062818305338312</v>
      </c>
      <c r="BC5">
        <f t="shared" si="5"/>
        <v>-0.95621007643455536</v>
      </c>
      <c r="BD5">
        <f t="shared" si="6"/>
        <v>-0.51820465112790648</v>
      </c>
      <c r="BE5">
        <f t="shared" si="7"/>
        <v>-0.98070379811929398</v>
      </c>
      <c r="BF5">
        <f t="shared" si="7"/>
        <v>-0.9807037981197978</v>
      </c>
      <c r="BG5">
        <f t="shared" si="7"/>
        <v>-0.98070379808933028</v>
      </c>
      <c r="BH5">
        <f t="shared" si="7"/>
        <v>-0.98070379993182399</v>
      </c>
      <c r="BI5">
        <f t="shared" si="7"/>
        <v>-0.98070368850877587</v>
      </c>
      <c r="BJ5">
        <f t="shared" si="7"/>
        <v>-0.98071042674455911</v>
      </c>
      <c r="BK5">
        <f t="shared" si="7"/>
        <v>-0.98030305819403585</v>
      </c>
      <c r="BL5">
        <f t="shared" si="8"/>
        <v>-1.0053958595890817</v>
      </c>
    </row>
    <row r="6" spans="1:64">
      <c r="A6" s="7" t="s">
        <v>53</v>
      </c>
      <c r="AA6" s="124" t="s">
        <v>23</v>
      </c>
      <c r="AB6" s="125">
        <f t="shared" si="9"/>
        <v>4.3224594550351547E-2</v>
      </c>
      <c r="AC6" s="126">
        <v>4.3224594550351547</v>
      </c>
      <c r="AD6">
        <v>0.01</v>
      </c>
      <c r="AE6" s="123" t="s">
        <v>2</v>
      </c>
      <c r="AF6" s="126">
        <v>6</v>
      </c>
      <c r="AG6" s="126"/>
      <c r="AH6" s="126"/>
      <c r="AI6" s="126"/>
      <c r="AJ6" s="126"/>
      <c r="AK6" s="126"/>
      <c r="AL6" s="126"/>
      <c r="AM6" s="126"/>
      <c r="AW6">
        <v>-7200</v>
      </c>
      <c r="AX6">
        <f t="shared" si="0"/>
        <v>-0.2009713215699799</v>
      </c>
      <c r="AY6">
        <f t="shared" si="1"/>
        <v>-0.21541989257621022</v>
      </c>
      <c r="AZ6">
        <f t="shared" si="2"/>
        <v>1.444857100623032E-2</v>
      </c>
      <c r="BA6">
        <f t="shared" si="3"/>
        <v>0.97876801391068757</v>
      </c>
      <c r="BB6">
        <f t="shared" si="4"/>
        <v>0.31466980180111692</v>
      </c>
      <c r="BC6">
        <f t="shared" si="5"/>
        <v>-0.77494792101885035</v>
      </c>
      <c r="BD6">
        <f t="shared" si="6"/>
        <v>-0.40810511713313885</v>
      </c>
      <c r="BE6">
        <f t="shared" si="7"/>
        <v>-0.795967744501484</v>
      </c>
      <c r="BF6">
        <f t="shared" si="7"/>
        <v>-0.79596774450321561</v>
      </c>
      <c r="BG6">
        <f t="shared" si="7"/>
        <v>-0.79596774441992335</v>
      </c>
      <c r="BH6">
        <f t="shared" si="7"/>
        <v>-0.79596774842623685</v>
      </c>
      <c r="BI6">
        <f t="shared" si="7"/>
        <v>-0.79596755572485367</v>
      </c>
      <c r="BJ6">
        <f t="shared" si="7"/>
        <v>-0.79597682459373209</v>
      </c>
      <c r="BK6">
        <f t="shared" si="7"/>
        <v>-0.79553109459173443</v>
      </c>
      <c r="BL6">
        <f t="shared" si="8"/>
        <v>-0.81720221182599317</v>
      </c>
    </row>
    <row r="7" spans="1:64">
      <c r="A7" t="s">
        <v>54</v>
      </c>
      <c r="C7">
        <f>+C4</f>
        <v>42414.262999999999</v>
      </c>
      <c r="AA7" s="128" t="s">
        <v>29</v>
      </c>
      <c r="AB7" s="129">
        <f t="shared" si="9"/>
        <v>-2.9717634532821176E-2</v>
      </c>
      <c r="AC7" s="126">
        <v>-2.9717634532821176E-2</v>
      </c>
      <c r="AD7">
        <v>1</v>
      </c>
      <c r="AE7" s="123"/>
      <c r="AF7" s="126">
        <v>0.34575009591939238</v>
      </c>
      <c r="AG7" s="126"/>
      <c r="AH7" s="126"/>
      <c r="AI7" s="126"/>
      <c r="AJ7" s="126"/>
      <c r="AK7" s="126"/>
      <c r="AL7" s="126"/>
      <c r="AM7" s="126"/>
      <c r="AW7">
        <v>-7000</v>
      </c>
      <c r="AX7">
        <f t="shared" si="0"/>
        <v>-0.20472860276922766</v>
      </c>
      <c r="AY7">
        <f t="shared" si="1"/>
        <v>-0.21148135091197517</v>
      </c>
      <c r="AZ7">
        <f t="shared" si="2"/>
        <v>6.7527481427475129E-3</v>
      </c>
      <c r="BA7">
        <f t="shared" si="3"/>
        <v>0.97539051133786359</v>
      </c>
      <c r="BB7">
        <f t="shared" si="4"/>
        <v>0.13976930126194179</v>
      </c>
      <c r="BC7">
        <f t="shared" si="5"/>
        <v>-0.59506758176537167</v>
      </c>
      <c r="BD7">
        <f t="shared" si="6"/>
        <v>-0.30663610604944663</v>
      </c>
      <c r="BE7">
        <f t="shared" si="7"/>
        <v>-0.61193714523524934</v>
      </c>
      <c r="BF7">
        <f t="shared" si="7"/>
        <v>-0.61193714523885057</v>
      </c>
      <c r="BG7">
        <f t="shared" si="7"/>
        <v>-0.61193714509080332</v>
      </c>
      <c r="BH7">
        <f t="shared" si="7"/>
        <v>-0.61193715117702652</v>
      </c>
      <c r="BI7">
        <f t="shared" si="7"/>
        <v>-0.61193690097235431</v>
      </c>
      <c r="BJ7">
        <f t="shared" si="7"/>
        <v>-0.61194718692419015</v>
      </c>
      <c r="BK7">
        <f t="shared" si="7"/>
        <v>-0.61152439108044554</v>
      </c>
      <c r="BL7">
        <f t="shared" si="8"/>
        <v>-0.62900856406290462</v>
      </c>
    </row>
    <row r="8" spans="1:64" ht="15.75">
      <c r="A8" t="s">
        <v>55</v>
      </c>
      <c r="C8">
        <f>+D4</f>
        <v>2.6060653</v>
      </c>
      <c r="AA8" s="124" t="s">
        <v>39</v>
      </c>
      <c r="AB8" s="129">
        <f t="shared" si="9"/>
        <v>47.644113140720954</v>
      </c>
      <c r="AC8" s="126">
        <v>4.7644113140720954</v>
      </c>
      <c r="AD8">
        <v>10</v>
      </c>
      <c r="AE8" s="123" t="s">
        <v>3</v>
      </c>
      <c r="AF8" s="126">
        <v>5</v>
      </c>
      <c r="AG8" s="126"/>
      <c r="AH8" s="126"/>
      <c r="AI8" s="126"/>
      <c r="AJ8" s="126"/>
      <c r="AK8" s="126"/>
      <c r="AL8" s="126"/>
      <c r="AM8" s="126"/>
      <c r="AW8">
        <v>-6800</v>
      </c>
      <c r="AX8">
        <f t="shared" si="0"/>
        <v>-0.20856457979592566</v>
      </c>
      <c r="AY8">
        <f t="shared" si="1"/>
        <v>-0.2074176997240143</v>
      </c>
      <c r="AZ8">
        <f t="shared" si="2"/>
        <v>-1.1468800719113485E-3</v>
      </c>
      <c r="BA8">
        <f t="shared" si="3"/>
        <v>0.97282030316010837</v>
      </c>
      <c r="BB8">
        <f t="shared" si="4"/>
        <v>-3.8546568411857912E-2</v>
      </c>
      <c r="BC8">
        <f t="shared" si="5"/>
        <v>-0.41628303613345924</v>
      </c>
      <c r="BD8">
        <f t="shared" si="6"/>
        <v>-0.21120029925890516</v>
      </c>
      <c r="BE8">
        <f t="shared" si="7"/>
        <v>-0.42846790217372699</v>
      </c>
      <c r="BF8">
        <f t="shared" si="7"/>
        <v>-0.42846790217866032</v>
      </c>
      <c r="BG8">
        <f t="shared" si="7"/>
        <v>-0.42846790199615653</v>
      </c>
      <c r="BH8">
        <f t="shared" si="7"/>
        <v>-0.42846790874773782</v>
      </c>
      <c r="BI8">
        <f t="shared" si="7"/>
        <v>-0.42846765897836686</v>
      </c>
      <c r="BJ8">
        <f t="shared" si="7"/>
        <v>-0.42847689901622171</v>
      </c>
      <c r="BK8">
        <f t="shared" si="7"/>
        <v>-0.42813509643014003</v>
      </c>
      <c r="BL8">
        <f t="shared" si="8"/>
        <v>-0.44081491629981606</v>
      </c>
    </row>
    <row r="9" spans="1:64" ht="15.75">
      <c r="A9" s="20" t="s">
        <v>143</v>
      </c>
      <c r="B9" s="106">
        <v>135</v>
      </c>
      <c r="C9" s="20" t="str">
        <f>"F"&amp;B9</f>
        <v>F135</v>
      </c>
      <c r="D9" s="20" t="str">
        <f>"G"&amp;B9</f>
        <v>G135</v>
      </c>
      <c r="AA9" s="130" t="s">
        <v>40</v>
      </c>
      <c r="AB9" s="129">
        <f t="shared" si="9"/>
        <v>206.06036403003432</v>
      </c>
      <c r="AC9" s="126">
        <v>20.606036403003433</v>
      </c>
      <c r="AD9">
        <v>10</v>
      </c>
      <c r="AE9" s="123" t="s">
        <v>34</v>
      </c>
      <c r="AF9" s="126">
        <v>27.669866859401925</v>
      </c>
      <c r="AG9" s="126"/>
      <c r="AH9" s="126"/>
      <c r="AI9" s="126"/>
      <c r="AJ9" s="126"/>
      <c r="AK9" s="126"/>
      <c r="AL9" s="126"/>
      <c r="AM9" s="126"/>
      <c r="AW9">
        <v>-6600</v>
      </c>
      <c r="AX9">
        <f t="shared" si="0"/>
        <v>-0.21221992594232092</v>
      </c>
      <c r="AY9">
        <f t="shared" si="1"/>
        <v>-0.20322893901232758</v>
      </c>
      <c r="AZ9">
        <f t="shared" si="2"/>
        <v>-8.9909869299933422E-3</v>
      </c>
      <c r="BA9">
        <f t="shared" si="3"/>
        <v>0.97112204527689305</v>
      </c>
      <c r="BB9">
        <f t="shared" si="4"/>
        <v>-0.21486770858571491</v>
      </c>
      <c r="BC9">
        <f t="shared" si="5"/>
        <v>-0.2382827839890882</v>
      </c>
      <c r="BD9">
        <f t="shared" si="6"/>
        <v>-0.11970833554183977</v>
      </c>
      <c r="BE9">
        <f t="shared" si="7"/>
        <v>-0.24540149376410975</v>
      </c>
      <c r="BF9">
        <f t="shared" si="7"/>
        <v>-0.2454014937683687</v>
      </c>
      <c r="BG9">
        <f t="shared" si="7"/>
        <v>-0.24540149362062819</v>
      </c>
      <c r="BH9">
        <f t="shared" si="7"/>
        <v>-0.24540149874565087</v>
      </c>
      <c r="BI9">
        <f t="shared" si="7"/>
        <v>-0.24540132096194073</v>
      </c>
      <c r="BJ9">
        <f t="shared" si="7"/>
        <v>-0.24540748816805469</v>
      </c>
      <c r="BK9">
        <f t="shared" si="7"/>
        <v>-0.24519355719560754</v>
      </c>
      <c r="BL9">
        <f t="shared" si="8"/>
        <v>-0.25262126853672751</v>
      </c>
    </row>
    <row r="10" spans="1:64" ht="13.5" thickBot="1">
      <c r="C10" s="6" t="s">
        <v>71</v>
      </c>
      <c r="D10" s="6" t="s">
        <v>72</v>
      </c>
      <c r="Z10">
        <f>Y10/AD10</f>
        <v>0</v>
      </c>
      <c r="AA10" s="131" t="s">
        <v>31</v>
      </c>
      <c r="AB10" s="132">
        <f t="shared" si="9"/>
        <v>35874.404438715348</v>
      </c>
      <c r="AC10" s="133">
        <v>3.587440443871535</v>
      </c>
      <c r="AD10">
        <v>10000</v>
      </c>
      <c r="AE10" s="123" t="s">
        <v>30</v>
      </c>
      <c r="AF10" s="133">
        <v>4.25</v>
      </c>
      <c r="AG10" s="133"/>
      <c r="AH10" s="133"/>
      <c r="AI10" s="133"/>
      <c r="AJ10" s="133"/>
      <c r="AK10" s="133"/>
      <c r="AL10" s="133"/>
      <c r="AM10" s="133"/>
      <c r="AW10">
        <v>-6400</v>
      </c>
      <c r="AX10">
        <f t="shared" si="0"/>
        <v>-0.21544033026751225</v>
      </c>
      <c r="AY10">
        <f t="shared" si="1"/>
        <v>-0.19891506877691506</v>
      </c>
      <c r="AZ10">
        <f t="shared" si="2"/>
        <v>-1.652526149059718E-2</v>
      </c>
      <c r="BA10">
        <f t="shared" si="3"/>
        <v>0.97033716429969175</v>
      </c>
      <c r="BB10">
        <f t="shared" si="4"/>
        <v>-0.38397842948101663</v>
      </c>
      <c r="BC10">
        <f t="shared" si="5"/>
        <v>-6.073797250728441E-2</v>
      </c>
      <c r="BD10">
        <f t="shared" si="6"/>
        <v>-3.0378325888042953E-2</v>
      </c>
      <c r="BE10">
        <f t="shared" si="7"/>
        <v>-6.2569418666605717E-2</v>
      </c>
      <c r="BF10">
        <f t="shared" si="7"/>
        <v>-6.2569418667908105E-2</v>
      </c>
      <c r="BG10">
        <f t="shared" si="7"/>
        <v>-6.2569418623996481E-2</v>
      </c>
      <c r="BH10">
        <f t="shared" si="7"/>
        <v>-6.2569420104522447E-2</v>
      </c>
      <c r="BI10">
        <f t="shared" si="7"/>
        <v>-6.2569370187064058E-2</v>
      </c>
      <c r="BJ10">
        <f t="shared" si="7"/>
        <v>-6.2571053205683527E-2</v>
      </c>
      <c r="BK10">
        <f t="shared" si="7"/>
        <v>-6.2514308594062609E-2</v>
      </c>
      <c r="BL10">
        <f t="shared" si="8"/>
        <v>-6.4427620773638949E-2</v>
      </c>
    </row>
    <row r="11" spans="1:64" ht="14.25">
      <c r="A11" t="s">
        <v>67</v>
      </c>
      <c r="C11" s="23">
        <f ca="1">INTERCEPT(INDIRECT(D9):G1000,INDIRECT(C9):$F1000)</f>
        <v>4.6756086268344321E-2</v>
      </c>
      <c r="D11" s="5">
        <f>+E11*F11</f>
        <v>-6.2579817640910293E-3</v>
      </c>
      <c r="E11" s="11">
        <v>-625.79817640910289</v>
      </c>
      <c r="F11">
        <v>1.0000000000000001E-5</v>
      </c>
      <c r="AA11" s="134" t="s">
        <v>41</v>
      </c>
      <c r="AB11" s="10">
        <f>1-AB7^2</f>
        <v>0.99911686219777363</v>
      </c>
      <c r="AC11" s="10">
        <f>SUM(AE21:AE1946)</f>
        <v>5.8353340134232002E-3</v>
      </c>
      <c r="AD11" s="134" t="s">
        <v>42</v>
      </c>
      <c r="AE11" s="123"/>
      <c r="AF11" s="10">
        <v>2.1200951118540937E-2</v>
      </c>
      <c r="AG11" s="10"/>
      <c r="AH11" s="10"/>
      <c r="AI11" s="10"/>
      <c r="AJ11" s="10"/>
      <c r="AK11" s="10"/>
      <c r="AL11" s="10"/>
      <c r="AM11" s="10"/>
      <c r="AW11">
        <v>-6200</v>
      </c>
      <c r="AX11">
        <f t="shared" si="0"/>
        <v>-0.21798258147418412</v>
      </c>
      <c r="AY11">
        <f t="shared" si="1"/>
        <v>-0.19447608901777669</v>
      </c>
      <c r="AZ11">
        <f t="shared" si="2"/>
        <v>-2.3506492456407419E-2</v>
      </c>
      <c r="BA11">
        <f t="shared" si="3"/>
        <v>0.97048446188882798</v>
      </c>
      <c r="BB11">
        <f t="shared" si="4"/>
        <v>-0.54091881098639938</v>
      </c>
      <c r="BC11">
        <f t="shared" si="5"/>
        <v>0.11668999434520198</v>
      </c>
      <c r="BD11">
        <f t="shared" si="6"/>
        <v>5.841129226598795E-2</v>
      </c>
      <c r="BE11">
        <f t="shared" si="7"/>
        <v>0.12020248921069898</v>
      </c>
      <c r="BF11">
        <f t="shared" si="7"/>
        <v>0.12020248921311796</v>
      </c>
      <c r="BG11">
        <f t="shared" si="7"/>
        <v>0.12020248913112752</v>
      </c>
      <c r="BH11">
        <f t="shared" si="7"/>
        <v>0.12020249191016265</v>
      </c>
      <c r="BI11">
        <f t="shared" si="7"/>
        <v>0.12020239771581064</v>
      </c>
      <c r="BJ11">
        <f t="shared" si="7"/>
        <v>0.12020559039859856</v>
      </c>
      <c r="BK11">
        <f t="shared" si="7"/>
        <v>0.12009737628029414</v>
      </c>
      <c r="BL11">
        <f t="shared" si="8"/>
        <v>0.12376602698944961</v>
      </c>
    </row>
    <row r="12" spans="1:64">
      <c r="A12" t="s">
        <v>68</v>
      </c>
      <c r="C12" s="23">
        <f ca="1">SLOPE(INDIRECT(D9):G1000,INDIRECT(C9):$F1000)</f>
        <v>4.95816129339348E-5</v>
      </c>
      <c r="D12" s="5">
        <f>+E12*F12</f>
        <v>7.2374402146811736E-6</v>
      </c>
      <c r="E12" s="12">
        <v>0.72374402146811734</v>
      </c>
      <c r="F12">
        <v>1.0000000000000001E-5</v>
      </c>
      <c r="AA12" s="135" t="s">
        <v>25</v>
      </c>
      <c r="AB12" s="10">
        <f>AB7*SIN(RADIANS(AB9))</f>
        <v>1.3055486678759286E-2</v>
      </c>
      <c r="AE12" s="123"/>
      <c r="AW12">
        <v>-6000</v>
      </c>
      <c r="AX12">
        <f t="shared" si="0"/>
        <v>-0.21962028104903608</v>
      </c>
      <c r="AY12">
        <f t="shared" si="1"/>
        <v>-0.18991199973491243</v>
      </c>
      <c r="AZ12">
        <f t="shared" si="2"/>
        <v>-2.9708281314123654E-2</v>
      </c>
      <c r="BA12">
        <f t="shared" si="3"/>
        <v>0.97156042607584869</v>
      </c>
      <c r="BB12">
        <f t="shared" si="4"/>
        <v>-0.6810395196777782</v>
      </c>
      <c r="BC12">
        <f t="shared" si="5"/>
        <v>0.29434217304974436</v>
      </c>
      <c r="BD12">
        <f t="shared" si="6"/>
        <v>0.14824291583808344</v>
      </c>
      <c r="BE12">
        <f t="shared" si="7"/>
        <v>0.30308983387895194</v>
      </c>
      <c r="BF12">
        <f t="shared" si="7"/>
        <v>0.30308983388369426</v>
      </c>
      <c r="BG12">
        <f t="shared" si="7"/>
        <v>0.30308983371649412</v>
      </c>
      <c r="BH12">
        <f t="shared" si="7"/>
        <v>0.30308983961148817</v>
      </c>
      <c r="BI12">
        <f t="shared" si="7"/>
        <v>0.30308963177101317</v>
      </c>
      <c r="BJ12">
        <f t="shared" si="7"/>
        <v>0.3030969596343917</v>
      </c>
      <c r="BK12">
        <f t="shared" si="7"/>
        <v>0.30283861017352398</v>
      </c>
      <c r="BL12">
        <f t="shared" si="8"/>
        <v>0.31195967475253816</v>
      </c>
    </row>
    <row r="13" spans="1:64" ht="16.5" thickBot="1">
      <c r="A13" t="s">
        <v>70</v>
      </c>
      <c r="C13" s="5" t="s">
        <v>65</v>
      </c>
      <c r="D13" s="5">
        <f>+E13*F13</f>
        <v>1.2020481566439958E-8</v>
      </c>
      <c r="E13" s="13">
        <v>0.12020481566439958</v>
      </c>
      <c r="F13">
        <v>9.9999999999999995E-8</v>
      </c>
      <c r="AA13" s="136" t="s">
        <v>43</v>
      </c>
      <c r="AB13" s="137">
        <f>AB6*86400*300000/149600000</f>
        <v>7.4891810878683973</v>
      </c>
      <c r="AC13" t="s">
        <v>50</v>
      </c>
      <c r="AE13" s="123"/>
      <c r="AW13">
        <v>-5800</v>
      </c>
      <c r="AX13">
        <f t="shared" si="0"/>
        <v>-0.22014929670231731</v>
      </c>
      <c r="AY13">
        <f t="shared" si="1"/>
        <v>-0.18522280092832241</v>
      </c>
      <c r="AZ13">
        <f t="shared" si="2"/>
        <v>-3.4926495773994912E-2</v>
      </c>
      <c r="BA13">
        <f t="shared" si="3"/>
        <v>0.97353917133577128</v>
      </c>
      <c r="BB13">
        <f t="shared" si="4"/>
        <v>-0.80005929005396204</v>
      </c>
      <c r="BC13">
        <f t="shared" si="5"/>
        <v>0.47255488467667101</v>
      </c>
      <c r="BD13">
        <f t="shared" si="6"/>
        <v>0.24077478774574496</v>
      </c>
      <c r="BE13">
        <f t="shared" si="7"/>
        <v>0.48626545460827608</v>
      </c>
      <c r="BF13">
        <f t="shared" si="7"/>
        <v>0.48626545461294673</v>
      </c>
      <c r="BG13">
        <f t="shared" si="7"/>
        <v>0.48626545443517299</v>
      </c>
      <c r="BH13">
        <f t="shared" si="7"/>
        <v>0.48626546120160419</v>
      </c>
      <c r="BI13">
        <f t="shared" si="7"/>
        <v>0.48626520365742487</v>
      </c>
      <c r="BJ13">
        <f t="shared" si="7"/>
        <v>0.48627500633916931</v>
      </c>
      <c r="BK13">
        <f t="shared" si="7"/>
        <v>0.48590193113934993</v>
      </c>
      <c r="BL13">
        <f t="shared" si="8"/>
        <v>0.50015332251562672</v>
      </c>
    </row>
    <row r="14" spans="1:64">
      <c r="A14" t="s">
        <v>75</v>
      </c>
      <c r="E14">
        <f>SUM(R21:R85)</f>
        <v>3.4473185176225405</v>
      </c>
      <c r="AA14" s="136" t="s">
        <v>26</v>
      </c>
      <c r="AB14" s="10">
        <f>2*AB5*365.24/C8</f>
        <v>4.3835243159126302E-7</v>
      </c>
      <c r="AC14" t="s">
        <v>49</v>
      </c>
      <c r="AE14" s="123"/>
      <c r="AW14">
        <v>-5600</v>
      </c>
      <c r="AX14">
        <f t="shared" si="0"/>
        <v>-0.21939304237191992</v>
      </c>
      <c r="AY14">
        <f t="shared" si="1"/>
        <v>-0.18040849259800651</v>
      </c>
      <c r="AZ14">
        <f t="shared" si="2"/>
        <v>-3.8984549773913406E-2</v>
      </c>
      <c r="BA14">
        <f t="shared" si="3"/>
        <v>0.97637202199321194</v>
      </c>
      <c r="BB14">
        <f t="shared" si="4"/>
        <v>-0.89413308558046178</v>
      </c>
      <c r="BC14">
        <f t="shared" si="5"/>
        <v>0.65165235336605554</v>
      </c>
      <c r="BD14">
        <f t="shared" si="6"/>
        <v>0.33786798816180869</v>
      </c>
      <c r="BE14">
        <f t="shared" si="7"/>
        <v>0.66989517743346483</v>
      </c>
      <c r="BF14">
        <f t="shared" si="7"/>
        <v>0.66989517743646054</v>
      </c>
      <c r="BG14">
        <f t="shared" si="7"/>
        <v>0.66989517730786119</v>
      </c>
      <c r="BH14">
        <f t="shared" si="7"/>
        <v>0.66989518282827221</v>
      </c>
      <c r="BI14">
        <f t="shared" si="7"/>
        <v>0.66989494585257492</v>
      </c>
      <c r="BJ14">
        <f t="shared" si="7"/>
        <v>0.66990511859190249</v>
      </c>
      <c r="BK14">
        <f t="shared" si="7"/>
        <v>0.66946850355011878</v>
      </c>
      <c r="BL14">
        <f t="shared" si="8"/>
        <v>0.68834697027871528</v>
      </c>
    </row>
    <row r="15" spans="1:64" ht="15.75">
      <c r="A15" s="4" t="s">
        <v>69</v>
      </c>
      <c r="C15" s="18">
        <f ca="1">(C7+C11)+(C8+C12)*INT(MAX(F21:F3528))</f>
        <v>59974.311828394217</v>
      </c>
      <c r="D15" s="10">
        <f>+C7+INT(MAX(F21:F1583))*C8+D11+D12*INT(MAX(F21:F4018))+D13*INT(MAX(F21:F4045)^2)</f>
        <v>59974.51923689471</v>
      </c>
      <c r="E15" s="83" t="s">
        <v>235</v>
      </c>
      <c r="F15" s="82">
        <v>1</v>
      </c>
      <c r="R15" t="s">
        <v>247</v>
      </c>
      <c r="S15" s="5">
        <v>0.2</v>
      </c>
      <c r="AA15" s="135" t="s">
        <v>44</v>
      </c>
      <c r="AB15" s="138">
        <f>(AB10-AB2)/AD2</f>
        <v>-2509.476090750547</v>
      </c>
      <c r="AC15" t="s">
        <v>32</v>
      </c>
      <c r="AE15" s="123"/>
      <c r="AW15">
        <v>-5400</v>
      </c>
      <c r="AX15">
        <f t="shared" si="0"/>
        <v>-0.21720762378899439</v>
      </c>
      <c r="AY15">
        <f t="shared" si="1"/>
        <v>-0.17546907474396478</v>
      </c>
      <c r="AZ15">
        <f t="shared" si="2"/>
        <v>-4.1738549045029605E-2</v>
      </c>
      <c r="BA15">
        <f t="shared" si="3"/>
        <v>0.97998684685525761</v>
      </c>
      <c r="BB15">
        <f t="shared" si="4"/>
        <v>-0.95993722514190361</v>
      </c>
      <c r="BC15">
        <f t="shared" si="5"/>
        <v>0.8319389511708869</v>
      </c>
      <c r="BD15">
        <f t="shared" si="6"/>
        <v>0.44174688599880446</v>
      </c>
      <c r="BE15">
        <f t="shared" si="7"/>
        <v>0.85413346232201304</v>
      </c>
      <c r="BF15">
        <f t="shared" si="7"/>
        <v>0.85413346232326104</v>
      </c>
      <c r="BG15">
        <f t="shared" si="7"/>
        <v>0.85413346225933084</v>
      </c>
      <c r="BH15">
        <f t="shared" si="7"/>
        <v>0.85413346553432601</v>
      </c>
      <c r="BI15">
        <f t="shared" si="7"/>
        <v>0.85413329776384472</v>
      </c>
      <c r="BJ15">
        <f t="shared" si="7"/>
        <v>0.85414189230190352</v>
      </c>
      <c r="BK15">
        <f t="shared" si="7"/>
        <v>0.85370172074023776</v>
      </c>
      <c r="BL15">
        <f t="shared" si="8"/>
        <v>0.87654061804180383</v>
      </c>
    </row>
    <row r="16" spans="1:64" ht="15.75">
      <c r="A16" s="7" t="s">
        <v>56</v>
      </c>
      <c r="C16" s="19">
        <f ca="1">+C8+C12</f>
        <v>2.606114881612934</v>
      </c>
      <c r="D16" s="69">
        <f>+C8+D12+2*D13*MAX(F21:F120)</f>
        <v>2.6061594936038666</v>
      </c>
      <c r="E16" s="83" t="s">
        <v>236</v>
      </c>
      <c r="F16" s="84">
        <f ca="1">NOW()+15018.5+$C$5/24</f>
        <v>60162.854077546297</v>
      </c>
      <c r="R16" t="s">
        <v>248</v>
      </c>
      <c r="S16" s="5">
        <v>0.1</v>
      </c>
      <c r="AA16" s="134" t="s">
        <v>45</v>
      </c>
      <c r="AB16" s="138">
        <f>365.24*AB8</f>
        <v>17401.535883516921</v>
      </c>
      <c r="AC16" t="s">
        <v>2</v>
      </c>
      <c r="AD16" s="10"/>
      <c r="AE16" s="123"/>
      <c r="AW16">
        <v>-5200</v>
      </c>
      <c r="AX16">
        <f t="shared" si="0"/>
        <v>-0.21348682064283805</v>
      </c>
      <c r="AY16">
        <f t="shared" si="1"/>
        <v>-0.1704045473661972</v>
      </c>
      <c r="AZ16">
        <f t="shared" si="2"/>
        <v>-4.308227327664086E-2</v>
      </c>
      <c r="BA16">
        <f t="shared" si="3"/>
        <v>0.98428734912935079</v>
      </c>
      <c r="BB16">
        <f t="shared" si="4"/>
        <v>-0.9947753593017814</v>
      </c>
      <c r="BC16">
        <f t="shared" si="5"/>
        <v>1.0136908851835231</v>
      </c>
      <c r="BD16">
        <f t="shared" si="6"/>
        <v>0.55522443480613659</v>
      </c>
      <c r="BE16">
        <f t="shared" si="7"/>
        <v>1.0391189168294623</v>
      </c>
      <c r="BF16">
        <f t="shared" si="7"/>
        <v>1.0391189168297599</v>
      </c>
      <c r="BG16">
        <f t="shared" si="7"/>
        <v>1.0391189168100108</v>
      </c>
      <c r="BH16">
        <f t="shared" si="7"/>
        <v>1.0391189181208289</v>
      </c>
      <c r="BI16">
        <f t="shared" si="7"/>
        <v>1.0391188311171884</v>
      </c>
      <c r="BJ16">
        <f t="shared" si="7"/>
        <v>1.039124605884723</v>
      </c>
      <c r="BK16">
        <f t="shared" si="7"/>
        <v>1.0387414351883753</v>
      </c>
      <c r="BL16">
        <f t="shared" si="8"/>
        <v>1.0647342658048924</v>
      </c>
    </row>
    <row r="17" spans="1:75" ht="16.5" thickBot="1">
      <c r="A17" s="23" t="s">
        <v>141</v>
      </c>
      <c r="C17">
        <f>COUNT(C21:C2186)</f>
        <v>142</v>
      </c>
      <c r="E17" s="83" t="s">
        <v>237</v>
      </c>
      <c r="F17" s="84">
        <f ca="1">ROUND(2*(F16-$C$7)/$C$8,0)/2+F15</f>
        <v>6811.5</v>
      </c>
      <c r="R17" t="s">
        <v>245</v>
      </c>
      <c r="S17" s="5">
        <v>1</v>
      </c>
      <c r="AA17" s="134" t="s">
        <v>46</v>
      </c>
      <c r="AB17" s="139">
        <f>AB13^3/AB8^2</f>
        <v>0.1850480449872399</v>
      </c>
      <c r="AE17" s="123"/>
      <c r="AW17">
        <v>-5000</v>
      </c>
      <c r="AX17">
        <f t="shared" si="0"/>
        <v>-0.20816678997717436</v>
      </c>
      <c r="AY17">
        <f t="shared" si="1"/>
        <v>-0.16521491046470382</v>
      </c>
      <c r="AZ17">
        <f t="shared" si="2"/>
        <v>-4.2951879512470537E-2</v>
      </c>
      <c r="BA17">
        <f t="shared" si="3"/>
        <v>0.98915261370536245</v>
      </c>
      <c r="BB17">
        <f t="shared" si="4"/>
        <v>-0.99670589394374975</v>
      </c>
      <c r="BC17">
        <f t="shared" si="5"/>
        <v>1.1971472702029708</v>
      </c>
      <c r="BD17">
        <f t="shared" si="6"/>
        <v>0.68204488303302413</v>
      </c>
      <c r="BE17">
        <f t="shared" si="7"/>
        <v>1.2249696947408584</v>
      </c>
      <c r="BF17">
        <f t="shared" si="7"/>
        <v>1.2249696947408868</v>
      </c>
      <c r="BG17">
        <f t="shared" si="7"/>
        <v>1.2249696947380704</v>
      </c>
      <c r="BH17">
        <f t="shared" si="7"/>
        <v>1.2249696950176503</v>
      </c>
      <c r="BI17">
        <f t="shared" si="7"/>
        <v>1.224969667263708</v>
      </c>
      <c r="BJ17">
        <f t="shared" si="7"/>
        <v>1.2249724224125316</v>
      </c>
      <c r="BK17">
        <f t="shared" si="7"/>
        <v>1.2246990199847856</v>
      </c>
      <c r="BL17">
        <f t="shared" si="8"/>
        <v>1.2529279135679809</v>
      </c>
    </row>
    <row r="18" spans="1:75" ht="17.25" thickTop="1" thickBot="1">
      <c r="A18" s="7" t="s">
        <v>233</v>
      </c>
      <c r="C18" s="30">
        <f ca="1">+C15</f>
        <v>59974.311828394217</v>
      </c>
      <c r="D18" s="31">
        <f ca="1">C16</f>
        <v>2.606114881612934</v>
      </c>
      <c r="E18" s="83" t="s">
        <v>238</v>
      </c>
      <c r="F18" s="10">
        <f ca="1">ROUND(2*(F16-$C$15)/$C$16,0)/2+F15</f>
        <v>73.5</v>
      </c>
      <c r="R18" t="s">
        <v>244</v>
      </c>
      <c r="S18" s="5">
        <v>1</v>
      </c>
      <c r="AA18" s="140" t="s">
        <v>47</v>
      </c>
      <c r="AB18" s="141">
        <f>2*PI()/(AB8*365.2422)*AD2</f>
        <v>9.4096823881544282E-4</v>
      </c>
      <c r="AC18" s="142" t="s">
        <v>24</v>
      </c>
      <c r="AD18" s="142"/>
      <c r="AE18" s="143"/>
      <c r="AW18">
        <v>-4800</v>
      </c>
      <c r="AX18">
        <f t="shared" si="0"/>
        <v>-0.20123027488392087</v>
      </c>
      <c r="AY18">
        <f t="shared" si="1"/>
        <v>-0.15990016403948459</v>
      </c>
      <c r="AZ18">
        <f t="shared" si="2"/>
        <v>-4.133011084443626E-2</v>
      </c>
      <c r="BA18">
        <f t="shared" si="3"/>
        <v>0.99443730652100615</v>
      </c>
      <c r="BB18">
        <f t="shared" si="4"/>
        <v>-0.96468709062152347</v>
      </c>
      <c r="BC18">
        <f t="shared" si="5"/>
        <v>1.3825006848218468</v>
      </c>
      <c r="BD18">
        <f t="shared" si="6"/>
        <v>0.82744032808668289</v>
      </c>
      <c r="BE18">
        <f t="shared" ref="BE18:BK33" si="10">$BL18+$AB$7*SIN(BF18)</f>
        <v>1.4117788640032094</v>
      </c>
      <c r="BF18">
        <f t="shared" si="10"/>
        <v>1.4117788640032096</v>
      </c>
      <c r="BG18">
        <f t="shared" si="10"/>
        <v>1.4117788640031479</v>
      </c>
      <c r="BH18">
        <f t="shared" si="10"/>
        <v>1.4117788640162845</v>
      </c>
      <c r="BI18">
        <f t="shared" si="10"/>
        <v>1.4117788612246607</v>
      </c>
      <c r="BJ18">
        <f t="shared" si="10"/>
        <v>1.4117794544647322</v>
      </c>
      <c r="BK18">
        <f t="shared" si="10"/>
        <v>1.4116534359754138</v>
      </c>
      <c r="BL18">
        <f t="shared" si="8"/>
        <v>1.4411215613310695</v>
      </c>
    </row>
    <row r="19" spans="1:75" ht="13.5" thickBot="1">
      <c r="A19" s="7" t="s">
        <v>234</v>
      </c>
      <c r="C19" s="21">
        <f>+D15</f>
        <v>59974.51923689471</v>
      </c>
      <c r="D19" s="22">
        <f>+D16</f>
        <v>2.6061594936038666</v>
      </c>
      <c r="E19" s="83" t="s">
        <v>239</v>
      </c>
      <c r="F19" s="85">
        <f ca="1">+$C$15+$C$16*F18-15018.5-$C$5/24</f>
        <v>45147.7571055261</v>
      </c>
      <c r="AA19" s="144"/>
      <c r="AC19" s="144"/>
      <c r="AW19">
        <v>-4600</v>
      </c>
      <c r="AX19">
        <f t="shared" si="0"/>
        <v>-0.19270999610501871</v>
      </c>
      <c r="AY19">
        <f t="shared" si="1"/>
        <v>-0.15446030809053951</v>
      </c>
      <c r="AZ19">
        <f t="shared" si="2"/>
        <v>-3.8249688014479213E-2</v>
      </c>
      <c r="BA19">
        <f t="shared" si="3"/>
        <v>0.99997299212747781</v>
      </c>
      <c r="BB19">
        <f t="shared" si="4"/>
        <v>-0.89873058941887107</v>
      </c>
      <c r="BC19">
        <f t="shared" si="5"/>
        <v>1.5698875103071586</v>
      </c>
      <c r="BD19">
        <f t="shared" si="6"/>
        <v>0.99909159623589661</v>
      </c>
      <c r="BE19">
        <f t="shared" si="10"/>
        <v>1.5996099098333041</v>
      </c>
      <c r="BF19">
        <f t="shared" si="10"/>
        <v>1.5996099098333041</v>
      </c>
      <c r="BG19">
        <f t="shared" si="10"/>
        <v>1.5996099098333041</v>
      </c>
      <c r="BH19">
        <f t="shared" si="10"/>
        <v>1.5996099098333283</v>
      </c>
      <c r="BI19">
        <f t="shared" si="10"/>
        <v>1.5996099098615681</v>
      </c>
      <c r="BJ19">
        <f t="shared" si="10"/>
        <v>1.5996099428460413</v>
      </c>
      <c r="BK19">
        <f t="shared" si="10"/>
        <v>1.5996484434615279</v>
      </c>
      <c r="BL19">
        <f t="shared" si="8"/>
        <v>1.6293152090941581</v>
      </c>
    </row>
    <row r="20" spans="1:75" ht="15" thickBot="1">
      <c r="A20" s="6" t="s">
        <v>57</v>
      </c>
      <c r="B20" s="6" t="s">
        <v>58</v>
      </c>
      <c r="C20" s="6" t="s">
        <v>59</v>
      </c>
      <c r="D20" s="6" t="s">
        <v>64</v>
      </c>
      <c r="E20" s="6" t="s">
        <v>60</v>
      </c>
      <c r="F20" s="6" t="s">
        <v>61</v>
      </c>
      <c r="G20" s="6" t="s">
        <v>62</v>
      </c>
      <c r="H20" s="9" t="s">
        <v>247</v>
      </c>
      <c r="I20" s="9" t="s">
        <v>248</v>
      </c>
      <c r="J20" s="9" t="s">
        <v>245</v>
      </c>
      <c r="K20" s="9" t="s">
        <v>244</v>
      </c>
      <c r="L20" s="9" t="s">
        <v>77</v>
      </c>
      <c r="M20" s="9" t="s">
        <v>78</v>
      </c>
      <c r="N20" s="9" t="s">
        <v>79</v>
      </c>
      <c r="O20" s="9" t="s">
        <v>74</v>
      </c>
      <c r="P20" s="8" t="s">
        <v>73</v>
      </c>
      <c r="Q20" s="6" t="s">
        <v>66</v>
      </c>
      <c r="S20" s="8" t="s">
        <v>706</v>
      </c>
      <c r="U20" s="86" t="s">
        <v>240</v>
      </c>
      <c r="V20" s="9" t="s">
        <v>247</v>
      </c>
      <c r="W20" s="9" t="s">
        <v>248</v>
      </c>
      <c r="X20" s="9" t="s">
        <v>245</v>
      </c>
      <c r="Y20" s="9" t="s">
        <v>244</v>
      </c>
      <c r="Z20" s="6" t="s">
        <v>61</v>
      </c>
      <c r="AA20" s="8" t="s">
        <v>33</v>
      </c>
      <c r="AB20" s="8" t="s">
        <v>35</v>
      </c>
      <c r="AC20" s="8" t="s">
        <v>36</v>
      </c>
      <c r="AD20" s="8" t="s">
        <v>27</v>
      </c>
      <c r="AE20" s="8" t="s">
        <v>48</v>
      </c>
      <c r="AF20" s="8" t="s">
        <v>1</v>
      </c>
      <c r="AG20" s="113"/>
      <c r="AH20" s="8" t="s">
        <v>9</v>
      </c>
      <c r="AI20" s="8" t="s">
        <v>10</v>
      </c>
      <c r="AJ20" s="8" t="s">
        <v>11</v>
      </c>
      <c r="AK20" s="8" t="s">
        <v>28</v>
      </c>
      <c r="AL20" s="8" t="s">
        <v>12</v>
      </c>
      <c r="AM20" s="8" t="s">
        <v>13</v>
      </c>
      <c r="AN20" s="6" t="s">
        <v>14</v>
      </c>
      <c r="AO20" s="6" t="s">
        <v>15</v>
      </c>
      <c r="AP20" s="6" t="s">
        <v>16</v>
      </c>
      <c r="AQ20" s="6" t="s">
        <v>17</v>
      </c>
      <c r="AR20" s="6" t="s">
        <v>18</v>
      </c>
      <c r="AS20" s="6" t="s">
        <v>19</v>
      </c>
      <c r="AT20" s="6" t="s">
        <v>20</v>
      </c>
      <c r="AU20" s="6" t="s">
        <v>189</v>
      </c>
      <c r="AV20" s="145"/>
      <c r="AW20">
        <v>-4400</v>
      </c>
      <c r="AX20">
        <f t="shared" si="0"/>
        <v>-0.18269080588281197</v>
      </c>
      <c r="AY20">
        <f t="shared" si="1"/>
        <v>-0.1488953426178686</v>
      </c>
      <c r="AZ20">
        <f t="shared" si="2"/>
        <v>-3.3795463264943371E-2</v>
      </c>
      <c r="BA20">
        <f t="shared" si="3"/>
        <v>1.0055710604029684</v>
      </c>
      <c r="BB20">
        <f t="shared" si="4"/>
        <v>-0.80004781084456023</v>
      </c>
      <c r="BC20">
        <f t="shared" si="5"/>
        <v>1.7593785900212104</v>
      </c>
      <c r="BD20">
        <f t="shared" si="6"/>
        <v>1.2088990530444057</v>
      </c>
      <c r="BE20">
        <f t="shared" si="10"/>
        <v>1.7884926299935324</v>
      </c>
      <c r="BF20">
        <f t="shared" si="10"/>
        <v>1.7884926299935346</v>
      </c>
      <c r="BG20">
        <f t="shared" si="10"/>
        <v>1.7884926299938695</v>
      </c>
      <c r="BH20">
        <f t="shared" si="10"/>
        <v>1.7884926300460235</v>
      </c>
      <c r="BI20">
        <f t="shared" si="10"/>
        <v>1.7884926381716935</v>
      </c>
      <c r="BJ20">
        <f t="shared" si="10"/>
        <v>1.7884939041561914</v>
      </c>
      <c r="BK20">
        <f t="shared" si="10"/>
        <v>1.7886910569165761</v>
      </c>
      <c r="BL20">
        <f t="shared" si="8"/>
        <v>1.8175088568572468</v>
      </c>
    </row>
    <row r="21" spans="1:75" s="26" customFormat="1" ht="12.75" customHeight="1">
      <c r="A21" s="103" t="s">
        <v>255</v>
      </c>
      <c r="B21" s="104" t="s">
        <v>145</v>
      </c>
      <c r="C21" s="103">
        <v>25946.33</v>
      </c>
      <c r="D21" s="103" t="s">
        <v>248</v>
      </c>
      <c r="E21" s="26">
        <f t="shared" ref="E21:E52" si="11">+(C21-C$7)/C$8</f>
        <v>-6319.0791880771358</v>
      </c>
      <c r="F21" s="26">
        <f t="shared" ref="F21:F52" si="12">ROUND(2*E21,0)/2</f>
        <v>-6319</v>
      </c>
      <c r="G21" s="26">
        <f t="shared" ref="G21:G41" si="13">+C21-(C$7+F21*C$8)</f>
        <v>-0.20636929999818676</v>
      </c>
      <c r="I21" s="26">
        <f t="shared" ref="I21:I41" si="14">+G21</f>
        <v>-0.20636929999818676</v>
      </c>
      <c r="P21" s="26">
        <f t="shared" ref="P21:P52" si="15">+D$11+D$12*F21+D$13*F21^2</f>
        <v>0.42798358957219179</v>
      </c>
      <c r="Q21" s="27">
        <f t="shared" ref="Q21:Q52" si="16">+C21-15018.5</f>
        <v>10927.830000000002</v>
      </c>
      <c r="R21" s="26">
        <f t="shared" ref="R21:R41" si="17">+(P21-G21)^2</f>
        <v>0.40240358850628882</v>
      </c>
      <c r="S21" s="105">
        <f t="shared" ref="S21:S41" si="18">S$16</f>
        <v>0.1</v>
      </c>
      <c r="W21" s="26">
        <f t="shared" ref="W21:W41" si="19">AB21</f>
        <v>-0.18693679153526174</v>
      </c>
      <c r="Z21">
        <f t="shared" ref="Z21:Z52" si="20">F21</f>
        <v>-6319</v>
      </c>
      <c r="AA21" s="119">
        <f t="shared" ref="AA21:AA52" si="21">AB$3+AB$4*Z21+AB$5*Z21^2+AH21</f>
        <v>-0.21656486457112895</v>
      </c>
      <c r="AB21" s="119">
        <f t="shared" ref="AB21:AB52" si="22">IF(S21&lt;&gt;0,G21-AH21, -9999)</f>
        <v>-0.18693679153526174</v>
      </c>
      <c r="AC21" s="119">
        <f t="shared" ref="AC21:AC52" si="23">+G21-P21</f>
        <v>-0.6343528895703785</v>
      </c>
      <c r="AD21" s="119">
        <f t="shared" ref="AD21:AD52" si="24">IF(S21&lt;&gt;0,G21-AA21, -9999)</f>
        <v>1.0195564572942184E-2</v>
      </c>
      <c r="AE21" s="119">
        <f t="shared" ref="AE21:AE52" si="25">+(G21-AA21)^2*S21</f>
        <v>1.0394953696103375E-5</v>
      </c>
      <c r="AF21">
        <f t="shared" ref="AF21:AF52" si="26">IF(S21&lt;&gt;0,G21-P21, -9999)</f>
        <v>-0.6343528895703785</v>
      </c>
      <c r="AG21" s="146"/>
      <c r="AH21">
        <f t="shared" ref="AH21:AH52" si="27">$AB$6*($AB$11/AI21*AJ21+$AB$12)</f>
        <v>-1.9432508462925029E-2</v>
      </c>
      <c r="AI21">
        <f t="shared" ref="AI21:AI52" si="28">1+$AB$7*COS(AL21)</f>
        <v>0.97028420120891901</v>
      </c>
      <c r="AJ21">
        <f t="shared" ref="AJ21:AJ52" si="29">SIN(AL21+RADIANS($AB$9))</f>
        <v>-0.44927559016085405</v>
      </c>
      <c r="AK21">
        <f t="shared" ref="AK21:AK52" si="30">$AB$7*SIN(AL21)</f>
        <v>-3.3030960373085956E-4</v>
      </c>
      <c r="AL21">
        <f t="shared" ref="AL21:AL52" si="31">2*ATAN(AM21)</f>
        <v>1.1115164799474457E-2</v>
      </c>
      <c r="AM21">
        <f t="shared" ref="AM21:AM52" si="32">SQRT((1+$AB$7)/(1-$AB$7))*TAN(AN21/2)</f>
        <v>5.5576396189452523E-3</v>
      </c>
      <c r="AN21" s="119">
        <f t="shared" ref="AN21:AT30" si="33">$AU21+$AB$7*SIN(AO21)</f>
        <v>1.1450531301927453E-2</v>
      </c>
      <c r="AO21" s="119">
        <f t="shared" si="33"/>
        <v>1.14505313021687E-2</v>
      </c>
      <c r="AP21" s="119">
        <f t="shared" si="33"/>
        <v>1.1450531294050201E-2</v>
      </c>
      <c r="AQ21" s="119">
        <f t="shared" si="33"/>
        <v>1.1450531567256022E-2</v>
      </c>
      <c r="AR21" s="119">
        <f t="shared" si="33"/>
        <v>1.1450522373262766E-2</v>
      </c>
      <c r="AS21" s="119">
        <f t="shared" si="33"/>
        <v>1.145083177191383E-2</v>
      </c>
      <c r="AT21" s="119">
        <f t="shared" si="33"/>
        <v>1.1440419808680205E-2</v>
      </c>
      <c r="AU21" s="119">
        <f t="shared" ref="AU21:AU52" si="34">RADIANS($AB$9)+$AB$18*(F21-AB$15)</f>
        <v>1.179080657041176E-2</v>
      </c>
      <c r="AV21"/>
      <c r="AW21">
        <v>-4200</v>
      </c>
      <c r="AX21">
        <f t="shared" si="0"/>
        <v>-0.17131011407567306</v>
      </c>
      <c r="AY21">
        <f t="shared" si="1"/>
        <v>-0.14320526762147184</v>
      </c>
      <c r="AZ21">
        <f t="shared" si="2"/>
        <v>-2.8104846454201211E-2</v>
      </c>
      <c r="BA21">
        <f t="shared" si="3"/>
        <v>1.0110276992845577</v>
      </c>
      <c r="BB21">
        <f t="shared" si="4"/>
        <v>-0.67116743275241908</v>
      </c>
      <c r="BC21">
        <f t="shared" si="5"/>
        <v>1.9509709971166995</v>
      </c>
      <c r="BD21">
        <f t="shared" si="6"/>
        <v>1.4765054071216956</v>
      </c>
      <c r="BE21">
        <f t="shared" si="10"/>
        <v>1.9784197681157636</v>
      </c>
      <c r="BF21">
        <f t="shared" si="10"/>
        <v>1.978419768115838</v>
      </c>
      <c r="BG21">
        <f t="shared" si="10"/>
        <v>1.9784197681221514</v>
      </c>
      <c r="BH21">
        <f t="shared" si="10"/>
        <v>1.9784197686580483</v>
      </c>
      <c r="BI21">
        <f t="shared" si="10"/>
        <v>1.9784198141465978</v>
      </c>
      <c r="BJ21">
        <f t="shared" si="10"/>
        <v>1.9784236753339024</v>
      </c>
      <c r="BK21">
        <f t="shared" si="10"/>
        <v>1.9787512972879935</v>
      </c>
      <c r="BL21">
        <f t="shared" si="8"/>
        <v>2.0057025046203352</v>
      </c>
      <c r="BM21"/>
      <c r="BN21"/>
      <c r="BO21"/>
      <c r="BP21"/>
      <c r="BQ21"/>
      <c r="BR21"/>
      <c r="BS21"/>
      <c r="BT21"/>
      <c r="BU21"/>
      <c r="BV21"/>
      <c r="BW21"/>
    </row>
    <row r="22" spans="1:75" s="26" customFormat="1" ht="12.75" customHeight="1">
      <c r="A22" s="103" t="s">
        <v>255</v>
      </c>
      <c r="B22" s="104" t="s">
        <v>145</v>
      </c>
      <c r="C22" s="103">
        <v>25951.526999999998</v>
      </c>
      <c r="D22" s="103" t="s">
        <v>248</v>
      </c>
      <c r="E22" s="26">
        <f t="shared" si="11"/>
        <v>-6317.0849939945865</v>
      </c>
      <c r="F22" s="26">
        <f t="shared" si="12"/>
        <v>-6317</v>
      </c>
      <c r="G22" s="26">
        <f t="shared" si="13"/>
        <v>-0.2214998999988893</v>
      </c>
      <c r="I22" s="26">
        <f t="shared" si="14"/>
        <v>-0.2214998999988893</v>
      </c>
      <c r="P22" s="26">
        <f t="shared" si="15"/>
        <v>0.42769428284247407</v>
      </c>
      <c r="Q22" s="27">
        <f t="shared" si="16"/>
        <v>10933.026999999998</v>
      </c>
      <c r="R22" s="26">
        <f t="shared" si="17"/>
        <v>0.42145308703506562</v>
      </c>
      <c r="S22" s="105">
        <f t="shared" si="18"/>
        <v>0.1</v>
      </c>
      <c r="W22" s="26">
        <f t="shared" si="19"/>
        <v>-0.20199689057780856</v>
      </c>
      <c r="Z22">
        <f t="shared" si="20"/>
        <v>-6317</v>
      </c>
      <c r="AA22" s="119">
        <f t="shared" si="21"/>
        <v>-0.21659108833026464</v>
      </c>
      <c r="AB22" s="119">
        <f t="shared" si="22"/>
        <v>-0.20199689057780856</v>
      </c>
      <c r="AC22" s="119">
        <f t="shared" si="23"/>
        <v>-0.64919418284136343</v>
      </c>
      <c r="AD22" s="119">
        <f t="shared" si="24"/>
        <v>-4.9088116686246686E-3</v>
      </c>
      <c r="AE22" s="119">
        <f t="shared" si="25"/>
        <v>2.4096431998025704E-6</v>
      </c>
      <c r="AF22">
        <f t="shared" si="26"/>
        <v>-0.64919418284136343</v>
      </c>
      <c r="AG22" s="146"/>
      <c r="AH22">
        <f t="shared" si="27"/>
        <v>-1.9503009421080748E-2</v>
      </c>
      <c r="AI22">
        <f t="shared" si="28"/>
        <v>0.97028483397605969</v>
      </c>
      <c r="AJ22">
        <f t="shared" si="29"/>
        <v>-0.45085985349620528</v>
      </c>
      <c r="AK22">
        <f t="shared" si="30"/>
        <v>-3.8302793107930315E-4</v>
      </c>
      <c r="AL22">
        <f t="shared" si="31"/>
        <v>1.2889267363187315E-2</v>
      </c>
      <c r="AM22">
        <f t="shared" si="32"/>
        <v>6.4447229053843915E-3</v>
      </c>
      <c r="AN22" s="119">
        <f t="shared" si="33"/>
        <v>1.3278159161847864E-2</v>
      </c>
      <c r="AO22" s="119">
        <f t="shared" si="33"/>
        <v>1.3278159162127576E-2</v>
      </c>
      <c r="AP22" s="119">
        <f t="shared" si="33"/>
        <v>1.3278159152714426E-2</v>
      </c>
      <c r="AQ22" s="119">
        <f t="shared" si="33"/>
        <v>1.3278159469495392E-2</v>
      </c>
      <c r="AR22" s="119">
        <f t="shared" si="33"/>
        <v>1.3278148808859056E-2</v>
      </c>
      <c r="AS22" s="119">
        <f t="shared" si="33"/>
        <v>1.3278507571471967E-2</v>
      </c>
      <c r="AT22" s="119">
        <f t="shared" si="33"/>
        <v>1.3266434126851872E-2</v>
      </c>
      <c r="AU22" s="119">
        <f t="shared" si="34"/>
        <v>1.3672743048042779E-2</v>
      </c>
      <c r="AV22"/>
      <c r="AW22">
        <v>-4000</v>
      </c>
      <c r="AX22">
        <f t="shared" si="0"/>
        <v>-0.15875608242341158</v>
      </c>
      <c r="AY22">
        <f t="shared" si="1"/>
        <v>-0.13739008310134926</v>
      </c>
      <c r="AZ22">
        <f t="shared" si="2"/>
        <v>-2.1365999322062318E-2</v>
      </c>
      <c r="BA22">
        <f t="shared" si="3"/>
        <v>1.0161311856728505</v>
      </c>
      <c r="BB22">
        <f t="shared" si="4"/>
        <v>-0.51599736222679637</v>
      </c>
      <c r="BC22">
        <f t="shared" si="5"/>
        <v>2.1445819154917283</v>
      </c>
      <c r="BD22">
        <f t="shared" si="6"/>
        <v>1.8370082349699273</v>
      </c>
      <c r="BE22">
        <f t="shared" si="10"/>
        <v>2.1693447996685462</v>
      </c>
      <c r="BF22">
        <f t="shared" si="10"/>
        <v>2.169344799669088</v>
      </c>
      <c r="BG22">
        <f t="shared" si="10"/>
        <v>2.1693447997014403</v>
      </c>
      <c r="BH22">
        <f t="shared" si="10"/>
        <v>2.1693448016335921</v>
      </c>
      <c r="BI22">
        <f t="shared" si="10"/>
        <v>2.1693449170257564</v>
      </c>
      <c r="BJ22">
        <f t="shared" si="10"/>
        <v>2.169351808452523</v>
      </c>
      <c r="BK22">
        <f t="shared" si="10"/>
        <v>2.1697632506307869</v>
      </c>
      <c r="BL22">
        <f t="shared" si="8"/>
        <v>2.1938961523834237</v>
      </c>
      <c r="BM22"/>
      <c r="BN22"/>
      <c r="BO22"/>
      <c r="BP22"/>
      <c r="BQ22"/>
      <c r="BR22"/>
      <c r="BS22"/>
      <c r="BT22"/>
      <c r="BU22"/>
      <c r="BV22"/>
      <c r="BW22"/>
    </row>
    <row r="23" spans="1:75" s="26" customFormat="1" ht="12.75" customHeight="1">
      <c r="A23" s="103" t="s">
        <v>255</v>
      </c>
      <c r="B23" s="104" t="s">
        <v>145</v>
      </c>
      <c r="C23" s="103">
        <v>26032.32</v>
      </c>
      <c r="D23" s="103" t="s">
        <v>248</v>
      </c>
      <c r="E23" s="26">
        <f t="shared" si="11"/>
        <v>-6286.0830847177922</v>
      </c>
      <c r="F23" s="26">
        <f t="shared" si="12"/>
        <v>-6286</v>
      </c>
      <c r="G23" s="26">
        <f t="shared" si="13"/>
        <v>-0.21652419999736594</v>
      </c>
      <c r="I23" s="26">
        <f t="shared" si="14"/>
        <v>-0.21652419999736594</v>
      </c>
      <c r="P23" s="26">
        <f t="shared" si="15"/>
        <v>0.42322232548449207</v>
      </c>
      <c r="Q23" s="27">
        <f t="shared" si="16"/>
        <v>11013.82</v>
      </c>
      <c r="R23" s="26">
        <f t="shared" si="17"/>
        <v>0.40927561686610953</v>
      </c>
      <c r="S23" s="105">
        <f t="shared" si="18"/>
        <v>0.1</v>
      </c>
      <c r="W23" s="26">
        <f t="shared" si="19"/>
        <v>-0.19593689066304842</v>
      </c>
      <c r="Z23">
        <f t="shared" si="20"/>
        <v>-6286</v>
      </c>
      <c r="AA23" s="119">
        <f t="shared" si="21"/>
        <v>-0.2169874918206563</v>
      </c>
      <c r="AB23" s="119">
        <f t="shared" si="22"/>
        <v>-0.19593689066304842</v>
      </c>
      <c r="AC23" s="119">
        <f t="shared" si="23"/>
        <v>-0.63974652548185795</v>
      </c>
      <c r="AD23" s="119">
        <f t="shared" si="24"/>
        <v>4.6329182329035712E-4</v>
      </c>
      <c r="AE23" s="119">
        <f t="shared" si="25"/>
        <v>2.146393135277035E-8</v>
      </c>
      <c r="AF23">
        <f t="shared" si="26"/>
        <v>-0.63974652548185795</v>
      </c>
      <c r="AG23" s="146"/>
      <c r="AH23">
        <f t="shared" si="27"/>
        <v>-2.0587309334317502E-2</v>
      </c>
      <c r="AI23">
        <f t="shared" si="28"/>
        <v>0.97030660019835646</v>
      </c>
      <c r="AJ23">
        <f t="shared" si="29"/>
        <v>-0.47523186954197105</v>
      </c>
      <c r="AK23">
        <f t="shared" si="30"/>
        <v>-1.1999210166020989E-3</v>
      </c>
      <c r="AL23">
        <f t="shared" si="31"/>
        <v>4.03883862373276E-2</v>
      </c>
      <c r="AM23">
        <f t="shared" si="32"/>
        <v>2.0196938667099051E-2</v>
      </c>
      <c r="AN23" s="119">
        <f t="shared" si="33"/>
        <v>4.1606663539111889E-2</v>
      </c>
      <c r="AO23" s="119">
        <f t="shared" si="33"/>
        <v>4.1606663539984011E-2</v>
      </c>
      <c r="AP23" s="119">
        <f t="shared" si="33"/>
        <v>4.1606663510611624E-2</v>
      </c>
      <c r="AQ23" s="119">
        <f t="shared" si="33"/>
        <v>4.1606664499850211E-2</v>
      </c>
      <c r="AR23" s="119">
        <f t="shared" si="33"/>
        <v>4.1606631183085219E-2</v>
      </c>
      <c r="AS23" s="119">
        <f t="shared" si="33"/>
        <v>4.1607753265129513E-2</v>
      </c>
      <c r="AT23" s="119">
        <f t="shared" si="33"/>
        <v>4.1569962466602828E-2</v>
      </c>
      <c r="AU23" s="119">
        <f t="shared" si="34"/>
        <v>4.2842758451321572E-2</v>
      </c>
      <c r="AV23"/>
      <c r="AW23">
        <v>-3800</v>
      </c>
      <c r="AX23">
        <f t="shared" si="0"/>
        <v>-0.14526315118803484</v>
      </c>
      <c r="AY23">
        <f t="shared" si="1"/>
        <v>-0.13144978905750085</v>
      </c>
      <c r="AZ23">
        <f t="shared" si="2"/>
        <v>-1.3813362130533986E-2</v>
      </c>
      <c r="BA23">
        <f t="shared" si="3"/>
        <v>1.0206714737653568</v>
      </c>
      <c r="BB23">
        <f t="shared" si="4"/>
        <v>-0.33980329129044007</v>
      </c>
      <c r="BC23">
        <f t="shared" si="5"/>
        <v>2.3400457614795256</v>
      </c>
      <c r="BD23">
        <f t="shared" si="6"/>
        <v>2.3601314147596311</v>
      </c>
      <c r="BE23">
        <f t="shared" si="10"/>
        <v>2.3611813108591</v>
      </c>
      <c r="BF23">
        <f t="shared" si="10"/>
        <v>2.3611813108609345</v>
      </c>
      <c r="BG23">
        <f t="shared" si="10"/>
        <v>2.3611813109478028</v>
      </c>
      <c r="BH23">
        <f t="shared" si="10"/>
        <v>2.3611813150612737</v>
      </c>
      <c r="BI23">
        <f t="shared" si="10"/>
        <v>2.3611815098456499</v>
      </c>
      <c r="BJ23">
        <f t="shared" si="10"/>
        <v>2.3611907333897131</v>
      </c>
      <c r="BK23">
        <f t="shared" si="10"/>
        <v>2.3616273956899549</v>
      </c>
      <c r="BL23">
        <f t="shared" si="8"/>
        <v>2.3820898001465123</v>
      </c>
      <c r="BM23"/>
      <c r="BN23"/>
      <c r="BO23"/>
      <c r="BP23"/>
      <c r="BQ23"/>
      <c r="BR23"/>
      <c r="BS23"/>
      <c r="BT23"/>
      <c r="BU23"/>
      <c r="BV23"/>
      <c r="BW23"/>
    </row>
    <row r="24" spans="1:75" s="26" customFormat="1" ht="12.75" customHeight="1">
      <c r="A24" s="103" t="s">
        <v>255</v>
      </c>
      <c r="B24" s="104" t="s">
        <v>145</v>
      </c>
      <c r="C24" s="103">
        <v>26066.187000000002</v>
      </c>
      <c r="D24" s="103" t="s">
        <v>248</v>
      </c>
      <c r="E24" s="26">
        <f t="shared" si="11"/>
        <v>-6273.0876313805329</v>
      </c>
      <c r="F24" s="26">
        <f t="shared" si="12"/>
        <v>-6273</v>
      </c>
      <c r="G24" s="26">
        <f t="shared" si="13"/>
        <v>-0.22837309999522404</v>
      </c>
      <c r="I24" s="26">
        <f t="shared" si="14"/>
        <v>-0.22837309999522404</v>
      </c>
      <c r="P24" s="26">
        <f t="shared" si="15"/>
        <v>0.42135386424337495</v>
      </c>
      <c r="Q24" s="27">
        <f t="shared" si="16"/>
        <v>11047.687000000002</v>
      </c>
      <c r="R24" s="26">
        <f t="shared" si="17"/>
        <v>0.42214512805870569</v>
      </c>
      <c r="S24" s="105">
        <f t="shared" si="18"/>
        <v>0.1</v>
      </c>
      <c r="W24" s="26">
        <f t="shared" si="19"/>
        <v>-0.2073359417361017</v>
      </c>
      <c r="Z24">
        <f t="shared" si="20"/>
        <v>-6273</v>
      </c>
      <c r="AA24" s="119">
        <f t="shared" si="21"/>
        <v>-0.21714797351891532</v>
      </c>
      <c r="AB24" s="119">
        <f t="shared" si="22"/>
        <v>-0.2073359417361017</v>
      </c>
      <c r="AC24" s="119">
        <f t="shared" si="23"/>
        <v>-0.64972696423859899</v>
      </c>
      <c r="AD24" s="119">
        <f t="shared" si="24"/>
        <v>-1.1225126476308717E-2</v>
      </c>
      <c r="AE24" s="119">
        <f t="shared" si="25"/>
        <v>1.2600346440912695E-5</v>
      </c>
      <c r="AF24">
        <f t="shared" si="26"/>
        <v>-0.64972696423859899</v>
      </c>
      <c r="AG24" s="146"/>
      <c r="AH24">
        <f t="shared" si="27"/>
        <v>-2.1037158259122345E-2</v>
      </c>
      <c r="AI24">
        <f t="shared" si="28"/>
        <v>0.97032241235088179</v>
      </c>
      <c r="AJ24">
        <f t="shared" si="29"/>
        <v>-0.48534692269417562</v>
      </c>
      <c r="AK24">
        <f t="shared" si="30"/>
        <v>-1.5422689633242217E-3</v>
      </c>
      <c r="AL24">
        <f t="shared" si="31"/>
        <v>5.1920758097126214E-2</v>
      </c>
      <c r="AM24">
        <f t="shared" si="32"/>
        <v>2.5966212544839811E-2</v>
      </c>
      <c r="AN24" s="119">
        <f t="shared" si="33"/>
        <v>5.3486607858742596E-2</v>
      </c>
      <c r="AO24" s="119">
        <f t="shared" si="33"/>
        <v>5.3486607859859696E-2</v>
      </c>
      <c r="AP24" s="119">
        <f t="shared" si="33"/>
        <v>5.3486607822215509E-2</v>
      </c>
      <c r="AQ24" s="119">
        <f t="shared" si="33"/>
        <v>5.3486609090758516E-2</v>
      </c>
      <c r="AR24" s="119">
        <f t="shared" si="33"/>
        <v>5.3486566343086128E-2</v>
      </c>
      <c r="AS24" s="119">
        <f t="shared" si="33"/>
        <v>5.3488006864656192E-2</v>
      </c>
      <c r="AT24" s="119">
        <f t="shared" si="33"/>
        <v>5.3439463875947564E-2</v>
      </c>
      <c r="AU24" s="119">
        <f t="shared" si="34"/>
        <v>5.5075345555922528E-2</v>
      </c>
      <c r="AV24"/>
      <c r="AW24">
        <v>-3600</v>
      </c>
      <c r="AX24">
        <f t="shared" si="0"/>
        <v>-0.13110463336321415</v>
      </c>
      <c r="AY24">
        <f t="shared" si="1"/>
        <v>-0.12538438548992659</v>
      </c>
      <c r="AZ24">
        <f t="shared" si="2"/>
        <v>-5.7202478732875555E-3</v>
      </c>
      <c r="BA24">
        <f t="shared" si="3"/>
        <v>1.0244516529161327</v>
      </c>
      <c r="BB24">
        <f t="shared" si="4"/>
        <v>-0.14908005404540084</v>
      </c>
      <c r="BC24">
        <f t="shared" si="5"/>
        <v>2.5371156320205817</v>
      </c>
      <c r="BD24">
        <f t="shared" si="6"/>
        <v>3.2072801181202726</v>
      </c>
      <c r="BE24">
        <f t="shared" si="10"/>
        <v>2.553804369977684</v>
      </c>
      <c r="BF24">
        <f t="shared" si="10"/>
        <v>2.5538043699813811</v>
      </c>
      <c r="BG24">
        <f t="shared" si="10"/>
        <v>2.553804370130869</v>
      </c>
      <c r="BH24">
        <f t="shared" si="10"/>
        <v>2.5538043761756457</v>
      </c>
      <c r="BI24">
        <f t="shared" si="10"/>
        <v>2.553804620605578</v>
      </c>
      <c r="BJ24">
        <f t="shared" si="10"/>
        <v>2.5538145044757146</v>
      </c>
      <c r="BK24">
        <f t="shared" si="10"/>
        <v>2.5542141182391291</v>
      </c>
      <c r="BL24">
        <f t="shared" si="8"/>
        <v>2.5702834479096008</v>
      </c>
      <c r="BM24"/>
      <c r="BN24"/>
      <c r="BO24"/>
      <c r="BP24"/>
      <c r="BQ24"/>
      <c r="BR24"/>
      <c r="BS24"/>
      <c r="BT24"/>
      <c r="BU24"/>
      <c r="BV24"/>
      <c r="BW24"/>
    </row>
    <row r="25" spans="1:75" s="26" customFormat="1" ht="12.75" customHeight="1">
      <c r="A25" s="103" t="s">
        <v>255</v>
      </c>
      <c r="B25" s="104" t="s">
        <v>145</v>
      </c>
      <c r="C25" s="103">
        <v>26269.474999999999</v>
      </c>
      <c r="D25" s="103" t="s">
        <v>248</v>
      </c>
      <c r="E25" s="26">
        <f t="shared" si="11"/>
        <v>-6195.0819114164178</v>
      </c>
      <c r="F25" s="26">
        <f t="shared" si="12"/>
        <v>-6195</v>
      </c>
      <c r="G25" s="26">
        <f t="shared" si="13"/>
        <v>-0.21346649999759393</v>
      </c>
      <c r="I25" s="26">
        <f t="shared" si="14"/>
        <v>-0.21346649999759393</v>
      </c>
      <c r="P25" s="26">
        <f t="shared" si="15"/>
        <v>0.41022841817483097</v>
      </c>
      <c r="Q25" s="27">
        <f t="shared" si="16"/>
        <v>11250.974999999999</v>
      </c>
      <c r="R25" s="26">
        <f t="shared" si="17"/>
        <v>0.38899535095410787</v>
      </c>
      <c r="S25" s="105">
        <f t="shared" si="18"/>
        <v>0.1</v>
      </c>
      <c r="W25" s="26">
        <f t="shared" si="19"/>
        <v>-0.18979456311378159</v>
      </c>
      <c r="Z25">
        <f t="shared" si="20"/>
        <v>-6195</v>
      </c>
      <c r="AA25" s="119">
        <f t="shared" si="21"/>
        <v>-0.21803544844183784</v>
      </c>
      <c r="AB25" s="119">
        <f t="shared" si="22"/>
        <v>-0.18979456311378159</v>
      </c>
      <c r="AC25" s="119">
        <f t="shared" si="23"/>
        <v>-0.62369491817242495</v>
      </c>
      <c r="AD25" s="119">
        <f t="shared" si="24"/>
        <v>4.5689484442439088E-3</v>
      </c>
      <c r="AE25" s="119">
        <f t="shared" si="25"/>
        <v>2.0875289886158836E-6</v>
      </c>
      <c r="AF25">
        <f t="shared" si="26"/>
        <v>-0.62369491817242495</v>
      </c>
      <c r="AG25" s="146"/>
      <c r="AH25">
        <f t="shared" si="27"/>
        <v>-2.3671936883812323E-2</v>
      </c>
      <c r="AI25">
        <f t="shared" si="28"/>
        <v>0.97050010444759494</v>
      </c>
      <c r="AJ25">
        <f t="shared" si="29"/>
        <v>-0.54464545372240514</v>
      </c>
      <c r="AK25">
        <f t="shared" si="30"/>
        <v>-3.590816707034337E-3</v>
      </c>
      <c r="AL25">
        <f t="shared" si="31"/>
        <v>0.12112715001581618</v>
      </c>
      <c r="AM25">
        <f t="shared" si="32"/>
        <v>6.0637731797770197E-2</v>
      </c>
      <c r="AN25" s="119">
        <f t="shared" si="33"/>
        <v>0.12477253703709955</v>
      </c>
      <c r="AO25" s="119">
        <f t="shared" si="33"/>
        <v>0.12477253703960149</v>
      </c>
      <c r="AP25" s="119">
        <f t="shared" si="33"/>
        <v>0.12477253695475149</v>
      </c>
      <c r="AQ25" s="119">
        <f t="shared" si="33"/>
        <v>0.1247725398323289</v>
      </c>
      <c r="AR25" s="119">
        <f t="shared" si="33"/>
        <v>0.12477244224303574</v>
      </c>
      <c r="AS25" s="119">
        <f t="shared" si="33"/>
        <v>0.12477575185758263</v>
      </c>
      <c r="AT25" s="119">
        <f t="shared" si="33"/>
        <v>0.12466351133109368</v>
      </c>
      <c r="AU25" s="119">
        <f t="shared" si="34"/>
        <v>0.12847086818352693</v>
      </c>
      <c r="AV25"/>
      <c r="AW25">
        <v>-3400</v>
      </c>
      <c r="AX25">
        <f t="shared" si="0"/>
        <v>-0.11658238758412243</v>
      </c>
      <c r="AY25">
        <f t="shared" si="1"/>
        <v>-0.1191938723986265</v>
      </c>
      <c r="AZ25">
        <f t="shared" si="2"/>
        <v>2.6114848145040678E-3</v>
      </c>
      <c r="BA25">
        <f t="shared" si="3"/>
        <v>1.0273003852930092</v>
      </c>
      <c r="BB25">
        <f t="shared" si="4"/>
        <v>4.8697138441644985E-2</v>
      </c>
      <c r="BC25">
        <f t="shared" si="5"/>
        <v>2.7354699028310425</v>
      </c>
      <c r="BD25">
        <f t="shared" si="6"/>
        <v>4.8567455303316303</v>
      </c>
      <c r="BE25">
        <f t="shared" si="10"/>
        <v>2.7470541667409307</v>
      </c>
      <c r="BF25">
        <f t="shared" si="10"/>
        <v>2.7470541667456789</v>
      </c>
      <c r="BG25">
        <f t="shared" si="10"/>
        <v>2.7470541669187547</v>
      </c>
      <c r="BH25">
        <f t="shared" si="10"/>
        <v>2.7470541732274416</v>
      </c>
      <c r="BI25">
        <f t="shared" si="10"/>
        <v>2.7470544031815134</v>
      </c>
      <c r="BJ25">
        <f t="shared" si="10"/>
        <v>2.7470627850814711</v>
      </c>
      <c r="BK25">
        <f t="shared" si="10"/>
        <v>2.7473682880755481</v>
      </c>
      <c r="BL25">
        <f t="shared" si="8"/>
        <v>2.7584770956726894</v>
      </c>
      <c r="BM25"/>
      <c r="BN25"/>
      <c r="BO25"/>
      <c r="BP25"/>
      <c r="BQ25"/>
      <c r="BR25"/>
      <c r="BS25"/>
      <c r="BT25"/>
      <c r="BU25"/>
      <c r="BV25"/>
      <c r="BW25"/>
    </row>
    <row r="26" spans="1:75" s="26" customFormat="1" ht="12.75" customHeight="1">
      <c r="A26" s="103" t="s">
        <v>255</v>
      </c>
      <c r="B26" s="104" t="s">
        <v>145</v>
      </c>
      <c r="C26" s="103">
        <v>26295.53</v>
      </c>
      <c r="D26" s="103" t="s">
        <v>248</v>
      </c>
      <c r="E26" s="26">
        <f t="shared" si="11"/>
        <v>-6185.0840805869293</v>
      </c>
      <c r="F26" s="26">
        <f t="shared" si="12"/>
        <v>-6185</v>
      </c>
      <c r="G26" s="26">
        <f t="shared" si="13"/>
        <v>-0.2191194999977597</v>
      </c>
      <c r="I26" s="26">
        <f t="shared" si="14"/>
        <v>-0.2191194999977597</v>
      </c>
      <c r="P26" s="26">
        <f t="shared" si="15"/>
        <v>0.4088126569590525</v>
      </c>
      <c r="Q26" s="27">
        <f t="shared" si="16"/>
        <v>11277.029999999999</v>
      </c>
      <c r="R26" s="26">
        <f t="shared" si="17"/>
        <v>0.39429879374043458</v>
      </c>
      <c r="S26" s="105">
        <f t="shared" si="18"/>
        <v>0.1</v>
      </c>
      <c r="W26" s="26">
        <f t="shared" si="19"/>
        <v>-0.19511815270493083</v>
      </c>
      <c r="Z26">
        <f t="shared" si="20"/>
        <v>-6185</v>
      </c>
      <c r="AA26" s="119">
        <f t="shared" si="21"/>
        <v>-0.21813946935099499</v>
      </c>
      <c r="AB26" s="119">
        <f t="shared" si="22"/>
        <v>-0.19511815270493083</v>
      </c>
      <c r="AC26" s="119">
        <f t="shared" si="23"/>
        <v>-0.62793215695681215</v>
      </c>
      <c r="AD26" s="119">
        <f t="shared" si="24"/>
        <v>-9.8003064676471796E-4</v>
      </c>
      <c r="AE26" s="119">
        <f t="shared" si="25"/>
        <v>9.6046006859807151E-8</v>
      </c>
      <c r="AF26">
        <f t="shared" si="26"/>
        <v>-0.62793215695681215</v>
      </c>
      <c r="AG26" s="146"/>
      <c r="AH26">
        <f t="shared" si="27"/>
        <v>-2.4001347292828885E-2</v>
      </c>
      <c r="AI26">
        <f t="shared" si="28"/>
        <v>0.9705331333600693</v>
      </c>
      <c r="AJ26">
        <f t="shared" si="29"/>
        <v>-0.55206686545537365</v>
      </c>
      <c r="AK26">
        <f t="shared" si="30"/>
        <v>-3.8524761713557357E-3</v>
      </c>
      <c r="AL26">
        <f t="shared" si="31"/>
        <v>0.13000190376539625</v>
      </c>
      <c r="AM26">
        <f t="shared" si="32"/>
        <v>6.5092652552918476E-2</v>
      </c>
      <c r="AN26" s="119">
        <f t="shared" si="33"/>
        <v>0.1339128605159271</v>
      </c>
      <c r="AO26" s="119">
        <f t="shared" si="33"/>
        <v>0.133912860518592</v>
      </c>
      <c r="AP26" s="119">
        <f t="shared" si="33"/>
        <v>0.13391286042810788</v>
      </c>
      <c r="AQ26" s="119">
        <f t="shared" si="33"/>
        <v>0.13391286350040929</v>
      </c>
      <c r="AR26" s="119">
        <f t="shared" si="33"/>
        <v>0.13391275918335815</v>
      </c>
      <c r="AS26" s="119">
        <f t="shared" si="33"/>
        <v>0.13391630116970482</v>
      </c>
      <c r="AT26" s="119">
        <f t="shared" si="33"/>
        <v>0.13379603733428189</v>
      </c>
      <c r="AU26" s="119">
        <f t="shared" si="34"/>
        <v>0.13788055057168114</v>
      </c>
      <c r="AV26"/>
      <c r="AW26">
        <v>-3200</v>
      </c>
      <c r="AX26">
        <f t="shared" si="0"/>
        <v>-0.10201393665448996</v>
      </c>
      <c r="AY26">
        <f t="shared" si="1"/>
        <v>-0.11287824978360057</v>
      </c>
      <c r="AZ26">
        <f t="shared" si="2"/>
        <v>1.0864313129110612E-2</v>
      </c>
      <c r="BA26">
        <f t="shared" si="3"/>
        <v>1.0290840230880731</v>
      </c>
      <c r="BB26">
        <f t="shared" si="4"/>
        <v>0.24543733863701608</v>
      </c>
      <c r="BC26">
        <f t="shared" si="5"/>
        <v>2.9347243016197209</v>
      </c>
      <c r="BD26">
        <f t="shared" si="6"/>
        <v>9.6334817265068349</v>
      </c>
      <c r="BE26">
        <f t="shared" si="10"/>
        <v>2.940741987127367</v>
      </c>
      <c r="BF26">
        <f t="shared" si="10"/>
        <v>2.9407419871308789</v>
      </c>
      <c r="BG26">
        <f t="shared" si="10"/>
        <v>2.9407419872514855</v>
      </c>
      <c r="BH26">
        <f t="shared" si="10"/>
        <v>2.9407419913931552</v>
      </c>
      <c r="BI26">
        <f t="shared" si="10"/>
        <v>2.9407421336197102</v>
      </c>
      <c r="BJ26">
        <f t="shared" si="10"/>
        <v>2.9407470177326531</v>
      </c>
      <c r="BK26">
        <f t="shared" si="10"/>
        <v>2.9409147370464916</v>
      </c>
      <c r="BL26">
        <f t="shared" si="8"/>
        <v>2.946670743435778</v>
      </c>
      <c r="BM26"/>
      <c r="BN26"/>
      <c r="BO26"/>
      <c r="BP26"/>
      <c r="BQ26"/>
      <c r="BR26"/>
      <c r="BS26"/>
      <c r="BT26"/>
      <c r="BU26"/>
      <c r="BV26"/>
      <c r="BW26"/>
    </row>
    <row r="27" spans="1:75" s="26" customFormat="1" ht="12.75" customHeight="1">
      <c r="A27" s="103" t="s">
        <v>255</v>
      </c>
      <c r="B27" s="104" t="s">
        <v>145</v>
      </c>
      <c r="C27" s="103">
        <v>26295.532999999999</v>
      </c>
      <c r="D27" s="103" t="s">
        <v>248</v>
      </c>
      <c r="E27" s="26">
        <f t="shared" si="11"/>
        <v>-6185.0829294262121</v>
      </c>
      <c r="F27" s="26">
        <f t="shared" si="12"/>
        <v>-6185</v>
      </c>
      <c r="G27" s="26">
        <f t="shared" si="13"/>
        <v>-0.21611949999714852</v>
      </c>
      <c r="I27" s="26">
        <f t="shared" si="14"/>
        <v>-0.21611949999714852</v>
      </c>
      <c r="P27" s="26">
        <f t="shared" si="15"/>
        <v>0.4088126569590525</v>
      </c>
      <c r="Q27" s="27">
        <f t="shared" si="16"/>
        <v>11277.032999999999</v>
      </c>
      <c r="R27" s="26">
        <f t="shared" si="17"/>
        <v>0.39054020079792978</v>
      </c>
      <c r="S27" s="105">
        <f t="shared" si="18"/>
        <v>0.1</v>
      </c>
      <c r="W27" s="26">
        <f t="shared" si="19"/>
        <v>-0.19211815270431964</v>
      </c>
      <c r="Z27">
        <f t="shared" si="20"/>
        <v>-6185</v>
      </c>
      <c r="AA27" s="119">
        <f t="shared" si="21"/>
        <v>-0.21813946935099499</v>
      </c>
      <c r="AB27" s="119">
        <f t="shared" si="22"/>
        <v>-0.19211815270431964</v>
      </c>
      <c r="AC27" s="119">
        <f t="shared" si="23"/>
        <v>-0.62493215695620097</v>
      </c>
      <c r="AD27" s="119">
        <f t="shared" si="24"/>
        <v>2.0199693538464625E-3</v>
      </c>
      <c r="AE27" s="119">
        <f t="shared" si="25"/>
        <v>4.0802761904788958E-7</v>
      </c>
      <c r="AF27">
        <f t="shared" si="26"/>
        <v>-0.62493215695620097</v>
      </c>
      <c r="AG27" s="146"/>
      <c r="AH27">
        <f t="shared" si="27"/>
        <v>-2.4001347292828885E-2</v>
      </c>
      <c r="AI27">
        <f t="shared" si="28"/>
        <v>0.9705331333600693</v>
      </c>
      <c r="AJ27">
        <f t="shared" si="29"/>
        <v>-0.55206686545537365</v>
      </c>
      <c r="AK27">
        <f t="shared" si="30"/>
        <v>-3.8524761713557357E-3</v>
      </c>
      <c r="AL27">
        <f t="shared" si="31"/>
        <v>0.13000190376539625</v>
      </c>
      <c r="AM27">
        <f t="shared" si="32"/>
        <v>6.5092652552918476E-2</v>
      </c>
      <c r="AN27" s="119">
        <f t="shared" si="33"/>
        <v>0.1339128605159271</v>
      </c>
      <c r="AO27" s="119">
        <f t="shared" si="33"/>
        <v>0.133912860518592</v>
      </c>
      <c r="AP27" s="119">
        <f t="shared" si="33"/>
        <v>0.13391286042810788</v>
      </c>
      <c r="AQ27" s="119">
        <f t="shared" si="33"/>
        <v>0.13391286350040929</v>
      </c>
      <c r="AR27" s="119">
        <f t="shared" si="33"/>
        <v>0.13391275918335815</v>
      </c>
      <c r="AS27" s="119">
        <f t="shared" si="33"/>
        <v>0.13391630116970482</v>
      </c>
      <c r="AT27" s="119">
        <f t="shared" si="33"/>
        <v>0.13379603733428189</v>
      </c>
      <c r="AU27" s="119">
        <f t="shared" si="34"/>
        <v>0.13788055057168114</v>
      </c>
      <c r="AV27"/>
      <c r="AW27">
        <v>-3000</v>
      </c>
      <c r="AX27">
        <f t="shared" si="0"/>
        <v>-8.7717778389128961E-2</v>
      </c>
      <c r="AY27">
        <f t="shared" si="1"/>
        <v>-0.10643751764484879</v>
      </c>
      <c r="AZ27">
        <f t="shared" si="2"/>
        <v>1.8719739255719837E-2</v>
      </c>
      <c r="BA27">
        <f t="shared" si="3"/>
        <v>1.0297168762843494</v>
      </c>
      <c r="BB27">
        <f t="shared" si="4"/>
        <v>0.43288938949878625</v>
      </c>
      <c r="BC27">
        <f t="shared" si="5"/>
        <v>3.1344490956031374</v>
      </c>
      <c r="BD27">
        <f t="shared" si="6"/>
        <v>279.9713390244263</v>
      </c>
      <c r="BE27">
        <f t="shared" si="10"/>
        <v>3.13465832088532</v>
      </c>
      <c r="BF27">
        <f t="shared" si="10"/>
        <v>3.1346583208854577</v>
      </c>
      <c r="BG27">
        <f t="shared" si="10"/>
        <v>3.1346583208900918</v>
      </c>
      <c r="BH27">
        <f t="shared" si="10"/>
        <v>3.1346583210460217</v>
      </c>
      <c r="BI27">
        <f t="shared" si="10"/>
        <v>3.1346583262931969</v>
      </c>
      <c r="BJ27">
        <f t="shared" si="10"/>
        <v>3.1346585028651814</v>
      </c>
      <c r="BK27">
        <f t="shared" si="10"/>
        <v>3.1346644446646805</v>
      </c>
      <c r="BL27">
        <f t="shared" si="8"/>
        <v>3.1348643911988665</v>
      </c>
      <c r="BM27"/>
      <c r="BN27"/>
      <c r="BO27"/>
      <c r="BP27"/>
      <c r="BQ27"/>
      <c r="BR27"/>
      <c r="BS27"/>
      <c r="BT27"/>
      <c r="BU27"/>
      <c r="BV27"/>
      <c r="BW27"/>
    </row>
    <row r="28" spans="1:75" s="26" customFormat="1" ht="12.75" customHeight="1">
      <c r="A28" s="103" t="s">
        <v>255</v>
      </c>
      <c r="B28" s="104" t="s">
        <v>145</v>
      </c>
      <c r="C28" s="103">
        <v>26600.437000000002</v>
      </c>
      <c r="D28" s="103" t="s">
        <v>248</v>
      </c>
      <c r="E28" s="26">
        <f t="shared" si="11"/>
        <v>-6068.0850936467314</v>
      </c>
      <c r="F28" s="26">
        <f t="shared" si="12"/>
        <v>-6068</v>
      </c>
      <c r="G28" s="26">
        <f t="shared" si="13"/>
        <v>-0.22175959999731276</v>
      </c>
      <c r="I28" s="26">
        <f t="shared" si="14"/>
        <v>-0.22175959999731276</v>
      </c>
      <c r="P28" s="26">
        <f t="shared" si="15"/>
        <v>0.39242686307004038</v>
      </c>
      <c r="Q28" s="27">
        <f t="shared" si="16"/>
        <v>11581.937000000002</v>
      </c>
      <c r="R28" s="26">
        <f t="shared" si="17"/>
        <v>0.37722501141518516</v>
      </c>
      <c r="S28" s="105">
        <f t="shared" si="18"/>
        <v>0.1</v>
      </c>
      <c r="W28" s="26">
        <f t="shared" si="19"/>
        <v>-0.1940592780185437</v>
      </c>
      <c r="Z28">
        <f t="shared" si="20"/>
        <v>-6068</v>
      </c>
      <c r="AA28" s="119">
        <f t="shared" si="21"/>
        <v>-0.21917814935841742</v>
      </c>
      <c r="AB28" s="119">
        <f t="shared" si="22"/>
        <v>-0.1940592780185437</v>
      </c>
      <c r="AC28" s="119">
        <f t="shared" si="23"/>
        <v>-0.61418646306735314</v>
      </c>
      <c r="AD28" s="119">
        <f t="shared" si="24"/>
        <v>-2.5814506388953384E-3</v>
      </c>
      <c r="AE28" s="119">
        <f t="shared" si="25"/>
        <v>6.6638874010531511E-7</v>
      </c>
      <c r="AF28">
        <f t="shared" si="26"/>
        <v>-0.61418646306735314</v>
      </c>
      <c r="AG28" s="146"/>
      <c r="AH28">
        <f t="shared" si="27"/>
        <v>-2.7700321978769073E-2</v>
      </c>
      <c r="AI28">
        <f t="shared" si="28"/>
        <v>0.97109154038376766</v>
      </c>
      <c r="AJ28">
        <f t="shared" si="29"/>
        <v>-0.63555979122009321</v>
      </c>
      <c r="AK28">
        <f t="shared" si="30"/>
        <v>-6.887580478149591E-3</v>
      </c>
      <c r="AL28">
        <f t="shared" si="31"/>
        <v>0.23389421689380921</v>
      </c>
      <c r="AM28">
        <f t="shared" si="32"/>
        <v>0.11748318864016942</v>
      </c>
      <c r="AN28" s="119">
        <f t="shared" si="33"/>
        <v>0.24088434997033695</v>
      </c>
      <c r="AO28" s="119">
        <f t="shared" si="33"/>
        <v>0.24088434997454755</v>
      </c>
      <c r="AP28" s="119">
        <f t="shared" si="33"/>
        <v>0.24088434982864879</v>
      </c>
      <c r="AQ28" s="119">
        <f t="shared" si="33"/>
        <v>0.24088435488411419</v>
      </c>
      <c r="AR28" s="119">
        <f t="shared" si="33"/>
        <v>0.2408841797096905</v>
      </c>
      <c r="AS28" s="119">
        <f t="shared" si="33"/>
        <v>0.2408902495961231</v>
      </c>
      <c r="AT28" s="119">
        <f t="shared" si="33"/>
        <v>0.24067993009575056</v>
      </c>
      <c r="AU28" s="119">
        <f t="shared" si="34"/>
        <v>0.24797383451308797</v>
      </c>
      <c r="AV28"/>
      <c r="AW28">
        <v>-2800</v>
      </c>
      <c r="AX28">
        <f t="shared" si="0"/>
        <v>-7.3997960696365869E-2</v>
      </c>
      <c r="AY28">
        <f t="shared" si="1"/>
        <v>-9.9871675982371205E-2</v>
      </c>
      <c r="AZ28">
        <f t="shared" si="2"/>
        <v>2.5873715286005336E-2</v>
      </c>
      <c r="BA28">
        <f t="shared" si="3"/>
        <v>1.0291681655106737</v>
      </c>
      <c r="BB28">
        <f t="shared" si="4"/>
        <v>0.60314388372675176</v>
      </c>
      <c r="BC28">
        <f t="shared" si="5"/>
        <v>-2.9489950280058199</v>
      </c>
      <c r="BD28">
        <f t="shared" si="6"/>
        <v>-10.35222454544655</v>
      </c>
      <c r="BE28">
        <f t="shared" si="10"/>
        <v>3.3285826117088253</v>
      </c>
      <c r="BF28">
        <f t="shared" si="10"/>
        <v>3.3285826117054995</v>
      </c>
      <c r="BG28">
        <f t="shared" si="10"/>
        <v>3.3285826115915937</v>
      </c>
      <c r="BH28">
        <f t="shared" si="10"/>
        <v>3.3285826076906648</v>
      </c>
      <c r="BI28">
        <f t="shared" si="10"/>
        <v>3.3285824740953975</v>
      </c>
      <c r="BJ28">
        <f t="shared" si="10"/>
        <v>3.3285778988551322</v>
      </c>
      <c r="BK28">
        <f t="shared" si="10"/>
        <v>3.3284212128834509</v>
      </c>
      <c r="BL28">
        <f t="shared" si="8"/>
        <v>3.3230580389619551</v>
      </c>
      <c r="BM28"/>
      <c r="BN28"/>
      <c r="BO28"/>
      <c r="BP28"/>
      <c r="BQ28"/>
      <c r="BR28"/>
      <c r="BS28"/>
      <c r="BT28"/>
      <c r="BU28"/>
      <c r="BV28"/>
      <c r="BW28"/>
    </row>
    <row r="29" spans="1:75" s="26" customFormat="1" ht="12.75" customHeight="1">
      <c r="A29" s="103" t="s">
        <v>282</v>
      </c>
      <c r="B29" s="104" t="s">
        <v>145</v>
      </c>
      <c r="C29" s="103">
        <v>32227.001</v>
      </c>
      <c r="D29" s="103" t="s">
        <v>248</v>
      </c>
      <c r="E29" s="26">
        <f t="shared" si="11"/>
        <v>-3909.0586103118749</v>
      </c>
      <c r="F29" s="26">
        <f t="shared" si="12"/>
        <v>-3909</v>
      </c>
      <c r="G29" s="26">
        <f t="shared" si="13"/>
        <v>-0.15274229999704403</v>
      </c>
      <c r="I29" s="26">
        <f t="shared" si="14"/>
        <v>-0.15274229999704403</v>
      </c>
      <c r="P29" s="26">
        <f t="shared" si="15"/>
        <v>0.14912720052724299</v>
      </c>
      <c r="Q29" s="27">
        <f t="shared" si="16"/>
        <v>17208.501</v>
      </c>
      <c r="R29" s="26">
        <f t="shared" si="17"/>
        <v>9.1125195346782525E-2</v>
      </c>
      <c r="S29" s="105">
        <f t="shared" si="18"/>
        <v>0.1</v>
      </c>
      <c r="W29" s="26">
        <f t="shared" si="19"/>
        <v>-0.13472748741453144</v>
      </c>
      <c r="Z29">
        <f t="shared" si="20"/>
        <v>-3909</v>
      </c>
      <c r="AA29" s="119">
        <f t="shared" si="21"/>
        <v>-0.15271757391098378</v>
      </c>
      <c r="AB29" s="119">
        <f t="shared" si="22"/>
        <v>-0.13472748741453144</v>
      </c>
      <c r="AC29" s="119">
        <f t="shared" si="23"/>
        <v>-0.30186950052428702</v>
      </c>
      <c r="AD29" s="119">
        <f t="shared" si="24"/>
        <v>-2.4726086060244956E-5</v>
      </c>
      <c r="AE29" s="119">
        <f t="shared" si="25"/>
        <v>6.1137933185863991E-11</v>
      </c>
      <c r="AF29">
        <f t="shared" si="26"/>
        <v>-0.30186950052428702</v>
      </c>
      <c r="AG29" s="146"/>
      <c r="AH29">
        <f t="shared" si="27"/>
        <v>-1.8014812582512578E-2</v>
      </c>
      <c r="AI29">
        <f t="shared" si="28"/>
        <v>1.0182791322400651</v>
      </c>
      <c r="AJ29">
        <f t="shared" si="29"/>
        <v>-0.43807151712191988</v>
      </c>
      <c r="AK29">
        <f t="shared" si="30"/>
        <v>-2.343098646614224E-2</v>
      </c>
      <c r="AL29">
        <f t="shared" si="31"/>
        <v>2.2333012329365713</v>
      </c>
      <c r="AM29">
        <f t="shared" si="32"/>
        <v>2.0484313301209709</v>
      </c>
      <c r="AN29" s="119">
        <f t="shared" si="33"/>
        <v>2.2565240482800353</v>
      </c>
      <c r="AO29" s="119">
        <f t="shared" si="33"/>
        <v>2.2565240482810518</v>
      </c>
      <c r="AP29" s="119">
        <f t="shared" si="33"/>
        <v>2.2565240483350677</v>
      </c>
      <c r="AQ29" s="119">
        <f t="shared" si="33"/>
        <v>2.2565240512054801</v>
      </c>
      <c r="AR29" s="119">
        <f t="shared" si="33"/>
        <v>2.2565242037385795</v>
      </c>
      <c r="AS29" s="119">
        <f t="shared" si="33"/>
        <v>2.2565323092747747</v>
      </c>
      <c r="AT29" s="119">
        <f t="shared" si="33"/>
        <v>2.2569629181706432</v>
      </c>
      <c r="AU29" s="119">
        <f t="shared" si="34"/>
        <v>2.2795242621156291</v>
      </c>
      <c r="AV29"/>
      <c r="AW29">
        <v>-2600</v>
      </c>
      <c r="AX29">
        <f t="shared" si="0"/>
        <v>-6.1129182428834007E-2</v>
      </c>
      <c r="AY29">
        <f t="shared" si="1"/>
        <v>-9.3180724796167749E-2</v>
      </c>
      <c r="AZ29">
        <f t="shared" si="2"/>
        <v>3.2051542367333742E-2</v>
      </c>
      <c r="BA29">
        <f t="shared" si="3"/>
        <v>1.0274645891762366</v>
      </c>
      <c r="BB29">
        <f t="shared" si="4"/>
        <v>0.74912453893410336</v>
      </c>
      <c r="BC29">
        <f t="shared" si="5"/>
        <v>-2.7496923125926869</v>
      </c>
      <c r="BD29">
        <f t="shared" si="6"/>
        <v>-5.0378537162873718</v>
      </c>
      <c r="BE29">
        <f t="shared" si="10"/>
        <v>3.5222939162105473</v>
      </c>
      <c r="BF29">
        <f t="shared" si="10"/>
        <v>3.5222939162058005</v>
      </c>
      <c r="BG29">
        <f t="shared" si="10"/>
        <v>3.5222939160337563</v>
      </c>
      <c r="BH29">
        <f t="shared" si="10"/>
        <v>3.5222939097980053</v>
      </c>
      <c r="BI29">
        <f t="shared" si="10"/>
        <v>3.5222936837829493</v>
      </c>
      <c r="BJ29">
        <f t="shared" si="10"/>
        <v>3.5222854918716648</v>
      </c>
      <c r="BK29">
        <f t="shared" si="10"/>
        <v>3.5219885943290841</v>
      </c>
      <c r="BL29">
        <f t="shared" si="8"/>
        <v>3.5112516867250436</v>
      </c>
      <c r="BM29"/>
      <c r="BN29"/>
      <c r="BO29"/>
      <c r="BP29"/>
      <c r="BQ29"/>
      <c r="BR29"/>
      <c r="BS29"/>
      <c r="BT29"/>
      <c r="BU29"/>
      <c r="BV29"/>
      <c r="BW29"/>
    </row>
    <row r="30" spans="1:75" s="26" customFormat="1" ht="12.75" customHeight="1">
      <c r="A30" s="103" t="s">
        <v>286</v>
      </c>
      <c r="B30" s="104" t="s">
        <v>145</v>
      </c>
      <c r="C30" s="103">
        <v>32234.829000000002</v>
      </c>
      <c r="D30" s="103" t="s">
        <v>248</v>
      </c>
      <c r="E30" s="26">
        <f t="shared" si="11"/>
        <v>-3906.0548482802783</v>
      </c>
      <c r="F30" s="26">
        <f t="shared" si="12"/>
        <v>-3906</v>
      </c>
      <c r="G30" s="26">
        <f t="shared" si="13"/>
        <v>-0.1429381999951147</v>
      </c>
      <c r="I30" s="26">
        <f t="shared" si="14"/>
        <v>-0.1429381999951147</v>
      </c>
      <c r="P30" s="26">
        <f t="shared" si="15"/>
        <v>0.14886709265756184</v>
      </c>
      <c r="Q30" s="27">
        <f t="shared" si="16"/>
        <v>17216.329000000002</v>
      </c>
      <c r="R30" s="26">
        <f t="shared" si="17"/>
        <v>8.5150328820114182E-2</v>
      </c>
      <c r="S30" s="105">
        <f t="shared" si="18"/>
        <v>0.1</v>
      </c>
      <c r="W30" s="26">
        <f t="shared" si="19"/>
        <v>-0.12503646068151958</v>
      </c>
      <c r="Z30">
        <f t="shared" si="20"/>
        <v>-3906</v>
      </c>
      <c r="AA30" s="119">
        <f t="shared" si="21"/>
        <v>-0.15251546660551571</v>
      </c>
      <c r="AB30" s="119">
        <f t="shared" si="22"/>
        <v>-0.12503646068151958</v>
      </c>
      <c r="AC30" s="119">
        <f t="shared" si="23"/>
        <v>-0.29180529265267652</v>
      </c>
      <c r="AD30" s="119">
        <f t="shared" si="24"/>
        <v>9.5772666104010085E-3</v>
      </c>
      <c r="AE30" s="119">
        <f t="shared" si="25"/>
        <v>9.1724035726702024E-6</v>
      </c>
      <c r="AF30">
        <f t="shared" si="26"/>
        <v>-0.29180529265267652</v>
      </c>
      <c r="AG30" s="146"/>
      <c r="AH30">
        <f t="shared" si="27"/>
        <v>-1.7901739313595129E-2</v>
      </c>
      <c r="AI30">
        <f t="shared" si="28"/>
        <v>1.0183477328329678</v>
      </c>
      <c r="AJ30">
        <f t="shared" si="29"/>
        <v>-0.43543473073635142</v>
      </c>
      <c r="AK30">
        <f t="shared" si="30"/>
        <v>-2.3377307418014616E-2</v>
      </c>
      <c r="AL30">
        <f t="shared" si="31"/>
        <v>2.2362323606532666</v>
      </c>
      <c r="AM30">
        <f t="shared" si="32"/>
        <v>2.0560694397486365</v>
      </c>
      <c r="AN30" s="119">
        <f t="shared" si="33"/>
        <v>2.2594011910199181</v>
      </c>
      <c r="AO30" s="119">
        <f t="shared" si="33"/>
        <v>2.2594011910209537</v>
      </c>
      <c r="AP30" s="119">
        <f t="shared" si="33"/>
        <v>2.2594011910757859</v>
      </c>
      <c r="AQ30" s="119">
        <f t="shared" si="33"/>
        <v>2.2594011939793459</v>
      </c>
      <c r="AR30" s="119">
        <f t="shared" si="33"/>
        <v>2.2594013477338963</v>
      </c>
      <c r="AS30" s="119">
        <f t="shared" si="33"/>
        <v>2.2594094895802295</v>
      </c>
      <c r="AT30" s="119">
        <f t="shared" si="33"/>
        <v>2.2598405141041944</v>
      </c>
      <c r="AU30" s="119">
        <f t="shared" si="34"/>
        <v>2.2823471668320754</v>
      </c>
      <c r="AV30"/>
      <c r="AW30">
        <v>-2400</v>
      </c>
      <c r="AX30">
        <f t="shared" si="0"/>
        <v>-4.934367861450905E-2</v>
      </c>
      <c r="AY30">
        <f t="shared" si="1"/>
        <v>-8.6364664086238482E-2</v>
      </c>
      <c r="AZ30">
        <f t="shared" si="2"/>
        <v>3.7020985471729433E-2</v>
      </c>
      <c r="BA30">
        <f t="shared" si="3"/>
        <v>1.0246880945957284</v>
      </c>
      <c r="BB30">
        <f t="shared" si="4"/>
        <v>0.86501061910433963</v>
      </c>
      <c r="BC30">
        <f t="shared" si="5"/>
        <v>-2.551260274923433</v>
      </c>
      <c r="BD30">
        <f t="shared" si="6"/>
        <v>-3.2889569351617367</v>
      </c>
      <c r="BE30">
        <f t="shared" si="10"/>
        <v>3.7155815951942808</v>
      </c>
      <c r="BF30">
        <f t="shared" si="10"/>
        <v>3.7155815951904607</v>
      </c>
      <c r="BG30">
        <f t="shared" si="10"/>
        <v>3.7155815950373778</v>
      </c>
      <c r="BH30">
        <f t="shared" si="10"/>
        <v>3.7155815889030546</v>
      </c>
      <c r="BI30">
        <f t="shared" si="10"/>
        <v>3.7155813430890383</v>
      </c>
      <c r="BJ30">
        <f t="shared" si="10"/>
        <v>3.7155714928851546</v>
      </c>
      <c r="BK30">
        <f t="shared" si="10"/>
        <v>3.7151768293374823</v>
      </c>
      <c r="BL30">
        <f t="shared" si="8"/>
        <v>3.6994453344881322</v>
      </c>
      <c r="BM30"/>
      <c r="BN30"/>
      <c r="BO30"/>
      <c r="BP30"/>
      <c r="BQ30"/>
      <c r="BR30"/>
      <c r="BS30"/>
      <c r="BT30"/>
      <c r="BU30"/>
      <c r="BV30"/>
      <c r="BW30"/>
    </row>
    <row r="31" spans="1:75" s="26" customFormat="1" ht="12.75" customHeight="1">
      <c r="A31" s="103" t="s">
        <v>291</v>
      </c>
      <c r="B31" s="104" t="s">
        <v>145</v>
      </c>
      <c r="C31" s="103">
        <v>33209.514999999999</v>
      </c>
      <c r="D31" s="103" t="s">
        <v>248</v>
      </c>
      <c r="E31" s="26">
        <f t="shared" si="11"/>
        <v>-3532.0481033226602</v>
      </c>
      <c r="F31" s="26">
        <f t="shared" si="12"/>
        <v>-3532</v>
      </c>
      <c r="G31" s="26">
        <f t="shared" si="13"/>
        <v>-0.12536040000122739</v>
      </c>
      <c r="I31" s="26">
        <f t="shared" si="14"/>
        <v>-0.12536040000122739</v>
      </c>
      <c r="P31" s="26">
        <f t="shared" si="15"/>
        <v>0.11813517543055115</v>
      </c>
      <c r="Q31" s="27">
        <f t="shared" si="16"/>
        <v>18191.014999999999</v>
      </c>
      <c r="R31" s="26">
        <f t="shared" si="17"/>
        <v>5.9290095254852945E-2</v>
      </c>
      <c r="S31" s="105">
        <f t="shared" si="18"/>
        <v>0.1</v>
      </c>
      <c r="W31" s="26">
        <f t="shared" si="19"/>
        <v>-0.12246189256427444</v>
      </c>
      <c r="Z31">
        <f t="shared" si="20"/>
        <v>-3532</v>
      </c>
      <c r="AA31" s="119">
        <f t="shared" si="21"/>
        <v>-0.12619215576439957</v>
      </c>
      <c r="AB31" s="119">
        <f t="shared" si="22"/>
        <v>-0.12246189256427444</v>
      </c>
      <c r="AC31" s="119">
        <f t="shared" si="23"/>
        <v>-0.24349557543177852</v>
      </c>
      <c r="AD31" s="119">
        <f t="shared" si="24"/>
        <v>8.3175576317218169E-4</v>
      </c>
      <c r="AE31" s="119">
        <f t="shared" si="25"/>
        <v>6.9181764957013844E-8</v>
      </c>
      <c r="AF31">
        <f t="shared" si="26"/>
        <v>-0.24349557543177852</v>
      </c>
      <c r="AG31" s="146"/>
      <c r="AH31">
        <f t="shared" si="27"/>
        <v>-2.8985074369529554E-3</v>
      </c>
      <c r="AI31">
        <f t="shared" si="28"/>
        <v>1.0255323231798981</v>
      </c>
      <c r="AJ31">
        <f t="shared" si="29"/>
        <v>-8.2230465768910382E-2</v>
      </c>
      <c r="AK31">
        <f t="shared" si="30"/>
        <v>-1.5206520813899789E-2</v>
      </c>
      <c r="AL31">
        <f t="shared" si="31"/>
        <v>2.604430076431604</v>
      </c>
      <c r="AM31">
        <f t="shared" si="32"/>
        <v>3.6333069469919135</v>
      </c>
      <c r="AN31" s="119">
        <f t="shared" ref="AN31:AT40" si="35">$AU31+$AB$7*SIN(AO31)</f>
        <v>2.6194479078177029</v>
      </c>
      <c r="AO31" s="119">
        <f t="shared" si="35"/>
        <v>2.6194479078219386</v>
      </c>
      <c r="AP31" s="119">
        <f t="shared" si="35"/>
        <v>2.6194479079863684</v>
      </c>
      <c r="AQ31" s="119">
        <f t="shared" si="35"/>
        <v>2.6194479143700646</v>
      </c>
      <c r="AR31" s="119">
        <f t="shared" si="35"/>
        <v>2.6194481622054715</v>
      </c>
      <c r="AS31" s="119">
        <f t="shared" si="35"/>
        <v>2.619457783937214</v>
      </c>
      <c r="AT31" s="119">
        <f t="shared" si="35"/>
        <v>2.619831287956965</v>
      </c>
      <c r="AU31" s="119">
        <f t="shared" si="34"/>
        <v>2.634269288149051</v>
      </c>
      <c r="AV31"/>
      <c r="AW31">
        <v>-2200</v>
      </c>
      <c r="AX31">
        <f t="shared" si="0"/>
        <v>-3.8820942654757294E-2</v>
      </c>
      <c r="AY31">
        <f t="shared" si="1"/>
        <v>-7.9423493852583377E-2</v>
      </c>
      <c r="AZ31">
        <f t="shared" si="2"/>
        <v>4.0602551197826083E-2</v>
      </c>
      <c r="BA31">
        <f t="shared" si="3"/>
        <v>1.0209692097816283</v>
      </c>
      <c r="BB31">
        <f t="shared" si="4"/>
        <v>0.94654296372680502</v>
      </c>
      <c r="BC31">
        <f t="shared" si="5"/>
        <v>-2.3540870639752014</v>
      </c>
      <c r="BD31">
        <f t="shared" si="6"/>
        <v>-2.4070366139011288</v>
      </c>
      <c r="BE31">
        <f t="shared" si="10"/>
        <v>3.908255155564107</v>
      </c>
      <c r="BF31">
        <f t="shared" si="10"/>
        <v>3.9082551555621481</v>
      </c>
      <c r="BG31">
        <f t="shared" si="10"/>
        <v>3.9082551554706115</v>
      </c>
      <c r="BH31">
        <f t="shared" si="10"/>
        <v>3.9082551511939099</v>
      </c>
      <c r="BI31">
        <f t="shared" si="10"/>
        <v>3.9082549513810574</v>
      </c>
      <c r="BJ31">
        <f t="shared" si="10"/>
        <v>3.9082456159166608</v>
      </c>
      <c r="BK31">
        <f t="shared" si="10"/>
        <v>3.9078095468314835</v>
      </c>
      <c r="BL31">
        <f t="shared" si="8"/>
        <v>3.8876389822512207</v>
      </c>
      <c r="BM31"/>
      <c r="BN31"/>
      <c r="BO31"/>
      <c r="BP31"/>
      <c r="BQ31"/>
      <c r="BR31"/>
      <c r="BS31"/>
      <c r="BT31"/>
      <c r="BU31"/>
      <c r="BV31"/>
      <c r="BW31"/>
    </row>
    <row r="32" spans="1:75" s="26" customFormat="1" ht="12.75" customHeight="1">
      <c r="A32" s="14" t="s">
        <v>139</v>
      </c>
      <c r="B32" s="15"/>
      <c r="C32" s="16">
        <v>38283.620000000003</v>
      </c>
      <c r="D32" s="25"/>
      <c r="E32" s="26">
        <f t="shared" si="11"/>
        <v>-1585.0113195551917</v>
      </c>
      <c r="F32" s="26">
        <f t="shared" si="12"/>
        <v>-1585</v>
      </c>
      <c r="G32" s="26">
        <f t="shared" si="13"/>
        <v>-2.9499499993107747E-2</v>
      </c>
      <c r="I32" s="26">
        <f t="shared" si="14"/>
        <v>-2.9499499993107747E-2</v>
      </c>
      <c r="P32" s="26">
        <f t="shared" si="15"/>
        <v>1.2468829798888935E-2</v>
      </c>
      <c r="Q32" s="27">
        <f t="shared" si="16"/>
        <v>23265.120000000003</v>
      </c>
      <c r="R32" s="26">
        <f t="shared" si="17"/>
        <v>1.7613407055297962E-3</v>
      </c>
      <c r="S32" s="105">
        <f t="shared" si="18"/>
        <v>0.1</v>
      </c>
      <c r="W32" s="26">
        <f t="shared" si="19"/>
        <v>-7.149089314189952E-2</v>
      </c>
      <c r="Z32">
        <f t="shared" si="20"/>
        <v>-1585</v>
      </c>
      <c r="AA32" s="119">
        <f t="shared" si="21"/>
        <v>-1.5304151972433587E-2</v>
      </c>
      <c r="AB32" s="119">
        <f t="shared" si="22"/>
        <v>-7.149089314189952E-2</v>
      </c>
      <c r="AC32" s="119">
        <f t="shared" si="23"/>
        <v>-4.1968329791996682E-2</v>
      </c>
      <c r="AD32" s="119">
        <f t="shared" si="24"/>
        <v>-1.419534802067416E-2</v>
      </c>
      <c r="AE32" s="119">
        <f t="shared" si="25"/>
        <v>2.015079054280578E-5</v>
      </c>
      <c r="AF32">
        <f t="shared" si="26"/>
        <v>-4.1968329791996682E-2</v>
      </c>
      <c r="AG32" s="146"/>
      <c r="AH32">
        <f t="shared" si="27"/>
        <v>4.1991393148791772E-2</v>
      </c>
      <c r="AI32">
        <f t="shared" si="28"/>
        <v>1.0055516116867946</v>
      </c>
      <c r="AJ32">
        <f t="shared" si="29"/>
        <v>0.96458703529106737</v>
      </c>
      <c r="AK32">
        <f t="shared" si="30"/>
        <v>2.9194475674438319E-2</v>
      </c>
      <c r="AL32">
        <f t="shared" si="31"/>
        <v>-1.7587123698133476</v>
      </c>
      <c r="AM32">
        <f t="shared" si="32"/>
        <v>-1.208079453555535</v>
      </c>
      <c r="AN32" s="119">
        <f t="shared" si="35"/>
        <v>4.4953549201908043</v>
      </c>
      <c r="AO32" s="119">
        <f t="shared" si="35"/>
        <v>4.4953549201908025</v>
      </c>
      <c r="AP32" s="119">
        <f t="shared" si="35"/>
        <v>4.495354920190473</v>
      </c>
      <c r="AQ32" s="119">
        <f t="shared" si="35"/>
        <v>4.4953549201389214</v>
      </c>
      <c r="AR32" s="119">
        <f t="shared" si="35"/>
        <v>4.4953549120830498</v>
      </c>
      <c r="AS32" s="119">
        <f t="shared" si="35"/>
        <v>4.4953536532040372</v>
      </c>
      <c r="AT32" s="119">
        <f t="shared" si="35"/>
        <v>4.4951570182917413</v>
      </c>
      <c r="AU32" s="119">
        <f t="shared" si="34"/>
        <v>4.4663344491227184</v>
      </c>
      <c r="AV32"/>
      <c r="AW32">
        <v>-2000</v>
      </c>
      <c r="AX32">
        <f t="shared" si="0"/>
        <v>-2.9680971277741941E-2</v>
      </c>
      <c r="AY32">
        <f t="shared" si="1"/>
        <v>-7.2357214095202418E-2</v>
      </c>
      <c r="AZ32">
        <f t="shared" si="2"/>
        <v>4.2676242817460477E-2</v>
      </c>
      <c r="BA32">
        <f t="shared" si="3"/>
        <v>1.0164769668721874</v>
      </c>
      <c r="BB32">
        <f t="shared" si="4"/>
        <v>0.99118658646955971</v>
      </c>
      <c r="BC32">
        <f t="shared" si="5"/>
        <v>-2.1584992488485377</v>
      </c>
      <c r="BD32">
        <f t="shared" si="6"/>
        <v>-1.8678442920305152</v>
      </c>
      <c r="BE32">
        <f t="shared" si="10"/>
        <v>4.1001524948438641</v>
      </c>
      <c r="BF32">
        <f t="shared" si="10"/>
        <v>4.1001524948432602</v>
      </c>
      <c r="BG32">
        <f t="shared" si="10"/>
        <v>4.1001524948079178</v>
      </c>
      <c r="BH32">
        <f t="shared" si="10"/>
        <v>4.1001524927385136</v>
      </c>
      <c r="BI32">
        <f t="shared" si="10"/>
        <v>4.1001523715698287</v>
      </c>
      <c r="BJ32">
        <f t="shared" si="10"/>
        <v>4.1001452768814071</v>
      </c>
      <c r="BK32">
        <f t="shared" si="10"/>
        <v>4.0997299924144617</v>
      </c>
      <c r="BL32">
        <f t="shared" si="8"/>
        <v>4.0758326300143093</v>
      </c>
      <c r="BM32"/>
      <c r="BN32"/>
      <c r="BO32"/>
      <c r="BP32"/>
      <c r="BQ32"/>
      <c r="BR32"/>
      <c r="BS32"/>
      <c r="BT32"/>
      <c r="BU32"/>
      <c r="BV32"/>
      <c r="BW32"/>
    </row>
    <row r="33" spans="1:75" s="26" customFormat="1" ht="12.75" customHeight="1">
      <c r="A33" s="103" t="s">
        <v>300</v>
      </c>
      <c r="B33" s="104" t="s">
        <v>145</v>
      </c>
      <c r="C33" s="103">
        <v>39112.358</v>
      </c>
      <c r="D33" s="103" t="s">
        <v>248</v>
      </c>
      <c r="E33" s="26">
        <f t="shared" si="11"/>
        <v>-1267.0077760522727</v>
      </c>
      <c r="F33" s="26">
        <f t="shared" si="12"/>
        <v>-1267</v>
      </c>
      <c r="G33" s="26">
        <f t="shared" si="13"/>
        <v>-2.0264899998437613E-2</v>
      </c>
      <c r="I33" s="26">
        <f t="shared" si="14"/>
        <v>-2.0264899998437613E-2</v>
      </c>
      <c r="P33" s="26">
        <f t="shared" si="15"/>
        <v>3.8685283172167576E-3</v>
      </c>
      <c r="Q33" s="27">
        <f t="shared" si="16"/>
        <v>24093.858</v>
      </c>
      <c r="R33" s="26">
        <f t="shared" si="17"/>
        <v>5.8242236226682806E-4</v>
      </c>
      <c r="S33" s="105">
        <f t="shared" si="18"/>
        <v>0.1</v>
      </c>
      <c r="W33" s="26">
        <f t="shared" si="19"/>
        <v>-5.7374519886124832E-2</v>
      </c>
      <c r="Z33">
        <f t="shared" si="20"/>
        <v>-1267</v>
      </c>
      <c r="AA33" s="119">
        <f t="shared" si="21"/>
        <v>-8.280166058322283E-3</v>
      </c>
      <c r="AB33" s="119">
        <f t="shared" si="22"/>
        <v>-5.7374519886124832E-2</v>
      </c>
      <c r="AC33" s="119">
        <f t="shared" si="23"/>
        <v>-2.4133428315654369E-2</v>
      </c>
      <c r="AD33" s="119">
        <f t="shared" si="24"/>
        <v>-1.198473394011533E-2</v>
      </c>
      <c r="AE33" s="119">
        <f t="shared" si="25"/>
        <v>1.4363384761535234E-5</v>
      </c>
      <c r="AF33">
        <f t="shared" si="26"/>
        <v>-2.4133428315654369E-2</v>
      </c>
      <c r="AG33" s="146"/>
      <c r="AH33">
        <f t="shared" si="27"/>
        <v>3.7109619887687219E-2</v>
      </c>
      <c r="AI33">
        <f t="shared" si="28"/>
        <v>0.99666756144415003</v>
      </c>
      <c r="AJ33">
        <f t="shared" si="29"/>
        <v>0.84340206295714126</v>
      </c>
      <c r="AK33">
        <f t="shared" si="30"/>
        <v>2.9530199042637865E-2</v>
      </c>
      <c r="AL33">
        <f t="shared" si="31"/>
        <v>-1.4584232369891521</v>
      </c>
      <c r="AM33">
        <f t="shared" si="32"/>
        <v>-0.89349875152803282</v>
      </c>
      <c r="AN33" s="119">
        <f t="shared" si="35"/>
        <v>4.7951781986097926</v>
      </c>
      <c r="AO33" s="119">
        <f t="shared" si="35"/>
        <v>4.7951781986097926</v>
      </c>
      <c r="AP33" s="119">
        <f t="shared" si="35"/>
        <v>4.7951781986097952</v>
      </c>
      <c r="AQ33" s="119">
        <f t="shared" si="35"/>
        <v>4.7951781986089053</v>
      </c>
      <c r="AR33" s="119">
        <f t="shared" si="35"/>
        <v>4.7951781989709668</v>
      </c>
      <c r="AS33" s="119">
        <f t="shared" si="35"/>
        <v>4.7951780516408293</v>
      </c>
      <c r="AT33" s="119">
        <f t="shared" si="35"/>
        <v>4.7952379815706667</v>
      </c>
      <c r="AU33" s="119">
        <f t="shared" si="34"/>
        <v>4.7655623490660286</v>
      </c>
      <c r="AV33"/>
      <c r="AW33">
        <v>-1800</v>
      </c>
      <c r="AX33">
        <f t="shared" si="0"/>
        <v>-2.1981272588003954E-2</v>
      </c>
      <c r="AY33">
        <f t="shared" si="1"/>
        <v>-6.5165824814095635E-2</v>
      </c>
      <c r="AZ33">
        <f t="shared" si="2"/>
        <v>4.3184552226091681E-2</v>
      </c>
      <c r="BA33">
        <f t="shared" si="3"/>
        <v>1.011406865290212</v>
      </c>
      <c r="BB33">
        <f t="shared" si="4"/>
        <v>0.99814701247051796</v>
      </c>
      <c r="BC33">
        <f t="shared" si="5"/>
        <v>-1.9647493589764609</v>
      </c>
      <c r="BD33">
        <f t="shared" si="6"/>
        <v>-1.4986389632042272</v>
      </c>
      <c r="BE33">
        <f t="shared" si="10"/>
        <v>4.2911460386800604</v>
      </c>
      <c r="BF33">
        <f t="shared" si="10"/>
        <v>4.2911460386799716</v>
      </c>
      <c r="BG33">
        <f t="shared" si="10"/>
        <v>4.2911460386726574</v>
      </c>
      <c r="BH33">
        <f t="shared" si="10"/>
        <v>4.2911460380707318</v>
      </c>
      <c r="BI33">
        <f t="shared" si="10"/>
        <v>4.2911459885352068</v>
      </c>
      <c r="BJ33">
        <f t="shared" si="10"/>
        <v>4.2911419120239147</v>
      </c>
      <c r="BK33">
        <f t="shared" si="10"/>
        <v>4.2908065637510111</v>
      </c>
      <c r="BL33">
        <f t="shared" si="8"/>
        <v>4.2640262777773978</v>
      </c>
      <c r="BM33"/>
      <c r="BN33"/>
      <c r="BO33"/>
      <c r="BP33"/>
      <c r="BQ33"/>
      <c r="BR33"/>
      <c r="BS33"/>
      <c r="BT33"/>
      <c r="BU33"/>
      <c r="BV33"/>
      <c r="BW33"/>
    </row>
    <row r="34" spans="1:75" s="26" customFormat="1" ht="12.75" customHeight="1">
      <c r="A34" s="103" t="s">
        <v>300</v>
      </c>
      <c r="B34" s="104" t="s">
        <v>145</v>
      </c>
      <c r="C34" s="103">
        <v>39112.358999999997</v>
      </c>
      <c r="D34" s="103" t="s">
        <v>248</v>
      </c>
      <c r="E34" s="26">
        <f t="shared" si="11"/>
        <v>-1267.0073923320349</v>
      </c>
      <c r="F34" s="26">
        <f t="shared" si="12"/>
        <v>-1267</v>
      </c>
      <c r="G34" s="26">
        <f t="shared" si="13"/>
        <v>-1.9264900001871865E-2</v>
      </c>
      <c r="I34" s="26">
        <f t="shared" si="14"/>
        <v>-1.9264900001871865E-2</v>
      </c>
      <c r="P34" s="26">
        <f t="shared" si="15"/>
        <v>3.8685283172167576E-3</v>
      </c>
      <c r="Q34" s="27">
        <f t="shared" si="16"/>
        <v>24093.858999999997</v>
      </c>
      <c r="R34" s="26">
        <f t="shared" si="17"/>
        <v>5.3515550579441139E-4</v>
      </c>
      <c r="S34" s="105">
        <f t="shared" si="18"/>
        <v>0.1</v>
      </c>
      <c r="W34" s="26">
        <f t="shared" si="19"/>
        <v>-5.6374519889559084E-2</v>
      </c>
      <c r="Z34">
        <f t="shared" si="20"/>
        <v>-1267</v>
      </c>
      <c r="AA34" s="119">
        <f t="shared" si="21"/>
        <v>-8.280166058322283E-3</v>
      </c>
      <c r="AB34" s="119">
        <f t="shared" si="22"/>
        <v>-5.6374519889559084E-2</v>
      </c>
      <c r="AC34" s="119">
        <f t="shared" si="23"/>
        <v>-2.3133428319088621E-2</v>
      </c>
      <c r="AD34" s="119">
        <f t="shared" si="24"/>
        <v>-1.0984733943549582E-2</v>
      </c>
      <c r="AE34" s="119">
        <f t="shared" si="25"/>
        <v>1.2066437981057037E-5</v>
      </c>
      <c r="AF34">
        <f t="shared" si="26"/>
        <v>-2.3133428319088621E-2</v>
      </c>
      <c r="AG34" s="146"/>
      <c r="AH34">
        <f t="shared" si="27"/>
        <v>3.7109619887687219E-2</v>
      </c>
      <c r="AI34">
        <f t="shared" si="28"/>
        <v>0.99666756144415003</v>
      </c>
      <c r="AJ34">
        <f t="shared" si="29"/>
        <v>0.84340206295714126</v>
      </c>
      <c r="AK34">
        <f t="shared" si="30"/>
        <v>2.9530199042637865E-2</v>
      </c>
      <c r="AL34">
        <f t="shared" si="31"/>
        <v>-1.4584232369891521</v>
      </c>
      <c r="AM34">
        <f t="shared" si="32"/>
        <v>-0.89349875152803282</v>
      </c>
      <c r="AN34" s="119">
        <f t="shared" si="35"/>
        <v>4.7951781986097926</v>
      </c>
      <c r="AO34" s="119">
        <f t="shared" si="35"/>
        <v>4.7951781986097926</v>
      </c>
      <c r="AP34" s="119">
        <f t="shared" si="35"/>
        <v>4.7951781986097952</v>
      </c>
      <c r="AQ34" s="119">
        <f t="shared" si="35"/>
        <v>4.7951781986089053</v>
      </c>
      <c r="AR34" s="119">
        <f t="shared" si="35"/>
        <v>4.7951781989709668</v>
      </c>
      <c r="AS34" s="119">
        <f t="shared" si="35"/>
        <v>4.7951780516408293</v>
      </c>
      <c r="AT34" s="119">
        <f t="shared" si="35"/>
        <v>4.7952379815706667</v>
      </c>
      <c r="AU34" s="119">
        <f t="shared" si="34"/>
        <v>4.7655623490660286</v>
      </c>
      <c r="AV34"/>
      <c r="AW34">
        <v>-1600</v>
      </c>
      <c r="AX34">
        <f t="shared" si="0"/>
        <v>-1.5717448133013359E-2</v>
      </c>
      <c r="AY34">
        <f t="shared" si="1"/>
        <v>-5.7849326009263013E-2</v>
      </c>
      <c r="AZ34">
        <f t="shared" si="2"/>
        <v>4.2131877876249654E-2</v>
      </c>
      <c r="BA34">
        <f t="shared" si="3"/>
        <v>1.0059684097737984</v>
      </c>
      <c r="BB34">
        <f t="shared" si="4"/>
        <v>0.96825925259484114</v>
      </c>
      <c r="BC34">
        <f t="shared" si="5"/>
        <v>-1.7730088979951406</v>
      </c>
      <c r="BD34">
        <f t="shared" si="6"/>
        <v>-1.2258137438787995</v>
      </c>
      <c r="BE34">
        <f t="shared" ref="BE34:BK70" si="36">$BL34+$AB$7*SIN(BF34)</f>
        <v>4.4811465478721377</v>
      </c>
      <c r="BF34">
        <f t="shared" si="36"/>
        <v>4.4811465478721342</v>
      </c>
      <c r="BG34">
        <f t="shared" si="36"/>
        <v>4.4811465478716874</v>
      </c>
      <c r="BH34">
        <f t="shared" si="36"/>
        <v>4.4811465478060466</v>
      </c>
      <c r="BI34">
        <f t="shared" si="36"/>
        <v>4.4811465381684625</v>
      </c>
      <c r="BJ34">
        <f t="shared" si="36"/>
        <v>4.4811451231485879</v>
      </c>
      <c r="BK34">
        <f t="shared" si="36"/>
        <v>4.480937457766915</v>
      </c>
      <c r="BL34">
        <f t="shared" si="8"/>
        <v>4.4522199255404864</v>
      </c>
      <c r="BM34"/>
      <c r="BN34"/>
      <c r="BO34"/>
      <c r="BP34"/>
      <c r="BQ34"/>
      <c r="BR34"/>
      <c r="BS34"/>
      <c r="BT34"/>
      <c r="BU34"/>
      <c r="BV34"/>
      <c r="BW34"/>
    </row>
    <row r="35" spans="1:75" s="26" customFormat="1" ht="12.75" customHeight="1">
      <c r="A35" s="26" t="s">
        <v>81</v>
      </c>
      <c r="C35" s="28">
        <v>39852.498</v>
      </c>
      <c r="D35" s="25"/>
      <c r="E35" s="26">
        <f t="shared" si="11"/>
        <v>-983.00107829224362</v>
      </c>
      <c r="F35" s="26">
        <f t="shared" si="12"/>
        <v>-983</v>
      </c>
      <c r="G35" s="26">
        <f t="shared" si="13"/>
        <v>-2.8100999988964759E-3</v>
      </c>
      <c r="I35" s="26">
        <f t="shared" si="14"/>
        <v>-2.8100999988964759E-3</v>
      </c>
      <c r="P35" s="26">
        <f t="shared" si="15"/>
        <v>-1.7571263827689237E-3</v>
      </c>
      <c r="Q35" s="27">
        <f t="shared" si="16"/>
        <v>24833.998</v>
      </c>
      <c r="R35" s="26">
        <f t="shared" si="17"/>
        <v>1.1087534362607336E-6</v>
      </c>
      <c r="S35" s="105">
        <f t="shared" si="18"/>
        <v>0.1</v>
      </c>
      <c r="W35" s="26">
        <f t="shared" si="19"/>
        <v>-3.2810079914287832E-2</v>
      </c>
      <c r="Z35">
        <f t="shared" si="20"/>
        <v>-983</v>
      </c>
      <c r="AA35" s="119">
        <f t="shared" si="21"/>
        <v>-4.4896180971450948E-3</v>
      </c>
      <c r="AB35" s="119">
        <f t="shared" si="22"/>
        <v>-3.2810079914287832E-2</v>
      </c>
      <c r="AC35" s="119">
        <f t="shared" si="23"/>
        <v>-1.0529736161275522E-3</v>
      </c>
      <c r="AD35" s="119">
        <f t="shared" si="24"/>
        <v>1.6795180982486189E-3</v>
      </c>
      <c r="AE35" s="119">
        <f t="shared" si="25"/>
        <v>2.8207810423446576E-7</v>
      </c>
      <c r="AF35">
        <f t="shared" si="26"/>
        <v>-1.0529736161275522E-3</v>
      </c>
      <c r="AG35" s="146"/>
      <c r="AH35">
        <f t="shared" si="27"/>
        <v>2.9999979915391353E-2</v>
      </c>
      <c r="AI35">
        <f t="shared" si="28"/>
        <v>0.98908380443962929</v>
      </c>
      <c r="AJ35">
        <f t="shared" si="29"/>
        <v>0.67415487311933597</v>
      </c>
      <c r="AK35">
        <f t="shared" si="30"/>
        <v>2.7640088218275793E-2</v>
      </c>
      <c r="AL35">
        <f t="shared" si="31"/>
        <v>-1.194659016805105</v>
      </c>
      <c r="AM35">
        <f t="shared" si="32"/>
        <v>-0.68022355153044822</v>
      </c>
      <c r="AN35" s="119">
        <f t="shared" si="35"/>
        <v>5.0607301293206985</v>
      </c>
      <c r="AO35" s="119">
        <f t="shared" si="35"/>
        <v>5.0607301293206692</v>
      </c>
      <c r="AP35" s="119">
        <f t="shared" si="35"/>
        <v>5.0607301293235833</v>
      </c>
      <c r="AQ35" s="119">
        <f t="shared" si="35"/>
        <v>5.0607301290362612</v>
      </c>
      <c r="AR35" s="119">
        <f t="shared" si="35"/>
        <v>5.0607301573612471</v>
      </c>
      <c r="AS35" s="119">
        <f t="shared" si="35"/>
        <v>5.0607273650030518</v>
      </c>
      <c r="AT35" s="119">
        <f t="shared" si="35"/>
        <v>5.0610025404650862</v>
      </c>
      <c r="AU35" s="119">
        <f t="shared" si="34"/>
        <v>5.0327973288896146</v>
      </c>
      <c r="AV35"/>
      <c r="AW35">
        <v>-1400</v>
      </c>
      <c r="AX35">
        <f t="shared" si="0"/>
        <v>-1.0826824742455471E-2</v>
      </c>
      <c r="AY35">
        <f t="shared" si="1"/>
        <v>-5.0407717680704546E-2</v>
      </c>
      <c r="AZ35">
        <f t="shared" si="2"/>
        <v>3.9580892938249075E-2</v>
      </c>
      <c r="BA35">
        <f t="shared" si="3"/>
        <v>1.0003735474638169</v>
      </c>
      <c r="BB35">
        <f t="shared" si="4"/>
        <v>0.90378290695121566</v>
      </c>
      <c r="BC35">
        <f t="shared" si="5"/>
        <v>-1.58336655007394</v>
      </c>
      <c r="BD35">
        <f t="shared" si="6"/>
        <v>-1.012649895855205</v>
      </c>
      <c r="BE35">
        <f t="shared" si="36"/>
        <v>4.6701046447487622</v>
      </c>
      <c r="BF35">
        <f t="shared" si="36"/>
        <v>4.6701046447487622</v>
      </c>
      <c r="BG35">
        <f t="shared" si="36"/>
        <v>4.6701046447487622</v>
      </c>
      <c r="BH35">
        <f t="shared" si="36"/>
        <v>4.6701046447486618</v>
      </c>
      <c r="BI35">
        <f t="shared" si="36"/>
        <v>4.6701046446692125</v>
      </c>
      <c r="BJ35">
        <f t="shared" si="36"/>
        <v>4.6701045814239448</v>
      </c>
      <c r="BK35">
        <f t="shared" si="36"/>
        <v>4.6700542655643877</v>
      </c>
      <c r="BL35">
        <f t="shared" si="8"/>
        <v>4.640413573303575</v>
      </c>
      <c r="BM35"/>
      <c r="BN35"/>
      <c r="BO35"/>
      <c r="BP35"/>
      <c r="BQ35"/>
      <c r="BR35"/>
      <c r="BS35"/>
      <c r="BT35"/>
      <c r="BU35"/>
      <c r="BV35"/>
      <c r="BW35"/>
    </row>
    <row r="36" spans="1:75" s="26" customFormat="1" ht="12.75" customHeight="1">
      <c r="A36" s="26" t="s">
        <v>81</v>
      </c>
      <c r="C36" s="28">
        <v>39886.375</v>
      </c>
      <c r="D36" s="25"/>
      <c r="E36" s="26">
        <f t="shared" si="11"/>
        <v>-970.00178775259349</v>
      </c>
      <c r="F36" s="26">
        <f t="shared" si="12"/>
        <v>-970</v>
      </c>
      <c r="G36" s="26">
        <f t="shared" si="13"/>
        <v>-4.6589999983552843E-3</v>
      </c>
      <c r="I36" s="26">
        <f t="shared" si="14"/>
        <v>-4.6589999983552843E-3</v>
      </c>
      <c r="P36" s="26">
        <f t="shared" si="15"/>
        <v>-1.9682276664684129E-3</v>
      </c>
      <c r="Q36" s="27">
        <f t="shared" si="16"/>
        <v>24867.875</v>
      </c>
      <c r="R36" s="26">
        <f t="shared" si="17"/>
        <v>7.2402557420479113E-6</v>
      </c>
      <c r="S36" s="105">
        <f t="shared" si="18"/>
        <v>0.1</v>
      </c>
      <c r="W36" s="26">
        <f t="shared" si="19"/>
        <v>-3.4280273980644593E-2</v>
      </c>
      <c r="Z36">
        <f t="shared" si="20"/>
        <v>-970</v>
      </c>
      <c r="AA36" s="119">
        <f t="shared" si="21"/>
        <v>-4.3633336672979327E-3</v>
      </c>
      <c r="AB36" s="119">
        <f t="shared" si="22"/>
        <v>-3.4280273980644593E-2</v>
      </c>
      <c r="AC36" s="119">
        <f t="shared" si="23"/>
        <v>-2.6907723318868714E-3</v>
      </c>
      <c r="AD36" s="119">
        <f t="shared" si="24"/>
        <v>-2.9566633105735166E-4</v>
      </c>
      <c r="AE36" s="119">
        <f t="shared" si="25"/>
        <v>8.741857932091548E-9</v>
      </c>
      <c r="AF36">
        <f t="shared" si="26"/>
        <v>-2.6907723318868714E-3</v>
      </c>
      <c r="AG36" s="146"/>
      <c r="AH36">
        <f t="shared" si="27"/>
        <v>2.9621273982289305E-2</v>
      </c>
      <c r="AI36">
        <f t="shared" si="28"/>
        <v>0.98875349925406597</v>
      </c>
      <c r="AJ36">
        <f t="shared" si="29"/>
        <v>0.66525926295030569</v>
      </c>
      <c r="AK36">
        <f t="shared" si="30"/>
        <v>2.7507344895464404E-2</v>
      </c>
      <c r="AL36">
        <f t="shared" si="31"/>
        <v>-1.1826801732867043</v>
      </c>
      <c r="AM36">
        <f t="shared" si="32"/>
        <v>-0.67149824372663525</v>
      </c>
      <c r="AN36" s="119">
        <f t="shared" si="35"/>
        <v>5.072837853812115</v>
      </c>
      <c r="AO36" s="119">
        <f t="shared" si="35"/>
        <v>5.0728378538120795</v>
      </c>
      <c r="AP36" s="119">
        <f t="shared" si="35"/>
        <v>5.0728378538155035</v>
      </c>
      <c r="AQ36" s="119">
        <f t="shared" si="35"/>
        <v>5.0728378534888199</v>
      </c>
      <c r="AR36" s="119">
        <f t="shared" si="35"/>
        <v>5.0728378846572131</v>
      </c>
      <c r="AS36" s="119">
        <f t="shared" si="35"/>
        <v>5.0728349109143753</v>
      </c>
      <c r="AT36" s="119">
        <f t="shared" si="35"/>
        <v>5.0731185269384005</v>
      </c>
      <c r="AU36" s="119">
        <f t="shared" si="34"/>
        <v>5.0450299159942151</v>
      </c>
      <c r="AV36"/>
      <c r="AW36">
        <v>-1200</v>
      </c>
      <c r="AX36">
        <f t="shared" si="0"/>
        <v>-7.1944138191750648E-3</v>
      </c>
      <c r="AY36">
        <f t="shared" si="1"/>
        <v>-4.2840999828420247E-2</v>
      </c>
      <c r="AZ36">
        <f t="shared" si="2"/>
        <v>3.5646586009245182E-2</v>
      </c>
      <c r="BA36">
        <f t="shared" si="3"/>
        <v>0.99482692632305603</v>
      </c>
      <c r="BB36">
        <f t="shared" si="4"/>
        <v>0.80814255273793112</v>
      </c>
      <c r="BC36">
        <f t="shared" si="5"/>
        <v>-1.3958307831584496</v>
      </c>
      <c r="BD36">
        <f t="shared" si="6"/>
        <v>-0.83873108807907026</v>
      </c>
      <c r="BE36">
        <f t="shared" si="36"/>
        <v>4.8580103222440352</v>
      </c>
      <c r="BF36">
        <f t="shared" si="36"/>
        <v>4.8580103222440352</v>
      </c>
      <c r="BG36">
        <f t="shared" si="36"/>
        <v>4.8580103222440743</v>
      </c>
      <c r="BH36">
        <f t="shared" si="36"/>
        <v>4.8580103222348843</v>
      </c>
      <c r="BI36">
        <f t="shared" si="36"/>
        <v>4.8580103243659618</v>
      </c>
      <c r="BJ36">
        <f t="shared" si="36"/>
        <v>4.8580098301729846</v>
      </c>
      <c r="BK36">
        <f t="shared" si="36"/>
        <v>4.858124388107381</v>
      </c>
      <c r="BL36">
        <f t="shared" si="8"/>
        <v>4.8286072210666635</v>
      </c>
      <c r="BM36"/>
      <c r="BN36"/>
      <c r="BO36"/>
      <c r="BP36"/>
      <c r="BQ36"/>
      <c r="BR36"/>
      <c r="BS36"/>
      <c r="BT36"/>
      <c r="BU36"/>
      <c r="BV36"/>
      <c r="BW36"/>
    </row>
    <row r="37" spans="1:75" s="26" customFormat="1" ht="12.75" customHeight="1">
      <c r="A37" s="26" t="s">
        <v>83</v>
      </c>
      <c r="C37" s="28">
        <v>40157.408000000003</v>
      </c>
      <c r="D37" s="25"/>
      <c r="E37" s="26">
        <f t="shared" si="11"/>
        <v>-866.00094019132825</v>
      </c>
      <c r="F37" s="26">
        <f t="shared" si="12"/>
        <v>-866</v>
      </c>
      <c r="G37" s="26">
        <f t="shared" si="13"/>
        <v>-2.4501999942003749E-3</v>
      </c>
      <c r="I37" s="26">
        <f t="shared" si="14"/>
        <v>-2.4501999942003749E-3</v>
      </c>
      <c r="P37" s="26">
        <f t="shared" si="15"/>
        <v>-3.5107727163638785E-3</v>
      </c>
      <c r="Q37" s="27">
        <f t="shared" si="16"/>
        <v>25138.908000000003</v>
      </c>
      <c r="R37" s="26">
        <f t="shared" si="17"/>
        <v>1.1248144989973041E-6</v>
      </c>
      <c r="S37" s="105">
        <f t="shared" si="18"/>
        <v>0.1</v>
      </c>
      <c r="W37" s="26">
        <f t="shared" si="19"/>
        <v>-2.8895191451651966E-2</v>
      </c>
      <c r="Z37">
        <f t="shared" si="20"/>
        <v>-866</v>
      </c>
      <c r="AA37" s="119">
        <f t="shared" si="21"/>
        <v>-3.4806641299833137E-3</v>
      </c>
      <c r="AB37" s="119">
        <f t="shared" si="22"/>
        <v>-2.8895191451651966E-2</v>
      </c>
      <c r="AC37" s="119">
        <f t="shared" si="23"/>
        <v>1.0605727221635036E-3</v>
      </c>
      <c r="AD37" s="119">
        <f t="shared" si="24"/>
        <v>1.0304641357829387E-3</v>
      </c>
      <c r="AE37" s="119">
        <f t="shared" si="25"/>
        <v>1.0618563351348789E-7</v>
      </c>
      <c r="AF37">
        <f t="shared" si="26"/>
        <v>1.0605727221635036E-3</v>
      </c>
      <c r="AG37" s="146"/>
      <c r="AH37">
        <f t="shared" si="27"/>
        <v>2.6444991457451592E-2</v>
      </c>
      <c r="AI37">
        <f t="shared" si="28"/>
        <v>0.98618053235477443</v>
      </c>
      <c r="AJ37">
        <f t="shared" si="29"/>
        <v>0.59099632376576516</v>
      </c>
      <c r="AK37">
        <f t="shared" si="30"/>
        <v>2.6308936052772808E-2</v>
      </c>
      <c r="AL37">
        <f t="shared" si="31"/>
        <v>-1.0871325398783787</v>
      </c>
      <c r="AM37">
        <f t="shared" si="32"/>
        <v>-0.60428771637536516</v>
      </c>
      <c r="AN37" s="119">
        <f t="shared" si="35"/>
        <v>5.1695564365985707</v>
      </c>
      <c r="AO37" s="119">
        <f t="shared" si="35"/>
        <v>5.1695564365984374</v>
      </c>
      <c r="AP37" s="119">
        <f t="shared" si="35"/>
        <v>5.1695564366086479</v>
      </c>
      <c r="AQ37" s="119">
        <f t="shared" si="35"/>
        <v>5.1695564358302599</v>
      </c>
      <c r="AR37" s="119">
        <f t="shared" si="35"/>
        <v>5.1695564951694326</v>
      </c>
      <c r="AS37" s="119">
        <f t="shared" si="35"/>
        <v>5.169551971521714</v>
      </c>
      <c r="AT37" s="119">
        <f t="shared" si="35"/>
        <v>5.1698967069538515</v>
      </c>
      <c r="AU37" s="119">
        <f t="shared" si="34"/>
        <v>5.1428906128310219</v>
      </c>
      <c r="AV37"/>
      <c r="AW37">
        <v>-1000</v>
      </c>
      <c r="AX37">
        <f t="shared" si="0"/>
        <v>-4.6604185815726437E-3</v>
      </c>
      <c r="AY37">
        <f t="shared" si="1"/>
        <v>-3.5149172452410116E-2</v>
      </c>
      <c r="AZ37">
        <f t="shared" si="2"/>
        <v>3.0488753870837472E-2</v>
      </c>
      <c r="BA37">
        <f t="shared" si="3"/>
        <v>0.98951843501093606</v>
      </c>
      <c r="BB37">
        <f t="shared" si="4"/>
        <v>0.68565025669806579</v>
      </c>
      <c r="BC37">
        <f t="shared" si="5"/>
        <v>-1.210335774323722</v>
      </c>
      <c r="BD37">
        <f t="shared" si="6"/>
        <v>-0.69175047602630146</v>
      </c>
      <c r="BE37">
        <f t="shared" si="36"/>
        <v>5.0448908292013526</v>
      </c>
      <c r="BF37">
        <f t="shared" si="36"/>
        <v>5.0448908292013295</v>
      </c>
      <c r="BG37">
        <f t="shared" si="36"/>
        <v>5.0448908292036672</v>
      </c>
      <c r="BH37">
        <f t="shared" si="36"/>
        <v>5.0448908289627203</v>
      </c>
      <c r="BI37">
        <f t="shared" si="36"/>
        <v>5.0448908538022623</v>
      </c>
      <c r="BJ37">
        <f t="shared" si="36"/>
        <v>5.0448882930417467</v>
      </c>
      <c r="BK37">
        <f t="shared" si="36"/>
        <v>5.0451521873731835</v>
      </c>
      <c r="BL37">
        <f t="shared" si="8"/>
        <v>5.0168008688297521</v>
      </c>
      <c r="BM37"/>
      <c r="BN37"/>
      <c r="BO37"/>
      <c r="BP37"/>
      <c r="BQ37"/>
      <c r="BR37"/>
      <c r="BS37"/>
      <c r="BT37"/>
      <c r="BU37"/>
      <c r="BV37"/>
      <c r="BW37"/>
    </row>
    <row r="38" spans="1:75" s="26" customFormat="1" ht="12.75" customHeight="1">
      <c r="A38" s="26" t="s">
        <v>84</v>
      </c>
      <c r="C38" s="28">
        <v>40243.417999999998</v>
      </c>
      <c r="D38" s="25"/>
      <c r="E38" s="26">
        <f t="shared" si="11"/>
        <v>-832.99716242720444</v>
      </c>
      <c r="F38" s="26">
        <f t="shared" si="12"/>
        <v>-833</v>
      </c>
      <c r="G38" s="26">
        <f t="shared" si="13"/>
        <v>7.3948999997810461E-3</v>
      </c>
      <c r="I38" s="26">
        <f t="shared" si="14"/>
        <v>7.3948999997810461E-3</v>
      </c>
      <c r="P38" s="26">
        <f t="shared" si="15"/>
        <v>-3.9458895292649922E-3</v>
      </c>
      <c r="Q38" s="27">
        <f t="shared" si="16"/>
        <v>25224.917999999998</v>
      </c>
      <c r="R38" s="26">
        <f t="shared" si="17"/>
        <v>1.2861350714212026E-4</v>
      </c>
      <c r="S38" s="105">
        <f t="shared" si="18"/>
        <v>0.1</v>
      </c>
      <c r="W38" s="26">
        <f t="shared" si="19"/>
        <v>-1.7990909451090935E-2</v>
      </c>
      <c r="Z38">
        <f t="shared" si="20"/>
        <v>-833</v>
      </c>
      <c r="AA38" s="119">
        <f t="shared" si="21"/>
        <v>-3.2448391725742598E-3</v>
      </c>
      <c r="AB38" s="119">
        <f t="shared" si="22"/>
        <v>-1.7990909451090935E-2</v>
      </c>
      <c r="AC38" s="119">
        <f t="shared" si="23"/>
        <v>1.1340789529046038E-2</v>
      </c>
      <c r="AD38" s="119">
        <f t="shared" si="24"/>
        <v>1.0639739172355306E-2</v>
      </c>
      <c r="AE38" s="119">
        <f t="shared" si="25"/>
        <v>1.1320404965575198E-5</v>
      </c>
      <c r="AF38">
        <f t="shared" si="26"/>
        <v>1.1340789529046038E-2</v>
      </c>
      <c r="AG38" s="146"/>
      <c r="AH38">
        <f t="shared" si="27"/>
        <v>2.5385809450871981E-2</v>
      </c>
      <c r="AI38">
        <f t="shared" si="28"/>
        <v>0.98539202503372159</v>
      </c>
      <c r="AJ38">
        <f t="shared" si="29"/>
        <v>0.56635625007405699</v>
      </c>
      <c r="AK38">
        <f t="shared" si="30"/>
        <v>2.5879429468419663E-2</v>
      </c>
      <c r="AL38">
        <f t="shared" si="31"/>
        <v>-1.0569170954294362</v>
      </c>
      <c r="AM38">
        <f t="shared" si="32"/>
        <v>-0.58384824847011618</v>
      </c>
      <c r="AN38" s="119">
        <f t="shared" si="35"/>
        <v>5.200194045072922</v>
      </c>
      <c r="AO38" s="119">
        <f t="shared" si="35"/>
        <v>5.2001940450727329</v>
      </c>
      <c r="AP38" s="119">
        <f t="shared" si="35"/>
        <v>5.2001940450863424</v>
      </c>
      <c r="AQ38" s="119">
        <f t="shared" si="35"/>
        <v>5.2001940441091774</v>
      </c>
      <c r="AR38" s="119">
        <f t="shared" si="35"/>
        <v>5.2001941142659796</v>
      </c>
      <c r="AS38" s="119">
        <f t="shared" si="35"/>
        <v>5.2001890772464598</v>
      </c>
      <c r="AT38" s="119">
        <f t="shared" si="35"/>
        <v>5.2005505966540833</v>
      </c>
      <c r="AU38" s="119">
        <f t="shared" si="34"/>
        <v>5.1739425647119308</v>
      </c>
      <c r="AV38"/>
      <c r="AW38">
        <v>-800</v>
      </c>
      <c r="AX38">
        <f t="shared" si="0"/>
        <v>-3.0285674607209434E-3</v>
      </c>
      <c r="AY38">
        <f t="shared" si="1"/>
        <v>-2.7332235552674149E-2</v>
      </c>
      <c r="AZ38">
        <f t="shared" si="2"/>
        <v>2.4303668091953206E-2</v>
      </c>
      <c r="BA38">
        <f t="shared" si="3"/>
        <v>0.98461807070060436</v>
      </c>
      <c r="BB38">
        <f t="shared" si="4"/>
        <v>0.54123940534038795</v>
      </c>
      <c r="BC38">
        <f t="shared" si="5"/>
        <v>-1.0267495264921551</v>
      </c>
      <c r="BD38">
        <f t="shared" si="6"/>
        <v>-0.56379777863381264</v>
      </c>
      <c r="BE38">
        <f t="shared" si="36"/>
        <v>5.2308073717443211</v>
      </c>
      <c r="BF38">
        <f t="shared" si="36"/>
        <v>5.23080737174406</v>
      </c>
      <c r="BG38">
        <f t="shared" si="36"/>
        <v>5.230807371761788</v>
      </c>
      <c r="BH38">
        <f t="shared" si="36"/>
        <v>5.2308073705578817</v>
      </c>
      <c r="BI38">
        <f t="shared" si="36"/>
        <v>5.2308074523155508</v>
      </c>
      <c r="BJ38">
        <f t="shared" si="36"/>
        <v>5.2308019000970347</v>
      </c>
      <c r="BK38">
        <f t="shared" si="36"/>
        <v>5.2311788323203432</v>
      </c>
      <c r="BL38">
        <f t="shared" si="8"/>
        <v>5.2049945165928406</v>
      </c>
      <c r="BM38"/>
      <c r="BN38"/>
      <c r="BO38"/>
      <c r="BP38"/>
      <c r="BQ38"/>
      <c r="BR38"/>
      <c r="BS38"/>
      <c r="BT38"/>
      <c r="BU38"/>
      <c r="BV38"/>
      <c r="BW38"/>
    </row>
    <row r="39" spans="1:75" s="26" customFormat="1" ht="12.75" customHeight="1">
      <c r="A39" s="26" t="s">
        <v>86</v>
      </c>
      <c r="C39" s="28">
        <v>40527.468999999997</v>
      </c>
      <c r="D39" s="25"/>
      <c r="E39" s="26">
        <f t="shared" si="11"/>
        <v>-724.0010447934676</v>
      </c>
      <c r="F39" s="26">
        <f t="shared" si="12"/>
        <v>-724</v>
      </c>
      <c r="G39" s="26">
        <f t="shared" si="13"/>
        <v>-2.7228000035393052E-3</v>
      </c>
      <c r="I39" s="26">
        <f t="shared" si="14"/>
        <v>-2.7228000035393052E-3</v>
      </c>
      <c r="P39" s="26">
        <f t="shared" si="15"/>
        <v>-5.1970405339499676E-3</v>
      </c>
      <c r="Q39" s="27">
        <f t="shared" si="16"/>
        <v>25508.968999999997</v>
      </c>
      <c r="R39" s="26">
        <f t="shared" si="17"/>
        <v>6.1218662023268359E-6</v>
      </c>
      <c r="S39" s="105">
        <f t="shared" si="18"/>
        <v>0.1</v>
      </c>
      <c r="W39" s="26">
        <f t="shared" si="19"/>
        <v>-2.4452706254664579E-2</v>
      </c>
      <c r="Z39">
        <f t="shared" si="20"/>
        <v>-724</v>
      </c>
      <c r="AA39" s="119">
        <f t="shared" si="21"/>
        <v>-2.5990895625282902E-3</v>
      </c>
      <c r="AB39" s="119">
        <f t="shared" si="22"/>
        <v>-2.4452706254664579E-2</v>
      </c>
      <c r="AC39" s="119">
        <f t="shared" si="23"/>
        <v>2.4742405304106624E-3</v>
      </c>
      <c r="AD39" s="119">
        <f t="shared" si="24"/>
        <v>-1.23710441011015E-4</v>
      </c>
      <c r="AE39" s="119">
        <f t="shared" si="25"/>
        <v>1.5304273215139822E-9</v>
      </c>
      <c r="AF39">
        <f t="shared" si="26"/>
        <v>2.4742405304106624E-3</v>
      </c>
      <c r="AG39" s="146"/>
      <c r="AH39">
        <f t="shared" si="27"/>
        <v>2.1729906251125274E-2</v>
      </c>
      <c r="AI39">
        <f t="shared" si="28"/>
        <v>0.98289430921405019</v>
      </c>
      <c r="AJ39">
        <f t="shared" si="29"/>
        <v>0.48171474995533237</v>
      </c>
      <c r="AK39">
        <f t="shared" si="30"/>
        <v>2.4300887740199905E-2</v>
      </c>
      <c r="AL39">
        <f t="shared" si="31"/>
        <v>-0.95744956330251085</v>
      </c>
      <c r="AM39">
        <f t="shared" si="32"/>
        <v>-0.51899107068454919</v>
      </c>
      <c r="AN39" s="119">
        <f t="shared" si="35"/>
        <v>5.3012209885801109</v>
      </c>
      <c r="AO39" s="119">
        <f t="shared" si="35"/>
        <v>5.3012209885796127</v>
      </c>
      <c r="AP39" s="119">
        <f t="shared" si="35"/>
        <v>5.3012209886098169</v>
      </c>
      <c r="AQ39" s="119">
        <f t="shared" si="35"/>
        <v>5.3012209867797981</v>
      </c>
      <c r="AR39" s="119">
        <f t="shared" si="35"/>
        <v>5.3012210976572165</v>
      </c>
      <c r="AS39" s="119">
        <f t="shared" si="35"/>
        <v>5.3012143797679823</v>
      </c>
      <c r="AT39" s="119">
        <f t="shared" si="35"/>
        <v>5.3016212842621497</v>
      </c>
      <c r="AU39" s="119">
        <f t="shared" si="34"/>
        <v>5.2765081027428149</v>
      </c>
      <c r="AV39"/>
      <c r="AW39">
        <v>-600</v>
      </c>
      <c r="AX39">
        <f t="shared" si="0"/>
        <v>-2.0746836693073117E-3</v>
      </c>
      <c r="AY39">
        <f t="shared" si="1"/>
        <v>-1.9390189129212341E-2</v>
      </c>
      <c r="AZ39">
        <f t="shared" si="2"/>
        <v>1.7315505459905029E-2</v>
      </c>
      <c r="BA39">
        <f t="shared" si="3"/>
        <v>0.98027287931561369</v>
      </c>
      <c r="BB39">
        <f t="shared" si="4"/>
        <v>0.38022911280312144</v>
      </c>
      <c r="BC39">
        <f t="shared" si="5"/>
        <v>-0.84488315880818166</v>
      </c>
      <c r="BD39">
        <f t="shared" si="6"/>
        <v>-0.44950424502078506</v>
      </c>
      <c r="BE39">
        <f t="shared" si="36"/>
        <v>5.4158510488642309</v>
      </c>
      <c r="BF39">
        <f t="shared" si="36"/>
        <v>5.4158510488630807</v>
      </c>
      <c r="BG39">
        <f t="shared" si="36"/>
        <v>5.4158510489229137</v>
      </c>
      <c r="BH39">
        <f t="shared" si="36"/>
        <v>5.415851045810359</v>
      </c>
      <c r="BI39">
        <f t="shared" si="36"/>
        <v>5.4158512077269068</v>
      </c>
      <c r="BJ39">
        <f t="shared" si="36"/>
        <v>5.415842784711475</v>
      </c>
      <c r="BK39">
        <f t="shared" si="36"/>
        <v>5.4162808451121727</v>
      </c>
      <c r="BL39">
        <f t="shared" si="8"/>
        <v>5.3931881643559292</v>
      </c>
      <c r="BM39"/>
      <c r="BN39"/>
      <c r="BO39"/>
      <c r="BP39"/>
      <c r="BQ39"/>
      <c r="BR39"/>
      <c r="BS39"/>
      <c r="BT39"/>
      <c r="BU39"/>
      <c r="BV39"/>
      <c r="BW39"/>
    </row>
    <row r="40" spans="1:75" s="26" customFormat="1" ht="12.75" customHeight="1">
      <c r="A40" s="26" t="s">
        <v>86</v>
      </c>
      <c r="C40" s="28">
        <v>40527.472000000002</v>
      </c>
      <c r="D40" s="25"/>
      <c r="E40" s="26">
        <f t="shared" si="11"/>
        <v>-723.99989363274869</v>
      </c>
      <c r="F40" s="26">
        <f t="shared" si="12"/>
        <v>-724</v>
      </c>
      <c r="G40" s="26">
        <f t="shared" si="13"/>
        <v>2.7720000070985407E-4</v>
      </c>
      <c r="I40" s="26">
        <f t="shared" si="14"/>
        <v>2.7720000070985407E-4</v>
      </c>
      <c r="P40" s="26">
        <f t="shared" si="15"/>
        <v>-5.1970405339499676E-3</v>
      </c>
      <c r="Q40" s="27">
        <f t="shared" si="16"/>
        <v>25508.972000000002</v>
      </c>
      <c r="R40" s="26">
        <f t="shared" si="17"/>
        <v>2.9967309431312651E-5</v>
      </c>
      <c r="S40" s="105">
        <f t="shared" si="18"/>
        <v>0.1</v>
      </c>
      <c r="W40" s="26">
        <f t="shared" si="19"/>
        <v>-2.145270625041542E-2</v>
      </c>
      <c r="Z40">
        <f t="shared" si="20"/>
        <v>-724</v>
      </c>
      <c r="AA40" s="119">
        <f t="shared" si="21"/>
        <v>-2.5990895625282902E-3</v>
      </c>
      <c r="AB40" s="119">
        <f t="shared" si="22"/>
        <v>-2.145270625041542E-2</v>
      </c>
      <c r="AC40" s="119">
        <f t="shared" si="23"/>
        <v>5.4742405346598216E-3</v>
      </c>
      <c r="AD40" s="119">
        <f t="shared" si="24"/>
        <v>2.8762895632381442E-3</v>
      </c>
      <c r="AE40" s="119">
        <f t="shared" si="25"/>
        <v>8.2730416515926747E-7</v>
      </c>
      <c r="AF40">
        <f t="shared" si="26"/>
        <v>5.4742405346598216E-3</v>
      </c>
      <c r="AG40" s="146"/>
      <c r="AH40">
        <f t="shared" si="27"/>
        <v>2.1729906251125274E-2</v>
      </c>
      <c r="AI40">
        <f t="shared" si="28"/>
        <v>0.98289430921405019</v>
      </c>
      <c r="AJ40">
        <f t="shared" si="29"/>
        <v>0.48171474995533237</v>
      </c>
      <c r="AK40">
        <f t="shared" si="30"/>
        <v>2.4300887740199905E-2</v>
      </c>
      <c r="AL40">
        <f t="shared" si="31"/>
        <v>-0.95744956330251085</v>
      </c>
      <c r="AM40">
        <f t="shared" si="32"/>
        <v>-0.51899107068454919</v>
      </c>
      <c r="AN40" s="119">
        <f t="shared" si="35"/>
        <v>5.3012209885801109</v>
      </c>
      <c r="AO40" s="119">
        <f t="shared" si="35"/>
        <v>5.3012209885796127</v>
      </c>
      <c r="AP40" s="119">
        <f t="shared" si="35"/>
        <v>5.3012209886098169</v>
      </c>
      <c r="AQ40" s="119">
        <f t="shared" si="35"/>
        <v>5.3012209867797981</v>
      </c>
      <c r="AR40" s="119">
        <f t="shared" si="35"/>
        <v>5.3012210976572165</v>
      </c>
      <c r="AS40" s="119">
        <f t="shared" si="35"/>
        <v>5.3012143797679823</v>
      </c>
      <c r="AT40" s="119">
        <f t="shared" si="35"/>
        <v>5.3016212842621497</v>
      </c>
      <c r="AU40" s="119">
        <f t="shared" si="34"/>
        <v>5.2765081027428149</v>
      </c>
      <c r="AV40"/>
      <c r="AW40">
        <v>-400</v>
      </c>
      <c r="AX40">
        <f t="shared" si="0"/>
        <v>-1.5550653895397767E-3</v>
      </c>
      <c r="AY40">
        <f t="shared" si="1"/>
        <v>-1.1323033182024697E-2</v>
      </c>
      <c r="AZ40">
        <f t="shared" si="2"/>
        <v>9.7679677924849204E-3</v>
      </c>
      <c r="BA40">
        <f t="shared" si="3"/>
        <v>0.97660553909280523</v>
      </c>
      <c r="BB40">
        <f t="shared" si="4"/>
        <v>0.20812873551152242</v>
      </c>
      <c r="BC40">
        <f t="shared" si="5"/>
        <v>-0.66450056566791815</v>
      </c>
      <c r="BD40">
        <f t="shared" si="6"/>
        <v>-0.34504110464498061</v>
      </c>
      <c r="BE40">
        <f t="shared" si="36"/>
        <v>5.6001383739363675</v>
      </c>
      <c r="BF40">
        <f t="shared" si="36"/>
        <v>5.6001383739335102</v>
      </c>
      <c r="BG40">
        <f t="shared" si="36"/>
        <v>5.6001383740574422</v>
      </c>
      <c r="BH40">
        <f t="shared" si="36"/>
        <v>5.6001383686809465</v>
      </c>
      <c r="BI40">
        <f t="shared" si="36"/>
        <v>5.6001386019286716</v>
      </c>
      <c r="BJ40">
        <f t="shared" si="36"/>
        <v>5.6001284829358671</v>
      </c>
      <c r="BK40">
        <f t="shared" si="36"/>
        <v>5.6005673989322187</v>
      </c>
      <c r="BL40">
        <f t="shared" si="8"/>
        <v>5.5813818121190177</v>
      </c>
      <c r="BM40"/>
      <c r="BN40"/>
      <c r="BO40"/>
      <c r="BP40"/>
      <c r="BQ40"/>
      <c r="BR40"/>
      <c r="BS40"/>
      <c r="BT40"/>
      <c r="BU40"/>
      <c r="BV40"/>
      <c r="BW40"/>
    </row>
    <row r="41" spans="1:75" s="26" customFormat="1" ht="12.75" customHeight="1">
      <c r="A41" s="26" t="s">
        <v>87</v>
      </c>
      <c r="C41" s="28">
        <v>40837.593999999997</v>
      </c>
      <c r="D41" s="25"/>
      <c r="E41" s="26">
        <f t="shared" si="11"/>
        <v>-604.99980564569955</v>
      </c>
      <c r="F41" s="26">
        <f t="shared" si="12"/>
        <v>-605</v>
      </c>
      <c r="G41" s="26">
        <f t="shared" si="13"/>
        <v>5.0650000048335642E-4</v>
      </c>
      <c r="I41" s="26">
        <f t="shared" si="14"/>
        <v>5.0650000048335642E-4</v>
      </c>
      <c r="P41" s="26">
        <f t="shared" si="15"/>
        <v>-6.2368363286169539E-3</v>
      </c>
      <c r="Q41" s="27">
        <f t="shared" si="16"/>
        <v>25819.093999999997</v>
      </c>
      <c r="R41" s="26">
        <f t="shared" si="17"/>
        <v>4.5472584847364048E-5</v>
      </c>
      <c r="S41" s="105">
        <f t="shared" si="18"/>
        <v>0.1</v>
      </c>
      <c r="W41" s="26">
        <f t="shared" si="19"/>
        <v>-1.6991571916348161E-2</v>
      </c>
      <c r="Z41">
        <f t="shared" si="20"/>
        <v>-605</v>
      </c>
      <c r="AA41" s="119">
        <f t="shared" si="21"/>
        <v>-2.0921931452877775E-3</v>
      </c>
      <c r="AB41" s="119">
        <f t="shared" si="22"/>
        <v>-1.6991571916348161E-2</v>
      </c>
      <c r="AC41" s="119">
        <f t="shared" si="23"/>
        <v>6.7433363291003103E-3</v>
      </c>
      <c r="AD41" s="119">
        <f t="shared" si="24"/>
        <v>2.5986931457711339E-3</v>
      </c>
      <c r="AE41" s="119">
        <f t="shared" si="25"/>
        <v>6.753206065877872E-7</v>
      </c>
      <c r="AF41">
        <f t="shared" si="26"/>
        <v>6.7433363291003103E-3</v>
      </c>
      <c r="AG41" s="146"/>
      <c r="AH41">
        <f t="shared" si="27"/>
        <v>1.7498071916831517E-2</v>
      </c>
      <c r="AI41">
        <f t="shared" si="28"/>
        <v>0.98037370784573241</v>
      </c>
      <c r="AJ41">
        <f t="shared" si="29"/>
        <v>0.38441265815280834</v>
      </c>
      <c r="AK41">
        <f t="shared" si="30"/>
        <v>2.2314713946220751E-2</v>
      </c>
      <c r="AL41">
        <f t="shared" si="31"/>
        <v>-0.84941066600357717</v>
      </c>
      <c r="AM41">
        <f t="shared" si="32"/>
        <v>-0.45222817567252022</v>
      </c>
      <c r="AN41" s="119">
        <f t="shared" ref="AN41:AT50" si="37">$AU41+$AB$7*SIN(AO41)</f>
        <v>5.4112347067491182</v>
      </c>
      <c r="AO41" s="119">
        <f t="shared" si="37"/>
        <v>5.4112347067480009</v>
      </c>
      <c r="AP41" s="119">
        <f t="shared" si="37"/>
        <v>5.4112347068064315</v>
      </c>
      <c r="AQ41" s="119">
        <f t="shared" si="37"/>
        <v>5.4112347037501856</v>
      </c>
      <c r="AR41" s="119">
        <f t="shared" si="37"/>
        <v>5.4112348636092094</v>
      </c>
      <c r="AS41" s="119">
        <f t="shared" si="37"/>
        <v>5.4112265020319104</v>
      </c>
      <c r="AT41" s="119">
        <f t="shared" si="37"/>
        <v>5.4116637506646406</v>
      </c>
      <c r="AU41" s="119">
        <f t="shared" si="34"/>
        <v>5.3884833231618519</v>
      </c>
      <c r="AV41"/>
      <c r="AW41">
        <v>-200</v>
      </c>
      <c r="AX41">
        <f t="shared" si="0"/>
        <v>-1.2144148917962007E-3</v>
      </c>
      <c r="AY41">
        <f t="shared" si="1"/>
        <v>-3.1307677111112172E-3</v>
      </c>
      <c r="AZ41">
        <f t="shared" si="2"/>
        <v>1.9163528193150165E-3</v>
      </c>
      <c r="BA41">
        <f t="shared" si="3"/>
        <v>0.97371409736594561</v>
      </c>
      <c r="BB41">
        <f t="shared" si="4"/>
        <v>3.0484008851278544E-2</v>
      </c>
      <c r="BC41">
        <f t="shared" si="5"/>
        <v>-0.48532788875595689</v>
      </c>
      <c r="BD41">
        <f t="shared" si="6"/>
        <v>-0.24754202931714087</v>
      </c>
      <c r="BE41">
        <f t="shared" si="36"/>
        <v>5.7838066457648862</v>
      </c>
      <c r="BF41">
        <f t="shared" si="36"/>
        <v>5.7838066457602997</v>
      </c>
      <c r="BG41">
        <f t="shared" si="36"/>
        <v>5.7838066459360968</v>
      </c>
      <c r="BH41">
        <f t="shared" si="36"/>
        <v>5.7838066391976</v>
      </c>
      <c r="BI41">
        <f t="shared" si="36"/>
        <v>5.7838068974910959</v>
      </c>
      <c r="BJ41">
        <f t="shared" si="36"/>
        <v>5.7837969968104357</v>
      </c>
      <c r="BK41">
        <f t="shared" si="36"/>
        <v>5.7841764628124483</v>
      </c>
      <c r="BL41">
        <f t="shared" si="8"/>
        <v>5.7695754598821072</v>
      </c>
      <c r="BM41"/>
      <c r="BN41"/>
      <c r="BO41"/>
      <c r="BP41"/>
      <c r="BQ41"/>
      <c r="BR41"/>
      <c r="BS41"/>
      <c r="BT41"/>
      <c r="BU41"/>
      <c r="BV41"/>
      <c r="BW41"/>
    </row>
    <row r="42" spans="1:75" s="26" customFormat="1" ht="12.75" customHeight="1">
      <c r="A42" s="26" t="s">
        <v>89</v>
      </c>
      <c r="C42" s="28">
        <v>40923.567999999999</v>
      </c>
      <c r="D42" s="25"/>
      <c r="E42" s="26">
        <f t="shared" si="11"/>
        <v>-572.00984181018021</v>
      </c>
      <c r="F42" s="26">
        <f t="shared" si="12"/>
        <v>-572</v>
      </c>
      <c r="P42" s="26">
        <f t="shared" si="15"/>
        <v>-6.4648883260545699E-3</v>
      </c>
      <c r="Q42" s="27">
        <f t="shared" si="16"/>
        <v>25905.067999999999</v>
      </c>
      <c r="S42" s="105"/>
      <c r="U42" s="29">
        <v>-2.5648399998317473E-2</v>
      </c>
      <c r="Z42">
        <f t="shared" si="20"/>
        <v>-572</v>
      </c>
      <c r="AA42" s="119">
        <f t="shared" si="21"/>
        <v>-1.9815459607955693E-3</v>
      </c>
      <c r="AB42" s="119">
        <f t="shared" si="22"/>
        <v>-9999</v>
      </c>
      <c r="AC42" s="119">
        <f t="shared" si="23"/>
        <v>6.4648883260545699E-3</v>
      </c>
      <c r="AD42" s="119">
        <f t="shared" si="24"/>
        <v>-9999</v>
      </c>
      <c r="AE42" s="119">
        <f t="shared" si="25"/>
        <v>0</v>
      </c>
      <c r="AF42">
        <f t="shared" si="26"/>
        <v>-9999</v>
      </c>
      <c r="AG42" s="146"/>
      <c r="AH42">
        <f t="shared" si="27"/>
        <v>1.6286772929138795E-2</v>
      </c>
      <c r="AI42">
        <f t="shared" si="28"/>
        <v>0.97971614096609894</v>
      </c>
      <c r="AJ42">
        <f t="shared" si="29"/>
        <v>0.35667560076286375</v>
      </c>
      <c r="AK42">
        <f t="shared" si="30"/>
        <v>2.1718721530494239E-2</v>
      </c>
      <c r="AL42">
        <f t="shared" si="31"/>
        <v>-0.81954617785692885</v>
      </c>
      <c r="AM42">
        <f t="shared" si="32"/>
        <v>-0.43436145565357259</v>
      </c>
      <c r="AN42" s="119">
        <f t="shared" si="37"/>
        <v>5.4416938658758021</v>
      </c>
      <c r="AO42" s="119">
        <f t="shared" si="37"/>
        <v>5.4416938658744565</v>
      </c>
      <c r="AP42" s="119">
        <f t="shared" si="37"/>
        <v>5.4416938659424225</v>
      </c>
      <c r="AQ42" s="119">
        <f t="shared" si="37"/>
        <v>5.4416938625101787</v>
      </c>
      <c r="AR42" s="119">
        <f t="shared" si="37"/>
        <v>5.4416940358349208</v>
      </c>
      <c r="AS42" s="119">
        <f t="shared" si="37"/>
        <v>5.4416852830754197</v>
      </c>
      <c r="AT42" s="119">
        <f t="shared" si="37"/>
        <v>5.4421271832824045</v>
      </c>
      <c r="AU42" s="119">
        <f t="shared" si="34"/>
        <v>5.4195352750427617</v>
      </c>
      <c r="AV42"/>
      <c r="AW42">
        <v>0</v>
      </c>
      <c r="AX42">
        <f t="shared" si="0"/>
        <v>-7.9319670753907542E-4</v>
      </c>
      <c r="AY42">
        <f t="shared" si="1"/>
        <v>5.1866072835280996E-3</v>
      </c>
      <c r="AZ42">
        <f t="shared" si="2"/>
        <v>-5.9798039910671751E-3</v>
      </c>
      <c r="BA42">
        <f t="shared" si="3"/>
        <v>0.97167239077738454</v>
      </c>
      <c r="BB42">
        <f t="shared" si="4"/>
        <v>-0.14723940043145109</v>
      </c>
      <c r="BC42">
        <f t="shared" si="5"/>
        <v>-0.30706248669525749</v>
      </c>
      <c r="BD42">
        <f t="shared" si="6"/>
        <v>-0.15474906526560783</v>
      </c>
      <c r="BE42">
        <f t="shared" si="36"/>
        <v>5.9670093413434806</v>
      </c>
      <c r="BF42">
        <f t="shared" si="36"/>
        <v>5.967009341338664</v>
      </c>
      <c r="BG42">
        <f t="shared" si="36"/>
        <v>5.9670093415091969</v>
      </c>
      <c r="BH42">
        <f t="shared" si="36"/>
        <v>5.9670093354714586</v>
      </c>
      <c r="BI42">
        <f t="shared" si="36"/>
        <v>5.9670095492377797</v>
      </c>
      <c r="BJ42">
        <f t="shared" si="36"/>
        <v>5.9670019808254802</v>
      </c>
      <c r="BK42">
        <f t="shared" si="36"/>
        <v>5.9672699296096763</v>
      </c>
      <c r="BL42">
        <f t="shared" si="8"/>
        <v>5.9577691076451949</v>
      </c>
      <c r="BM42"/>
      <c r="BN42"/>
      <c r="BO42"/>
      <c r="BP42"/>
      <c r="BQ42"/>
      <c r="BR42"/>
      <c r="BS42"/>
      <c r="BT42"/>
      <c r="BU42"/>
      <c r="BV42"/>
      <c r="BW42"/>
    </row>
    <row r="43" spans="1:75" s="26" customFormat="1" ht="12.75" customHeight="1">
      <c r="A43" s="26" t="s">
        <v>81</v>
      </c>
      <c r="C43" s="28">
        <v>41301.468999999997</v>
      </c>
      <c r="D43" s="25"/>
      <c r="E43" s="26">
        <f t="shared" si="11"/>
        <v>-427.00157973785298</v>
      </c>
      <c r="F43" s="26">
        <f t="shared" si="12"/>
        <v>-427</v>
      </c>
      <c r="G43" s="26">
        <f t="shared" ref="G43:G48" si="38">+C43-(C$7+F43*C$8)</f>
        <v>-4.1169000032823533E-3</v>
      </c>
      <c r="I43" s="26">
        <f t="shared" ref="I43:I48" si="39">+G43</f>
        <v>-4.1169000032823533E-3</v>
      </c>
      <c r="P43" s="26">
        <f t="shared" si="15"/>
        <v>-7.1566863522324591E-3</v>
      </c>
      <c r="Q43" s="27">
        <f t="shared" si="16"/>
        <v>26282.968999999997</v>
      </c>
      <c r="R43" s="26">
        <f t="shared" ref="R43:R48" si="40">+(P43-G43)^2</f>
        <v>9.2403010472634149E-6</v>
      </c>
      <c r="S43" s="105">
        <f t="shared" ref="S43:S48" si="41">S$16</f>
        <v>0.1</v>
      </c>
      <c r="W43" s="26">
        <f t="shared" ref="W43:W48" si="42">AB43</f>
        <v>-1.4927253959682876E-2</v>
      </c>
      <c r="Z43">
        <f t="shared" si="20"/>
        <v>-427</v>
      </c>
      <c r="AA43" s="119">
        <f t="shared" si="21"/>
        <v>-1.6090501108110469E-3</v>
      </c>
      <c r="AB43" s="119">
        <f t="shared" si="22"/>
        <v>-1.4927253959682876E-2</v>
      </c>
      <c r="AC43" s="119">
        <f t="shared" si="23"/>
        <v>3.0397863489501058E-3</v>
      </c>
      <c r="AD43" s="119">
        <f t="shared" si="24"/>
        <v>-2.5078498924713064E-3</v>
      </c>
      <c r="AE43" s="119">
        <f t="shared" si="25"/>
        <v>6.2893110831683437E-7</v>
      </c>
      <c r="AF43">
        <f t="shared" si="26"/>
        <v>3.0397863489501058E-3</v>
      </c>
      <c r="AG43" s="146"/>
      <c r="AH43">
        <f t="shared" si="27"/>
        <v>1.0810353956400523E-2</v>
      </c>
      <c r="AI43">
        <f t="shared" si="28"/>
        <v>0.97705724097308821</v>
      </c>
      <c r="AJ43">
        <f t="shared" si="29"/>
        <v>0.2318081288247566</v>
      </c>
      <c r="AK43">
        <f t="shared" si="30"/>
        <v>1.8888292947203619E-2</v>
      </c>
      <c r="AL43">
        <f t="shared" si="31"/>
        <v>-0.68877518761394818</v>
      </c>
      <c r="AM43">
        <f t="shared" si="32"/>
        <v>-0.35868119606395482</v>
      </c>
      <c r="AN43" s="119">
        <f t="shared" si="37"/>
        <v>5.575298949649393</v>
      </c>
      <c r="AO43" s="119">
        <f t="shared" si="37"/>
        <v>5.5752989496467968</v>
      </c>
      <c r="AP43" s="119">
        <f t="shared" si="37"/>
        <v>5.5752989497617742</v>
      </c>
      <c r="AQ43" s="119">
        <f t="shared" si="37"/>
        <v>5.5752989446692318</v>
      </c>
      <c r="AR43" s="119">
        <f t="shared" si="37"/>
        <v>5.5752991702263675</v>
      </c>
      <c r="AS43" s="119">
        <f t="shared" si="37"/>
        <v>5.5752891798856075</v>
      </c>
      <c r="AT43" s="119">
        <f t="shared" si="37"/>
        <v>5.5757315886168</v>
      </c>
      <c r="AU43" s="119">
        <f t="shared" si="34"/>
        <v>5.5559756696710014</v>
      </c>
      <c r="AV43"/>
      <c r="AW43">
        <v>200</v>
      </c>
      <c r="AX43">
        <f t="shared" si="0"/>
        <v>-3.4414129753749384E-5</v>
      </c>
      <c r="AY43">
        <f t="shared" si="1"/>
        <v>1.3629091801893253E-2</v>
      </c>
      <c r="AZ43">
        <f t="shared" si="2"/>
        <v>-1.3663505931647002E-2</v>
      </c>
      <c r="BA43">
        <f t="shared" si="3"/>
        <v>0.97053074814109552</v>
      </c>
      <c r="BB43">
        <f t="shared" si="4"/>
        <v>-0.31974264853107121</v>
      </c>
      <c r="BC43">
        <f t="shared" si="5"/>
        <v>-0.12938129152972294</v>
      </c>
      <c r="BD43">
        <f t="shared" si="6"/>
        <v>-6.478103793567741E-2</v>
      </c>
      <c r="BE43">
        <f t="shared" si="36"/>
        <v>6.1499116199939099</v>
      </c>
      <c r="BF43">
        <f t="shared" si="36"/>
        <v>6.149911619991256</v>
      </c>
      <c r="BG43">
        <f t="shared" si="36"/>
        <v>6.1499116200813502</v>
      </c>
      <c r="BH43">
        <f t="shared" si="36"/>
        <v>6.1499116170225596</v>
      </c>
      <c r="BI43">
        <f t="shared" si="36"/>
        <v>6.1499117208719323</v>
      </c>
      <c r="BJ43">
        <f t="shared" si="36"/>
        <v>6.1499081950680443</v>
      </c>
      <c r="BK43">
        <f t="shared" si="36"/>
        <v>6.1500278991733</v>
      </c>
      <c r="BL43">
        <f t="shared" si="8"/>
        <v>6.1459627554082843</v>
      </c>
      <c r="BM43"/>
      <c r="BN43"/>
      <c r="BO43"/>
      <c r="BP43"/>
      <c r="BQ43"/>
      <c r="BR43"/>
      <c r="BS43"/>
      <c r="BT43"/>
      <c r="BU43"/>
      <c r="BV43"/>
      <c r="BW43"/>
    </row>
    <row r="44" spans="1:75" s="26" customFormat="1" ht="12.75" customHeight="1">
      <c r="A44" s="26" t="s">
        <v>90</v>
      </c>
      <c r="C44" s="28">
        <v>41335.351999999999</v>
      </c>
      <c r="D44" s="25"/>
      <c r="E44" s="26">
        <f t="shared" si="11"/>
        <v>-413.99998687676782</v>
      </c>
      <c r="F44" s="26">
        <f t="shared" si="12"/>
        <v>-414</v>
      </c>
      <c r="G44" s="26">
        <f t="shared" si="38"/>
        <v>3.4199998481199145E-5</v>
      </c>
      <c r="I44" s="26">
        <f t="shared" si="39"/>
        <v>3.4199998481199145E-5</v>
      </c>
      <c r="P44" s="26">
        <f t="shared" si="15"/>
        <v>-7.1940195544074916E-3</v>
      </c>
      <c r="Q44" s="27">
        <f t="shared" si="16"/>
        <v>26316.851999999999</v>
      </c>
      <c r="R44" s="26">
        <f t="shared" si="40"/>
        <v>5.2247157904762382E-5</v>
      </c>
      <c r="S44" s="105">
        <f t="shared" si="41"/>
        <v>0.1</v>
      </c>
      <c r="W44" s="26">
        <f t="shared" si="42"/>
        <v>-1.0274997152798662E-2</v>
      </c>
      <c r="Z44">
        <f t="shared" si="20"/>
        <v>-414</v>
      </c>
      <c r="AA44" s="119">
        <f t="shared" si="21"/>
        <v>-1.5826092620452471E-3</v>
      </c>
      <c r="AB44" s="119">
        <f t="shared" si="22"/>
        <v>-1.0274997152798662E-2</v>
      </c>
      <c r="AC44" s="119">
        <f t="shared" si="23"/>
        <v>7.2282195528886907E-3</v>
      </c>
      <c r="AD44" s="119">
        <f t="shared" si="24"/>
        <v>1.6168092605264462E-3</v>
      </c>
      <c r="AE44" s="119">
        <f t="shared" si="25"/>
        <v>2.6140721849240739E-7</v>
      </c>
      <c r="AF44">
        <f t="shared" si="26"/>
        <v>7.2282195528886907E-3</v>
      </c>
      <c r="AG44" s="146"/>
      <c r="AH44">
        <f t="shared" si="27"/>
        <v>1.0309197151279861E-2</v>
      </c>
      <c r="AI44">
        <f t="shared" si="28"/>
        <v>0.97683799860204223</v>
      </c>
      <c r="AJ44">
        <f t="shared" si="29"/>
        <v>0.22042039719176607</v>
      </c>
      <c r="AK44">
        <f t="shared" si="30"/>
        <v>1.8618794092726022E-2</v>
      </c>
      <c r="AL44">
        <f t="shared" si="31"/>
        <v>-0.67708460370784762</v>
      </c>
      <c r="AM44">
        <f t="shared" si="32"/>
        <v>-0.35209762255357813</v>
      </c>
      <c r="AN44" s="119">
        <f t="shared" si="37"/>
        <v>5.5872601065429084</v>
      </c>
      <c r="AO44" s="119">
        <f t="shared" si="37"/>
        <v>5.587260106540187</v>
      </c>
      <c r="AP44" s="119">
        <f t="shared" si="37"/>
        <v>5.5872601066594934</v>
      </c>
      <c r="AQ44" s="119">
        <f t="shared" si="37"/>
        <v>5.5872601014283916</v>
      </c>
      <c r="AR44" s="119">
        <f t="shared" si="37"/>
        <v>5.5872603307910245</v>
      </c>
      <c r="AS44" s="119">
        <f t="shared" si="37"/>
        <v>5.5872502741275136</v>
      </c>
      <c r="AT44" s="119">
        <f t="shared" si="37"/>
        <v>5.5876911405738188</v>
      </c>
      <c r="AU44" s="119">
        <f t="shared" si="34"/>
        <v>5.5682082567756019</v>
      </c>
      <c r="AV44"/>
      <c r="AW44">
        <v>400</v>
      </c>
      <c r="AX44">
        <f t="shared" si="0"/>
        <v>1.3101328704942967E-3</v>
      </c>
      <c r="AY44">
        <f t="shared" si="1"/>
        <v>2.2196685843984244E-2</v>
      </c>
      <c r="AZ44">
        <f t="shared" si="2"/>
        <v>-2.0886552973489948E-2</v>
      </c>
      <c r="BA44">
        <f t="shared" si="3"/>
        <v>0.97031666694096941</v>
      </c>
      <c r="BB44">
        <f t="shared" si="4"/>
        <v>-0.48196023484668793</v>
      </c>
      <c r="BC44">
        <f t="shared" si="5"/>
        <v>4.8051400673608441E-2</v>
      </c>
      <c r="BD44">
        <f t="shared" si="6"/>
        <v>2.4030324223685388E-2</v>
      </c>
      <c r="BE44">
        <f t="shared" si="36"/>
        <v>6.3326859614964235</v>
      </c>
      <c r="BF44">
        <f t="shared" si="36"/>
        <v>6.3326859614974591</v>
      </c>
      <c r="BG44">
        <f t="shared" si="36"/>
        <v>6.3326859614625812</v>
      </c>
      <c r="BH44">
        <f t="shared" si="36"/>
        <v>6.3326859626376493</v>
      </c>
      <c r="BI44">
        <f t="shared" si="36"/>
        <v>6.3326859230480679</v>
      </c>
      <c r="BJ44">
        <f t="shared" si="36"/>
        <v>6.3326872568734442</v>
      </c>
      <c r="BK44">
        <f t="shared" si="36"/>
        <v>6.3326423185796337</v>
      </c>
      <c r="BL44">
        <f t="shared" si="8"/>
        <v>6.334156403171372</v>
      </c>
      <c r="BM44"/>
      <c r="BN44"/>
      <c r="BO44"/>
      <c r="BP44"/>
      <c r="BQ44"/>
      <c r="BR44"/>
      <c r="BS44"/>
      <c r="BT44"/>
      <c r="BU44"/>
      <c r="BV44"/>
      <c r="BW44"/>
    </row>
    <row r="45" spans="1:75" s="26" customFormat="1" ht="12.75" customHeight="1">
      <c r="A45" s="26" t="s">
        <v>91</v>
      </c>
      <c r="C45" s="28">
        <v>41585.53</v>
      </c>
      <c r="D45" s="25"/>
      <c r="E45" s="26">
        <f t="shared" si="11"/>
        <v>-318.00162490172454</v>
      </c>
      <c r="F45" s="26">
        <f t="shared" si="12"/>
        <v>-318</v>
      </c>
      <c r="G45" s="26">
        <f t="shared" si="38"/>
        <v>-4.2345999972894788E-3</v>
      </c>
      <c r="I45" s="26">
        <f t="shared" si="39"/>
        <v>-4.2345999972894788E-3</v>
      </c>
      <c r="P45" s="26">
        <f t="shared" si="15"/>
        <v>-7.3439285744349679E-3</v>
      </c>
      <c r="Q45" s="27">
        <f t="shared" si="16"/>
        <v>26567.03</v>
      </c>
      <c r="R45" s="26">
        <f t="shared" si="40"/>
        <v>9.6679242006535926E-6</v>
      </c>
      <c r="S45" s="105">
        <f t="shared" si="41"/>
        <v>0.1</v>
      </c>
      <c r="W45" s="26">
        <f t="shared" si="42"/>
        <v>-1.0805449421099757E-2</v>
      </c>
      <c r="Z45">
        <f t="shared" si="20"/>
        <v>-318</v>
      </c>
      <c r="AA45" s="119">
        <f t="shared" si="21"/>
        <v>-1.4084869120345326E-3</v>
      </c>
      <c r="AB45" s="119">
        <f t="shared" si="22"/>
        <v>-1.0805449421099757E-2</v>
      </c>
      <c r="AC45" s="119">
        <f t="shared" si="23"/>
        <v>3.1093285771454891E-3</v>
      </c>
      <c r="AD45" s="119">
        <f t="shared" si="24"/>
        <v>-2.8261130852549462E-3</v>
      </c>
      <c r="AE45" s="119">
        <f t="shared" si="25"/>
        <v>7.9869151706492318E-7</v>
      </c>
      <c r="AF45">
        <f t="shared" si="26"/>
        <v>3.1093285771454891E-3</v>
      </c>
      <c r="AG45" s="146"/>
      <c r="AH45">
        <f t="shared" si="27"/>
        <v>6.5708494238102778E-3</v>
      </c>
      <c r="AI45">
        <f t="shared" si="28"/>
        <v>0.97532146576477996</v>
      </c>
      <c r="AJ45">
        <f t="shared" si="29"/>
        <v>0.13565140948915969</v>
      </c>
      <c r="AK45">
        <f t="shared" si="30"/>
        <v>1.6556199751978015E-2</v>
      </c>
      <c r="AL45">
        <f t="shared" si="31"/>
        <v>-0.59091007640042292</v>
      </c>
      <c r="AM45">
        <f t="shared" si="32"/>
        <v>-0.30436334262028197</v>
      </c>
      <c r="AN45" s="119">
        <f t="shared" si="37"/>
        <v>5.6755088312139472</v>
      </c>
      <c r="AO45" s="119">
        <f t="shared" si="37"/>
        <v>5.675508831210303</v>
      </c>
      <c r="AP45" s="119">
        <f t="shared" si="37"/>
        <v>5.6755088313596804</v>
      </c>
      <c r="AQ45" s="119">
        <f t="shared" si="37"/>
        <v>5.6755088252370243</v>
      </c>
      <c r="AR45" s="119">
        <f t="shared" si="37"/>
        <v>5.6755090761913625</v>
      </c>
      <c r="AS45" s="119">
        <f t="shared" si="37"/>
        <v>5.6754987900846467</v>
      </c>
      <c r="AT45" s="119">
        <f t="shared" si="37"/>
        <v>5.6759203363552588</v>
      </c>
      <c r="AU45" s="119">
        <f t="shared" si="34"/>
        <v>5.6585412077018837</v>
      </c>
      <c r="AV45"/>
      <c r="AW45">
        <v>600</v>
      </c>
      <c r="AX45">
        <f t="shared" si="0"/>
        <v>3.4740048420819833E-3</v>
      </c>
      <c r="AY45">
        <f t="shared" si="1"/>
        <v>3.0889389409801068E-2</v>
      </c>
      <c r="AZ45">
        <f t="shared" si="2"/>
        <v>-2.7415384567719085E-2</v>
      </c>
      <c r="BA45">
        <f t="shared" si="3"/>
        <v>0.97103525241525313</v>
      </c>
      <c r="BB45">
        <f t="shared" si="4"/>
        <v>-0.62911620960797066</v>
      </c>
      <c r="BC45">
        <f t="shared" si="5"/>
        <v>0.22557654720194339</v>
      </c>
      <c r="BD45">
        <f t="shared" si="6"/>
        <v>0.11326898704363086</v>
      </c>
      <c r="BE45">
        <f t="shared" si="36"/>
        <v>6.5155079118325272</v>
      </c>
      <c r="BF45">
        <f t="shared" si="36"/>
        <v>6.5155079118366421</v>
      </c>
      <c r="BG45">
        <f t="shared" si="36"/>
        <v>6.5155079116943559</v>
      </c>
      <c r="BH45">
        <f t="shared" si="36"/>
        <v>6.5155079166144789</v>
      </c>
      <c r="BI45">
        <f t="shared" si="36"/>
        <v>6.5155077464813038</v>
      </c>
      <c r="BJ45">
        <f t="shared" si="36"/>
        <v>6.5155136295279359</v>
      </c>
      <c r="BK45">
        <f t="shared" si="36"/>
        <v>6.5153102040117368</v>
      </c>
      <c r="BL45">
        <f t="shared" si="8"/>
        <v>6.5223500509344614</v>
      </c>
      <c r="BM45"/>
      <c r="BN45"/>
      <c r="BO45"/>
      <c r="BP45"/>
      <c r="BQ45"/>
      <c r="BR45"/>
      <c r="BS45"/>
      <c r="BT45"/>
      <c r="BU45"/>
      <c r="BV45"/>
      <c r="BW45"/>
    </row>
    <row r="46" spans="1:75" s="26" customFormat="1" ht="12.75" customHeight="1">
      <c r="A46" s="26" t="s">
        <v>92</v>
      </c>
      <c r="C46" s="28">
        <v>41942.578000000001</v>
      </c>
      <c r="D46" s="25"/>
      <c r="E46" s="26">
        <f t="shared" si="11"/>
        <v>-180.99508097513814</v>
      </c>
      <c r="F46" s="26">
        <f t="shared" si="12"/>
        <v>-181</v>
      </c>
      <c r="G46" s="26">
        <f t="shared" si="38"/>
        <v>1.2819300005503464E-2</v>
      </c>
      <c r="I46" s="26">
        <f t="shared" si="39"/>
        <v>1.2819300005503464E-2</v>
      </c>
      <c r="P46" s="26">
        <f t="shared" si="15"/>
        <v>-7.1741554463501823E-3</v>
      </c>
      <c r="Q46" s="27">
        <f t="shared" si="16"/>
        <v>26924.078000000001</v>
      </c>
      <c r="R46" s="26">
        <f t="shared" si="40"/>
        <v>3.9973826090525624E-4</v>
      </c>
      <c r="S46" s="105">
        <f t="shared" si="41"/>
        <v>0.1</v>
      </c>
      <c r="W46" s="26">
        <f t="shared" si="42"/>
        <v>1.1655239021651815E-2</v>
      </c>
      <c r="Z46">
        <f t="shared" si="20"/>
        <v>-181</v>
      </c>
      <c r="AA46" s="119">
        <f t="shared" si="21"/>
        <v>-1.1819342484199965E-3</v>
      </c>
      <c r="AB46" s="119">
        <f t="shared" si="22"/>
        <v>1.1655239021651815E-2</v>
      </c>
      <c r="AC46" s="119">
        <f t="shared" si="23"/>
        <v>1.9993455451853645E-2</v>
      </c>
      <c r="AD46" s="119">
        <f t="shared" si="24"/>
        <v>1.4001234253923462E-2</v>
      </c>
      <c r="AE46" s="119">
        <f t="shared" si="25"/>
        <v>1.9603456063323969E-5</v>
      </c>
      <c r="AF46">
        <f t="shared" si="26"/>
        <v>1.9993455451853645E-2</v>
      </c>
      <c r="AG46" s="146"/>
      <c r="AH46">
        <f t="shared" si="27"/>
        <v>1.1640609838516494E-3</v>
      </c>
      <c r="AI46">
        <f t="shared" si="28"/>
        <v>0.9734826442374187</v>
      </c>
      <c r="AJ46">
        <f t="shared" si="29"/>
        <v>1.3519047267900094E-2</v>
      </c>
      <c r="AK46">
        <f t="shared" si="30"/>
        <v>1.3415202033030373E-2</v>
      </c>
      <c r="AL46">
        <f t="shared" si="31"/>
        <v>-0.46835861569480169</v>
      </c>
      <c r="AM46">
        <f t="shared" si="32"/>
        <v>-0.23855613671417564</v>
      </c>
      <c r="AN46" s="119">
        <f t="shared" si="37"/>
        <v>5.8012283978231478</v>
      </c>
      <c r="AO46" s="119">
        <f t="shared" si="37"/>
        <v>5.8012283978184511</v>
      </c>
      <c r="AP46" s="119">
        <f t="shared" si="37"/>
        <v>5.8012283979968053</v>
      </c>
      <c r="AQ46" s="119">
        <f t="shared" si="37"/>
        <v>5.8012283912236446</v>
      </c>
      <c r="AR46" s="119">
        <f t="shared" si="37"/>
        <v>5.8012286484405626</v>
      </c>
      <c r="AS46" s="119">
        <f t="shared" si="37"/>
        <v>5.8012188803714562</v>
      </c>
      <c r="AT46" s="119">
        <f t="shared" si="37"/>
        <v>5.8015897975133415</v>
      </c>
      <c r="AU46" s="119">
        <f t="shared" si="34"/>
        <v>5.7874538564195994</v>
      </c>
      <c r="AV46"/>
      <c r="AW46">
        <v>800</v>
      </c>
      <c r="AX46">
        <f t="shared" si="0"/>
        <v>6.6705810668335197E-3</v>
      </c>
      <c r="AY46">
        <f t="shared" si="1"/>
        <v>3.9707202499343737E-2</v>
      </c>
      <c r="AZ46">
        <f t="shared" si="2"/>
        <v>-3.3036621432510217E-2</v>
      </c>
      <c r="BA46">
        <f t="shared" si="3"/>
        <v>0.9726693045672401</v>
      </c>
      <c r="BB46">
        <f t="shared" si="4"/>
        <v>-0.75677959736862632</v>
      </c>
      <c r="BC46">
        <f t="shared" si="5"/>
        <v>0.40353315929930439</v>
      </c>
      <c r="BD46">
        <f t="shared" si="6"/>
        <v>0.20454986707992259</v>
      </c>
      <c r="BE46">
        <f t="shared" si="36"/>
        <v>6.6985518795350885</v>
      </c>
      <c r="BF46">
        <f t="shared" si="36"/>
        <v>6.6985518795400543</v>
      </c>
      <c r="BG46">
        <f t="shared" si="36"/>
        <v>6.698551879357451</v>
      </c>
      <c r="BH46">
        <f t="shared" si="36"/>
        <v>6.6985518860730933</v>
      </c>
      <c r="BI46">
        <f t="shared" si="36"/>
        <v>6.6985516390900433</v>
      </c>
      <c r="BJ46">
        <f t="shared" si="36"/>
        <v>6.6985607224727195</v>
      </c>
      <c r="BK46">
        <f t="shared" si="36"/>
        <v>6.6982266836366797</v>
      </c>
      <c r="BL46">
        <f t="shared" si="8"/>
        <v>6.7105436986975491</v>
      </c>
      <c r="BM46"/>
      <c r="BN46"/>
      <c r="BO46"/>
      <c r="BP46"/>
      <c r="BQ46"/>
      <c r="BR46"/>
      <c r="BS46"/>
      <c r="BT46"/>
      <c r="BU46"/>
      <c r="BV46"/>
      <c r="BW46"/>
    </row>
    <row r="47" spans="1:75" s="26" customFormat="1" ht="12.75" customHeight="1">
      <c r="A47" s="26" t="s">
        <v>93</v>
      </c>
      <c r="C47" s="28">
        <v>41989.472999999998</v>
      </c>
      <c r="D47" s="25"/>
      <c r="E47" s="26">
        <f t="shared" si="11"/>
        <v>-163.00052036301656</v>
      </c>
      <c r="F47" s="26">
        <f t="shared" si="12"/>
        <v>-163</v>
      </c>
      <c r="G47" s="26">
        <f t="shared" si="38"/>
        <v>-1.3561000014306046E-3</v>
      </c>
      <c r="I47" s="26">
        <f t="shared" si="39"/>
        <v>-1.3561000014306046E-3</v>
      </c>
      <c r="P47" s="26">
        <f t="shared" si="15"/>
        <v>-7.1183123443453169E-3</v>
      </c>
      <c r="Q47" s="27">
        <f t="shared" si="16"/>
        <v>26970.972999999998</v>
      </c>
      <c r="R47" s="26">
        <f t="shared" si="40"/>
        <v>3.320309108483866E-5</v>
      </c>
      <c r="S47" s="105">
        <f t="shared" si="41"/>
        <v>0.1</v>
      </c>
      <c r="W47" s="26">
        <f t="shared" si="42"/>
        <v>-1.8072962688912152E-3</v>
      </c>
      <c r="Z47">
        <f t="shared" si="20"/>
        <v>-163</v>
      </c>
      <c r="AA47" s="119">
        <f t="shared" si="21"/>
        <v>-1.1502887638622143E-3</v>
      </c>
      <c r="AB47" s="119">
        <f t="shared" si="22"/>
        <v>-1.8072962688912152E-3</v>
      </c>
      <c r="AC47" s="119">
        <f t="shared" si="23"/>
        <v>5.7622123429147123E-3</v>
      </c>
      <c r="AD47" s="119">
        <f t="shared" si="24"/>
        <v>-2.0581123756839028E-4</v>
      </c>
      <c r="AE47" s="119">
        <f t="shared" si="25"/>
        <v>4.235826550943239E-9</v>
      </c>
      <c r="AF47">
        <f t="shared" si="26"/>
        <v>5.7622123429147123E-3</v>
      </c>
      <c r="AG47" s="146"/>
      <c r="AH47">
        <f t="shared" si="27"/>
        <v>4.5119626746061063E-4</v>
      </c>
      <c r="AI47">
        <f t="shared" si="28"/>
        <v>0.97327051030432565</v>
      </c>
      <c r="AJ47">
        <f t="shared" si="29"/>
        <v>-2.5493698779226921E-3</v>
      </c>
      <c r="AK47">
        <f t="shared" si="30"/>
        <v>1.2987385527316963E-2</v>
      </c>
      <c r="AL47">
        <f t="shared" si="31"/>
        <v>-0.45228978395295244</v>
      </c>
      <c r="AM47">
        <f t="shared" si="32"/>
        <v>-0.23008055246082293</v>
      </c>
      <c r="AN47" s="119">
        <f t="shared" si="37"/>
        <v>5.8177294566835487</v>
      </c>
      <c r="AO47" s="119">
        <f t="shared" si="37"/>
        <v>5.8177294566787614</v>
      </c>
      <c r="AP47" s="119">
        <f t="shared" si="37"/>
        <v>5.817729456859011</v>
      </c>
      <c r="AQ47" s="119">
        <f t="shared" si="37"/>
        <v>5.8177294500715213</v>
      </c>
      <c r="AR47" s="119">
        <f t="shared" si="37"/>
        <v>5.8177297056613124</v>
      </c>
      <c r="AS47" s="119">
        <f t="shared" si="37"/>
        <v>5.8177200811472796</v>
      </c>
      <c r="AT47" s="119">
        <f t="shared" si="37"/>
        <v>5.8180824706869476</v>
      </c>
      <c r="AU47" s="119">
        <f t="shared" si="34"/>
        <v>5.8043912847182781</v>
      </c>
      <c r="AV47"/>
      <c r="AW47">
        <v>1000</v>
      </c>
      <c r="AX47">
        <f t="shared" si="0"/>
        <v>1.1087720160866052E-2</v>
      </c>
      <c r="AY47">
        <f t="shared" si="1"/>
        <v>4.8650125112612227E-2</v>
      </c>
      <c r="AZ47">
        <f t="shared" si="2"/>
        <v>-3.7562404951746176E-2</v>
      </c>
      <c r="BA47">
        <f t="shared" si="3"/>
        <v>0.97517903190006627</v>
      </c>
      <c r="BB47">
        <f t="shared" si="4"/>
        <v>-0.86092757384569429</v>
      </c>
      <c r="BC47">
        <f t="shared" si="5"/>
        <v>0.58225103394548539</v>
      </c>
      <c r="BD47">
        <f t="shared" si="6"/>
        <v>0.29963894338918634</v>
      </c>
      <c r="BE47">
        <f t="shared" si="36"/>
        <v>6.8819869128801727</v>
      </c>
      <c r="BF47">
        <f t="shared" si="36"/>
        <v>6.8819869128839057</v>
      </c>
      <c r="BG47">
        <f t="shared" si="36"/>
        <v>6.8819869127318132</v>
      </c>
      <c r="BH47">
        <f t="shared" si="36"/>
        <v>6.8819869189277831</v>
      </c>
      <c r="BI47">
        <f t="shared" si="36"/>
        <v>6.8819866665164575</v>
      </c>
      <c r="BJ47">
        <f t="shared" si="36"/>
        <v>6.8819969492802118</v>
      </c>
      <c r="BK47">
        <f t="shared" si="36"/>
        <v>6.8815781071532829</v>
      </c>
      <c r="BL47">
        <f t="shared" si="8"/>
        <v>6.8987373464606385</v>
      </c>
      <c r="BM47"/>
      <c r="BN47"/>
      <c r="BO47"/>
      <c r="BP47"/>
      <c r="BQ47"/>
      <c r="BR47"/>
      <c r="BS47"/>
      <c r="BT47"/>
      <c r="BU47"/>
      <c r="BV47"/>
      <c r="BW47"/>
    </row>
    <row r="48" spans="1:75" s="26" customFormat="1" ht="12.75" customHeight="1">
      <c r="A48" s="26" t="s">
        <v>95</v>
      </c>
      <c r="C48" s="28">
        <v>42096.317999999999</v>
      </c>
      <c r="D48" s="25"/>
      <c r="E48" s="26">
        <f t="shared" si="11"/>
        <v>-122.00193141745132</v>
      </c>
      <c r="F48" s="26">
        <f t="shared" si="12"/>
        <v>-122</v>
      </c>
      <c r="G48" s="26">
        <f t="shared" si="38"/>
        <v>-5.0333999970462173E-3</v>
      </c>
      <c r="I48" s="26">
        <f t="shared" si="39"/>
        <v>-5.0333999970462173E-3</v>
      </c>
      <c r="P48" s="26">
        <f t="shared" si="15"/>
        <v>-6.9620366226472398E-3</v>
      </c>
      <c r="Q48" s="27">
        <f t="shared" si="16"/>
        <v>27077.817999999999</v>
      </c>
      <c r="R48" s="26">
        <f t="shared" si="40"/>
        <v>3.7196392336096984E-6</v>
      </c>
      <c r="S48" s="105">
        <f t="shared" si="41"/>
        <v>0.1</v>
      </c>
      <c r="W48" s="26">
        <f t="shared" si="42"/>
        <v>-3.8612610637762789E-3</v>
      </c>
      <c r="Z48">
        <f t="shared" si="20"/>
        <v>-122</v>
      </c>
      <c r="AA48" s="119">
        <f t="shared" si="21"/>
        <v>-1.0740121743190105E-3</v>
      </c>
      <c r="AB48" s="119">
        <f t="shared" si="22"/>
        <v>-3.8612610637762789E-3</v>
      </c>
      <c r="AC48" s="119">
        <f t="shared" si="23"/>
        <v>1.9286366256010224E-3</v>
      </c>
      <c r="AD48" s="119">
        <f t="shared" si="24"/>
        <v>-3.9593878227272067E-3</v>
      </c>
      <c r="AE48" s="119">
        <f t="shared" si="25"/>
        <v>1.5676751930760489E-6</v>
      </c>
      <c r="AF48">
        <f t="shared" si="26"/>
        <v>1.9286366256010224E-3</v>
      </c>
      <c r="AG48" s="146"/>
      <c r="AH48">
        <f t="shared" si="27"/>
        <v>-1.1721389332699384E-3</v>
      </c>
      <c r="AI48">
        <f t="shared" si="28"/>
        <v>0.9728134683913624</v>
      </c>
      <c r="AJ48">
        <f t="shared" si="29"/>
        <v>-3.9115276449147501E-2</v>
      </c>
      <c r="AK48">
        <f t="shared" si="30"/>
        <v>1.2001262488541657E-2</v>
      </c>
      <c r="AL48">
        <f t="shared" si="31"/>
        <v>-0.41571389884245069</v>
      </c>
      <c r="AM48">
        <f t="shared" si="32"/>
        <v>-0.21090305512442764</v>
      </c>
      <c r="AN48" s="119">
        <f t="shared" si="37"/>
        <v>5.8553021871276743</v>
      </c>
      <c r="AO48" s="119">
        <f t="shared" si="37"/>
        <v>5.8553021871227386</v>
      </c>
      <c r="AP48" s="119">
        <f t="shared" si="37"/>
        <v>5.8553021873052549</v>
      </c>
      <c r="AQ48" s="119">
        <f t="shared" si="37"/>
        <v>5.8553021805550154</v>
      </c>
      <c r="AR48" s="119">
        <f t="shared" si="37"/>
        <v>5.8553024302081083</v>
      </c>
      <c r="AS48" s="119">
        <f t="shared" si="37"/>
        <v>5.8552931969366471</v>
      </c>
      <c r="AT48" s="119">
        <f t="shared" si="37"/>
        <v>5.8556346581392713</v>
      </c>
      <c r="AU48" s="119">
        <f t="shared" si="34"/>
        <v>5.8429709825097111</v>
      </c>
      <c r="AV48"/>
      <c r="AW48">
        <v>1200</v>
      </c>
      <c r="AX48">
        <f t="shared" si="0"/>
        <v>1.6882563234806615E-2</v>
      </c>
      <c r="AY48">
        <f t="shared" si="1"/>
        <v>5.7718157249606571E-2</v>
      </c>
      <c r="AZ48">
        <f t="shared" si="2"/>
        <v>-4.0835594014799956E-2</v>
      </c>
      <c r="BA48">
        <f t="shared" si="3"/>
        <v>0.97850146342320443</v>
      </c>
      <c r="BB48">
        <f t="shared" si="4"/>
        <v>-0.93802342055898735</v>
      </c>
      <c r="BC48">
        <f t="shared" si="5"/>
        <v>0.76204317483471962</v>
      </c>
      <c r="BD48">
        <f t="shared" si="6"/>
        <v>0.40059776719701284</v>
      </c>
      <c r="BE48">
        <f t="shared" si="36"/>
        <v>7.0659723928825331</v>
      </c>
      <c r="BF48">
        <f t="shared" si="36"/>
        <v>7.0659723928843849</v>
      </c>
      <c r="BG48">
        <f t="shared" si="36"/>
        <v>7.0659723927964668</v>
      </c>
      <c r="BH48">
        <f t="shared" si="36"/>
        <v>7.0659723969694577</v>
      </c>
      <c r="BI48">
        <f t="shared" si="36"/>
        <v>7.0659721989001731</v>
      </c>
      <c r="BJ48">
        <f t="shared" si="36"/>
        <v>7.065981600219863</v>
      </c>
      <c r="BK48">
        <f t="shared" si="36"/>
        <v>7.0655354653290035</v>
      </c>
      <c r="BL48">
        <f t="shared" si="8"/>
        <v>7.0869309942237262</v>
      </c>
      <c r="BM48"/>
      <c r="BN48"/>
      <c r="BO48"/>
      <c r="BP48"/>
      <c r="BQ48"/>
      <c r="BR48"/>
      <c r="BS48"/>
      <c r="BT48"/>
      <c r="BU48"/>
      <c r="BV48"/>
      <c r="BW48"/>
    </row>
    <row r="49" spans="1:75" s="26" customFormat="1" ht="12.75" customHeight="1">
      <c r="A49" s="26" t="s">
        <v>96</v>
      </c>
      <c r="C49" s="28">
        <v>42141.262999999999</v>
      </c>
      <c r="D49" s="25"/>
      <c r="E49" s="26">
        <f t="shared" si="11"/>
        <v>-104.75562527155401</v>
      </c>
      <c r="F49" s="26">
        <f t="shared" si="12"/>
        <v>-105</v>
      </c>
      <c r="P49" s="26">
        <f t="shared" si="15"/>
        <v>-6.8853871773625524E-3</v>
      </c>
      <c r="Q49" s="27">
        <f t="shared" si="16"/>
        <v>27122.762999999999</v>
      </c>
      <c r="S49" s="105"/>
      <c r="U49" s="29">
        <v>0.63685650000115857</v>
      </c>
      <c r="Z49">
        <f t="shared" si="20"/>
        <v>-105</v>
      </c>
      <c r="AA49" s="119">
        <f t="shared" si="21"/>
        <v>-1.0402711785477213E-3</v>
      </c>
      <c r="AB49" s="119">
        <f t="shared" si="22"/>
        <v>-9999</v>
      </c>
      <c r="AC49" s="119">
        <f t="shared" si="23"/>
        <v>6.8853871773625524E-3</v>
      </c>
      <c r="AD49" s="119">
        <f t="shared" si="24"/>
        <v>-9999</v>
      </c>
      <c r="AE49" s="119">
        <f t="shared" si="25"/>
        <v>0</v>
      </c>
      <c r="AF49">
        <f t="shared" si="26"/>
        <v>-9999</v>
      </c>
      <c r="AG49" s="146"/>
      <c r="AH49">
        <f t="shared" si="27"/>
        <v>-1.8446569961506143E-3</v>
      </c>
      <c r="AI49">
        <f t="shared" si="28"/>
        <v>0.97263470912901151</v>
      </c>
      <c r="AJ49">
        <f t="shared" si="29"/>
        <v>-5.425438692324782E-2</v>
      </c>
      <c r="AK49">
        <f t="shared" si="30"/>
        <v>1.1587866834431589E-2</v>
      </c>
      <c r="AL49">
        <f t="shared" si="31"/>
        <v>-0.40055811770492683</v>
      </c>
      <c r="AM49">
        <f t="shared" si="32"/>
        <v>-0.20300057771142582</v>
      </c>
      <c r="AN49" s="119">
        <f t="shared" si="37"/>
        <v>5.8708760746120117</v>
      </c>
      <c r="AO49" s="119">
        <f t="shared" si="37"/>
        <v>5.8708760746070405</v>
      </c>
      <c r="AP49" s="119">
        <f t="shared" si="37"/>
        <v>5.8708760747896118</v>
      </c>
      <c r="AQ49" s="119">
        <f t="shared" si="37"/>
        <v>5.8708760680841356</v>
      </c>
      <c r="AR49" s="119">
        <f t="shared" si="37"/>
        <v>5.8708763143623921</v>
      </c>
      <c r="AS49" s="119">
        <f t="shared" si="37"/>
        <v>5.8708672690544743</v>
      </c>
      <c r="AT49" s="119">
        <f t="shared" si="37"/>
        <v>5.8711994616580752</v>
      </c>
      <c r="AU49" s="119">
        <f t="shared" si="34"/>
        <v>5.8589674425695737</v>
      </c>
      <c r="AV49"/>
      <c r="AW49">
        <v>1400</v>
      </c>
      <c r="AX49">
        <f t="shared" si="0"/>
        <v>2.4176479951266899E-2</v>
      </c>
      <c r="AY49">
        <f t="shared" si="1"/>
        <v>6.6911298910326739E-2</v>
      </c>
      <c r="AZ49">
        <f t="shared" si="2"/>
        <v>-4.2734818959059839E-2</v>
      </c>
      <c r="BA49">
        <f t="shared" si="3"/>
        <v>0.98254972540809593</v>
      </c>
      <c r="BB49">
        <f t="shared" si="4"/>
        <v>-0.9851141629221235</v>
      </c>
      <c r="BC49">
        <f t="shared" si="5"/>
        <v>0.94319770885953969</v>
      </c>
      <c r="BD49">
        <f t="shared" si="6"/>
        <v>0.50997893958314777</v>
      </c>
      <c r="BE49">
        <f t="shared" si="36"/>
        <v>7.2506535994239876</v>
      </c>
      <c r="BF49">
        <f t="shared" si="36"/>
        <v>7.2506535994245489</v>
      </c>
      <c r="BG49">
        <f t="shared" si="36"/>
        <v>7.2506535993912316</v>
      </c>
      <c r="BH49">
        <f t="shared" si="36"/>
        <v>7.2506536013672287</v>
      </c>
      <c r="BI49">
        <f t="shared" si="36"/>
        <v>7.2506534841764365</v>
      </c>
      <c r="BJ49">
        <f t="shared" si="36"/>
        <v>7.2506604344626284</v>
      </c>
      <c r="BK49">
        <f t="shared" si="36"/>
        <v>7.2502483518982208</v>
      </c>
      <c r="BL49">
        <f t="shared" si="8"/>
        <v>7.2751246419868156</v>
      </c>
      <c r="BM49"/>
      <c r="BN49"/>
      <c r="BO49"/>
      <c r="BP49"/>
      <c r="BQ49"/>
      <c r="BR49"/>
      <c r="BS49"/>
      <c r="BT49"/>
      <c r="BU49"/>
      <c r="BV49"/>
      <c r="BW49"/>
    </row>
    <row r="50" spans="1:75" s="26" customFormat="1" ht="12.75" customHeight="1">
      <c r="A50" s="26" t="s">
        <v>96</v>
      </c>
      <c r="C50" s="28">
        <v>42141.271000000001</v>
      </c>
      <c r="D50" s="25"/>
      <c r="E50" s="26">
        <f t="shared" si="11"/>
        <v>-104.75255550964067</v>
      </c>
      <c r="F50" s="26">
        <f t="shared" si="12"/>
        <v>-105</v>
      </c>
      <c r="P50" s="26">
        <f t="shared" si="15"/>
        <v>-6.8853871773625524E-3</v>
      </c>
      <c r="Q50" s="27">
        <f t="shared" si="16"/>
        <v>27122.771000000001</v>
      </c>
      <c r="S50" s="105"/>
      <c r="U50" s="29">
        <v>0.64485650000278838</v>
      </c>
      <c r="Z50">
        <f t="shared" si="20"/>
        <v>-105</v>
      </c>
      <c r="AA50" s="119">
        <f t="shared" si="21"/>
        <v>-1.0402711785477213E-3</v>
      </c>
      <c r="AB50" s="119">
        <f t="shared" si="22"/>
        <v>-9999</v>
      </c>
      <c r="AC50" s="119">
        <f t="shared" si="23"/>
        <v>6.8853871773625524E-3</v>
      </c>
      <c r="AD50" s="119">
        <f t="shared" si="24"/>
        <v>-9999</v>
      </c>
      <c r="AE50" s="119">
        <f t="shared" si="25"/>
        <v>0</v>
      </c>
      <c r="AF50">
        <f t="shared" si="26"/>
        <v>-9999</v>
      </c>
      <c r="AG50" s="146"/>
      <c r="AH50">
        <f t="shared" si="27"/>
        <v>-1.8446569961506143E-3</v>
      </c>
      <c r="AI50">
        <f t="shared" si="28"/>
        <v>0.97263470912901151</v>
      </c>
      <c r="AJ50">
        <f t="shared" si="29"/>
        <v>-5.425438692324782E-2</v>
      </c>
      <c r="AK50">
        <f t="shared" si="30"/>
        <v>1.1587866834431589E-2</v>
      </c>
      <c r="AL50">
        <f t="shared" si="31"/>
        <v>-0.40055811770492683</v>
      </c>
      <c r="AM50">
        <f t="shared" si="32"/>
        <v>-0.20300057771142582</v>
      </c>
      <c r="AN50" s="119">
        <f t="shared" si="37"/>
        <v>5.8708760746120117</v>
      </c>
      <c r="AO50" s="119">
        <f t="shared" si="37"/>
        <v>5.8708760746070405</v>
      </c>
      <c r="AP50" s="119">
        <f t="shared" si="37"/>
        <v>5.8708760747896118</v>
      </c>
      <c r="AQ50" s="119">
        <f t="shared" si="37"/>
        <v>5.8708760680841356</v>
      </c>
      <c r="AR50" s="119">
        <f t="shared" si="37"/>
        <v>5.8708763143623921</v>
      </c>
      <c r="AS50" s="119">
        <f t="shared" si="37"/>
        <v>5.8708672690544743</v>
      </c>
      <c r="AT50" s="119">
        <f t="shared" si="37"/>
        <v>5.8711994616580752</v>
      </c>
      <c r="AU50" s="119">
        <f t="shared" si="34"/>
        <v>5.8589674425695737</v>
      </c>
      <c r="AV50"/>
      <c r="AW50">
        <v>1600</v>
      </c>
      <c r="AX50">
        <f t="shared" si="0"/>
        <v>3.3050237443881518E-2</v>
      </c>
      <c r="AY50">
        <f t="shared" si="1"/>
        <v>7.6229550094772752E-2</v>
      </c>
      <c r="AZ50">
        <f t="shared" si="2"/>
        <v>-4.3179312650891234E-2</v>
      </c>
      <c r="BA50">
        <f t="shared" si="3"/>
        <v>0.98721244712870659</v>
      </c>
      <c r="BB50">
        <f t="shared" si="4"/>
        <v>-0.99994988010443842</v>
      </c>
      <c r="BC50">
        <f t="shared" si="5"/>
        <v>1.1259691943968819</v>
      </c>
      <c r="BD50">
        <f t="shared" si="6"/>
        <v>0.6311150820024285</v>
      </c>
      <c r="BE50">
        <f t="shared" si="36"/>
        <v>7.4361571483802908</v>
      </c>
      <c r="BF50">
        <f t="shared" si="36"/>
        <v>7.4361571483803726</v>
      </c>
      <c r="BG50">
        <f t="shared" si="36"/>
        <v>7.4361571483735771</v>
      </c>
      <c r="BH50">
        <f t="shared" si="36"/>
        <v>7.4361571489371503</v>
      </c>
      <c r="BI50">
        <f t="shared" si="36"/>
        <v>7.4361571022009967</v>
      </c>
      <c r="BJ50">
        <f t="shared" si="36"/>
        <v>7.4361609779654385</v>
      </c>
      <c r="BK50">
        <f t="shared" si="36"/>
        <v>7.4358396810420144</v>
      </c>
      <c r="BL50">
        <f t="shared" si="8"/>
        <v>7.4633182897499033</v>
      </c>
      <c r="BM50"/>
      <c r="BN50"/>
      <c r="BO50"/>
      <c r="BP50"/>
      <c r="BQ50"/>
      <c r="BR50"/>
      <c r="BS50"/>
      <c r="BT50"/>
      <c r="BU50"/>
      <c r="BV50"/>
      <c r="BW50"/>
    </row>
    <row r="51" spans="1:75" s="26" customFormat="1" ht="12.75" customHeight="1">
      <c r="A51" s="26" t="s">
        <v>97</v>
      </c>
      <c r="C51" s="28">
        <v>42299.597999999998</v>
      </c>
      <c r="D51" s="25"/>
      <c r="E51" s="26">
        <f t="shared" si="11"/>
        <v>-43.999281215248473</v>
      </c>
      <c r="F51" s="26">
        <f t="shared" si="12"/>
        <v>-44</v>
      </c>
      <c r="G51" s="26">
        <f t="shared" ref="G51:G82" si="43">+C51-(C$7+F51*C$8)</f>
        <v>1.873200002592057E-3</v>
      </c>
      <c r="I51" s="26">
        <f>+G51</f>
        <v>1.873200002592057E-3</v>
      </c>
      <c r="P51" s="26">
        <f t="shared" si="15"/>
        <v>-6.5531574812243733E-3</v>
      </c>
      <c r="Q51" s="27">
        <f t="shared" si="16"/>
        <v>27281.097999999998</v>
      </c>
      <c r="R51" s="26">
        <f t="shared" ref="R51:R82" si="44">+(P51-G51)^2</f>
        <v>7.1003500445069158E-5</v>
      </c>
      <c r="S51" s="105">
        <f>S$16</f>
        <v>0.1</v>
      </c>
      <c r="W51" s="26">
        <f>AB51</f>
        <v>6.1252059322005102E-3</v>
      </c>
      <c r="Z51">
        <f t="shared" si="20"/>
        <v>-44</v>
      </c>
      <c r="AA51" s="119">
        <f t="shared" si="21"/>
        <v>-9.0595554203668025E-4</v>
      </c>
      <c r="AB51" s="119">
        <f t="shared" si="22"/>
        <v>6.1252059322005102E-3</v>
      </c>
      <c r="AC51" s="119">
        <f t="shared" si="23"/>
        <v>8.4263574838164303E-3</v>
      </c>
      <c r="AD51" s="119">
        <f t="shared" si="24"/>
        <v>2.7791555446287372E-3</v>
      </c>
      <c r="AE51" s="119">
        <f t="shared" si="25"/>
        <v>7.7237055412406547E-7</v>
      </c>
      <c r="AF51">
        <f t="shared" si="26"/>
        <v>8.4263574838164303E-3</v>
      </c>
      <c r="AG51" s="146"/>
      <c r="AH51">
        <f t="shared" si="27"/>
        <v>-4.2520059296084533E-3</v>
      </c>
      <c r="AI51">
        <f t="shared" si="28"/>
        <v>0.97204573816456086</v>
      </c>
      <c r="AJ51">
        <f t="shared" si="29"/>
        <v>-0.10840646494912713</v>
      </c>
      <c r="AK51">
        <f t="shared" si="30"/>
        <v>1.0084495399475143E-2</v>
      </c>
      <c r="AL51">
        <f t="shared" si="31"/>
        <v>-0.34621922939882166</v>
      </c>
      <c r="AM51">
        <f t="shared" si="32"/>
        <v>-0.17485978499963342</v>
      </c>
      <c r="AN51" s="119">
        <f t="shared" ref="AN51:AT60" si="45">$AU51+$AB$7*SIN(AO51)</f>
        <v>5.9267364301528849</v>
      </c>
      <c r="AO51" s="119">
        <f t="shared" si="45"/>
        <v>5.9267364301479208</v>
      </c>
      <c r="AP51" s="119">
        <f t="shared" si="45"/>
        <v>5.9267364303261498</v>
      </c>
      <c r="AQ51" s="119">
        <f t="shared" si="45"/>
        <v>5.9267364239264566</v>
      </c>
      <c r="AR51" s="119">
        <f t="shared" si="45"/>
        <v>5.9267366537209147</v>
      </c>
      <c r="AS51" s="119">
        <f t="shared" si="45"/>
        <v>5.9267284024548124</v>
      </c>
      <c r="AT51" s="119">
        <f t="shared" si="45"/>
        <v>5.9270246660952655</v>
      </c>
      <c r="AU51" s="119">
        <f t="shared" si="34"/>
        <v>5.9163665051373151</v>
      </c>
      <c r="AV51"/>
      <c r="AW51">
        <v>1800</v>
      </c>
      <c r="AX51">
        <f t="shared" si="0"/>
        <v>4.3539567868881378E-2</v>
      </c>
      <c r="AY51">
        <f t="shared" si="1"/>
        <v>8.5672910802944591E-2</v>
      </c>
      <c r="AZ51">
        <f t="shared" si="2"/>
        <v>-4.2133342934063213E-2</v>
      </c>
      <c r="BA51">
        <f t="shared" si="3"/>
        <v>0.99235365591079239</v>
      </c>
      <c r="BB51">
        <f t="shared" si="4"/>
        <v>-0.98112274162538848</v>
      </c>
      <c r="BC51">
        <f t="shared" si="5"/>
        <v>1.3105693537341674</v>
      </c>
      <c r="BD51">
        <f t="shared" si="6"/>
        <v>0.76857686121924718</v>
      </c>
      <c r="BE51">
        <f t="shared" si="36"/>
        <v>7.6225863565303618</v>
      </c>
      <c r="BF51">
        <f t="shared" si="36"/>
        <v>7.6225863565303644</v>
      </c>
      <c r="BG51">
        <f t="shared" si="36"/>
        <v>7.6225863565299621</v>
      </c>
      <c r="BH51">
        <f t="shared" si="36"/>
        <v>7.6225863565889513</v>
      </c>
      <c r="BI51">
        <f t="shared" si="36"/>
        <v>7.6225863479335825</v>
      </c>
      <c r="BJ51">
        <f t="shared" si="36"/>
        <v>7.6225876179243608</v>
      </c>
      <c r="BK51">
        <f t="shared" si="36"/>
        <v>7.6224013469881715</v>
      </c>
      <c r="BL51">
        <f t="shared" si="8"/>
        <v>7.6515119375129919</v>
      </c>
      <c r="BM51"/>
      <c r="BN51"/>
      <c r="BO51"/>
      <c r="BP51"/>
      <c r="BQ51"/>
      <c r="BR51"/>
      <c r="BS51"/>
      <c r="BT51"/>
      <c r="BU51"/>
      <c r="BV51"/>
      <c r="BW51"/>
    </row>
    <row r="52" spans="1:75" s="26" customFormat="1" ht="12.75" customHeight="1">
      <c r="A52" s="70" t="s">
        <v>96</v>
      </c>
      <c r="B52" s="70"/>
      <c r="C52" s="71">
        <v>42414.26</v>
      </c>
      <c r="D52" s="72"/>
      <c r="E52" s="26">
        <f t="shared" si="11"/>
        <v>-1.1511607161083805E-3</v>
      </c>
      <c r="F52" s="26">
        <f t="shared" si="12"/>
        <v>0</v>
      </c>
      <c r="G52" s="26">
        <f t="shared" si="43"/>
        <v>-2.9999999969732016E-3</v>
      </c>
      <c r="I52" s="26">
        <f>+G52</f>
        <v>-2.9999999969732016E-3</v>
      </c>
      <c r="P52" s="26">
        <f t="shared" si="15"/>
        <v>-6.2579817640910293E-3</v>
      </c>
      <c r="Q52" s="27">
        <f t="shared" si="16"/>
        <v>27395.760000000002</v>
      </c>
      <c r="R52" s="26">
        <f t="shared" si="44"/>
        <v>1.0614445194872202E-5</v>
      </c>
      <c r="S52" s="105">
        <f>S$16</f>
        <v>0.1</v>
      </c>
      <c r="W52" s="26">
        <f>AB52</f>
        <v>2.9798039940939734E-3</v>
      </c>
      <c r="Z52">
        <f t="shared" si="20"/>
        <v>0</v>
      </c>
      <c r="AA52" s="119">
        <f t="shared" si="21"/>
        <v>-7.9319670753907542E-4</v>
      </c>
      <c r="AB52" s="119">
        <f t="shared" si="22"/>
        <v>2.9798039940939734E-3</v>
      </c>
      <c r="AC52" s="119">
        <f t="shared" si="23"/>
        <v>3.2579817671178277E-3</v>
      </c>
      <c r="AD52" s="119">
        <f t="shared" si="24"/>
        <v>-2.2068032894341262E-3</v>
      </c>
      <c r="AE52" s="119">
        <f t="shared" si="25"/>
        <v>4.8699807582572802E-7</v>
      </c>
      <c r="AF52">
        <f t="shared" si="26"/>
        <v>3.2579817671178277E-3</v>
      </c>
      <c r="AG52" s="146"/>
      <c r="AH52">
        <f t="shared" si="27"/>
        <v>-5.9798039910671751E-3</v>
      </c>
      <c r="AI52">
        <f t="shared" si="28"/>
        <v>0.97167239077738454</v>
      </c>
      <c r="AJ52">
        <f t="shared" si="29"/>
        <v>-0.14723940043145109</v>
      </c>
      <c r="AK52">
        <f t="shared" si="30"/>
        <v>8.9824472142681876E-3</v>
      </c>
      <c r="AL52">
        <f t="shared" si="31"/>
        <v>-0.30706248669525749</v>
      </c>
      <c r="AM52">
        <f t="shared" si="32"/>
        <v>-0.15474906526560783</v>
      </c>
      <c r="AN52" s="119">
        <f t="shared" si="45"/>
        <v>5.9670093413434806</v>
      </c>
      <c r="AO52" s="119">
        <f t="shared" si="45"/>
        <v>5.967009341338664</v>
      </c>
      <c r="AP52" s="119">
        <f t="shared" si="45"/>
        <v>5.9670093415091969</v>
      </c>
      <c r="AQ52" s="119">
        <f t="shared" si="45"/>
        <v>5.9670093354714586</v>
      </c>
      <c r="AR52" s="119">
        <f t="shared" si="45"/>
        <v>5.9670095492377797</v>
      </c>
      <c r="AS52" s="119">
        <f t="shared" si="45"/>
        <v>5.9670019808254802</v>
      </c>
      <c r="AT52" s="119">
        <f t="shared" si="45"/>
        <v>5.9672699296096763</v>
      </c>
      <c r="AU52" s="119">
        <f t="shared" si="34"/>
        <v>5.9577691076451949</v>
      </c>
      <c r="AV52"/>
      <c r="AW52">
        <v>2000</v>
      </c>
      <c r="AX52">
        <f t="shared" si="0"/>
        <v>5.563141585454786E-2</v>
      </c>
      <c r="AY52">
        <f t="shared" si="1"/>
        <v>9.5241381034842268E-2</v>
      </c>
      <c r="AZ52">
        <f t="shared" si="2"/>
        <v>-3.9609965180294408E-2</v>
      </c>
      <c r="BA52">
        <f t="shared" si="3"/>
        <v>0.99781360392283991</v>
      </c>
      <c r="BB52">
        <f t="shared" si="4"/>
        <v>-0.92821875992441549</v>
      </c>
      <c r="BC52">
        <f t="shared" si="5"/>
        <v>1.4971574458680739</v>
      </c>
      <c r="BD52">
        <f t="shared" si="6"/>
        <v>0.9289452049858703</v>
      </c>
      <c r="BE52">
        <f t="shared" si="36"/>
        <v>7.8100166669974245</v>
      </c>
      <c r="BF52">
        <f t="shared" si="36"/>
        <v>7.8100166669974245</v>
      </c>
      <c r="BG52">
        <f t="shared" si="36"/>
        <v>7.8100166669974245</v>
      </c>
      <c r="BH52">
        <f t="shared" si="36"/>
        <v>7.8100166669974822</v>
      </c>
      <c r="BI52">
        <f t="shared" si="36"/>
        <v>7.8100166669535902</v>
      </c>
      <c r="BJ52">
        <f t="shared" si="36"/>
        <v>7.8100167005586698</v>
      </c>
      <c r="BK52">
        <f t="shared" si="36"/>
        <v>7.8099909790014967</v>
      </c>
      <c r="BL52">
        <f t="shared" si="8"/>
        <v>7.8397055852760804</v>
      </c>
      <c r="BM52"/>
      <c r="BN52"/>
      <c r="BO52"/>
      <c r="BP52"/>
      <c r="BQ52"/>
      <c r="BR52"/>
      <c r="BS52"/>
      <c r="BT52"/>
      <c r="BU52"/>
      <c r="BV52"/>
      <c r="BW52"/>
    </row>
    <row r="53" spans="1:75" s="26" customFormat="1" ht="12.75" customHeight="1">
      <c r="A53" s="70" t="s">
        <v>63</v>
      </c>
      <c r="B53" s="70"/>
      <c r="C53" s="72">
        <v>42414.262999999999</v>
      </c>
      <c r="D53" s="72" t="s">
        <v>65</v>
      </c>
      <c r="E53" s="26">
        <f t="shared" ref="E53:E84" si="46">+(C53-C$7)/C$8</f>
        <v>0</v>
      </c>
      <c r="F53" s="26">
        <f t="shared" ref="F53:F84" si="47">ROUND(2*E53,0)/2</f>
        <v>0</v>
      </c>
      <c r="G53" s="26">
        <f t="shared" si="43"/>
        <v>0</v>
      </c>
      <c r="H53" s="26">
        <f>+G53</f>
        <v>0</v>
      </c>
      <c r="P53" s="26">
        <f t="shared" ref="P53:P84" si="48">+D$11+D$12*F53+D$13*F53^2</f>
        <v>-6.2579817640910293E-3</v>
      </c>
      <c r="Q53" s="27">
        <f t="shared" ref="Q53:Q84" si="49">+C53-15018.5</f>
        <v>27395.762999999999</v>
      </c>
      <c r="R53" s="26">
        <f t="shared" si="44"/>
        <v>3.9162335759695873E-5</v>
      </c>
      <c r="S53" s="105">
        <f>S$15</f>
        <v>0.2</v>
      </c>
      <c r="V53" s="26">
        <f>AB53</f>
        <v>5.9798039910671751E-3</v>
      </c>
      <c r="Z53">
        <f t="shared" ref="Z53:Z84" si="50">F53</f>
        <v>0</v>
      </c>
      <c r="AA53" s="119">
        <f t="shared" ref="AA53:AA84" si="51">AB$3+AB$4*Z53+AB$5*Z53^2+AH53</f>
        <v>-7.9319670753907542E-4</v>
      </c>
      <c r="AB53" s="119">
        <f t="shared" ref="AB53:AB84" si="52">IF(S53&lt;&gt;0,G53-AH53, -9999)</f>
        <v>5.9798039910671751E-3</v>
      </c>
      <c r="AC53" s="119">
        <f t="shared" ref="AC53:AC84" si="53">+G53-P53</f>
        <v>6.2579817640910293E-3</v>
      </c>
      <c r="AD53" s="119">
        <f t="shared" ref="AD53:AD84" si="54">IF(S53&lt;&gt;0,G53-AA53, -9999)</f>
        <v>7.9319670753907542E-4</v>
      </c>
      <c r="AE53" s="119">
        <f t="shared" ref="AE53:AE84" si="55">+(G53-AA53)^2*S53</f>
        <v>1.2583220337016592E-7</v>
      </c>
      <c r="AF53">
        <f t="shared" ref="AF53:AF84" si="56">IF(S53&lt;&gt;0,G53-P53, -9999)</f>
        <v>6.2579817640910293E-3</v>
      </c>
      <c r="AG53" s="146"/>
      <c r="AH53">
        <f t="shared" ref="AH53:AH84" si="57">$AB$6*($AB$11/AI53*AJ53+$AB$12)</f>
        <v>-5.9798039910671751E-3</v>
      </c>
      <c r="AI53">
        <f t="shared" ref="AI53:AI84" si="58">1+$AB$7*COS(AL53)</f>
        <v>0.97167239077738454</v>
      </c>
      <c r="AJ53">
        <f t="shared" ref="AJ53:AJ84" si="59">SIN(AL53+RADIANS($AB$9))</f>
        <v>-0.14723940043145109</v>
      </c>
      <c r="AK53">
        <f t="shared" ref="AK53:AK84" si="60">$AB$7*SIN(AL53)</f>
        <v>8.9824472142681876E-3</v>
      </c>
      <c r="AL53">
        <f t="shared" ref="AL53:AL84" si="61">2*ATAN(AM53)</f>
        <v>-0.30706248669525749</v>
      </c>
      <c r="AM53">
        <f t="shared" ref="AM53:AM84" si="62">SQRT((1+$AB$7)/(1-$AB$7))*TAN(AN53/2)</f>
        <v>-0.15474906526560783</v>
      </c>
      <c r="AN53" s="119">
        <f t="shared" si="45"/>
        <v>5.9670093413434806</v>
      </c>
      <c r="AO53" s="119">
        <f t="shared" si="45"/>
        <v>5.967009341338664</v>
      </c>
      <c r="AP53" s="119">
        <f t="shared" si="45"/>
        <v>5.9670093415091969</v>
      </c>
      <c r="AQ53" s="119">
        <f t="shared" si="45"/>
        <v>5.9670093354714586</v>
      </c>
      <c r="AR53" s="119">
        <f t="shared" si="45"/>
        <v>5.9670095492377797</v>
      </c>
      <c r="AS53" s="119">
        <f t="shared" si="45"/>
        <v>5.9670019808254802</v>
      </c>
      <c r="AT53" s="119">
        <f t="shared" si="45"/>
        <v>5.9672699296096763</v>
      </c>
      <c r="AU53" s="119">
        <f t="shared" ref="AU53:AU84" si="63">RADIANS($AB$9)+$AB$18*(F53-AB$15)</f>
        <v>5.9577691076451949</v>
      </c>
      <c r="AV53"/>
      <c r="AW53">
        <v>2200</v>
      </c>
      <c r="AX53">
        <f t="shared" si="0"/>
        <v>6.9261250644500102E-2</v>
      </c>
      <c r="AY53">
        <f t="shared" si="1"/>
        <v>0.1049349607904658</v>
      </c>
      <c r="AZ53">
        <f t="shared" si="2"/>
        <v>-3.5673710145965695E-2</v>
      </c>
      <c r="BA53">
        <f t="shared" si="3"/>
        <v>1.0034110155418883</v>
      </c>
      <c r="BB53">
        <f t="shared" si="4"/>
        <v>-0.84196920390260921</v>
      </c>
      <c r="BC53">
        <f t="shared" si="5"/>
        <v>1.68583072205822</v>
      </c>
      <c r="BD53">
        <f t="shared" si="6"/>
        <v>1.1221976435634056</v>
      </c>
      <c r="BE53">
        <f t="shared" si="36"/>
        <v>7.998491356456098</v>
      </c>
      <c r="BF53">
        <f t="shared" si="36"/>
        <v>7.998491356456098</v>
      </c>
      <c r="BG53">
        <f t="shared" si="36"/>
        <v>7.9984913564561442</v>
      </c>
      <c r="BH53">
        <f t="shared" si="36"/>
        <v>7.9984913564669622</v>
      </c>
      <c r="BI53">
        <f t="shared" si="36"/>
        <v>7.9984913589947961</v>
      </c>
      <c r="BJ53">
        <f t="shared" si="36"/>
        <v>7.9984919496703597</v>
      </c>
      <c r="BK53">
        <f t="shared" si="36"/>
        <v>7.9986299063536954</v>
      </c>
      <c r="BL53">
        <f t="shared" si="8"/>
        <v>8.0278992330391681</v>
      </c>
      <c r="BM53"/>
      <c r="BN53"/>
      <c r="BO53"/>
      <c r="BP53"/>
      <c r="BQ53"/>
      <c r="BR53"/>
      <c r="BS53"/>
      <c r="BT53"/>
      <c r="BU53"/>
      <c r="BV53"/>
      <c r="BW53"/>
    </row>
    <row r="54" spans="1:75" s="26" customFormat="1" ht="12.75" customHeight="1">
      <c r="A54" s="103" t="s">
        <v>364</v>
      </c>
      <c r="B54" s="104" t="s">
        <v>145</v>
      </c>
      <c r="C54" s="103">
        <v>42414.271000000001</v>
      </c>
      <c r="D54" s="103" t="s">
        <v>248</v>
      </c>
      <c r="E54" s="26">
        <f t="shared" si="46"/>
        <v>3.0697619133449243E-3</v>
      </c>
      <c r="F54" s="26">
        <f t="shared" si="47"/>
        <v>0</v>
      </c>
      <c r="G54" s="26">
        <f t="shared" si="43"/>
        <v>8.0000000016298145E-3</v>
      </c>
      <c r="I54" s="26">
        <f t="shared" ref="I54:I75" si="64">+G54</f>
        <v>8.0000000016298145E-3</v>
      </c>
      <c r="P54" s="26">
        <f t="shared" si="48"/>
        <v>-6.2579817640910293E-3</v>
      </c>
      <c r="Q54" s="27">
        <f t="shared" si="49"/>
        <v>27395.771000000001</v>
      </c>
      <c r="R54" s="26">
        <f t="shared" si="44"/>
        <v>2.0329004403162808E-4</v>
      </c>
      <c r="S54" s="105">
        <f t="shared" ref="S54:S75" si="65">S$16</f>
        <v>0.1</v>
      </c>
      <c r="W54" s="26">
        <f t="shared" ref="W54:W75" si="66">AB54</f>
        <v>1.397980399269699E-2</v>
      </c>
      <c r="Z54">
        <f t="shared" si="50"/>
        <v>0</v>
      </c>
      <c r="AA54" s="119">
        <f t="shared" si="51"/>
        <v>-7.9319670753907542E-4</v>
      </c>
      <c r="AB54" s="119">
        <f t="shared" si="52"/>
        <v>1.397980399269699E-2</v>
      </c>
      <c r="AC54" s="119">
        <f t="shared" si="53"/>
        <v>1.4257981765720844E-2</v>
      </c>
      <c r="AD54" s="119">
        <f t="shared" si="54"/>
        <v>8.7931967091688899E-3</v>
      </c>
      <c r="AE54" s="119">
        <f t="shared" si="55"/>
        <v>7.7320308366138595E-6</v>
      </c>
      <c r="AF54">
        <f t="shared" si="56"/>
        <v>1.4257981765720844E-2</v>
      </c>
      <c r="AG54" s="146"/>
      <c r="AH54">
        <f t="shared" si="57"/>
        <v>-5.9798039910671751E-3</v>
      </c>
      <c r="AI54">
        <f t="shared" si="58"/>
        <v>0.97167239077738454</v>
      </c>
      <c r="AJ54">
        <f t="shared" si="59"/>
        <v>-0.14723940043145109</v>
      </c>
      <c r="AK54">
        <f t="shared" si="60"/>
        <v>8.9824472142681876E-3</v>
      </c>
      <c r="AL54">
        <f t="shared" si="61"/>
        <v>-0.30706248669525749</v>
      </c>
      <c r="AM54">
        <f t="shared" si="62"/>
        <v>-0.15474906526560783</v>
      </c>
      <c r="AN54" s="119">
        <f t="shared" si="45"/>
        <v>5.9670093413434806</v>
      </c>
      <c r="AO54" s="119">
        <f t="shared" si="45"/>
        <v>5.967009341338664</v>
      </c>
      <c r="AP54" s="119">
        <f t="shared" si="45"/>
        <v>5.9670093415091969</v>
      </c>
      <c r="AQ54" s="119">
        <f t="shared" si="45"/>
        <v>5.9670093354714586</v>
      </c>
      <c r="AR54" s="119">
        <f t="shared" si="45"/>
        <v>5.9670095492377797</v>
      </c>
      <c r="AS54" s="119">
        <f t="shared" si="45"/>
        <v>5.9670019808254802</v>
      </c>
      <c r="AT54" s="119">
        <f t="shared" si="45"/>
        <v>5.9672699296096763</v>
      </c>
      <c r="AU54" s="119">
        <f t="shared" si="63"/>
        <v>5.9577691076451949</v>
      </c>
      <c r="AV54"/>
      <c r="AW54">
        <v>2400</v>
      </c>
      <c r="AX54">
        <f t="shared" si="0"/>
        <v>8.4311911122557551E-2</v>
      </c>
      <c r="AY54">
        <f t="shared" si="1"/>
        <v>0.11475365006981515</v>
      </c>
      <c r="AZ54">
        <f t="shared" si="2"/>
        <v>-3.0441738947257605E-2</v>
      </c>
      <c r="BA54">
        <f t="shared" si="3"/>
        <v>1.0089472246080571</v>
      </c>
      <c r="BB54">
        <f t="shared" si="4"/>
        <v>-0.72438220851378388</v>
      </c>
      <c r="BC54">
        <f t="shared" si="5"/>
        <v>1.8766156561841885</v>
      </c>
      <c r="BD54">
        <f t="shared" si="6"/>
        <v>1.3643810607475231</v>
      </c>
      <c r="BE54">
        <f t="shared" si="36"/>
        <v>8.1880178368772647</v>
      </c>
      <c r="BF54">
        <f t="shared" si="36"/>
        <v>8.1880178368772896</v>
      </c>
      <c r="BG54">
        <f t="shared" si="36"/>
        <v>8.1880178368798298</v>
      </c>
      <c r="BH54">
        <f t="shared" si="36"/>
        <v>8.1880178371405758</v>
      </c>
      <c r="BI54">
        <f t="shared" si="36"/>
        <v>8.188017863902429</v>
      </c>
      <c r="BJ54">
        <f t="shared" si="36"/>
        <v>8.1880206106159807</v>
      </c>
      <c r="BK54">
        <f t="shared" si="36"/>
        <v>8.1883024051346815</v>
      </c>
      <c r="BL54">
        <f t="shared" si="8"/>
        <v>8.2160928808022575</v>
      </c>
      <c r="BM54"/>
      <c r="BN54"/>
      <c r="BO54"/>
      <c r="BP54"/>
      <c r="BQ54"/>
      <c r="BR54"/>
      <c r="BS54"/>
      <c r="BT54"/>
      <c r="BU54"/>
      <c r="BV54"/>
      <c r="BW54"/>
    </row>
    <row r="55" spans="1:75" s="26" customFormat="1" ht="12.75" customHeight="1">
      <c r="A55" s="70" t="s">
        <v>96</v>
      </c>
      <c r="B55" s="70"/>
      <c r="C55" s="71">
        <v>42427.296999999999</v>
      </c>
      <c r="D55" s="72"/>
      <c r="E55" s="26">
        <f t="shared" si="46"/>
        <v>5.0014095962981626</v>
      </c>
      <c r="F55" s="26">
        <f t="shared" si="47"/>
        <v>5</v>
      </c>
      <c r="G55" s="26">
        <f t="shared" si="43"/>
        <v>3.673500003060326E-3</v>
      </c>
      <c r="I55" s="26">
        <f t="shared" si="64"/>
        <v>3.673500003060326E-3</v>
      </c>
      <c r="P55" s="26">
        <f t="shared" si="48"/>
        <v>-6.2214940509784621E-3</v>
      </c>
      <c r="Q55" s="27">
        <f t="shared" si="49"/>
        <v>27408.796999999999</v>
      </c>
      <c r="R55" s="26">
        <f t="shared" si="44"/>
        <v>9.7910907329462976E-5</v>
      </c>
      <c r="S55" s="105">
        <f t="shared" si="65"/>
        <v>0.1</v>
      </c>
      <c r="W55" s="26">
        <f t="shared" si="66"/>
        <v>9.8490424588936511E-3</v>
      </c>
      <c r="Z55">
        <f t="shared" si="50"/>
        <v>5</v>
      </c>
      <c r="AA55" s="119">
        <f t="shared" si="51"/>
        <v>-7.7939783166650588E-4</v>
      </c>
      <c r="AB55" s="119">
        <f t="shared" si="52"/>
        <v>9.8490424588936511E-3</v>
      </c>
      <c r="AC55" s="119">
        <f t="shared" si="53"/>
        <v>9.894994054038788E-3</v>
      </c>
      <c r="AD55" s="119">
        <f t="shared" si="54"/>
        <v>4.4528978347268319E-3</v>
      </c>
      <c r="AE55" s="119">
        <f t="shared" si="55"/>
        <v>1.9828299126514907E-6</v>
      </c>
      <c r="AF55">
        <f t="shared" si="56"/>
        <v>9.894994054038788E-3</v>
      </c>
      <c r="AG55" s="146"/>
      <c r="AH55">
        <f t="shared" si="57"/>
        <v>-6.175542455833326E-3</v>
      </c>
      <c r="AI55">
        <f t="shared" si="58"/>
        <v>0.97163271923197614</v>
      </c>
      <c r="AJ55">
        <f t="shared" si="59"/>
        <v>-0.15163722446330979</v>
      </c>
      <c r="AK55">
        <f t="shared" si="60"/>
        <v>8.8563640425644245E-3</v>
      </c>
      <c r="AL55">
        <f t="shared" si="61"/>
        <v>-0.30261471498710779</v>
      </c>
      <c r="AM55">
        <f t="shared" si="62"/>
        <v>-0.15247270305368898</v>
      </c>
      <c r="AN55" s="119">
        <f t="shared" si="45"/>
        <v>5.9715848528966751</v>
      </c>
      <c r="AO55" s="119">
        <f t="shared" si="45"/>
        <v>5.9715848528918825</v>
      </c>
      <c r="AP55" s="119">
        <f t="shared" si="45"/>
        <v>5.9715848530612972</v>
      </c>
      <c r="AQ55" s="119">
        <f t="shared" si="45"/>
        <v>5.9715848470720854</v>
      </c>
      <c r="AR55" s="119">
        <f t="shared" si="45"/>
        <v>5.9715850588055996</v>
      </c>
      <c r="AS55" s="119">
        <f t="shared" si="45"/>
        <v>5.971577573491416</v>
      </c>
      <c r="AT55" s="119">
        <f t="shared" si="45"/>
        <v>5.9718421872866294</v>
      </c>
      <c r="AU55" s="119">
        <f t="shared" si="63"/>
        <v>5.9624739488392722</v>
      </c>
      <c r="AV55"/>
      <c r="AW55">
        <v>2600</v>
      </c>
      <c r="AX55">
        <f t="shared" si="0"/>
        <v>0.10061449070838357</v>
      </c>
      <c r="AY55">
        <f t="shared" si="1"/>
        <v>0.12469744887289035</v>
      </c>
      <c r="AZ55">
        <f t="shared" si="2"/>
        <v>-2.4082958164506774E-2</v>
      </c>
      <c r="BA55">
        <f t="shared" si="3"/>
        <v>1.0142125521831484</v>
      </c>
      <c r="BB55">
        <f t="shared" si="4"/>
        <v>-0.57882955438487815</v>
      </c>
      <c r="BC55">
        <f t="shared" si="5"/>
        <v>2.0694608783744535</v>
      </c>
      <c r="BD55">
        <f t="shared" si="6"/>
        <v>1.6832339651773303</v>
      </c>
      <c r="BE55">
        <f t="shared" si="36"/>
        <v>8.3785649436015639</v>
      </c>
      <c r="BF55">
        <f t="shared" si="36"/>
        <v>8.3785649436018446</v>
      </c>
      <c r="BG55">
        <f t="shared" si="36"/>
        <v>8.3785649436207716</v>
      </c>
      <c r="BH55">
        <f t="shared" si="36"/>
        <v>8.3785649448923092</v>
      </c>
      <c r="BI55">
        <f t="shared" si="36"/>
        <v>8.3785650303212673</v>
      </c>
      <c r="BJ55">
        <f t="shared" si="36"/>
        <v>8.3785707698852736</v>
      </c>
      <c r="BK55">
        <f t="shared" si="36"/>
        <v>8.3789562535022526</v>
      </c>
      <c r="BL55">
        <f t="shared" si="8"/>
        <v>8.404286528565347</v>
      </c>
      <c r="BM55"/>
      <c r="BN55"/>
      <c r="BO55"/>
      <c r="BP55"/>
      <c r="BQ55"/>
      <c r="BR55"/>
      <c r="BS55"/>
      <c r="BT55"/>
      <c r="BU55"/>
      <c r="BV55"/>
      <c r="BW55"/>
    </row>
    <row r="56" spans="1:75" s="26" customFormat="1" ht="12.75" customHeight="1">
      <c r="A56" s="70" t="s">
        <v>98</v>
      </c>
      <c r="B56" s="70"/>
      <c r="C56" s="71">
        <v>42453.353999999999</v>
      </c>
      <c r="D56" s="72"/>
      <c r="E56" s="26">
        <f t="shared" si="46"/>
        <v>15.000007866265035</v>
      </c>
      <c r="F56" s="26">
        <f t="shared" si="47"/>
        <v>15</v>
      </c>
      <c r="G56" s="26">
        <f t="shared" si="43"/>
        <v>2.0500003302004188E-5</v>
      </c>
      <c r="I56" s="26">
        <f t="shared" si="64"/>
        <v>2.0500003302004188E-5</v>
      </c>
      <c r="P56" s="26">
        <f t="shared" si="48"/>
        <v>-6.1467155525183623E-3</v>
      </c>
      <c r="Q56" s="27">
        <f t="shared" si="49"/>
        <v>27434.853999999999</v>
      </c>
      <c r="R56" s="26">
        <f t="shared" si="44"/>
        <v>3.8034547711952712E-5</v>
      </c>
      <c r="S56" s="105">
        <f t="shared" si="65"/>
        <v>0.1</v>
      </c>
      <c r="W56" s="26">
        <f t="shared" si="66"/>
        <v>6.5871037824826919E-3</v>
      </c>
      <c r="Z56">
        <f t="shared" si="50"/>
        <v>15</v>
      </c>
      <c r="AA56" s="119">
        <f t="shared" si="51"/>
        <v>-7.5114989337944204E-4</v>
      </c>
      <c r="AB56" s="119">
        <f t="shared" si="52"/>
        <v>6.5871037824826919E-3</v>
      </c>
      <c r="AC56" s="119">
        <f t="shared" si="53"/>
        <v>6.1672155558203665E-3</v>
      </c>
      <c r="AD56" s="119">
        <f t="shared" si="54"/>
        <v>7.7164989668144623E-4</v>
      </c>
      <c r="AE56" s="119">
        <f t="shared" si="55"/>
        <v>5.9544356304848661E-8</v>
      </c>
      <c r="AF56">
        <f t="shared" si="56"/>
        <v>6.1672155558203665E-3</v>
      </c>
      <c r="AG56" s="146"/>
      <c r="AH56">
        <f t="shared" si="57"/>
        <v>-6.5666037791806877E-3</v>
      </c>
      <c r="AI56">
        <f t="shared" si="58"/>
        <v>0.97155506971704197</v>
      </c>
      <c r="AJ56">
        <f t="shared" si="59"/>
        <v>-0.16042272354255072</v>
      </c>
      <c r="AK56">
        <f t="shared" si="60"/>
        <v>8.603705214846883E-3</v>
      </c>
      <c r="AL56">
        <f t="shared" si="61"/>
        <v>-0.2937202482041521</v>
      </c>
      <c r="AM56">
        <f t="shared" si="62"/>
        <v>-0.14792513435571092</v>
      </c>
      <c r="AN56" s="119">
        <f t="shared" si="45"/>
        <v>5.9807353222073996</v>
      </c>
      <c r="AO56" s="119">
        <f t="shared" si="45"/>
        <v>5.9807353222026611</v>
      </c>
      <c r="AP56" s="119">
        <f t="shared" si="45"/>
        <v>5.9807353223696875</v>
      </c>
      <c r="AQ56" s="119">
        <f t="shared" si="45"/>
        <v>5.9807353164819848</v>
      </c>
      <c r="AR56" s="119">
        <f t="shared" si="45"/>
        <v>5.9807355240239319</v>
      </c>
      <c r="AS56" s="119">
        <f t="shared" si="45"/>
        <v>5.9807282081482027</v>
      </c>
      <c r="AT56" s="119">
        <f t="shared" si="45"/>
        <v>5.9809860834682871</v>
      </c>
      <c r="AU56" s="119">
        <f t="shared" si="63"/>
        <v>5.9718836312274268</v>
      </c>
      <c r="AV56"/>
      <c r="AW56">
        <v>2800</v>
      </c>
      <c r="AX56">
        <f t="shared" si="0"/>
        <v>0.11795173567467387</v>
      </c>
      <c r="AY56">
        <f t="shared" si="1"/>
        <v>0.13476635719969138</v>
      </c>
      <c r="AZ56">
        <f t="shared" si="2"/>
        <v>-1.6814621525017497E-2</v>
      </c>
      <c r="BA56">
        <f t="shared" si="3"/>
        <v>1.0189950325752732</v>
      </c>
      <c r="BB56">
        <f t="shared" si="4"/>
        <v>-0.41006067750926894</v>
      </c>
      <c r="BC56">
        <f t="shared" si="5"/>
        <v>2.2642329076976333</v>
      </c>
      <c r="BD56">
        <f t="shared" si="6"/>
        <v>2.1314289589266537</v>
      </c>
      <c r="BE56">
        <f t="shared" si="36"/>
        <v>8.5700616467505206</v>
      </c>
      <c r="BF56">
        <f t="shared" si="36"/>
        <v>8.5700616467517463</v>
      </c>
      <c r="BG56">
        <f t="shared" si="36"/>
        <v>8.570061646814656</v>
      </c>
      <c r="BH56">
        <f t="shared" si="36"/>
        <v>8.5700616500394649</v>
      </c>
      <c r="BI56">
        <f t="shared" si="36"/>
        <v>8.5700618153496819</v>
      </c>
      <c r="BJ56">
        <f t="shared" si="36"/>
        <v>8.5700702894412633</v>
      </c>
      <c r="BK56">
        <f t="shared" si="36"/>
        <v>8.5705045757629108</v>
      </c>
      <c r="BL56">
        <f t="shared" si="8"/>
        <v>8.5924801763284346</v>
      </c>
      <c r="BM56"/>
      <c r="BN56"/>
      <c r="BO56"/>
      <c r="BP56"/>
      <c r="BQ56"/>
      <c r="BR56"/>
      <c r="BS56"/>
      <c r="BT56"/>
      <c r="BU56"/>
      <c r="BV56"/>
      <c r="BW56"/>
    </row>
    <row r="57" spans="1:75" s="26" customFormat="1" ht="12.75" customHeight="1">
      <c r="A57" s="70" t="s">
        <v>99</v>
      </c>
      <c r="B57" s="70"/>
      <c r="C57" s="71">
        <v>42716.576999999997</v>
      </c>
      <c r="D57" s="72"/>
      <c r="E57" s="26">
        <f t="shared" si="46"/>
        <v>116.00400036023598</v>
      </c>
      <c r="F57" s="26">
        <f t="shared" si="47"/>
        <v>116</v>
      </c>
      <c r="G57" s="26">
        <f t="shared" si="43"/>
        <v>1.0425200001918711E-2</v>
      </c>
      <c r="I57" s="26">
        <f t="shared" si="64"/>
        <v>1.0425200001918711E-2</v>
      </c>
      <c r="P57" s="26">
        <f t="shared" si="48"/>
        <v>-5.2566910992299975E-3</v>
      </c>
      <c r="Q57" s="27">
        <f t="shared" si="49"/>
        <v>27698.076999999997</v>
      </c>
      <c r="R57" s="26">
        <f t="shared" si="44"/>
        <v>2.45921708508287E-4</v>
      </c>
      <c r="S57" s="105">
        <f t="shared" si="65"/>
        <v>0.1</v>
      </c>
      <c r="W57" s="26">
        <f t="shared" si="66"/>
        <v>2.0903620323755243E-2</v>
      </c>
      <c r="Z57">
        <f t="shared" si="50"/>
        <v>116</v>
      </c>
      <c r="AA57" s="119">
        <f t="shared" si="51"/>
        <v>-4.1041035764645233E-4</v>
      </c>
      <c r="AB57" s="119">
        <f t="shared" si="52"/>
        <v>2.0903620323755243E-2</v>
      </c>
      <c r="AC57" s="119">
        <f t="shared" si="53"/>
        <v>1.5681891101148707E-2</v>
      </c>
      <c r="AD57" s="119">
        <f t="shared" si="54"/>
        <v>1.0835610359565163E-2</v>
      </c>
      <c r="AE57" s="119">
        <f t="shared" si="55"/>
        <v>1.1741045186431589E-5</v>
      </c>
      <c r="AF57">
        <f t="shared" si="56"/>
        <v>1.5681891101148707E-2</v>
      </c>
      <c r="AG57" s="146"/>
      <c r="AH57">
        <f t="shared" si="57"/>
        <v>-1.0478420321836534E-2</v>
      </c>
      <c r="AI57">
        <f t="shared" si="58"/>
        <v>0.97089833308369</v>
      </c>
      <c r="AJ57">
        <f t="shared" si="59"/>
        <v>-0.2482580410056692</v>
      </c>
      <c r="AK57">
        <f t="shared" si="60"/>
        <v>6.0192013522125153E-3</v>
      </c>
      <c r="AL57">
        <f t="shared" si="61"/>
        <v>-0.20395757226888267</v>
      </c>
      <c r="AM57">
        <f t="shared" si="62"/>
        <v>-0.10233377826525396</v>
      </c>
      <c r="AN57" s="119">
        <f t="shared" si="45"/>
        <v>6.0731183058308407</v>
      </c>
      <c r="AO57" s="119">
        <f t="shared" si="45"/>
        <v>6.0731183058269993</v>
      </c>
      <c r="AP57" s="119">
        <f t="shared" si="45"/>
        <v>6.0731183059591709</v>
      </c>
      <c r="AQ57" s="119">
        <f t="shared" si="45"/>
        <v>6.0731183014116308</v>
      </c>
      <c r="AR57" s="119">
        <f t="shared" si="45"/>
        <v>6.0731184578761788</v>
      </c>
      <c r="AS57" s="119">
        <f t="shared" si="45"/>
        <v>6.0731130744895712</v>
      </c>
      <c r="AT57" s="119">
        <f t="shared" si="45"/>
        <v>6.0732982940563778</v>
      </c>
      <c r="AU57" s="119">
        <f t="shared" si="63"/>
        <v>6.0669214233477859</v>
      </c>
      <c r="AV57"/>
      <c r="AW57">
        <v>3000</v>
      </c>
      <c r="AX57">
        <f t="shared" si="0"/>
        <v>0.13606430066647457</v>
      </c>
      <c r="AY57">
        <f t="shared" si="1"/>
        <v>0.14496037505021822</v>
      </c>
      <c r="AZ57">
        <f t="shared" si="2"/>
        <v>-8.8960743837436483E-3</v>
      </c>
      <c r="BA57">
        <f t="shared" si="3"/>
        <v>1.0230912280764948</v>
      </c>
      <c r="BB57">
        <f t="shared" si="4"/>
        <v>-0.22411777352393181</v>
      </c>
      <c r="BC57">
        <f t="shared" si="5"/>
        <v>2.460715809462839</v>
      </c>
      <c r="BD57">
        <f t="shared" si="6"/>
        <v>2.8230227053358181</v>
      </c>
      <c r="BE57">
        <f t="shared" si="36"/>
        <v>8.7623976104593169</v>
      </c>
      <c r="BF57">
        <f t="shared" si="36"/>
        <v>8.762397610462294</v>
      </c>
      <c r="BG57">
        <f t="shared" si="36"/>
        <v>8.7623976105893178</v>
      </c>
      <c r="BH57">
        <f t="shared" si="36"/>
        <v>8.7623976160100021</v>
      </c>
      <c r="BI57">
        <f t="shared" si="36"/>
        <v>8.7623978473343591</v>
      </c>
      <c r="BJ57">
        <f t="shared" si="36"/>
        <v>8.7624077189182561</v>
      </c>
      <c r="BK57">
        <f t="shared" si="36"/>
        <v>8.7628289101648491</v>
      </c>
      <c r="BL57">
        <f t="shared" si="8"/>
        <v>8.7806738240915223</v>
      </c>
      <c r="BM57"/>
      <c r="BN57"/>
      <c r="BO57"/>
      <c r="BP57"/>
      <c r="BQ57"/>
      <c r="BR57"/>
      <c r="BS57"/>
      <c r="BT57"/>
      <c r="BU57"/>
      <c r="BV57"/>
      <c r="BW57"/>
    </row>
    <row r="58" spans="1:75" s="26" customFormat="1" ht="12.75" customHeight="1">
      <c r="A58" s="103" t="s">
        <v>384</v>
      </c>
      <c r="B58" s="104" t="s">
        <v>145</v>
      </c>
      <c r="C58" s="103">
        <v>42807.775999999998</v>
      </c>
      <c r="D58" s="103" t="s">
        <v>248</v>
      </c>
      <c r="E58" s="26">
        <f t="shared" si="46"/>
        <v>150.99890244499974</v>
      </c>
      <c r="F58" s="26">
        <f t="shared" si="47"/>
        <v>151</v>
      </c>
      <c r="G58" s="26">
        <f t="shared" si="43"/>
        <v>-2.8603000027942471E-3</v>
      </c>
      <c r="I58" s="26">
        <f t="shared" si="64"/>
        <v>-2.8603000027942471E-3</v>
      </c>
      <c r="P58" s="26">
        <f t="shared" si="48"/>
        <v>-4.8910492914777748E-3</v>
      </c>
      <c r="Q58" s="27">
        <f t="shared" si="49"/>
        <v>27789.275999999998</v>
      </c>
      <c r="R58" s="26">
        <f t="shared" si="44"/>
        <v>4.1239426734886539E-6</v>
      </c>
      <c r="S58" s="105">
        <f t="shared" si="65"/>
        <v>0.1</v>
      </c>
      <c r="W58" s="26">
        <f t="shared" si="66"/>
        <v>8.9539808614329114E-3</v>
      </c>
      <c r="Z58">
        <f t="shared" si="50"/>
        <v>151</v>
      </c>
      <c r="AA58" s="119">
        <f t="shared" si="51"/>
        <v>-2.6516883640896084E-4</v>
      </c>
      <c r="AB58" s="119">
        <f t="shared" si="52"/>
        <v>8.9539808614329114E-3</v>
      </c>
      <c r="AC58" s="119">
        <f t="shared" si="53"/>
        <v>2.0307492886835277E-3</v>
      </c>
      <c r="AD58" s="119">
        <f t="shared" si="54"/>
        <v>-2.5951311663852863E-3</v>
      </c>
      <c r="AE58" s="119">
        <f t="shared" si="55"/>
        <v>6.734705770744257E-7</v>
      </c>
      <c r="AF58">
        <f t="shared" si="56"/>
        <v>2.0307492886835277E-3</v>
      </c>
      <c r="AG58" s="146"/>
      <c r="AH58">
        <f t="shared" si="57"/>
        <v>-1.1814280864227159E-2</v>
      </c>
      <c r="AI58">
        <f t="shared" si="58"/>
        <v>0.9707253388641246</v>
      </c>
      <c r="AJ58">
        <f t="shared" si="59"/>
        <v>-0.27824069086374109</v>
      </c>
      <c r="AK58">
        <f t="shared" si="60"/>
        <v>5.1119485136289266E-3</v>
      </c>
      <c r="AL58">
        <f t="shared" si="61"/>
        <v>-0.17287717257655619</v>
      </c>
      <c r="AM58">
        <f t="shared" si="62"/>
        <v>-8.6654510655728059E-2</v>
      </c>
      <c r="AN58" s="119">
        <f t="shared" si="45"/>
        <v>6.105119098004133</v>
      </c>
      <c r="AO58" s="119">
        <f t="shared" si="45"/>
        <v>6.1051190980007428</v>
      </c>
      <c r="AP58" s="119">
        <f t="shared" si="45"/>
        <v>6.1051190981166412</v>
      </c>
      <c r="AQ58" s="119">
        <f t="shared" si="45"/>
        <v>6.1051190941539932</v>
      </c>
      <c r="AR58" s="119">
        <f t="shared" si="45"/>
        <v>6.1051192296396204</v>
      </c>
      <c r="AS58" s="119">
        <f t="shared" si="45"/>
        <v>6.1051145972927694</v>
      </c>
      <c r="AT58" s="119">
        <f t="shared" si="45"/>
        <v>6.1052729782287569</v>
      </c>
      <c r="AU58" s="119">
        <f t="shared" si="63"/>
        <v>6.0998553117063272</v>
      </c>
      <c r="AV58"/>
      <c r="AW58">
        <v>3200</v>
      </c>
      <c r="AX58">
        <f t="shared" si="0"/>
        <v>0.1546599685611583</v>
      </c>
      <c r="AY58">
        <f t="shared" si="1"/>
        <v>0.15527950242447094</v>
      </c>
      <c r="AZ58">
        <f t="shared" si="2"/>
        <v>-6.1953386331263559E-4</v>
      </c>
      <c r="BA58">
        <f t="shared" si="3"/>
        <v>1.0263184219377763</v>
      </c>
      <c r="BB58">
        <f t="shared" si="4"/>
        <v>-2.8134053753467489E-2</v>
      </c>
      <c r="BC58">
        <f t="shared" si="5"/>
        <v>2.6586157304536067</v>
      </c>
      <c r="BD58">
        <f t="shared" si="6"/>
        <v>4.0601737448269004</v>
      </c>
      <c r="BE58">
        <f t="shared" si="36"/>
        <v>8.9554259338054969</v>
      </c>
      <c r="BF58">
        <f t="shared" si="36"/>
        <v>8.9554259338100479</v>
      </c>
      <c r="BG58">
        <f t="shared" si="36"/>
        <v>8.955425933981779</v>
      </c>
      <c r="BH58">
        <f t="shared" si="36"/>
        <v>8.9554259404611809</v>
      </c>
      <c r="BI58">
        <f t="shared" si="36"/>
        <v>8.9554261849298857</v>
      </c>
      <c r="BJ58">
        <f t="shared" si="36"/>
        <v>8.955435408743492</v>
      </c>
      <c r="BK58">
        <f t="shared" si="36"/>
        <v>8.9557833920717833</v>
      </c>
      <c r="BL58">
        <f t="shared" si="8"/>
        <v>8.9688674718546118</v>
      </c>
      <c r="BM58"/>
      <c r="BN58"/>
      <c r="BO58"/>
      <c r="BP58"/>
      <c r="BQ58"/>
      <c r="BR58"/>
      <c r="BS58"/>
      <c r="BT58"/>
      <c r="BU58"/>
      <c r="BV58"/>
      <c r="BW58"/>
    </row>
    <row r="59" spans="1:75" s="26" customFormat="1" ht="12.75" customHeight="1">
      <c r="A59" s="103" t="s">
        <v>384</v>
      </c>
      <c r="B59" s="104" t="s">
        <v>145</v>
      </c>
      <c r="C59" s="103">
        <v>43172.620999999999</v>
      </c>
      <c r="D59" s="103" t="s">
        <v>248</v>
      </c>
      <c r="E59" s="26">
        <f t="shared" si="46"/>
        <v>290.99731307576991</v>
      </c>
      <c r="F59" s="26">
        <f t="shared" si="47"/>
        <v>291</v>
      </c>
      <c r="G59" s="26">
        <f t="shared" si="43"/>
        <v>-7.0023000007495284E-3</v>
      </c>
      <c r="I59" s="26">
        <f t="shared" si="64"/>
        <v>-7.0023000007495284E-3</v>
      </c>
      <c r="P59" s="26">
        <f t="shared" si="48"/>
        <v>-3.1339802620911059E-3</v>
      </c>
      <c r="Q59" s="27">
        <f t="shared" si="49"/>
        <v>28154.120999999999</v>
      </c>
      <c r="R59" s="26">
        <f t="shared" si="44"/>
        <v>1.4963897600494366E-5</v>
      </c>
      <c r="S59" s="105">
        <f t="shared" si="65"/>
        <v>0.1</v>
      </c>
      <c r="W59" s="26">
        <f t="shared" si="66"/>
        <v>1.0019257118794419E-2</v>
      </c>
      <c r="Z59">
        <f t="shared" si="50"/>
        <v>291</v>
      </c>
      <c r="AA59" s="119">
        <f t="shared" si="51"/>
        <v>4.9027795442774941E-4</v>
      </c>
      <c r="AB59" s="119">
        <f t="shared" si="52"/>
        <v>1.0019257118794419E-2</v>
      </c>
      <c r="AC59" s="119">
        <f t="shared" si="53"/>
        <v>-3.8683197386584225E-3</v>
      </c>
      <c r="AD59" s="119">
        <f t="shared" si="54"/>
        <v>-7.4925779551772778E-3</v>
      </c>
      <c r="AE59" s="119">
        <f t="shared" si="55"/>
        <v>5.6138724414408519E-6</v>
      </c>
      <c r="AF59">
        <f t="shared" si="56"/>
        <v>-3.8683197386584225E-3</v>
      </c>
      <c r="AG59" s="146"/>
      <c r="AH59">
        <f t="shared" si="57"/>
        <v>-1.7021557119543947E-2</v>
      </c>
      <c r="AI59">
        <f t="shared" si="58"/>
        <v>0.97031751091843499</v>
      </c>
      <c r="AJ59">
        <f t="shared" si="59"/>
        <v>-0.39512147993778035</v>
      </c>
      <c r="AK59">
        <f t="shared" si="60"/>
        <v>1.4448682116712179E-3</v>
      </c>
      <c r="AL59">
        <f t="shared" si="61"/>
        <v>-4.863906880006201E-2</v>
      </c>
      <c r="AM59">
        <f t="shared" si="62"/>
        <v>-2.4324330047711937E-2</v>
      </c>
      <c r="AN59" s="119">
        <f t="shared" si="45"/>
        <v>6.2330792749091035</v>
      </c>
      <c r="AO59" s="119">
        <f t="shared" si="45"/>
        <v>6.2330792749080564</v>
      </c>
      <c r="AP59" s="119">
        <f t="shared" si="45"/>
        <v>6.2330792749433543</v>
      </c>
      <c r="AQ59" s="119">
        <f t="shared" si="45"/>
        <v>6.2330792737540737</v>
      </c>
      <c r="AR59" s="119">
        <f t="shared" si="45"/>
        <v>6.2330793138237226</v>
      </c>
      <c r="AS59" s="119">
        <f t="shared" si="45"/>
        <v>6.2330779637834759</v>
      </c>
      <c r="AT59" s="119">
        <f t="shared" si="45"/>
        <v>6.2331234497484598</v>
      </c>
      <c r="AU59" s="119">
        <f t="shared" si="63"/>
        <v>6.2315908651404897</v>
      </c>
      <c r="AV59"/>
      <c r="AW59">
        <v>3400</v>
      </c>
      <c r="AX59">
        <f t="shared" si="0"/>
        <v>0.17342561192713268</v>
      </c>
      <c r="AY59">
        <f t="shared" si="1"/>
        <v>0.16572373932244949</v>
      </c>
      <c r="AZ59">
        <f t="shared" si="2"/>
        <v>7.7018726046831857E-3</v>
      </c>
      <c r="BA59">
        <f t="shared" si="3"/>
        <v>1.0285270338351251</v>
      </c>
      <c r="BB59">
        <f t="shared" si="4"/>
        <v>0.169987869511005</v>
      </c>
      <c r="BC59">
        <f t="shared" si="5"/>
        <v>2.8575708564718192</v>
      </c>
      <c r="BD59">
        <f t="shared" si="6"/>
        <v>6.9943123347783889</v>
      </c>
      <c r="BE59">
        <f t="shared" si="36"/>
        <v>9.148968230540385</v>
      </c>
      <c r="BF59">
        <f t="shared" si="36"/>
        <v>9.1489682305446873</v>
      </c>
      <c r="BG59">
        <f t="shared" si="36"/>
        <v>9.1489682306951483</v>
      </c>
      <c r="BH59">
        <f t="shared" si="36"/>
        <v>9.1489682359569997</v>
      </c>
      <c r="BI59">
        <f t="shared" si="36"/>
        <v>9.1489684199734693</v>
      </c>
      <c r="BJ59">
        <f t="shared" si="36"/>
        <v>9.1489748553569399</v>
      </c>
      <c r="BK59">
        <f t="shared" si="36"/>
        <v>9.1491999047996106</v>
      </c>
      <c r="BL59">
        <f t="shared" si="8"/>
        <v>9.1570611196177012</v>
      </c>
      <c r="BM59"/>
      <c r="BN59"/>
      <c r="BO59"/>
      <c r="BP59"/>
      <c r="BQ59"/>
      <c r="BR59"/>
      <c r="BS59"/>
      <c r="BT59"/>
      <c r="BU59"/>
      <c r="BV59"/>
      <c r="BW59"/>
    </row>
    <row r="60" spans="1:75" s="26" customFormat="1" ht="12.75" customHeight="1">
      <c r="A60" s="70" t="s">
        <v>100</v>
      </c>
      <c r="B60" s="70"/>
      <c r="C60" s="71">
        <v>43795.478000000003</v>
      </c>
      <c r="D60" s="72"/>
      <c r="E60" s="26">
        <f t="shared" si="46"/>
        <v>530.00015003461488</v>
      </c>
      <c r="F60" s="26">
        <f t="shared" si="47"/>
        <v>530</v>
      </c>
      <c r="G60" s="26">
        <f t="shared" si="43"/>
        <v>3.9100000140024349E-4</v>
      </c>
      <c r="I60" s="26">
        <f t="shared" si="64"/>
        <v>3.9100000140024349E-4</v>
      </c>
      <c r="P60" s="26">
        <f t="shared" si="48"/>
        <v>9.5441482170297715E-4</v>
      </c>
      <c r="Q60" s="27">
        <f t="shared" si="49"/>
        <v>28776.978000000003</v>
      </c>
      <c r="R60" s="26">
        <f t="shared" si="44"/>
        <v>3.1743625973676164E-7</v>
      </c>
      <c r="S60" s="105">
        <f t="shared" si="65"/>
        <v>0.1</v>
      </c>
      <c r="W60" s="26">
        <f t="shared" si="66"/>
        <v>2.561409663871635E-2</v>
      </c>
      <c r="Z60">
        <f t="shared" si="50"/>
        <v>530</v>
      </c>
      <c r="AA60" s="119">
        <f t="shared" si="51"/>
        <v>2.6096153161252605E-3</v>
      </c>
      <c r="AB60" s="119">
        <f t="shared" si="52"/>
        <v>2.561409663871635E-2</v>
      </c>
      <c r="AC60" s="119">
        <f t="shared" si="53"/>
        <v>-5.6341482030273365E-4</v>
      </c>
      <c r="AD60" s="119">
        <f t="shared" si="54"/>
        <v>-2.2186153147250171E-3</v>
      </c>
      <c r="AE60" s="119">
        <f t="shared" si="55"/>
        <v>4.922253914732387E-7</v>
      </c>
      <c r="AF60">
        <f t="shared" si="56"/>
        <v>-5.6341482030273365E-4</v>
      </c>
      <c r="AG60" s="146"/>
      <c r="AH60">
        <f t="shared" si="57"/>
        <v>-2.5223096637316107E-2</v>
      </c>
      <c r="AI60">
        <f t="shared" si="58"/>
        <v>0.97067826012663461</v>
      </c>
      <c r="AJ60">
        <f t="shared" si="59"/>
        <v>-0.57961002898772929</v>
      </c>
      <c r="AK60">
        <f t="shared" si="60"/>
        <v>-4.8346016407789854E-3</v>
      </c>
      <c r="AL60">
        <f t="shared" si="61"/>
        <v>0.16341089830120334</v>
      </c>
      <c r="AM60">
        <f t="shared" si="62"/>
        <v>8.1887751850439408E-2</v>
      </c>
      <c r="AN60" s="119">
        <f t="shared" si="45"/>
        <v>6.451503831248063</v>
      </c>
      <c r="AO60" s="119">
        <f t="shared" si="45"/>
        <v>6.4515038312513022</v>
      </c>
      <c r="AP60" s="119">
        <f t="shared" si="45"/>
        <v>6.4515038311407364</v>
      </c>
      <c r="AQ60" s="119">
        <f t="shared" si="45"/>
        <v>6.4515038349145986</v>
      </c>
      <c r="AR60" s="119">
        <f t="shared" si="45"/>
        <v>6.4515037061035745</v>
      </c>
      <c r="AS60" s="119">
        <f t="shared" si="45"/>
        <v>6.4515081027368799</v>
      </c>
      <c r="AT60" s="119">
        <f t="shared" si="45"/>
        <v>6.4513580368139447</v>
      </c>
      <c r="AU60" s="119">
        <f t="shared" si="63"/>
        <v>6.4564822742173797</v>
      </c>
      <c r="AV60"/>
      <c r="AW60">
        <v>3600</v>
      </c>
      <c r="AX60">
        <f t="shared" si="0"/>
        <v>0.19204129444039328</v>
      </c>
      <c r="AY60">
        <f t="shared" si="1"/>
        <v>0.17629308574415387</v>
      </c>
      <c r="AZ60">
        <f t="shared" si="2"/>
        <v>1.574820869623942E-2</v>
      </c>
      <c r="BA60">
        <f t="shared" si="3"/>
        <v>1.0296117876474253</v>
      </c>
      <c r="BB60">
        <f t="shared" si="4"/>
        <v>0.36200065342534993</v>
      </c>
      <c r="BC60">
        <f t="shared" si="5"/>
        <v>3.0571667127478377</v>
      </c>
      <c r="BD60">
        <f t="shared" si="6"/>
        <v>23.675328724053493</v>
      </c>
      <c r="BE60">
        <f t="shared" si="36"/>
        <v>9.3428219543168449</v>
      </c>
      <c r="BF60">
        <f t="shared" si="36"/>
        <v>9.3428219543184383</v>
      </c>
      <c r="BG60">
        <f t="shared" si="36"/>
        <v>9.3428219543722477</v>
      </c>
      <c r="BH60">
        <f t="shared" si="36"/>
        <v>9.34282195618907</v>
      </c>
      <c r="BI60">
        <f t="shared" si="36"/>
        <v>9.3428220175310805</v>
      </c>
      <c r="BJ60">
        <f t="shared" si="36"/>
        <v>9.3428240886446208</v>
      </c>
      <c r="BK60">
        <f t="shared" si="36"/>
        <v>9.3428940162272269</v>
      </c>
      <c r="BL60">
        <f t="shared" si="8"/>
        <v>9.3452547673807906</v>
      </c>
      <c r="BM60"/>
      <c r="BN60"/>
      <c r="BO60"/>
      <c r="BP60"/>
      <c r="BQ60"/>
      <c r="BR60"/>
      <c r="BS60"/>
      <c r="BT60"/>
      <c r="BU60"/>
      <c r="BV60"/>
      <c r="BW60"/>
    </row>
    <row r="61" spans="1:75" s="26" customFormat="1" ht="12.75" customHeight="1">
      <c r="A61" s="70" t="s">
        <v>102</v>
      </c>
      <c r="B61" s="70"/>
      <c r="C61" s="71">
        <v>43821.538</v>
      </c>
      <c r="D61" s="72"/>
      <c r="E61" s="26">
        <f t="shared" si="46"/>
        <v>539.99989946529786</v>
      </c>
      <c r="F61" s="26">
        <f t="shared" si="47"/>
        <v>540</v>
      </c>
      <c r="G61" s="26">
        <f t="shared" si="43"/>
        <v>-2.6200000138487667E-4</v>
      </c>
      <c r="I61" s="26">
        <f t="shared" si="64"/>
        <v>-2.6200000138487667E-4</v>
      </c>
      <c r="P61" s="26">
        <f t="shared" si="48"/>
        <v>1.1554083766106963E-3</v>
      </c>
      <c r="Q61" s="27">
        <f t="shared" si="49"/>
        <v>28803.038</v>
      </c>
      <c r="R61" s="26">
        <f t="shared" si="44"/>
        <v>2.0090465100120411E-6</v>
      </c>
      <c r="S61" s="105">
        <f t="shared" si="65"/>
        <v>0.1</v>
      </c>
      <c r="W61" s="26">
        <f t="shared" si="66"/>
        <v>2.5280770427537208E-2</v>
      </c>
      <c r="Z61">
        <f t="shared" si="50"/>
        <v>540</v>
      </c>
      <c r="AA61" s="119">
        <f t="shared" si="51"/>
        <v>2.725671411142723E-3</v>
      </c>
      <c r="AB61" s="119">
        <f t="shared" si="52"/>
        <v>2.5280770427537208E-2</v>
      </c>
      <c r="AC61" s="119">
        <f t="shared" si="53"/>
        <v>-1.417408377995573E-3</v>
      </c>
      <c r="AD61" s="119">
        <f t="shared" si="54"/>
        <v>-2.9876714125275997E-3</v>
      </c>
      <c r="AE61" s="119">
        <f t="shared" si="55"/>
        <v>8.9261804692346641E-7</v>
      </c>
      <c r="AF61">
        <f t="shared" si="56"/>
        <v>-1.417408377995573E-3</v>
      </c>
      <c r="AG61" s="146"/>
      <c r="AH61">
        <f t="shared" si="57"/>
        <v>-2.5542770428922085E-2</v>
      </c>
      <c r="AI61">
        <f t="shared" si="58"/>
        <v>0.9707223372794902</v>
      </c>
      <c r="AJ61">
        <f t="shared" si="59"/>
        <v>-0.58682181261711619</v>
      </c>
      <c r="AK61">
        <f t="shared" si="60"/>
        <v>-5.0947294187618291E-3</v>
      </c>
      <c r="AL61">
        <f t="shared" si="61"/>
        <v>0.17228901165529389</v>
      </c>
      <c r="AM61">
        <f t="shared" si="62"/>
        <v>8.6358229485387891E-2</v>
      </c>
      <c r="AN61" s="119">
        <f t="shared" ref="AN61:AT70" si="67">$AU61+$AB$7*SIN(AO61)</f>
        <v>6.4606458846318056</v>
      </c>
      <c r="AO61" s="119">
        <f t="shared" si="67"/>
        <v>6.460645884635186</v>
      </c>
      <c r="AP61" s="119">
        <f t="shared" si="67"/>
        <v>6.4606458845196144</v>
      </c>
      <c r="AQ61" s="119">
        <f t="shared" si="67"/>
        <v>6.4606458884706708</v>
      </c>
      <c r="AR61" s="119">
        <f t="shared" si="67"/>
        <v>6.4606457533960651</v>
      </c>
      <c r="AS61" s="119">
        <f t="shared" si="67"/>
        <v>6.4606503711873087</v>
      </c>
      <c r="AT61" s="119">
        <f t="shared" si="67"/>
        <v>6.4604925050744209</v>
      </c>
      <c r="AU61" s="119">
        <f t="shared" si="63"/>
        <v>6.4658919566055344</v>
      </c>
      <c r="AV61"/>
      <c r="AW61">
        <v>3800</v>
      </c>
      <c r="AX61">
        <f t="shared" si="0"/>
        <v>0.21019555424947006</v>
      </c>
      <c r="AY61">
        <f t="shared" si="1"/>
        <v>0.18698754168958406</v>
      </c>
      <c r="AZ61">
        <f t="shared" si="2"/>
        <v>2.3208012559886002E-2</v>
      </c>
      <c r="BA61">
        <f t="shared" si="3"/>
        <v>1.0295201022473286</v>
      </c>
      <c r="BB61">
        <f t="shared" si="4"/>
        <v>0.5398025103128935</v>
      </c>
      <c r="BC61">
        <f t="shared" si="5"/>
        <v>-3.0262293247977277</v>
      </c>
      <c r="BD61">
        <f t="shared" si="6"/>
        <v>-17.317300154967473</v>
      </c>
      <c r="BE61">
        <f t="shared" si="36"/>
        <v>9.5367695888158011</v>
      </c>
      <c r="BF61">
        <f t="shared" si="36"/>
        <v>9.5367695888136641</v>
      </c>
      <c r="BG61">
        <f t="shared" si="36"/>
        <v>9.5367695887412562</v>
      </c>
      <c r="BH61">
        <f t="shared" si="36"/>
        <v>9.5367695862893953</v>
      </c>
      <c r="BI61">
        <f t="shared" si="36"/>
        <v>9.5367695032640043</v>
      </c>
      <c r="BJ61">
        <f t="shared" si="36"/>
        <v>9.536766691843475</v>
      </c>
      <c r="BK61">
        <f t="shared" si="36"/>
        <v>9.5366714915452704</v>
      </c>
      <c r="BL61">
        <f t="shared" si="8"/>
        <v>9.5334484151438783</v>
      </c>
      <c r="BM61"/>
      <c r="BN61"/>
      <c r="BO61"/>
      <c r="BP61"/>
      <c r="BQ61"/>
      <c r="BR61"/>
      <c r="BS61"/>
      <c r="BT61"/>
      <c r="BU61"/>
      <c r="BV61"/>
      <c r="BW61"/>
    </row>
    <row r="62" spans="1:75" s="26" customFormat="1" ht="12.75" customHeight="1">
      <c r="A62" s="70" t="s">
        <v>103</v>
      </c>
      <c r="B62" s="70"/>
      <c r="C62" s="71">
        <v>43889.303999999996</v>
      </c>
      <c r="D62" s="72"/>
      <c r="E62" s="26">
        <f t="shared" si="46"/>
        <v>566.00308518746533</v>
      </c>
      <c r="F62" s="26">
        <f t="shared" si="47"/>
        <v>566</v>
      </c>
      <c r="G62" s="26">
        <f t="shared" si="43"/>
        <v>8.0401999948662706E-3</v>
      </c>
      <c r="I62" s="26">
        <f t="shared" si="64"/>
        <v>8.0401999948662706E-3</v>
      </c>
      <c r="P62" s="26">
        <f t="shared" si="48"/>
        <v>1.6892427901169542E-3</v>
      </c>
      <c r="Q62" s="27">
        <f t="shared" si="49"/>
        <v>28870.803999999996</v>
      </c>
      <c r="R62" s="26">
        <f t="shared" si="44"/>
        <v>4.0334657416557252E-5</v>
      </c>
      <c r="S62" s="105">
        <f t="shared" si="65"/>
        <v>0.1</v>
      </c>
      <c r="W62" s="26">
        <f t="shared" si="66"/>
        <v>3.4404135465629287E-2</v>
      </c>
      <c r="Z62">
        <f t="shared" si="50"/>
        <v>566</v>
      </c>
      <c r="AA62" s="119">
        <f t="shared" si="51"/>
        <v>3.0388678559503321E-3</v>
      </c>
      <c r="AB62" s="119">
        <f t="shared" si="52"/>
        <v>3.4404135465629287E-2</v>
      </c>
      <c r="AC62" s="119">
        <f t="shared" si="53"/>
        <v>6.3509572047493164E-3</v>
      </c>
      <c r="AD62" s="119">
        <f t="shared" si="54"/>
        <v>5.0013321389159385E-3</v>
      </c>
      <c r="AE62" s="119">
        <f t="shared" si="55"/>
        <v>2.5013323163753478E-6</v>
      </c>
      <c r="AF62">
        <f t="shared" si="56"/>
        <v>6.3509572047493164E-3</v>
      </c>
      <c r="AG62" s="146"/>
      <c r="AH62">
        <f t="shared" si="57"/>
        <v>-2.636393547076302E-2</v>
      </c>
      <c r="AI62">
        <f t="shared" si="58"/>
        <v>0.97084775155908432</v>
      </c>
      <c r="AJ62">
        <f t="shared" si="59"/>
        <v>-0.60535774156338651</v>
      </c>
      <c r="AK62">
        <f t="shared" si="60"/>
        <v>-5.7692471835979467E-3</v>
      </c>
      <c r="AL62">
        <f t="shared" si="61"/>
        <v>0.19537608437560672</v>
      </c>
      <c r="AM62">
        <f t="shared" si="62"/>
        <v>9.7999977104960959E-2</v>
      </c>
      <c r="AN62" s="119">
        <f t="shared" si="67"/>
        <v>6.4844172714582076</v>
      </c>
      <c r="AO62" s="119">
        <f t="shared" si="67"/>
        <v>6.4844172714619317</v>
      </c>
      <c r="AP62" s="119">
        <f t="shared" si="67"/>
        <v>6.4844172713340553</v>
      </c>
      <c r="AQ62" s="119">
        <f t="shared" si="67"/>
        <v>6.4844172757256988</v>
      </c>
      <c r="AR62" s="119">
        <f t="shared" si="67"/>
        <v>6.4844171249032279</v>
      </c>
      <c r="AS62" s="119">
        <f t="shared" si="67"/>
        <v>6.4844223046109359</v>
      </c>
      <c r="AT62" s="119">
        <f t="shared" si="67"/>
        <v>6.484244420644341</v>
      </c>
      <c r="AU62" s="119">
        <f t="shared" si="63"/>
        <v>6.4903571308147363</v>
      </c>
      <c r="AV62"/>
      <c r="AW62">
        <v>4000</v>
      </c>
      <c r="AX62">
        <f t="shared" si="0"/>
        <v>0.22760066054737974</v>
      </c>
      <c r="AY62">
        <f t="shared" si="1"/>
        <v>0.19780710715874011</v>
      </c>
      <c r="AZ62">
        <f t="shared" si="2"/>
        <v>2.979355338863961E-2</v>
      </c>
      <c r="BA62">
        <f t="shared" si="3"/>
        <v>1.0282564443163191</v>
      </c>
      <c r="BB62">
        <f t="shared" si="4"/>
        <v>0.69593980330988592</v>
      </c>
      <c r="BC62">
        <f t="shared" si="5"/>
        <v>-2.8267040021697949</v>
      </c>
      <c r="BD62">
        <f t="shared" si="6"/>
        <v>-6.2988831312715119</v>
      </c>
      <c r="BE62">
        <f t="shared" si="36"/>
        <v>9.7305890541153879</v>
      </c>
      <c r="BF62">
        <f t="shared" si="36"/>
        <v>9.7305890541108777</v>
      </c>
      <c r="BG62">
        <f t="shared" si="36"/>
        <v>9.7305890539517588</v>
      </c>
      <c r="BH62">
        <f t="shared" si="36"/>
        <v>9.7305890483368263</v>
      </c>
      <c r="BI62">
        <f t="shared" si="36"/>
        <v>9.7305888502012134</v>
      </c>
      <c r="BJ62">
        <f t="shared" si="36"/>
        <v>9.7305818585435091</v>
      </c>
      <c r="BK62">
        <f t="shared" si="36"/>
        <v>9.7303351521617643</v>
      </c>
      <c r="BL62">
        <f t="shared" si="8"/>
        <v>9.721642062906966</v>
      </c>
      <c r="BM62"/>
      <c r="BN62"/>
      <c r="BO62"/>
      <c r="BP62"/>
      <c r="BQ62"/>
      <c r="BR62"/>
      <c r="BS62"/>
      <c r="BT62"/>
      <c r="BU62"/>
      <c r="BV62"/>
      <c r="BW62"/>
    </row>
    <row r="63" spans="1:75" s="26" customFormat="1" ht="12.75" customHeight="1">
      <c r="A63" s="70" t="s">
        <v>104</v>
      </c>
      <c r="B63" s="70"/>
      <c r="C63" s="71">
        <v>44118.62</v>
      </c>
      <c r="D63" s="72"/>
      <c r="E63" s="26">
        <f t="shared" si="46"/>
        <v>653.99627553461676</v>
      </c>
      <c r="F63" s="26">
        <f t="shared" si="47"/>
        <v>654</v>
      </c>
      <c r="G63" s="26">
        <f t="shared" si="43"/>
        <v>-9.7061999986181036E-3</v>
      </c>
      <c r="I63" s="26">
        <f t="shared" si="64"/>
        <v>-9.7061999986181036E-3</v>
      </c>
      <c r="P63" s="26">
        <f t="shared" si="48"/>
        <v>3.6166564299818906E-3</v>
      </c>
      <c r="Q63" s="27">
        <f t="shared" si="49"/>
        <v>29100.120000000003</v>
      </c>
      <c r="R63" s="26">
        <f t="shared" si="44"/>
        <v>1.7749850341708818E-4</v>
      </c>
      <c r="S63" s="105">
        <f t="shared" si="65"/>
        <v>0.1</v>
      </c>
      <c r="W63" s="26">
        <f t="shared" si="66"/>
        <v>1.9324702884386084E-2</v>
      </c>
      <c r="Z63">
        <f t="shared" si="50"/>
        <v>654</v>
      </c>
      <c r="AA63" s="119">
        <f t="shared" si="51"/>
        <v>4.2269665174102175E-3</v>
      </c>
      <c r="AB63" s="119">
        <f t="shared" si="52"/>
        <v>1.9324702884386084E-2</v>
      </c>
      <c r="AC63" s="119">
        <f t="shared" si="53"/>
        <v>-1.3322856428599993E-2</v>
      </c>
      <c r="AD63" s="119">
        <f t="shared" si="54"/>
        <v>-1.3933166516028321E-2</v>
      </c>
      <c r="AE63" s="119">
        <f t="shared" si="55"/>
        <v>1.941331291633728E-5</v>
      </c>
      <c r="AF63">
        <f t="shared" si="56"/>
        <v>-1.3322856428599993E-2</v>
      </c>
      <c r="AG63" s="146"/>
      <c r="AH63">
        <f t="shared" si="57"/>
        <v>-2.9030902883004188E-2</v>
      </c>
      <c r="AI63">
        <f t="shared" si="58"/>
        <v>0.97138747579905371</v>
      </c>
      <c r="AJ63">
        <f t="shared" si="59"/>
        <v>-0.66568208650302518</v>
      </c>
      <c r="AK63">
        <f t="shared" si="60"/>
        <v>-8.0287770598385152E-3</v>
      </c>
      <c r="AL63">
        <f t="shared" si="61"/>
        <v>0.27356832577610357</v>
      </c>
      <c r="AM63">
        <f t="shared" si="62"/>
        <v>0.13764366897206193</v>
      </c>
      <c r="AN63" s="119">
        <f t="shared" si="67"/>
        <v>6.5649007191033313</v>
      </c>
      <c r="AO63" s="119">
        <f t="shared" si="67"/>
        <v>6.5649007191079241</v>
      </c>
      <c r="AP63" s="119">
        <f t="shared" si="67"/>
        <v>6.5649007189470385</v>
      </c>
      <c r="AQ63" s="119">
        <f t="shared" si="67"/>
        <v>6.5649007245830227</v>
      </c>
      <c r="AR63" s="119">
        <f t="shared" si="67"/>
        <v>6.5649005271489829</v>
      </c>
      <c r="AS63" s="119">
        <f t="shared" si="67"/>
        <v>6.5649074434626771</v>
      </c>
      <c r="AT63" s="119">
        <f t="shared" si="67"/>
        <v>6.5646651662623894</v>
      </c>
      <c r="AU63" s="119">
        <f t="shared" si="63"/>
        <v>6.5731623358304949</v>
      </c>
      <c r="AV63"/>
      <c r="AW63">
        <v>4200</v>
      </c>
      <c r="AX63">
        <f t="shared" si="0"/>
        <v>0.24400655891211059</v>
      </c>
      <c r="AY63">
        <f t="shared" si="1"/>
        <v>0.20875178215162199</v>
      </c>
      <c r="AZ63">
        <f t="shared" si="2"/>
        <v>3.5254776760488618E-2</v>
      </c>
      <c r="BA63">
        <f t="shared" si="3"/>
        <v>1.0258819544146549</v>
      </c>
      <c r="BB63">
        <f t="shared" si="4"/>
        <v>0.82406262105264894</v>
      </c>
      <c r="BC63">
        <f t="shared" si="5"/>
        <v>-2.6278862958060918</v>
      </c>
      <c r="BD63">
        <f t="shared" si="6"/>
        <v>-3.8072780910974746</v>
      </c>
      <c r="BE63">
        <f t="shared" si="36"/>
        <v>9.9240644929770632</v>
      </c>
      <c r="BF63">
        <f t="shared" si="36"/>
        <v>9.9240644929726756</v>
      </c>
      <c r="BG63">
        <f t="shared" si="36"/>
        <v>9.9240644928045025</v>
      </c>
      <c r="BH63">
        <f t="shared" si="36"/>
        <v>9.9240644863585885</v>
      </c>
      <c r="BI63">
        <f t="shared" si="36"/>
        <v>9.9240642392924929</v>
      </c>
      <c r="BJ63">
        <f t="shared" si="36"/>
        <v>9.9240547694966903</v>
      </c>
      <c r="BK63">
        <f t="shared" si="36"/>
        <v>9.9236918385598862</v>
      </c>
      <c r="BL63">
        <f t="shared" si="8"/>
        <v>9.9098357106700554</v>
      </c>
      <c r="BM63"/>
      <c r="BN63"/>
      <c r="BO63"/>
      <c r="BP63"/>
      <c r="BQ63"/>
      <c r="BR63"/>
      <c r="BS63"/>
      <c r="BT63"/>
      <c r="BU63"/>
      <c r="BV63"/>
      <c r="BW63"/>
    </row>
    <row r="64" spans="1:75" s="26" customFormat="1" ht="12.75" customHeight="1">
      <c r="A64" s="70" t="s">
        <v>105</v>
      </c>
      <c r="B64" s="70"/>
      <c r="C64" s="71">
        <v>44212.445</v>
      </c>
      <c r="D64" s="72"/>
      <c r="E64" s="26">
        <f t="shared" si="46"/>
        <v>689.99882696722932</v>
      </c>
      <c r="F64" s="26">
        <f t="shared" si="47"/>
        <v>690</v>
      </c>
      <c r="G64" s="26">
        <f t="shared" si="43"/>
        <v>-3.0570000017178245E-3</v>
      </c>
      <c r="I64" s="26">
        <f t="shared" si="64"/>
        <v>-3.0570000017178245E-3</v>
      </c>
      <c r="P64" s="26">
        <f t="shared" si="48"/>
        <v>4.4588032578210448E-3</v>
      </c>
      <c r="Q64" s="27">
        <f t="shared" si="49"/>
        <v>29193.945</v>
      </c>
      <c r="R64" s="26">
        <f t="shared" si="44"/>
        <v>5.6487298636095091E-5</v>
      </c>
      <c r="S64" s="105">
        <f t="shared" si="65"/>
        <v>0.1</v>
      </c>
      <c r="W64" s="26">
        <f t="shared" si="66"/>
        <v>2.7012143432322559E-2</v>
      </c>
      <c r="Z64">
        <f t="shared" si="50"/>
        <v>690</v>
      </c>
      <c r="AA64" s="119">
        <f t="shared" si="51"/>
        <v>4.7727795624938167E-3</v>
      </c>
      <c r="AB64" s="119">
        <f t="shared" si="52"/>
        <v>2.7012143432322559E-2</v>
      </c>
      <c r="AC64" s="119">
        <f t="shared" si="53"/>
        <v>-7.5158032595388693E-3</v>
      </c>
      <c r="AD64" s="119">
        <f t="shared" si="54"/>
        <v>-7.8297795642116412E-3</v>
      </c>
      <c r="AE64" s="119">
        <f t="shared" si="55"/>
        <v>6.130544802414624E-6</v>
      </c>
      <c r="AF64">
        <f t="shared" si="56"/>
        <v>-7.5158032595388693E-3</v>
      </c>
      <c r="AG64" s="146"/>
      <c r="AH64">
        <f t="shared" si="57"/>
        <v>-3.0069143434040383E-2</v>
      </c>
      <c r="AI64">
        <f t="shared" si="58"/>
        <v>0.97165913778473989</v>
      </c>
      <c r="AJ64">
        <f t="shared" si="59"/>
        <v>-0.68922781650498099</v>
      </c>
      <c r="AK64">
        <f t="shared" si="60"/>
        <v>-8.9405442296297388E-3</v>
      </c>
      <c r="AL64">
        <f t="shared" si="61"/>
        <v>0.30558360519596556</v>
      </c>
      <c r="AM64">
        <f t="shared" si="62"/>
        <v>0.15399200341722938</v>
      </c>
      <c r="AN64" s="119">
        <f t="shared" si="67"/>
        <v>6.5978399388396918</v>
      </c>
      <c r="AO64" s="119">
        <f t="shared" si="67"/>
        <v>6.5978399388445004</v>
      </c>
      <c r="AP64" s="119">
        <f t="shared" si="67"/>
        <v>6.5978399386743334</v>
      </c>
      <c r="AQ64" s="119">
        <f t="shared" si="67"/>
        <v>6.5978399446961031</v>
      </c>
      <c r="AR64" s="119">
        <f t="shared" si="67"/>
        <v>6.5978397316009794</v>
      </c>
      <c r="AS64" s="119">
        <f t="shared" si="67"/>
        <v>6.5978472725049855</v>
      </c>
      <c r="AT64" s="119">
        <f t="shared" si="67"/>
        <v>6.5975804300100425</v>
      </c>
      <c r="AU64" s="119">
        <f t="shared" si="63"/>
        <v>6.6070371924278506</v>
      </c>
      <c r="AV64"/>
      <c r="AW64">
        <v>4400</v>
      </c>
      <c r="AX64">
        <f t="shared" si="0"/>
        <v>0.25921235064351644</v>
      </c>
      <c r="AY64">
        <f t="shared" si="1"/>
        <v>0.21982156666822975</v>
      </c>
      <c r="AZ64">
        <f t="shared" si="2"/>
        <v>3.9390783975286725E-2</v>
      </c>
      <c r="BA64">
        <f t="shared" si="3"/>
        <v>1.0225094063655631</v>
      </c>
      <c r="BB64">
        <f t="shared" si="4"/>
        <v>0.91928030572588748</v>
      </c>
      <c r="BC64">
        <f t="shared" si="5"/>
        <v>-2.4301837222708125</v>
      </c>
      <c r="BD64">
        <f t="shared" si="6"/>
        <v>-2.6917421019807883</v>
      </c>
      <c r="BE64">
        <f t="shared" si="36"/>
        <v>10.116996540153147</v>
      </c>
      <c r="BF64">
        <f t="shared" si="36"/>
        <v>10.116996540150469</v>
      </c>
      <c r="BG64">
        <f t="shared" si="36"/>
        <v>10.116996540033394</v>
      </c>
      <c r="BH64">
        <f t="shared" si="36"/>
        <v>10.116996534916007</v>
      </c>
      <c r="BI64">
        <f t="shared" si="36"/>
        <v>10.116996311230363</v>
      </c>
      <c r="BJ64">
        <f t="shared" si="36"/>
        <v>10.11698653376861</v>
      </c>
      <c r="BK64">
        <f t="shared" si="36"/>
        <v>10.11655923123238</v>
      </c>
      <c r="BL64">
        <f t="shared" si="8"/>
        <v>10.098029358433145</v>
      </c>
      <c r="BM64"/>
      <c r="BN64"/>
      <c r="BO64"/>
      <c r="BP64"/>
      <c r="BQ64"/>
      <c r="BR64"/>
      <c r="BS64"/>
      <c r="BT64"/>
      <c r="BU64"/>
      <c r="BV64"/>
      <c r="BW64"/>
    </row>
    <row r="65" spans="1:75" s="26" customFormat="1" ht="12.75" customHeight="1">
      <c r="A65" s="70" t="s">
        <v>105</v>
      </c>
      <c r="B65" s="70"/>
      <c r="C65" s="71">
        <v>44212.453999999998</v>
      </c>
      <c r="D65" s="72"/>
      <c r="E65" s="26">
        <f t="shared" si="46"/>
        <v>690.00228044938046</v>
      </c>
      <c r="F65" s="26">
        <f t="shared" si="47"/>
        <v>690</v>
      </c>
      <c r="G65" s="26">
        <f t="shared" si="43"/>
        <v>5.942999996477738E-3</v>
      </c>
      <c r="I65" s="26">
        <f t="shared" si="64"/>
        <v>5.942999996477738E-3</v>
      </c>
      <c r="P65" s="26">
        <f t="shared" si="48"/>
        <v>4.4588032578210448E-3</v>
      </c>
      <c r="Q65" s="27">
        <f t="shared" si="49"/>
        <v>29193.953999999998</v>
      </c>
      <c r="R65" s="26">
        <f t="shared" si="44"/>
        <v>2.2028399590391644E-6</v>
      </c>
      <c r="S65" s="105">
        <f t="shared" si="65"/>
        <v>0.1</v>
      </c>
      <c r="W65" s="26">
        <f t="shared" si="66"/>
        <v>3.6012143430518118E-2</v>
      </c>
      <c r="Z65">
        <f t="shared" si="50"/>
        <v>690</v>
      </c>
      <c r="AA65" s="119">
        <f t="shared" si="51"/>
        <v>4.7727795624938167E-3</v>
      </c>
      <c r="AB65" s="119">
        <f t="shared" si="52"/>
        <v>3.6012143430518118E-2</v>
      </c>
      <c r="AC65" s="119">
        <f t="shared" si="53"/>
        <v>1.4841967386566932E-3</v>
      </c>
      <c r="AD65" s="119">
        <f t="shared" si="54"/>
        <v>1.1702204339839213E-3</v>
      </c>
      <c r="AE65" s="119">
        <f t="shared" si="55"/>
        <v>1.3694158641135172E-7</v>
      </c>
      <c r="AF65">
        <f t="shared" si="56"/>
        <v>1.4841967386566932E-3</v>
      </c>
      <c r="AG65" s="146"/>
      <c r="AH65">
        <f t="shared" si="57"/>
        <v>-3.0069143434040383E-2</v>
      </c>
      <c r="AI65">
        <f t="shared" si="58"/>
        <v>0.97165913778473989</v>
      </c>
      <c r="AJ65">
        <f t="shared" si="59"/>
        <v>-0.68922781650498099</v>
      </c>
      <c r="AK65">
        <f t="shared" si="60"/>
        <v>-8.9405442296297388E-3</v>
      </c>
      <c r="AL65">
        <f t="shared" si="61"/>
        <v>0.30558360519596556</v>
      </c>
      <c r="AM65">
        <f t="shared" si="62"/>
        <v>0.15399200341722938</v>
      </c>
      <c r="AN65" s="119">
        <f t="shared" si="67"/>
        <v>6.5978399388396918</v>
      </c>
      <c r="AO65" s="119">
        <f t="shared" si="67"/>
        <v>6.5978399388445004</v>
      </c>
      <c r="AP65" s="119">
        <f t="shared" si="67"/>
        <v>6.5978399386743334</v>
      </c>
      <c r="AQ65" s="119">
        <f t="shared" si="67"/>
        <v>6.5978399446961031</v>
      </c>
      <c r="AR65" s="119">
        <f t="shared" si="67"/>
        <v>6.5978397316009794</v>
      </c>
      <c r="AS65" s="119">
        <f t="shared" si="67"/>
        <v>6.5978472725049855</v>
      </c>
      <c r="AT65" s="119">
        <f t="shared" si="67"/>
        <v>6.5975804300100425</v>
      </c>
      <c r="AU65" s="119">
        <f t="shared" si="63"/>
        <v>6.6070371924278506</v>
      </c>
      <c r="AV65"/>
      <c r="AW65">
        <v>4600</v>
      </c>
      <c r="AX65">
        <f t="shared" si="0"/>
        <v>0.27307446399401725</v>
      </c>
      <c r="AY65">
        <f t="shared" si="1"/>
        <v>0.2310164607085633</v>
      </c>
      <c r="AZ65">
        <f t="shared" si="2"/>
        <v>4.2058003285453935E-2</v>
      </c>
      <c r="BA65">
        <f t="shared" si="3"/>
        <v>1.0182942931693244</v>
      </c>
      <c r="BB65">
        <f t="shared" si="4"/>
        <v>0.97838120314017618</v>
      </c>
      <c r="BC65">
        <f t="shared" si="5"/>
        <v>-2.2339484425076845</v>
      </c>
      <c r="BD65">
        <f t="shared" si="6"/>
        <v>-2.0501139189517925</v>
      </c>
      <c r="BE65">
        <f t="shared" si="36"/>
        <v>10.309211260018571</v>
      </c>
      <c r="BF65">
        <f t="shared" si="36"/>
        <v>10.30921126001755</v>
      </c>
      <c r="BG65">
        <f t="shared" si="36"/>
        <v>10.309211259963355</v>
      </c>
      <c r="BH65">
        <f t="shared" si="36"/>
        <v>10.309211257085632</v>
      </c>
      <c r="BI65">
        <f t="shared" si="36"/>
        <v>10.309211104282678</v>
      </c>
      <c r="BJ65">
        <f t="shared" si="36"/>
        <v>10.309202990705028</v>
      </c>
      <c r="BK65">
        <f t="shared" si="36"/>
        <v>10.308772288828765</v>
      </c>
      <c r="BL65">
        <f t="shared" si="8"/>
        <v>10.286223006196233</v>
      </c>
      <c r="BM65"/>
      <c r="BN65"/>
      <c r="BO65"/>
      <c r="BP65"/>
      <c r="BQ65"/>
      <c r="BR65"/>
      <c r="BS65"/>
      <c r="BT65"/>
      <c r="BU65"/>
      <c r="BV65"/>
      <c r="BW65"/>
    </row>
    <row r="66" spans="1:75" s="26" customFormat="1" ht="12.75" customHeight="1">
      <c r="A66" s="70" t="s">
        <v>105</v>
      </c>
      <c r="B66" s="70"/>
      <c r="C66" s="71">
        <v>44225.478000000003</v>
      </c>
      <c r="D66" s="72"/>
      <c r="E66" s="26">
        <f t="shared" si="46"/>
        <v>694.99985284328977</v>
      </c>
      <c r="F66" s="26">
        <f t="shared" si="47"/>
        <v>695</v>
      </c>
      <c r="G66" s="26">
        <f t="shared" si="43"/>
        <v>-3.8349999522324651E-4</v>
      </c>
      <c r="I66" s="26">
        <f t="shared" si="64"/>
        <v>-3.8349999522324651E-4</v>
      </c>
      <c r="P66" s="26">
        <f t="shared" si="48"/>
        <v>4.5782322937420478E-3</v>
      </c>
      <c r="Q66" s="27">
        <f t="shared" si="49"/>
        <v>29206.978000000003</v>
      </c>
      <c r="R66" s="26">
        <f t="shared" si="44"/>
        <v>2.4618787307360779E-5</v>
      </c>
      <c r="S66" s="105">
        <f t="shared" si="65"/>
        <v>0.1</v>
      </c>
      <c r="W66" s="26">
        <f t="shared" si="66"/>
        <v>2.9827311638390079E-2</v>
      </c>
      <c r="Z66">
        <f t="shared" si="50"/>
        <v>695</v>
      </c>
      <c r="AA66" s="119">
        <f t="shared" si="51"/>
        <v>4.8514393999809433E-3</v>
      </c>
      <c r="AB66" s="119">
        <f t="shared" si="52"/>
        <v>2.9827311638390079E-2</v>
      </c>
      <c r="AC66" s="119">
        <f t="shared" si="53"/>
        <v>-4.9617322889652943E-3</v>
      </c>
      <c r="AD66" s="119">
        <f t="shared" si="54"/>
        <v>-5.2349393952041898E-3</v>
      </c>
      <c r="AE66" s="119">
        <f t="shared" si="55"/>
        <v>2.740459047146081E-6</v>
      </c>
      <c r="AF66">
        <f t="shared" si="56"/>
        <v>-4.9617322889652943E-3</v>
      </c>
      <c r="AG66" s="146"/>
      <c r="AH66">
        <f t="shared" si="57"/>
        <v>-3.0210811633613326E-2</v>
      </c>
      <c r="AI66">
        <f t="shared" si="58"/>
        <v>0.97169918569036617</v>
      </c>
      <c r="AJ66">
        <f t="shared" si="59"/>
        <v>-0.69244377365155596</v>
      </c>
      <c r="AK66">
        <f t="shared" si="60"/>
        <v>-9.0665159591736596E-3</v>
      </c>
      <c r="AL66">
        <f t="shared" si="61"/>
        <v>0.3100316204941807</v>
      </c>
      <c r="AM66">
        <f t="shared" si="62"/>
        <v>0.15626953391658471</v>
      </c>
      <c r="AN66" s="119">
        <f t="shared" si="67"/>
        <v>6.6024155756841463</v>
      </c>
      <c r="AO66" s="119">
        <f t="shared" si="67"/>
        <v>6.602415575688978</v>
      </c>
      <c r="AP66" s="119">
        <f t="shared" si="67"/>
        <v>6.6024155755177256</v>
      </c>
      <c r="AQ66" s="119">
        <f t="shared" si="67"/>
        <v>6.6024155815870245</v>
      </c>
      <c r="AR66" s="119">
        <f t="shared" si="67"/>
        <v>6.6024153664873699</v>
      </c>
      <c r="AS66" s="119">
        <f t="shared" si="67"/>
        <v>6.6024229897594546</v>
      </c>
      <c r="AT66" s="119">
        <f t="shared" si="67"/>
        <v>6.6021528277424562</v>
      </c>
      <c r="AU66" s="119">
        <f t="shared" si="63"/>
        <v>6.6117420336219279</v>
      </c>
      <c r="AV66"/>
      <c r="AW66">
        <v>4800</v>
      </c>
      <c r="AX66">
        <f t="shared" ref="AX66:AX72" si="68">AB$3+AB$4*AW66+AB$5*AW66^2+AZ66</f>
        <v>0.28551110144174946</v>
      </c>
      <c r="AY66">
        <f t="shared" ref="AY66:AY72" si="69">AB$3+AB$4*AW66+AB$5*AW66^2</f>
        <v>0.24233646427262268</v>
      </c>
      <c r="AZ66">
        <f t="shared" ref="AZ66:AZ72" si="70">$AB$6*($AB$11/BA66*BB66+$AB$12)</f>
        <v>4.3174637169126798E-2</v>
      </c>
      <c r="BA66">
        <f t="shared" ref="BA66:BA72" si="71">1+$AB$7*COS(BC66)</f>
        <v>1.0134233637506689</v>
      </c>
      <c r="BB66">
        <f t="shared" ref="BB66:BB72" si="72">SIN(BC66+RADIANS($AB$9))</f>
        <v>0.99990440481369902</v>
      </c>
      <c r="BC66">
        <f t="shared" ref="BC66:BC72" si="73">2*ATAN(BD66)</f>
        <v>-2.0394627542252515</v>
      </c>
      <c r="BD66">
        <f t="shared" ref="BD66:BD72" si="74">SQRT((1+$AB$7)/(1-$AB$7))*TAN(BE66/2)</f>
        <v>-1.6271501501517129</v>
      </c>
      <c r="BE66">
        <f t="shared" si="36"/>
        <v>10.500567141599605</v>
      </c>
      <c r="BF66">
        <f t="shared" si="36"/>
        <v>10.500567141599396</v>
      </c>
      <c r="BG66">
        <f t="shared" si="36"/>
        <v>10.500567141584586</v>
      </c>
      <c r="BH66">
        <f t="shared" si="36"/>
        <v>10.50056714053559</v>
      </c>
      <c r="BI66">
        <f t="shared" si="36"/>
        <v>10.500567066228269</v>
      </c>
      <c r="BJ66">
        <f t="shared" si="36"/>
        <v>10.500561802579691</v>
      </c>
      <c r="BK66">
        <f t="shared" si="36"/>
        <v>10.50018907616861</v>
      </c>
      <c r="BL66">
        <f t="shared" ref="BL66:BL72" si="75">RADIANS($AB$9)+$AB$18*(AW66-AB$15)</f>
        <v>10.47441665395932</v>
      </c>
      <c r="BM66"/>
      <c r="BN66"/>
      <c r="BO66"/>
      <c r="BP66"/>
      <c r="BQ66"/>
      <c r="BR66"/>
      <c r="BS66"/>
      <c r="BT66"/>
      <c r="BU66"/>
      <c r="BV66"/>
      <c r="BW66"/>
    </row>
    <row r="67" spans="1:75" s="26" customFormat="1" ht="12.75" customHeight="1">
      <c r="A67" s="70" t="s">
        <v>106</v>
      </c>
      <c r="B67" s="70"/>
      <c r="C67" s="71">
        <v>44582.516000000003</v>
      </c>
      <c r="D67" s="72"/>
      <c r="E67" s="26">
        <f t="shared" si="46"/>
        <v>832.00255956748447</v>
      </c>
      <c r="F67" s="26">
        <f t="shared" si="47"/>
        <v>832</v>
      </c>
      <c r="G67" s="26">
        <f t="shared" si="43"/>
        <v>6.6704000055324286E-3</v>
      </c>
      <c r="I67" s="26">
        <f t="shared" si="64"/>
        <v>6.6704000055324286E-3</v>
      </c>
      <c r="P67" s="26">
        <f t="shared" si="48"/>
        <v>8.084434326371041E-3</v>
      </c>
      <c r="Q67" s="27">
        <f t="shared" si="49"/>
        <v>29564.016000000003</v>
      </c>
      <c r="R67" s="26">
        <f t="shared" si="44"/>
        <v>1.9994930605095156E-6</v>
      </c>
      <c r="S67" s="105">
        <f t="shared" si="65"/>
        <v>0.1</v>
      </c>
      <c r="W67" s="26">
        <f t="shared" si="66"/>
        <v>4.0509238062916994E-2</v>
      </c>
      <c r="Z67">
        <f t="shared" si="50"/>
        <v>832</v>
      </c>
      <c r="AA67" s="119">
        <f t="shared" si="51"/>
        <v>7.290824700087753E-3</v>
      </c>
      <c r="AB67" s="119">
        <f t="shared" si="52"/>
        <v>4.0509238062916994E-2</v>
      </c>
      <c r="AC67" s="119">
        <f t="shared" si="53"/>
        <v>-1.4140343208386124E-3</v>
      </c>
      <c r="AD67" s="119">
        <f t="shared" si="54"/>
        <v>-6.2042469455532434E-4</v>
      </c>
      <c r="AE67" s="119">
        <f t="shared" si="55"/>
        <v>3.8492680161406757E-8</v>
      </c>
      <c r="AF67">
        <f t="shared" si="56"/>
        <v>-1.4140343208386124E-3</v>
      </c>
      <c r="AG67" s="146"/>
      <c r="AH67">
        <f t="shared" si="57"/>
        <v>-3.3838838057384565E-2</v>
      </c>
      <c r="AI67">
        <f t="shared" si="58"/>
        <v>0.97301337110720321</v>
      </c>
      <c r="AJ67">
        <f t="shared" si="59"/>
        <v>-0.77512166967090756</v>
      </c>
      <c r="AK67">
        <f t="shared" si="60"/>
        <v>-1.2444262261331242E-2</v>
      </c>
      <c r="AL67">
        <f t="shared" si="61"/>
        <v>0.43206848825365096</v>
      </c>
      <c r="AM67">
        <f t="shared" si="62"/>
        <v>0.2194590231765387</v>
      </c>
      <c r="AN67" s="119">
        <f t="shared" si="67"/>
        <v>6.7278709257974842</v>
      </c>
      <c r="AO67" s="119">
        <f t="shared" si="67"/>
        <v>6.727870925802363</v>
      </c>
      <c r="AP67" s="119">
        <f t="shared" si="67"/>
        <v>6.7278709256204969</v>
      </c>
      <c r="AQ67" s="119">
        <f t="shared" si="67"/>
        <v>6.7278709323996102</v>
      </c>
      <c r="AR67" s="119">
        <f t="shared" si="67"/>
        <v>6.7278706797066805</v>
      </c>
      <c r="AS67" s="119">
        <f t="shared" si="67"/>
        <v>6.7278800989112337</v>
      </c>
      <c r="AT67" s="119">
        <f t="shared" si="67"/>
        <v>6.72752902381505</v>
      </c>
      <c r="AU67" s="119">
        <f t="shared" si="63"/>
        <v>6.7406546823396436</v>
      </c>
      <c r="AV67"/>
      <c r="AW67">
        <v>5000</v>
      </c>
      <c r="AX67">
        <f t="shared" si="68"/>
        <v>0.29650299352122444</v>
      </c>
      <c r="AY67">
        <f t="shared" si="69"/>
        <v>0.25378157736040791</v>
      </c>
      <c r="AZ67">
        <f t="shared" si="70"/>
        <v>4.2721416160816525E-2</v>
      </c>
      <c r="BA67">
        <f t="shared" si="71"/>
        <v>1.0081021512464474</v>
      </c>
      <c r="BB67">
        <f t="shared" si="72"/>
        <v>0.98407462277119107</v>
      </c>
      <c r="BC67">
        <f t="shared" si="73"/>
        <v>-1.8469299867244537</v>
      </c>
      <c r="BD67">
        <f t="shared" si="74"/>
        <v>-1.3227478284960561</v>
      </c>
      <c r="BE67">
        <f t="shared" si="36"/>
        <v>10.690959815202149</v>
      </c>
      <c r="BF67">
        <f t="shared" si="36"/>
        <v>10.690959815202135</v>
      </c>
      <c r="BG67">
        <f t="shared" si="36"/>
        <v>10.690959815200483</v>
      </c>
      <c r="BH67">
        <f t="shared" si="36"/>
        <v>10.690959815015109</v>
      </c>
      <c r="BI67">
        <f t="shared" si="36"/>
        <v>10.690959794217251</v>
      </c>
      <c r="BJ67">
        <f t="shared" si="36"/>
        <v>10.690957460815868</v>
      </c>
      <c r="BK67">
        <f t="shared" si="36"/>
        <v>10.690695776319489</v>
      </c>
      <c r="BL67">
        <f t="shared" si="75"/>
        <v>10.66261030172241</v>
      </c>
      <c r="BM67"/>
      <c r="BN67"/>
      <c r="BO67"/>
      <c r="BP67"/>
      <c r="BQ67"/>
      <c r="BR67"/>
      <c r="BS67"/>
      <c r="BT67"/>
      <c r="BU67"/>
      <c r="BV67"/>
      <c r="BW67"/>
    </row>
    <row r="68" spans="1:75" s="26" customFormat="1" ht="12.75" customHeight="1">
      <c r="A68" s="70" t="s">
        <v>106</v>
      </c>
      <c r="B68" s="70"/>
      <c r="C68" s="71">
        <v>44590.334999999999</v>
      </c>
      <c r="D68" s="72"/>
      <c r="E68" s="26">
        <f t="shared" si="46"/>
        <v>835.00286811692706</v>
      </c>
      <c r="F68" s="26">
        <f t="shared" si="47"/>
        <v>835</v>
      </c>
      <c r="G68" s="26">
        <f t="shared" si="43"/>
        <v>7.4745000019902363E-3</v>
      </c>
      <c r="I68" s="26">
        <f t="shared" si="64"/>
        <v>7.4745000019902363E-3</v>
      </c>
      <c r="P68" s="26">
        <f t="shared" si="48"/>
        <v>8.1662610753288518E-3</v>
      </c>
      <c r="Q68" s="27">
        <f t="shared" si="49"/>
        <v>29571.834999999999</v>
      </c>
      <c r="R68" s="26">
        <f t="shared" si="44"/>
        <v>4.7853338258659342E-7</v>
      </c>
      <c r="S68" s="105">
        <f t="shared" si="65"/>
        <v>0.1</v>
      </c>
      <c r="W68" s="26">
        <f t="shared" si="66"/>
        <v>4.1387079538987591E-2</v>
      </c>
      <c r="Z68">
        <f t="shared" si="50"/>
        <v>835</v>
      </c>
      <c r="AA68" s="119">
        <f t="shared" si="51"/>
        <v>7.3506030759244029E-3</v>
      </c>
      <c r="AB68" s="119">
        <f t="shared" si="52"/>
        <v>4.1387079538987591E-2</v>
      </c>
      <c r="AC68" s="119">
        <f t="shared" si="53"/>
        <v>-6.917610733386155E-4</v>
      </c>
      <c r="AD68" s="119">
        <f t="shared" si="54"/>
        <v>1.2389692606583347E-4</v>
      </c>
      <c r="AE68" s="119">
        <f t="shared" si="55"/>
        <v>1.5350448288562606E-9</v>
      </c>
      <c r="AF68">
        <f t="shared" si="56"/>
        <v>-6.917610733386155E-4</v>
      </c>
      <c r="AG68" s="146"/>
      <c r="AH68">
        <f t="shared" si="57"/>
        <v>-3.3912579536997355E-2</v>
      </c>
      <c r="AI68">
        <f t="shared" si="58"/>
        <v>0.97304677148374952</v>
      </c>
      <c r="AJ68">
        <f t="shared" si="59"/>
        <v>-0.77680976942255964</v>
      </c>
      <c r="AK68">
        <f t="shared" si="60"/>
        <v>-1.2516440179903774E-2</v>
      </c>
      <c r="AL68">
        <f t="shared" si="61"/>
        <v>0.43474472356312055</v>
      </c>
      <c r="AM68">
        <f t="shared" si="62"/>
        <v>0.22086200044396215</v>
      </c>
      <c r="AN68" s="119">
        <f t="shared" si="67"/>
        <v>6.7306201248506179</v>
      </c>
      <c r="AO68" s="119">
        <f t="shared" si="67"/>
        <v>6.730620124855486</v>
      </c>
      <c r="AP68" s="119">
        <f t="shared" si="67"/>
        <v>6.7306201246737825</v>
      </c>
      <c r="AQ68" s="119">
        <f t="shared" si="67"/>
        <v>6.7306201314557246</v>
      </c>
      <c r="AR68" s="119">
        <f t="shared" si="67"/>
        <v>6.7306198783247915</v>
      </c>
      <c r="AS68" s="119">
        <f t="shared" si="67"/>
        <v>6.7306293262691632</v>
      </c>
      <c r="AT68" s="119">
        <f t="shared" si="67"/>
        <v>6.7302767170329716</v>
      </c>
      <c r="AU68" s="119">
        <f t="shared" si="63"/>
        <v>6.7434775870560895</v>
      </c>
      <c r="AV68"/>
      <c r="AW68">
        <v>5200</v>
      </c>
      <c r="AX68">
        <f t="shared" si="68"/>
        <v>0.3060908686163929</v>
      </c>
      <c r="AY68">
        <f t="shared" si="69"/>
        <v>0.26535179997191899</v>
      </c>
      <c r="AZ68">
        <f t="shared" si="70"/>
        <v>4.0739068644473922E-2</v>
      </c>
      <c r="BA68">
        <f t="shared" si="71"/>
        <v>1.0025429282260501</v>
      </c>
      <c r="BB68">
        <f t="shared" si="72"/>
        <v>0.93262907280398299</v>
      </c>
      <c r="BC68">
        <f t="shared" si="73"/>
        <v>-1.6564707698556589</v>
      </c>
      <c r="BD68">
        <f t="shared" si="74"/>
        <v>-1.0895659934209831</v>
      </c>
      <c r="BE68">
        <f t="shared" si="36"/>
        <v>10.880324439729996</v>
      </c>
      <c r="BF68">
        <f t="shared" si="36"/>
        <v>10.880324439729996</v>
      </c>
      <c r="BG68">
        <f t="shared" si="36"/>
        <v>10.880324439729982</v>
      </c>
      <c r="BH68">
        <f t="shared" si="36"/>
        <v>10.880324439725456</v>
      </c>
      <c r="BI68">
        <f t="shared" si="36"/>
        <v>10.880324438401152</v>
      </c>
      <c r="BJ68">
        <f t="shared" si="36"/>
        <v>10.880324050880994</v>
      </c>
      <c r="BK68">
        <f t="shared" si="36"/>
        <v>10.880210709750916</v>
      </c>
      <c r="BL68">
        <f t="shared" si="75"/>
        <v>10.850803949485499</v>
      </c>
      <c r="BM68"/>
      <c r="BN68"/>
      <c r="BO68"/>
      <c r="BP68"/>
      <c r="BQ68"/>
      <c r="BR68"/>
      <c r="BS68"/>
      <c r="BT68"/>
      <c r="BU68"/>
      <c r="BV68"/>
      <c r="BW68"/>
    </row>
    <row r="69" spans="1:75" s="26" customFormat="1" ht="12.75" customHeight="1">
      <c r="A69" s="70" t="s">
        <v>106</v>
      </c>
      <c r="B69" s="70"/>
      <c r="C69" s="71">
        <v>44603.364000000001</v>
      </c>
      <c r="D69" s="72"/>
      <c r="E69" s="26">
        <f t="shared" si="46"/>
        <v>840.00235911203083</v>
      </c>
      <c r="F69" s="26">
        <f t="shared" si="47"/>
        <v>840</v>
      </c>
      <c r="G69" s="26">
        <f t="shared" si="43"/>
        <v>6.1480000003939494E-3</v>
      </c>
      <c r="I69" s="26">
        <f t="shared" si="64"/>
        <v>6.1480000003939494E-3</v>
      </c>
      <c r="P69" s="26">
        <f t="shared" si="48"/>
        <v>8.3031198095211908E-3</v>
      </c>
      <c r="Q69" s="27">
        <f t="shared" si="49"/>
        <v>29584.864000000001</v>
      </c>
      <c r="R69" s="26">
        <f t="shared" si="44"/>
        <v>4.6445413916926375E-6</v>
      </c>
      <c r="S69" s="105">
        <f t="shared" si="65"/>
        <v>0.1</v>
      </c>
      <c r="W69" s="26">
        <f t="shared" si="66"/>
        <v>4.0182917747803672E-2</v>
      </c>
      <c r="Z69">
        <f t="shared" si="50"/>
        <v>840</v>
      </c>
      <c r="AA69" s="119">
        <f t="shared" si="51"/>
        <v>7.4508605126896443E-3</v>
      </c>
      <c r="AB69" s="119">
        <f t="shared" si="52"/>
        <v>4.0182917747803672E-2</v>
      </c>
      <c r="AC69" s="119">
        <f t="shared" si="53"/>
        <v>-2.1551198091272414E-3</v>
      </c>
      <c r="AD69" s="119">
        <f t="shared" si="54"/>
        <v>-1.3028605122956949E-3</v>
      </c>
      <c r="AE69" s="119">
        <f t="shared" si="55"/>
        <v>1.6974455144994006E-7</v>
      </c>
      <c r="AF69">
        <f t="shared" si="56"/>
        <v>-2.1551198091272414E-3</v>
      </c>
      <c r="AG69" s="146"/>
      <c r="AH69">
        <f t="shared" si="57"/>
        <v>-3.4034917747409722E-2</v>
      </c>
      <c r="AI69">
        <f t="shared" si="58"/>
        <v>0.97310287282996089</v>
      </c>
      <c r="AJ69">
        <f t="shared" si="59"/>
        <v>-0.77961115608076526</v>
      </c>
      <c r="AK69">
        <f t="shared" si="60"/>
        <v>-1.2636548271781711E-2</v>
      </c>
      <c r="AL69">
        <f t="shared" si="61"/>
        <v>0.43920552576880206</v>
      </c>
      <c r="AM69">
        <f t="shared" si="62"/>
        <v>0.2232023573304785</v>
      </c>
      <c r="AN69" s="119">
        <f t="shared" si="67"/>
        <v>6.7352023338682248</v>
      </c>
      <c r="AO69" s="119">
        <f t="shared" si="67"/>
        <v>6.7352023338730742</v>
      </c>
      <c r="AP69" s="119">
        <f t="shared" si="67"/>
        <v>6.7352023336916771</v>
      </c>
      <c r="AQ69" s="119">
        <f t="shared" si="67"/>
        <v>6.7352023404771604</v>
      </c>
      <c r="AR69" s="119">
        <f t="shared" si="67"/>
        <v>6.7352020866532385</v>
      </c>
      <c r="AS69" s="119">
        <f t="shared" si="67"/>
        <v>6.7352115814417672</v>
      </c>
      <c r="AT69" s="119">
        <f t="shared" si="67"/>
        <v>6.7348564397915567</v>
      </c>
      <c r="AU69" s="119">
        <f t="shared" si="63"/>
        <v>6.7481824282501677</v>
      </c>
      <c r="AV69"/>
      <c r="AW69">
        <v>5400</v>
      </c>
      <c r="AX69">
        <f t="shared" si="68"/>
        <v>0.31437030172108982</v>
      </c>
      <c r="AY69">
        <f t="shared" si="69"/>
        <v>0.27704713210715587</v>
      </c>
      <c r="AZ69">
        <f t="shared" si="70"/>
        <v>3.7323169613933949E-2</v>
      </c>
      <c r="BA69">
        <f t="shared" si="71"/>
        <v>0.99695418080730869</v>
      </c>
      <c r="BB69">
        <f t="shared" si="72"/>
        <v>0.84857438047979938</v>
      </c>
      <c r="BC69">
        <f t="shared" si="73"/>
        <v>-1.4681240539734695</v>
      </c>
      <c r="BD69">
        <f t="shared" si="74"/>
        <v>-0.90225947143612428</v>
      </c>
      <c r="BE69">
        <f t="shared" si="36"/>
        <v>11.068635950593078</v>
      </c>
      <c r="BF69">
        <f t="shared" si="36"/>
        <v>11.068635950593078</v>
      </c>
      <c r="BG69">
        <f t="shared" si="36"/>
        <v>11.068635950593078</v>
      </c>
      <c r="BH69">
        <f t="shared" si="36"/>
        <v>11.068635950592554</v>
      </c>
      <c r="BI69">
        <f t="shared" si="36"/>
        <v>11.06863595083442</v>
      </c>
      <c r="BJ69">
        <f t="shared" si="36"/>
        <v>11.068635839338938</v>
      </c>
      <c r="BK69">
        <f t="shared" si="36"/>
        <v>11.068687218638104</v>
      </c>
      <c r="BL69">
        <f t="shared" si="75"/>
        <v>11.038997597248587</v>
      </c>
      <c r="BM69"/>
      <c r="BN69"/>
      <c r="BO69"/>
      <c r="BP69"/>
      <c r="BQ69"/>
      <c r="BR69"/>
      <c r="BS69"/>
      <c r="BT69"/>
      <c r="BU69"/>
      <c r="BV69"/>
      <c r="BW69"/>
    </row>
    <row r="70" spans="1:75" s="26" customFormat="1" ht="12.75" customHeight="1">
      <c r="A70" s="70" t="s">
        <v>106</v>
      </c>
      <c r="B70" s="70"/>
      <c r="C70" s="71">
        <v>44603.364999999998</v>
      </c>
      <c r="D70" s="72"/>
      <c r="E70" s="26">
        <f t="shared" si="46"/>
        <v>840.00274283226861</v>
      </c>
      <c r="F70" s="26">
        <f t="shared" si="47"/>
        <v>840</v>
      </c>
      <c r="G70" s="26">
        <f t="shared" si="43"/>
        <v>7.1479999969596975E-3</v>
      </c>
      <c r="I70" s="26">
        <f t="shared" si="64"/>
        <v>7.1479999969596975E-3</v>
      </c>
      <c r="P70" s="26">
        <f t="shared" si="48"/>
        <v>8.3031198095211908E-3</v>
      </c>
      <c r="Q70" s="27">
        <f t="shared" si="49"/>
        <v>29584.864999999998</v>
      </c>
      <c r="R70" s="26">
        <f t="shared" si="44"/>
        <v>1.3343017813720995E-6</v>
      </c>
      <c r="S70" s="105">
        <f t="shared" si="65"/>
        <v>0.1</v>
      </c>
      <c r="W70" s="26">
        <f t="shared" si="66"/>
        <v>4.118291774436942E-2</v>
      </c>
      <c r="Z70">
        <f t="shared" si="50"/>
        <v>840</v>
      </c>
      <c r="AA70" s="119">
        <f t="shared" si="51"/>
        <v>7.4508605126896443E-3</v>
      </c>
      <c r="AB70" s="119">
        <f t="shared" si="52"/>
        <v>4.118291774436942E-2</v>
      </c>
      <c r="AC70" s="119">
        <f t="shared" si="53"/>
        <v>-1.1551198125614934E-3</v>
      </c>
      <c r="AD70" s="119">
        <f t="shared" si="54"/>
        <v>-3.0286051572994688E-4</v>
      </c>
      <c r="AE70" s="119">
        <f t="shared" si="55"/>
        <v>9.1724491988209403E-9</v>
      </c>
      <c r="AF70">
        <f t="shared" si="56"/>
        <v>-1.1551198125614934E-3</v>
      </c>
      <c r="AG70" s="146"/>
      <c r="AH70">
        <f t="shared" si="57"/>
        <v>-3.4034917747409722E-2</v>
      </c>
      <c r="AI70">
        <f t="shared" si="58"/>
        <v>0.97310287282996089</v>
      </c>
      <c r="AJ70">
        <f t="shared" si="59"/>
        <v>-0.77961115608076526</v>
      </c>
      <c r="AK70">
        <f t="shared" si="60"/>
        <v>-1.2636548271781711E-2</v>
      </c>
      <c r="AL70">
        <f t="shared" si="61"/>
        <v>0.43920552576880206</v>
      </c>
      <c r="AM70">
        <f t="shared" si="62"/>
        <v>0.2232023573304785</v>
      </c>
      <c r="AN70" s="119">
        <f t="shared" si="67"/>
        <v>6.7352023338682248</v>
      </c>
      <c r="AO70" s="119">
        <f t="shared" si="67"/>
        <v>6.7352023338730742</v>
      </c>
      <c r="AP70" s="119">
        <f t="shared" si="67"/>
        <v>6.7352023336916771</v>
      </c>
      <c r="AQ70" s="119">
        <f t="shared" si="67"/>
        <v>6.7352023404771604</v>
      </c>
      <c r="AR70" s="119">
        <f t="shared" si="67"/>
        <v>6.7352020866532385</v>
      </c>
      <c r="AS70" s="119">
        <f t="shared" si="67"/>
        <v>6.7352115814417672</v>
      </c>
      <c r="AT70" s="119">
        <f t="shared" si="67"/>
        <v>6.7348564397915567</v>
      </c>
      <c r="AU70" s="119">
        <f t="shared" si="63"/>
        <v>6.7481824282501677</v>
      </c>
      <c r="AV70"/>
      <c r="AW70">
        <v>5600</v>
      </c>
      <c r="AX70">
        <f t="shared" si="68"/>
        <v>0.32148471509403953</v>
      </c>
      <c r="AY70">
        <f t="shared" si="69"/>
        <v>0.28886757376611866</v>
      </c>
      <c r="AZ70">
        <f t="shared" si="70"/>
        <v>3.2617141327920866E-2</v>
      </c>
      <c r="BA70">
        <f t="shared" si="71"/>
        <v>0.99153223988801753</v>
      </c>
      <c r="BB70">
        <f t="shared" si="72"/>
        <v>0.73591204485169237</v>
      </c>
      <c r="BC70">
        <f t="shared" si="73"/>
        <v>-1.2818518857387118</v>
      </c>
      <c r="BD70">
        <f t="shared" si="74"/>
        <v>-0.74598405066853224</v>
      </c>
      <c r="BE70">
        <f t="shared" si="36"/>
        <v>11.255907521752386</v>
      </c>
      <c r="BF70">
        <f t="shared" si="36"/>
        <v>11.255907521752381</v>
      </c>
      <c r="BG70">
        <f t="shared" si="36"/>
        <v>11.255907521753098</v>
      </c>
      <c r="BH70">
        <f t="shared" ref="BH70:BK72" si="76">$BL70+$AB$7*SIN(BI70)</f>
        <v>11.255907521659344</v>
      </c>
      <c r="BI70">
        <f t="shared" si="76"/>
        <v>11.255907533915719</v>
      </c>
      <c r="BJ70">
        <f t="shared" si="76"/>
        <v>11.255905931643802</v>
      </c>
      <c r="BK70">
        <f t="shared" si="76"/>
        <v>11.256115314463745</v>
      </c>
      <c r="BL70">
        <f t="shared" si="75"/>
        <v>11.227191245011674</v>
      </c>
      <c r="BM70"/>
      <c r="BN70"/>
      <c r="BO70"/>
      <c r="BP70"/>
      <c r="BQ70"/>
      <c r="BR70"/>
      <c r="BS70"/>
      <c r="BT70"/>
      <c r="BU70"/>
      <c r="BV70"/>
      <c r="BW70"/>
    </row>
    <row r="71" spans="1:75" s="26" customFormat="1" ht="12.75" customHeight="1">
      <c r="A71" s="103" t="s">
        <v>384</v>
      </c>
      <c r="B71" s="104" t="s">
        <v>145</v>
      </c>
      <c r="C71" s="103">
        <v>44608.584999999999</v>
      </c>
      <c r="D71" s="103" t="s">
        <v>248</v>
      </c>
      <c r="E71" s="26">
        <f t="shared" si="46"/>
        <v>842.00576248031859</v>
      </c>
      <c r="F71" s="26">
        <f t="shared" si="47"/>
        <v>842</v>
      </c>
      <c r="G71" s="26">
        <f t="shared" si="43"/>
        <v>1.5017400000942871E-2</v>
      </c>
      <c r="I71" s="26">
        <f t="shared" si="64"/>
        <v>1.5017400000942871E-2</v>
      </c>
      <c r="P71" s="26">
        <f t="shared" si="48"/>
        <v>8.358031589940057E-3</v>
      </c>
      <c r="Q71" s="27">
        <f t="shared" si="49"/>
        <v>29590.084999999999</v>
      </c>
      <c r="R71" s="26">
        <f t="shared" si="44"/>
        <v>4.434718763346214E-5</v>
      </c>
      <c r="S71" s="105">
        <f t="shared" si="65"/>
        <v>0.1</v>
      </c>
      <c r="W71" s="26">
        <f t="shared" si="66"/>
        <v>4.9101055053144785E-2</v>
      </c>
      <c r="Z71">
        <f t="shared" si="50"/>
        <v>842</v>
      </c>
      <c r="AA71" s="119">
        <f t="shared" si="51"/>
        <v>7.4911833609351483E-3</v>
      </c>
      <c r="AB71" s="119">
        <f t="shared" si="52"/>
        <v>4.9101055053144785E-2</v>
      </c>
      <c r="AC71" s="119">
        <f t="shared" si="53"/>
        <v>6.659368411002814E-3</v>
      </c>
      <c r="AD71" s="119">
        <f t="shared" si="54"/>
        <v>7.5262166400077227E-3</v>
      </c>
      <c r="AE71" s="119">
        <f t="shared" si="55"/>
        <v>5.6643936912329133E-6</v>
      </c>
      <c r="AF71">
        <f t="shared" si="56"/>
        <v>6.659368411002814E-3</v>
      </c>
      <c r="AG71" s="146"/>
      <c r="AH71">
        <f t="shared" si="57"/>
        <v>-3.4083655052201914E-2</v>
      </c>
      <c r="AI71">
        <f t="shared" si="58"/>
        <v>0.97312546512467135</v>
      </c>
      <c r="AJ71">
        <f t="shared" si="59"/>
        <v>-0.7807274603982528</v>
      </c>
      <c r="AK71">
        <f t="shared" si="60"/>
        <v>-1.2684525117680581E-2</v>
      </c>
      <c r="AL71">
        <f t="shared" si="61"/>
        <v>0.44098999109283349</v>
      </c>
      <c r="AM71">
        <f t="shared" si="62"/>
        <v>0.22413922721707655</v>
      </c>
      <c r="AN71" s="119">
        <f t="shared" ref="AN71:AT80" si="77">$AU71+$AB$7*SIN(AO71)</f>
        <v>6.7370352916604475</v>
      </c>
      <c r="AO71" s="119">
        <f t="shared" si="77"/>
        <v>6.7370352916652889</v>
      </c>
      <c r="AP71" s="119">
        <f t="shared" si="77"/>
        <v>6.7370352914840277</v>
      </c>
      <c r="AQ71" s="119">
        <f t="shared" si="77"/>
        <v>6.7370352982705182</v>
      </c>
      <c r="AR71" s="119">
        <f t="shared" si="77"/>
        <v>6.7370350441823472</v>
      </c>
      <c r="AS71" s="119">
        <f t="shared" si="77"/>
        <v>6.7370445573382849</v>
      </c>
      <c r="AT71" s="119">
        <f t="shared" si="77"/>
        <v>6.7366884113337528</v>
      </c>
      <c r="AU71" s="119">
        <f t="shared" si="63"/>
        <v>6.7500643647277982</v>
      </c>
      <c r="AV71"/>
      <c r="AW71">
        <v>5800</v>
      </c>
      <c r="AX71">
        <f t="shared" si="68"/>
        <v>0.32761728609589424</v>
      </c>
      <c r="AY71">
        <f t="shared" si="69"/>
        <v>0.30081312494880719</v>
      </c>
      <c r="AZ71">
        <f t="shared" si="70"/>
        <v>2.6804161147087086E-2</v>
      </c>
      <c r="BA71">
        <f t="shared" si="71"/>
        <v>0.98645526509268255</v>
      </c>
      <c r="BB71">
        <f t="shared" si="72"/>
        <v>0.59936504451089345</v>
      </c>
      <c r="BC71">
        <f t="shared" si="73"/>
        <v>-1.0975468070320884</v>
      </c>
      <c r="BD71">
        <f t="shared" si="74"/>
        <v>-0.61141880902131096</v>
      </c>
      <c r="BE71">
        <f t="shared" ref="BE71:BG72" si="78">$BL71+$AB$7*SIN(BF71)</f>
        <v>11.442187673019268</v>
      </c>
      <c r="BF71">
        <f t="shared" si="78"/>
        <v>11.44218767301915</v>
      </c>
      <c r="BG71">
        <f t="shared" si="78"/>
        <v>11.442187673028345</v>
      </c>
      <c r="BH71">
        <f t="shared" si="76"/>
        <v>11.442187672311983</v>
      </c>
      <c r="BI71">
        <f t="shared" si="76"/>
        <v>11.442187728123272</v>
      </c>
      <c r="BJ71">
        <f t="shared" si="76"/>
        <v>11.442183379889412</v>
      </c>
      <c r="BK71">
        <f t="shared" si="76"/>
        <v>11.442522030736962</v>
      </c>
      <c r="BL71">
        <f t="shared" si="75"/>
        <v>11.415384892774764</v>
      </c>
      <c r="BM71"/>
      <c r="BN71"/>
      <c r="BO71"/>
      <c r="BP71"/>
      <c r="BQ71"/>
      <c r="BR71"/>
      <c r="BS71"/>
      <c r="BT71"/>
      <c r="BU71"/>
      <c r="BV71"/>
      <c r="BW71"/>
    </row>
    <row r="72" spans="1:75" s="26" customFormat="1" ht="12.75" customHeight="1">
      <c r="A72" s="103" t="s">
        <v>384</v>
      </c>
      <c r="B72" s="104" t="s">
        <v>145</v>
      </c>
      <c r="C72" s="103">
        <v>44634.642</v>
      </c>
      <c r="D72" s="103" t="s">
        <v>248</v>
      </c>
      <c r="E72" s="26">
        <f t="shared" si="46"/>
        <v>852.0043607502854</v>
      </c>
      <c r="F72" s="26">
        <f t="shared" si="47"/>
        <v>852</v>
      </c>
      <c r="G72" s="26">
        <f t="shared" si="43"/>
        <v>1.1364400001184549E-2</v>
      </c>
      <c r="I72" s="26">
        <f t="shared" si="64"/>
        <v>1.1364400001184549E-2</v>
      </c>
      <c r="P72" s="26">
        <f t="shared" si="48"/>
        <v>8.6340329498223629E-3</v>
      </c>
      <c r="Q72" s="27">
        <f t="shared" si="49"/>
        <v>29616.142</v>
      </c>
      <c r="R72" s="26">
        <f t="shared" si="44"/>
        <v>7.4549042351642395E-6</v>
      </c>
      <c r="S72" s="105">
        <f t="shared" si="65"/>
        <v>0.1</v>
      </c>
      <c r="W72" s="26">
        <f t="shared" si="66"/>
        <v>4.5690037506367506E-2</v>
      </c>
      <c r="Z72">
        <f t="shared" si="50"/>
        <v>852</v>
      </c>
      <c r="AA72" s="119">
        <f t="shared" si="51"/>
        <v>7.6946893374281594E-3</v>
      </c>
      <c r="AB72" s="119">
        <f t="shared" si="52"/>
        <v>4.5690037506367506E-2</v>
      </c>
      <c r="AC72" s="119">
        <f t="shared" si="53"/>
        <v>2.7303670513621862E-3</v>
      </c>
      <c r="AD72" s="119">
        <f t="shared" si="54"/>
        <v>3.6697106637563898E-3</v>
      </c>
      <c r="AE72" s="119">
        <f t="shared" si="55"/>
        <v>1.3466776355687365E-6</v>
      </c>
      <c r="AF72">
        <f t="shared" si="56"/>
        <v>2.7303670513621862E-3</v>
      </c>
      <c r="AG72" s="146"/>
      <c r="AH72">
        <f t="shared" si="57"/>
        <v>-3.4325637505182957E-2</v>
      </c>
      <c r="AI72">
        <f t="shared" si="58"/>
        <v>0.97323972498108757</v>
      </c>
      <c r="AJ72">
        <f t="shared" si="59"/>
        <v>-0.78627239330421439</v>
      </c>
      <c r="AK72">
        <f t="shared" si="60"/>
        <v>-1.2923833917940088E-2</v>
      </c>
      <c r="AL72">
        <f t="shared" si="61"/>
        <v>0.44991356937011223</v>
      </c>
      <c r="AM72">
        <f t="shared" si="62"/>
        <v>0.22882989155435893</v>
      </c>
      <c r="AN72" s="119">
        <f t="shared" si="77"/>
        <v>6.7462007234292809</v>
      </c>
      <c r="AO72" s="119">
        <f t="shared" si="77"/>
        <v>6.7462007234340797</v>
      </c>
      <c r="AP72" s="119">
        <f t="shared" si="77"/>
        <v>6.7462007232535948</v>
      </c>
      <c r="AQ72" s="119">
        <f t="shared" si="77"/>
        <v>6.7462007300416422</v>
      </c>
      <c r="AR72" s="119">
        <f t="shared" si="77"/>
        <v>6.7462004747430395</v>
      </c>
      <c r="AS72" s="119">
        <f t="shared" si="77"/>
        <v>6.7462100765511748</v>
      </c>
      <c r="AT72" s="119">
        <f t="shared" si="77"/>
        <v>6.745848983179024</v>
      </c>
      <c r="AU72" s="119">
        <f t="shared" si="63"/>
        <v>6.7594740471159529</v>
      </c>
      <c r="AV72"/>
      <c r="AW72">
        <v>6000</v>
      </c>
      <c r="AX72">
        <f t="shared" si="68"/>
        <v>0.33298240920494704</v>
      </c>
      <c r="AY72">
        <f t="shared" si="69"/>
        <v>0.31288378565522157</v>
      </c>
      <c r="AZ72">
        <f t="shared" si="70"/>
        <v>2.0098623549725466E-2</v>
      </c>
      <c r="BA72">
        <f t="shared" si="71"/>
        <v>0.98187942751605251</v>
      </c>
      <c r="BB72">
        <f t="shared" si="72"/>
        <v>0.44412878091700081</v>
      </c>
      <c r="BC72">
        <f t="shared" si="73"/>
        <v>-0.91504079988748699</v>
      </c>
      <c r="BD72">
        <f t="shared" si="74"/>
        <v>-0.49236428593154707</v>
      </c>
      <c r="BE72">
        <f t="shared" si="78"/>
        <v>11.627556455793551</v>
      </c>
      <c r="BF72">
        <f t="shared" si="78"/>
        <v>11.627556455792849</v>
      </c>
      <c r="BG72">
        <f t="shared" si="78"/>
        <v>11.627556455832876</v>
      </c>
      <c r="BH72">
        <f t="shared" si="76"/>
        <v>11.62755645355287</v>
      </c>
      <c r="BI72">
        <f t="shared" si="76"/>
        <v>11.627556583426571</v>
      </c>
      <c r="BJ72">
        <f t="shared" si="76"/>
        <v>11.627549185519658</v>
      </c>
      <c r="BK72">
        <f t="shared" si="76"/>
        <v>11.627970468374043</v>
      </c>
      <c r="BL72">
        <f t="shared" si="75"/>
        <v>11.603578540537853</v>
      </c>
      <c r="BM72"/>
      <c r="BN72"/>
      <c r="BO72"/>
      <c r="BP72"/>
      <c r="BQ72"/>
      <c r="BR72"/>
      <c r="BS72"/>
      <c r="BT72"/>
      <c r="BU72"/>
      <c r="BV72"/>
      <c r="BW72"/>
    </row>
    <row r="73" spans="1:75" s="26" customFormat="1" ht="12.75" customHeight="1">
      <c r="A73" s="70" t="s">
        <v>108</v>
      </c>
      <c r="B73" s="70"/>
      <c r="C73" s="71">
        <v>44663.302000000003</v>
      </c>
      <c r="D73" s="72"/>
      <c r="E73" s="26">
        <f t="shared" si="46"/>
        <v>863.00178280260445</v>
      </c>
      <c r="F73" s="26">
        <f t="shared" si="47"/>
        <v>863</v>
      </c>
      <c r="G73" s="26">
        <f t="shared" si="43"/>
        <v>4.6461000019917265E-3</v>
      </c>
      <c r="I73" s="26">
        <f t="shared" si="64"/>
        <v>4.6461000019917265E-3</v>
      </c>
      <c r="P73" s="26">
        <f t="shared" si="48"/>
        <v>8.9404111769347452E-3</v>
      </c>
      <c r="Q73" s="27">
        <f t="shared" si="49"/>
        <v>29644.802000000003</v>
      </c>
      <c r="R73" s="26">
        <f t="shared" si="44"/>
        <v>1.8441108467240491E-5</v>
      </c>
      <c r="S73" s="105">
        <f t="shared" si="65"/>
        <v>0.1</v>
      </c>
      <c r="W73" s="26">
        <f t="shared" si="66"/>
        <v>3.9234619488347895E-2</v>
      </c>
      <c r="Z73">
        <f t="shared" si="50"/>
        <v>863</v>
      </c>
      <c r="AA73" s="119">
        <f t="shared" si="51"/>
        <v>7.9222058824261754E-3</v>
      </c>
      <c r="AB73" s="119">
        <f t="shared" si="52"/>
        <v>3.9234619488347895E-2</v>
      </c>
      <c r="AC73" s="119">
        <f t="shared" si="53"/>
        <v>-4.2943111749430187E-3</v>
      </c>
      <c r="AD73" s="119">
        <f t="shared" si="54"/>
        <v>-3.2761058804344489E-3</v>
      </c>
      <c r="AE73" s="119">
        <f t="shared" si="55"/>
        <v>1.0732869739817176E-6</v>
      </c>
      <c r="AF73">
        <f t="shared" si="56"/>
        <v>-4.2943111749430187E-3</v>
      </c>
      <c r="AG73" s="146"/>
      <c r="AH73">
        <f t="shared" si="57"/>
        <v>-3.4588519486356169E-2</v>
      </c>
      <c r="AI73">
        <f t="shared" si="58"/>
        <v>0.97336790390882211</v>
      </c>
      <c r="AJ73">
        <f t="shared" si="59"/>
        <v>-0.792300978965922</v>
      </c>
      <c r="AK73">
        <f t="shared" si="60"/>
        <v>-1.318594934074128E-2</v>
      </c>
      <c r="AL73">
        <f t="shared" si="61"/>
        <v>0.45973195022394736</v>
      </c>
      <c r="AM73">
        <f t="shared" si="62"/>
        <v>0.23400199423713769</v>
      </c>
      <c r="AN73" s="119">
        <f t="shared" si="77"/>
        <v>6.7562839537994579</v>
      </c>
      <c r="AO73" s="119">
        <f t="shared" si="77"/>
        <v>6.7562839538042052</v>
      </c>
      <c r="AP73" s="119">
        <f t="shared" si="77"/>
        <v>6.7562839536247674</v>
      </c>
      <c r="AQ73" s="119">
        <f t="shared" si="77"/>
        <v>6.7562839604078953</v>
      </c>
      <c r="AR73" s="119">
        <f t="shared" si="77"/>
        <v>6.7562837039905768</v>
      </c>
      <c r="AS73" s="119">
        <f t="shared" si="77"/>
        <v>6.7562933971584735</v>
      </c>
      <c r="AT73" s="119">
        <f t="shared" si="77"/>
        <v>6.755927006427398</v>
      </c>
      <c r="AU73" s="119">
        <f t="shared" si="63"/>
        <v>6.7698246977429228</v>
      </c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s="26" customFormat="1" ht="12.75" customHeight="1">
      <c r="A74" s="103" t="s">
        <v>384</v>
      </c>
      <c r="B74" s="104" t="s">
        <v>145</v>
      </c>
      <c r="C74" s="103">
        <v>44957.798000000003</v>
      </c>
      <c r="D74" s="103" t="s">
        <v>248</v>
      </c>
      <c r="E74" s="26">
        <f t="shared" si="46"/>
        <v>976.00585833363562</v>
      </c>
      <c r="F74" s="26">
        <f t="shared" si="47"/>
        <v>976</v>
      </c>
      <c r="G74" s="26">
        <f t="shared" si="43"/>
        <v>1.5267200004018378E-2</v>
      </c>
      <c r="I74" s="26">
        <f t="shared" si="64"/>
        <v>1.5267200004018378E-2</v>
      </c>
      <c r="P74" s="26">
        <f t="shared" si="48"/>
        <v>1.2256182134070905E-2</v>
      </c>
      <c r="Q74" s="27">
        <f t="shared" si="49"/>
        <v>29939.298000000003</v>
      </c>
      <c r="R74" s="26">
        <f t="shared" si="44"/>
        <v>9.0662286131430165E-6</v>
      </c>
      <c r="S74" s="105">
        <f t="shared" si="65"/>
        <v>0.1</v>
      </c>
      <c r="W74" s="26">
        <f t="shared" si="66"/>
        <v>5.2349862228390456E-2</v>
      </c>
      <c r="Z74">
        <f t="shared" si="50"/>
        <v>976</v>
      </c>
      <c r="AA74" s="119">
        <f t="shared" si="51"/>
        <v>1.0487706391795214E-2</v>
      </c>
      <c r="AB74" s="119">
        <f t="shared" si="52"/>
        <v>5.2349862228390456E-2</v>
      </c>
      <c r="AC74" s="119">
        <f t="shared" si="53"/>
        <v>3.0110178699474729E-3</v>
      </c>
      <c r="AD74" s="119">
        <f t="shared" si="54"/>
        <v>4.7794936122231638E-3</v>
      </c>
      <c r="AE74" s="119">
        <f t="shared" si="55"/>
        <v>2.2843559189282025E-6</v>
      </c>
      <c r="AF74">
        <f t="shared" si="56"/>
        <v>3.0110178699474729E-3</v>
      </c>
      <c r="AG74" s="146"/>
      <c r="AH74">
        <f t="shared" si="57"/>
        <v>-3.7082662224372079E-2</v>
      </c>
      <c r="AI74">
        <f t="shared" si="58"/>
        <v>0.97483349396458263</v>
      </c>
      <c r="AJ74">
        <f t="shared" si="59"/>
        <v>-0.84979343737202495</v>
      </c>
      <c r="AK74">
        <f t="shared" si="60"/>
        <v>-1.5804580861118224E-2</v>
      </c>
      <c r="AL74">
        <f t="shared" si="61"/>
        <v>0.56075414004437174</v>
      </c>
      <c r="AM74">
        <f t="shared" si="62"/>
        <v>0.28796261902776921</v>
      </c>
      <c r="AN74" s="119">
        <f t="shared" si="77"/>
        <v>6.8599486740511209</v>
      </c>
      <c r="AO74" s="119">
        <f t="shared" si="77"/>
        <v>6.8599486740550688</v>
      </c>
      <c r="AP74" s="119">
        <f t="shared" si="77"/>
        <v>6.8599486738965867</v>
      </c>
      <c r="AQ74" s="119">
        <f t="shared" si="77"/>
        <v>6.8599486802587002</v>
      </c>
      <c r="AR74" s="119">
        <f t="shared" si="77"/>
        <v>6.8599484248575262</v>
      </c>
      <c r="AS74" s="119">
        <f t="shared" si="77"/>
        <v>6.8599586777354169</v>
      </c>
      <c r="AT74" s="119">
        <f t="shared" si="77"/>
        <v>6.859547137779372</v>
      </c>
      <c r="AU74" s="119">
        <f t="shared" si="63"/>
        <v>6.8761541087290672</v>
      </c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s="26" customFormat="1" ht="12.75" customHeight="1">
      <c r="A75" s="70" t="s">
        <v>109</v>
      </c>
      <c r="B75" s="70"/>
      <c r="C75" s="71">
        <v>45236.642</v>
      </c>
      <c r="D75" s="72"/>
      <c r="E75" s="26">
        <f t="shared" si="46"/>
        <v>1083.0039446824301</v>
      </c>
      <c r="F75" s="26">
        <f t="shared" si="47"/>
        <v>1083</v>
      </c>
      <c r="G75" s="26">
        <f t="shared" si="43"/>
        <v>1.028010000300128E-2</v>
      </c>
      <c r="I75" s="26">
        <f t="shared" si="64"/>
        <v>1.028010000300128E-2</v>
      </c>
      <c r="P75" s="26">
        <f t="shared" si="48"/>
        <v>1.5678856592388879E-2</v>
      </c>
      <c r="Q75" s="27">
        <f t="shared" si="49"/>
        <v>30218.142</v>
      </c>
      <c r="R75" s="26">
        <f t="shared" si="44"/>
        <v>2.914657271145602E-5</v>
      </c>
      <c r="S75" s="105">
        <f t="shared" si="65"/>
        <v>0.1</v>
      </c>
      <c r="W75" s="26">
        <f t="shared" si="66"/>
        <v>4.9360742516065745E-2</v>
      </c>
      <c r="Z75">
        <f t="shared" si="50"/>
        <v>1083</v>
      </c>
      <c r="AA75" s="119">
        <f t="shared" si="51"/>
        <v>1.3317529204089143E-2</v>
      </c>
      <c r="AB75" s="119">
        <f t="shared" si="52"/>
        <v>4.9360742516065745E-2</v>
      </c>
      <c r="AC75" s="119">
        <f t="shared" si="53"/>
        <v>-5.3987565893875988E-3</v>
      </c>
      <c r="AD75" s="119">
        <f t="shared" si="54"/>
        <v>-3.0374292010878629E-3</v>
      </c>
      <c r="AE75" s="119">
        <f t="shared" si="55"/>
        <v>9.2259761516212528E-7</v>
      </c>
      <c r="AF75">
        <f t="shared" si="56"/>
        <v>-5.3987565893875988E-3</v>
      </c>
      <c r="AG75" s="146"/>
      <c r="AH75">
        <f t="shared" si="57"/>
        <v>-3.9080642513064465E-2</v>
      </c>
      <c r="AI75">
        <f t="shared" si="58"/>
        <v>0.97646361262096848</v>
      </c>
      <c r="AJ75">
        <f t="shared" si="59"/>
        <v>-0.89638965989187602</v>
      </c>
      <c r="AK75">
        <f t="shared" si="60"/>
        <v>-1.8143215574161299E-2</v>
      </c>
      <c r="AL75">
        <f t="shared" si="61"/>
        <v>0.65671721671507122</v>
      </c>
      <c r="AM75">
        <f t="shared" si="62"/>
        <v>0.34069193129098035</v>
      </c>
      <c r="AN75" s="119">
        <f t="shared" si="77"/>
        <v>6.9582653824551777</v>
      </c>
      <c r="AO75" s="119">
        <f t="shared" si="77"/>
        <v>6.9582653824581184</v>
      </c>
      <c r="AP75" s="119">
        <f t="shared" si="77"/>
        <v>6.9582653823313514</v>
      </c>
      <c r="AQ75" s="119">
        <f t="shared" si="77"/>
        <v>6.9582653877956107</v>
      </c>
      <c r="AR75" s="119">
        <f t="shared" si="77"/>
        <v>6.9582651522598846</v>
      </c>
      <c r="AS75" s="119">
        <f t="shared" si="77"/>
        <v>6.9582753050177519</v>
      </c>
      <c r="AT75" s="119">
        <f t="shared" si="77"/>
        <v>6.9578377456487006</v>
      </c>
      <c r="AU75" s="119">
        <f t="shared" si="63"/>
        <v>6.9768377102823198</v>
      </c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s="26" customFormat="1" ht="12.75" customHeight="1">
      <c r="A76" s="70" t="s">
        <v>111</v>
      </c>
      <c r="B76" s="70"/>
      <c r="C76" s="71">
        <v>45241.859199999999</v>
      </c>
      <c r="D76" s="72"/>
      <c r="E76" s="26">
        <f t="shared" si="46"/>
        <v>1085.0058899138098</v>
      </c>
      <c r="F76" s="26">
        <f t="shared" si="47"/>
        <v>1085</v>
      </c>
      <c r="G76" s="26">
        <f t="shared" si="43"/>
        <v>1.5349499997682869E-2</v>
      </c>
      <c r="J76" s="26">
        <f>+G76</f>
        <v>1.5349499997682869E-2</v>
      </c>
      <c r="P76" s="26">
        <f t="shared" si="48"/>
        <v>1.5745452280890325E-2</v>
      </c>
      <c r="Q76" s="27">
        <f t="shared" si="49"/>
        <v>30223.359199999999</v>
      </c>
      <c r="R76" s="26">
        <f t="shared" si="44"/>
        <v>1.5677821057719705E-7</v>
      </c>
      <c r="S76" s="105">
        <f>S$17</f>
        <v>1</v>
      </c>
      <c r="X76" s="26">
        <f>AB76</f>
        <v>5.4463978256981467E-2</v>
      </c>
      <c r="Z76">
        <f t="shared" si="50"/>
        <v>1085</v>
      </c>
      <c r="AA76" s="119">
        <f t="shared" si="51"/>
        <v>1.3374273691605973E-2</v>
      </c>
      <c r="AB76" s="119">
        <f t="shared" si="52"/>
        <v>5.4463978256981467E-2</v>
      </c>
      <c r="AC76" s="119">
        <f t="shared" si="53"/>
        <v>-3.9595228320745551E-4</v>
      </c>
      <c r="AD76" s="119">
        <f t="shared" si="54"/>
        <v>1.9752263060768965E-3</v>
      </c>
      <c r="AE76" s="119">
        <f t="shared" si="55"/>
        <v>3.9015189602181821E-6</v>
      </c>
      <c r="AF76">
        <f t="shared" si="56"/>
        <v>-3.9595228320745551E-4</v>
      </c>
      <c r="AG76" s="146"/>
      <c r="AH76">
        <f t="shared" si="57"/>
        <v>-3.9114478259298598E-2</v>
      </c>
      <c r="AI76">
        <f t="shared" si="58"/>
        <v>0.97649625088547021</v>
      </c>
      <c r="AJ76">
        <f t="shared" si="59"/>
        <v>-0.8971846880752633</v>
      </c>
      <c r="AK76">
        <f t="shared" si="60"/>
        <v>-1.8185477166892429E-2</v>
      </c>
      <c r="AL76">
        <f t="shared" si="61"/>
        <v>0.65851404744350372</v>
      </c>
      <c r="AM76">
        <f t="shared" si="62"/>
        <v>0.34169493388955874</v>
      </c>
      <c r="AN76" s="119">
        <f t="shared" si="77"/>
        <v>6.9601046799993584</v>
      </c>
      <c r="AO76" s="119">
        <f t="shared" si="77"/>
        <v>6.9601046800022797</v>
      </c>
      <c r="AP76" s="119">
        <f t="shared" si="77"/>
        <v>6.9601046798761654</v>
      </c>
      <c r="AQ76" s="119">
        <f t="shared" si="77"/>
        <v>6.960104685320319</v>
      </c>
      <c r="AR76" s="119">
        <f t="shared" si="77"/>
        <v>6.9601044503047831</v>
      </c>
      <c r="AS76" s="119">
        <f t="shared" si="77"/>
        <v>6.9601145955957016</v>
      </c>
      <c r="AT76" s="119">
        <f t="shared" si="77"/>
        <v>6.959676712863649</v>
      </c>
      <c r="AU76" s="119">
        <f t="shared" si="63"/>
        <v>6.9787196467599504</v>
      </c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s="26" customFormat="1" ht="12.75" customHeight="1">
      <c r="A77" s="70" t="s">
        <v>113</v>
      </c>
      <c r="B77" s="70"/>
      <c r="C77" s="71">
        <v>45296.587</v>
      </c>
      <c r="D77" s="72"/>
      <c r="E77" s="26">
        <f t="shared" si="46"/>
        <v>1106.0060544146766</v>
      </c>
      <c r="F77" s="26">
        <f t="shared" si="47"/>
        <v>1106</v>
      </c>
      <c r="G77" s="26">
        <f t="shared" si="43"/>
        <v>1.5778200002387166E-2</v>
      </c>
      <c r="I77" s="26">
        <f t="shared" ref="I77:I105" si="79">+G77</f>
        <v>1.5778200002387166E-2</v>
      </c>
      <c r="P77" s="26">
        <f t="shared" si="48"/>
        <v>1.6450512902752096E-2</v>
      </c>
      <c r="Q77" s="27">
        <f t="shared" si="49"/>
        <v>30278.087</v>
      </c>
      <c r="R77" s="26">
        <f t="shared" si="44"/>
        <v>4.5200463599710395E-7</v>
      </c>
      <c r="S77" s="105">
        <f t="shared" ref="S77:S105" si="80">S$16</f>
        <v>0.1</v>
      </c>
      <c r="W77" s="26">
        <f t="shared" ref="W77:W105" si="81">AB77</f>
        <v>5.524000876971652E-2</v>
      </c>
      <c r="Z77">
        <f t="shared" si="50"/>
        <v>1106</v>
      </c>
      <c r="AA77" s="119">
        <f t="shared" si="51"/>
        <v>1.3978790986709823E-2</v>
      </c>
      <c r="AB77" s="119">
        <f t="shared" si="52"/>
        <v>5.524000876971652E-2</v>
      </c>
      <c r="AC77" s="119">
        <f t="shared" si="53"/>
        <v>-6.7231290036492974E-4</v>
      </c>
      <c r="AD77" s="119">
        <f t="shared" si="54"/>
        <v>1.7994090156773432E-3</v>
      </c>
      <c r="AE77" s="119">
        <f t="shared" si="55"/>
        <v>3.2378728057009054E-7</v>
      </c>
      <c r="AF77">
        <f t="shared" si="56"/>
        <v>-6.7231290036492974E-4</v>
      </c>
      <c r="AG77" s="146"/>
      <c r="AH77">
        <f t="shared" si="57"/>
        <v>-3.9461808767329354E-2</v>
      </c>
      <c r="AI77">
        <f t="shared" si="58"/>
        <v>0.97684365015137942</v>
      </c>
      <c r="AJ77">
        <f t="shared" si="59"/>
        <v>-0.90536022046641706</v>
      </c>
      <c r="AK77">
        <f t="shared" si="60"/>
        <v>-1.862582250303629E-2</v>
      </c>
      <c r="AL77">
        <f t="shared" si="61"/>
        <v>0.67738808645570747</v>
      </c>
      <c r="AM77">
        <f t="shared" si="62"/>
        <v>0.35226818483484201</v>
      </c>
      <c r="AN77" s="119">
        <f t="shared" si="77"/>
        <v>6.9794210483897157</v>
      </c>
      <c r="AO77" s="119">
        <f t="shared" si="77"/>
        <v>6.9794210483924335</v>
      </c>
      <c r="AP77" s="119">
        <f t="shared" si="77"/>
        <v>6.9794210482732391</v>
      </c>
      <c r="AQ77" s="119">
        <f t="shared" si="77"/>
        <v>6.9794210535007846</v>
      </c>
      <c r="AR77" s="119">
        <f t="shared" si="77"/>
        <v>6.9794208242345981</v>
      </c>
      <c r="AS77" s="119">
        <f t="shared" si="77"/>
        <v>6.9794308792781665</v>
      </c>
      <c r="AT77" s="119">
        <f t="shared" si="77"/>
        <v>6.9789899695075555</v>
      </c>
      <c r="AU77" s="119">
        <f t="shared" si="63"/>
        <v>6.998479979775075</v>
      </c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s="26" customFormat="1" ht="12.75" customHeight="1">
      <c r="A78" s="70" t="s">
        <v>113</v>
      </c>
      <c r="B78" s="70"/>
      <c r="C78" s="71">
        <v>45351.317000000003</v>
      </c>
      <c r="D78" s="72"/>
      <c r="E78" s="26">
        <f t="shared" si="46"/>
        <v>1127.0070631000704</v>
      </c>
      <c r="F78" s="26">
        <f t="shared" si="47"/>
        <v>1127</v>
      </c>
      <c r="G78" s="26">
        <f t="shared" si="43"/>
        <v>1.8406900002446491E-2</v>
      </c>
      <c r="I78" s="26">
        <f t="shared" si="79"/>
        <v>1.8406900002446491E-2</v>
      </c>
      <c r="P78" s="26">
        <f t="shared" si="48"/>
        <v>1.7166175589355469E-2</v>
      </c>
      <c r="Q78" s="27">
        <f t="shared" si="49"/>
        <v>30332.817000000003</v>
      </c>
      <c r="R78" s="26">
        <f t="shared" si="44"/>
        <v>1.5393970692400605E-6</v>
      </c>
      <c r="S78" s="105">
        <f t="shared" si="80"/>
        <v>0.1</v>
      </c>
      <c r="W78" s="26">
        <f t="shared" si="81"/>
        <v>5.8201432755569868E-2</v>
      </c>
      <c r="Z78">
        <f t="shared" si="50"/>
        <v>1127</v>
      </c>
      <c r="AA78" s="119">
        <f t="shared" si="51"/>
        <v>1.4599294136549479E-2</v>
      </c>
      <c r="AB78" s="119">
        <f t="shared" si="52"/>
        <v>5.8201432755569868E-2</v>
      </c>
      <c r="AC78" s="119">
        <f t="shared" si="53"/>
        <v>1.2407244130910218E-3</v>
      </c>
      <c r="AD78" s="119">
        <f t="shared" si="54"/>
        <v>3.8076058658970124E-3</v>
      </c>
      <c r="AE78" s="119">
        <f t="shared" si="55"/>
        <v>1.4497862430013339E-6</v>
      </c>
      <c r="AF78">
        <f t="shared" si="56"/>
        <v>1.2407244130910218E-3</v>
      </c>
      <c r="AG78" s="146"/>
      <c r="AH78">
        <f t="shared" si="57"/>
        <v>-3.9794532753123377E-2</v>
      </c>
      <c r="AI78">
        <f t="shared" si="58"/>
        <v>0.9771995572433444</v>
      </c>
      <c r="AJ78">
        <f t="shared" si="59"/>
        <v>-0.91321878582075566</v>
      </c>
      <c r="AK78">
        <f t="shared" si="60"/>
        <v>-1.9059842925029533E-2</v>
      </c>
      <c r="AL78">
        <f t="shared" si="61"/>
        <v>0.6962757195785555</v>
      </c>
      <c r="AM78">
        <f t="shared" si="62"/>
        <v>0.36291966326133251</v>
      </c>
      <c r="AN78" s="119">
        <f t="shared" si="77"/>
        <v>6.9987443718731388</v>
      </c>
      <c r="AO78" s="119">
        <f t="shared" si="77"/>
        <v>6.998744371875655</v>
      </c>
      <c r="AP78" s="119">
        <f t="shared" si="77"/>
        <v>6.9987443717634648</v>
      </c>
      <c r="AQ78" s="119">
        <f t="shared" si="77"/>
        <v>6.9987443767655328</v>
      </c>
      <c r="AR78" s="119">
        <f t="shared" si="77"/>
        <v>6.998744153744596</v>
      </c>
      <c r="AS78" s="119">
        <f t="shared" si="77"/>
        <v>6.9987540973422151</v>
      </c>
      <c r="AT78" s="119">
        <f t="shared" si="77"/>
        <v>6.9983108361829709</v>
      </c>
      <c r="AU78" s="119">
        <f t="shared" si="63"/>
        <v>7.0182403127901996</v>
      </c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s="26" customFormat="1" ht="12.75" customHeight="1">
      <c r="A79" s="70" t="s">
        <v>116</v>
      </c>
      <c r="B79" s="70"/>
      <c r="C79" s="71">
        <v>46005.444000000003</v>
      </c>
      <c r="D79" s="72"/>
      <c r="E79" s="26">
        <f t="shared" si="46"/>
        <v>1378.0088319352567</v>
      </c>
      <c r="F79" s="26">
        <f t="shared" si="47"/>
        <v>1378</v>
      </c>
      <c r="G79" s="26">
        <f t="shared" si="43"/>
        <v>2.3016600003757048E-2</v>
      </c>
      <c r="I79" s="26">
        <f t="shared" si="79"/>
        <v>2.3016600003757048E-2</v>
      </c>
      <c r="P79" s="26">
        <f t="shared" si="48"/>
        <v>2.6540710970547401E-2</v>
      </c>
      <c r="Q79" s="27">
        <f t="shared" si="49"/>
        <v>30986.944000000003</v>
      </c>
      <c r="R79" s="26">
        <f t="shared" si="44"/>
        <v>1.2419358106252037E-5</v>
      </c>
      <c r="S79" s="105">
        <f t="shared" si="80"/>
        <v>0.1</v>
      </c>
      <c r="W79" s="26">
        <f t="shared" si="81"/>
        <v>6.5612620812611114E-2</v>
      </c>
      <c r="Z79">
        <f t="shared" si="50"/>
        <v>1378</v>
      </c>
      <c r="AA79" s="119">
        <f t="shared" si="51"/>
        <v>2.3297908407607079E-2</v>
      </c>
      <c r="AB79" s="119">
        <f t="shared" si="52"/>
        <v>6.5612620812611114E-2</v>
      </c>
      <c r="AC79" s="119">
        <f t="shared" si="53"/>
        <v>-3.5241109667903531E-3</v>
      </c>
      <c r="AD79" s="119">
        <f t="shared" si="54"/>
        <v>-2.8130840385003075E-4</v>
      </c>
      <c r="AE79" s="119">
        <f t="shared" si="55"/>
        <v>7.9134418076652012E-9</v>
      </c>
      <c r="AF79">
        <f t="shared" si="56"/>
        <v>-3.5241109667903531E-3</v>
      </c>
      <c r="AG79" s="146"/>
      <c r="AH79">
        <f t="shared" si="57"/>
        <v>-4.2596020808854065E-2</v>
      </c>
      <c r="AI79">
        <f t="shared" si="58"/>
        <v>0.9820721102851242</v>
      </c>
      <c r="AJ79">
        <f t="shared" si="59"/>
        <v>-0.98147898986739412</v>
      </c>
      <c r="AK79">
        <f t="shared" si="60"/>
        <v>-2.370081375391098E-2</v>
      </c>
      <c r="AL79">
        <f t="shared" si="61"/>
        <v>0.92319583853633991</v>
      </c>
      <c r="AM79">
        <f t="shared" si="62"/>
        <v>0.49744050733278677</v>
      </c>
      <c r="AN79" s="119">
        <f t="shared" si="77"/>
        <v>7.2303005236282241</v>
      </c>
      <c r="AO79" s="119">
        <f t="shared" si="77"/>
        <v>7.230300523628884</v>
      </c>
      <c r="AP79" s="119">
        <f t="shared" si="77"/>
        <v>7.2303005235908753</v>
      </c>
      <c r="AQ79" s="119">
        <f t="shared" si="77"/>
        <v>7.230300525780792</v>
      </c>
      <c r="AR79" s="119">
        <f t="shared" si="77"/>
        <v>7.2303003996037996</v>
      </c>
      <c r="AS79" s="119">
        <f t="shared" si="77"/>
        <v>7.2303076696133939</v>
      </c>
      <c r="AT79" s="119">
        <f t="shared" si="77"/>
        <v>7.2298889091868368</v>
      </c>
      <c r="AU79" s="119">
        <f t="shared" si="63"/>
        <v>7.2544233407328758</v>
      </c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s="26" customFormat="1" ht="12.75" customHeight="1">
      <c r="A80" s="70" t="s">
        <v>117</v>
      </c>
      <c r="B80" s="70"/>
      <c r="C80" s="71">
        <v>46065.389000000003</v>
      </c>
      <c r="D80" s="72"/>
      <c r="E80" s="26">
        <f t="shared" si="46"/>
        <v>1401.0109416675029</v>
      </c>
      <c r="F80" s="26">
        <f t="shared" si="47"/>
        <v>1401</v>
      </c>
      <c r="G80" s="26">
        <f t="shared" si="43"/>
        <v>2.8514700003142934E-2</v>
      </c>
      <c r="I80" s="26">
        <f t="shared" si="79"/>
        <v>2.8514700003142934E-2</v>
      </c>
      <c r="P80" s="26">
        <f t="shared" si="48"/>
        <v>2.7475485215767211E-2</v>
      </c>
      <c r="Q80" s="27">
        <f t="shared" si="49"/>
        <v>31046.889000000003</v>
      </c>
      <c r="R80" s="26">
        <f t="shared" si="44"/>
        <v>1.0799673743003706E-6</v>
      </c>
      <c r="S80" s="105">
        <f t="shared" si="80"/>
        <v>0.1</v>
      </c>
      <c r="W80" s="26">
        <f t="shared" si="81"/>
        <v>7.1255409261838001E-2</v>
      </c>
      <c r="Z80">
        <f t="shared" si="50"/>
        <v>1401</v>
      </c>
      <c r="AA80" s="119">
        <f t="shared" si="51"/>
        <v>2.4216869697613636E-2</v>
      </c>
      <c r="AB80" s="119">
        <f t="shared" si="52"/>
        <v>7.1255409261838001E-2</v>
      </c>
      <c r="AC80" s="119">
        <f t="shared" si="53"/>
        <v>1.0392147873757238E-3</v>
      </c>
      <c r="AD80" s="119">
        <f t="shared" si="54"/>
        <v>4.2978303055292988E-3</v>
      </c>
      <c r="AE80" s="119">
        <f t="shared" si="55"/>
        <v>1.8471345335126066E-6</v>
      </c>
      <c r="AF80">
        <f t="shared" si="56"/>
        <v>1.0392147873757238E-3</v>
      </c>
      <c r="AG80" s="146"/>
      <c r="AH80">
        <f t="shared" si="57"/>
        <v>-4.2740709258695067E-2</v>
      </c>
      <c r="AI80">
        <f t="shared" si="58"/>
        <v>0.98257161367416634</v>
      </c>
      <c r="AJ80">
        <f t="shared" si="59"/>
        <v>-0.98527012361651378</v>
      </c>
      <c r="AK80">
        <f t="shared" si="60"/>
        <v>-2.4070503781678951E-2</v>
      </c>
      <c r="AL80">
        <f t="shared" si="61"/>
        <v>0.94410734830016407</v>
      </c>
      <c r="AM80">
        <f t="shared" si="62"/>
        <v>0.51055218114468337</v>
      </c>
      <c r="AN80" s="119">
        <f t="shared" si="77"/>
        <v>7.2515789750397142</v>
      </c>
      <c r="AO80" s="119">
        <f t="shared" si="77"/>
        <v>7.2515789750402719</v>
      </c>
      <c r="AP80" s="119">
        <f t="shared" si="77"/>
        <v>7.251578975007158</v>
      </c>
      <c r="AQ80" s="119">
        <f t="shared" si="77"/>
        <v>7.2515789769736747</v>
      </c>
      <c r="AR80" s="119">
        <f t="shared" si="77"/>
        <v>7.2515788601883004</v>
      </c>
      <c r="AS80" s="119">
        <f t="shared" si="77"/>
        <v>7.2515857957476326</v>
      </c>
      <c r="AT80" s="119">
        <f t="shared" si="77"/>
        <v>7.2511740333123154</v>
      </c>
      <c r="AU80" s="119">
        <f t="shared" si="63"/>
        <v>7.2760656102256309</v>
      </c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s="26" customFormat="1" ht="12.75" customHeight="1">
      <c r="A81" s="70" t="s">
        <v>118</v>
      </c>
      <c r="B81" s="70"/>
      <c r="C81" s="71">
        <v>46435.451999999997</v>
      </c>
      <c r="D81" s="72"/>
      <c r="E81" s="26">
        <f t="shared" si="46"/>
        <v>1543.0116045058419</v>
      </c>
      <c r="F81" s="26">
        <f t="shared" si="47"/>
        <v>1543</v>
      </c>
      <c r="G81" s="26">
        <f t="shared" si="43"/>
        <v>3.0242100001487415E-2</v>
      </c>
      <c r="I81" s="26">
        <f t="shared" si="79"/>
        <v>3.0242100001487415E-2</v>
      </c>
      <c r="P81" s="26">
        <f t="shared" si="48"/>
        <v>3.3528340004139026E-2</v>
      </c>
      <c r="Q81" s="27">
        <f t="shared" si="49"/>
        <v>31416.951999999997</v>
      </c>
      <c r="R81" s="26">
        <f t="shared" si="44"/>
        <v>1.0799373355027659E-5</v>
      </c>
      <c r="S81" s="105">
        <f t="shared" si="80"/>
        <v>0.1</v>
      </c>
      <c r="W81" s="26">
        <f t="shared" si="81"/>
        <v>7.3445916258903093E-2</v>
      </c>
      <c r="Z81">
        <f t="shared" si="50"/>
        <v>1543</v>
      </c>
      <c r="AA81" s="119">
        <f t="shared" si="51"/>
        <v>3.0357285153191339E-2</v>
      </c>
      <c r="AB81" s="119">
        <f t="shared" si="52"/>
        <v>7.3445916258903093E-2</v>
      </c>
      <c r="AC81" s="119">
        <f t="shared" si="53"/>
        <v>-3.2862400026516109E-3</v>
      </c>
      <c r="AD81" s="119">
        <f t="shared" si="54"/>
        <v>-1.1518515170392402E-4</v>
      </c>
      <c r="AE81" s="119">
        <f t="shared" si="55"/>
        <v>1.3267619173055989E-9</v>
      </c>
      <c r="AF81">
        <f t="shared" si="56"/>
        <v>-3.2862400026516109E-3</v>
      </c>
      <c r="AG81" s="146"/>
      <c r="AH81">
        <f t="shared" si="57"/>
        <v>-4.3203816257415671E-2</v>
      </c>
      <c r="AI81">
        <f t="shared" si="58"/>
        <v>0.9858284289640713</v>
      </c>
      <c r="AJ81">
        <f t="shared" si="59"/>
        <v>-0.99910735538088091</v>
      </c>
      <c r="AK81">
        <f t="shared" si="60"/>
        <v>-2.6120956655527616E-2</v>
      </c>
      <c r="AL81">
        <f t="shared" si="61"/>
        <v>1.0737013433109808</v>
      </c>
      <c r="AM81">
        <f t="shared" si="62"/>
        <v>0.59515674337305247</v>
      </c>
      <c r="AN81" s="119">
        <f t="shared" ref="AN81:AT90" si="82">$AU81+$AB$7*SIN(AO81)</f>
        <v>7.3831983497096614</v>
      </c>
      <c r="AO81" s="119">
        <f t="shared" si="82"/>
        <v>7.3831983497098186</v>
      </c>
      <c r="AP81" s="119">
        <f t="shared" si="82"/>
        <v>7.3831983496981817</v>
      </c>
      <c r="AQ81" s="119">
        <f t="shared" si="82"/>
        <v>7.3831983505614502</v>
      </c>
      <c r="AR81" s="119">
        <f t="shared" si="82"/>
        <v>7.3831982865181764</v>
      </c>
      <c r="AS81" s="119">
        <f t="shared" si="82"/>
        <v>7.383203037715405</v>
      </c>
      <c r="AT81" s="119">
        <f t="shared" si="82"/>
        <v>7.3828506795693816</v>
      </c>
      <c r="AU81" s="119">
        <f t="shared" si="63"/>
        <v>7.409683100137423</v>
      </c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s="26" customFormat="1" ht="12.75" customHeight="1">
      <c r="A82" s="70" t="s">
        <v>119</v>
      </c>
      <c r="B82" s="70"/>
      <c r="C82" s="71">
        <v>46685.627</v>
      </c>
      <c r="D82" s="72"/>
      <c r="E82" s="26">
        <f t="shared" si="46"/>
        <v>1639.0088153201691</v>
      </c>
      <c r="F82" s="26">
        <f t="shared" si="47"/>
        <v>1639</v>
      </c>
      <c r="G82" s="26">
        <f t="shared" si="43"/>
        <v>2.2973300001467578E-2</v>
      </c>
      <c r="I82" s="26">
        <f t="shared" si="79"/>
        <v>2.2973300001467578E-2</v>
      </c>
      <c r="P82" s="26">
        <f t="shared" si="48"/>
        <v>3.7895054809811965E-2</v>
      </c>
      <c r="Q82" s="27">
        <f t="shared" si="49"/>
        <v>31667.127</v>
      </c>
      <c r="R82" s="26">
        <f t="shared" si="44"/>
        <v>2.2265876656034882E-4</v>
      </c>
      <c r="S82" s="105">
        <f t="shared" si="80"/>
        <v>0.1</v>
      </c>
      <c r="W82" s="26">
        <f t="shared" si="81"/>
        <v>6.6065931736756969E-2</v>
      </c>
      <c r="Z82">
        <f t="shared" si="50"/>
        <v>1639</v>
      </c>
      <c r="AA82" s="119">
        <f t="shared" si="51"/>
        <v>3.4968554163833446E-2</v>
      </c>
      <c r="AB82" s="119">
        <f t="shared" si="52"/>
        <v>6.6065931736756969E-2</v>
      </c>
      <c r="AC82" s="119">
        <f t="shared" si="53"/>
        <v>-1.4921754808344387E-2</v>
      </c>
      <c r="AD82" s="119">
        <f t="shared" si="54"/>
        <v>-1.1995254162365868E-2</v>
      </c>
      <c r="AE82" s="119">
        <f t="shared" si="55"/>
        <v>1.4388612241975567E-5</v>
      </c>
      <c r="AF82">
        <f t="shared" si="56"/>
        <v>-1.4921754808344387E-2</v>
      </c>
      <c r="AG82" s="146"/>
      <c r="AH82">
        <f t="shared" si="57"/>
        <v>-4.3092631735289391E-2</v>
      </c>
      <c r="AI82">
        <f t="shared" si="58"/>
        <v>0.98818209570377602</v>
      </c>
      <c r="AJ82">
        <f t="shared" si="59"/>
        <v>-0.99894862604553125</v>
      </c>
      <c r="AK82">
        <f t="shared" si="60"/>
        <v>-2.7266736883455947E-2</v>
      </c>
      <c r="AL82">
        <f t="shared" si="61"/>
        <v>1.16181691807222</v>
      </c>
      <c r="AM82">
        <f t="shared" si="62"/>
        <v>0.65646763355309479</v>
      </c>
      <c r="AN82" s="119">
        <f t="shared" si="82"/>
        <v>7.4724354116254332</v>
      </c>
      <c r="AO82" s="119">
        <f t="shared" si="82"/>
        <v>7.472435411625483</v>
      </c>
      <c r="AP82" s="119">
        <f t="shared" si="82"/>
        <v>7.4724354116210145</v>
      </c>
      <c r="AQ82" s="119">
        <f t="shared" si="82"/>
        <v>7.472435412024832</v>
      </c>
      <c r="AR82" s="119">
        <f t="shared" si="82"/>
        <v>7.4724353755315702</v>
      </c>
      <c r="AS82" s="119">
        <f t="shared" si="82"/>
        <v>7.4724386734650636</v>
      </c>
      <c r="AT82" s="119">
        <f t="shared" si="82"/>
        <v>7.4721407452207877</v>
      </c>
      <c r="AU82" s="119">
        <f t="shared" si="63"/>
        <v>7.5000160510637066</v>
      </c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s="26" customFormat="1" ht="12.75" customHeight="1">
      <c r="A83" s="70" t="s">
        <v>120</v>
      </c>
      <c r="B83" s="70"/>
      <c r="C83" s="71">
        <v>47149.51</v>
      </c>
      <c r="D83" s="72"/>
      <c r="E83" s="26">
        <f t="shared" si="46"/>
        <v>1817.0101109899292</v>
      </c>
      <c r="F83" s="26">
        <f t="shared" si="47"/>
        <v>1817</v>
      </c>
      <c r="G83" s="26">
        <f t="shared" ref="G83:G114" si="83">+C83-(C$7+F83*C$8)</f>
        <v>2.6349900006607641E-2</v>
      </c>
      <c r="I83" s="26">
        <f t="shared" si="79"/>
        <v>2.6349900006607641E-2</v>
      </c>
      <c r="P83" s="26">
        <f t="shared" si="48"/>
        <v>4.6577934772288949E-2</v>
      </c>
      <c r="Q83" s="27">
        <f t="shared" si="49"/>
        <v>32131.010000000002</v>
      </c>
      <c r="R83" s="26">
        <f t="shared" ref="R83:R114" si="84">+(P83-G83)^2</f>
        <v>4.0917339048161171E-4</v>
      </c>
      <c r="S83" s="105">
        <f t="shared" si="80"/>
        <v>0.1</v>
      </c>
      <c r="W83" s="26">
        <f t="shared" si="81"/>
        <v>6.8325653189719601E-2</v>
      </c>
      <c r="Z83">
        <f t="shared" si="50"/>
        <v>1817</v>
      </c>
      <c r="AA83" s="119">
        <f t="shared" si="51"/>
        <v>4.4505612392940042E-2</v>
      </c>
      <c r="AB83" s="119">
        <f t="shared" si="52"/>
        <v>6.8325653189719601E-2</v>
      </c>
      <c r="AC83" s="119">
        <f t="shared" si="53"/>
        <v>-2.0228034765681309E-2</v>
      </c>
      <c r="AD83" s="119">
        <f t="shared" si="54"/>
        <v>-1.8155712386332401E-2</v>
      </c>
      <c r="AE83" s="119">
        <f t="shared" si="55"/>
        <v>3.2962989225522379E-5</v>
      </c>
      <c r="AF83">
        <f t="shared" si="56"/>
        <v>-2.0228034765681309E-2</v>
      </c>
      <c r="AG83" s="146"/>
      <c r="AH83">
        <f t="shared" si="57"/>
        <v>-4.1975753183111961E-2</v>
      </c>
      <c r="AI83">
        <f t="shared" si="58"/>
        <v>0.9928077698615273</v>
      </c>
      <c r="AJ83">
        <f t="shared" si="59"/>
        <v>-0.97794890314573291</v>
      </c>
      <c r="AK83">
        <f t="shared" si="60"/>
        <v>-2.8834174651991871E-2</v>
      </c>
      <c r="AL83">
        <f t="shared" si="61"/>
        <v>1.3263502243669587</v>
      </c>
      <c r="AM83">
        <f t="shared" si="62"/>
        <v>0.78120510353475314</v>
      </c>
      <c r="AN83" s="119">
        <f t="shared" si="82"/>
        <v>7.6384781659008505</v>
      </c>
      <c r="AO83" s="119">
        <f t="shared" si="82"/>
        <v>7.6384781659008523</v>
      </c>
      <c r="AP83" s="119">
        <f t="shared" si="82"/>
        <v>7.6384781659005689</v>
      </c>
      <c r="AQ83" s="119">
        <f t="shared" si="82"/>
        <v>7.6384781659450649</v>
      </c>
      <c r="AR83" s="119">
        <f t="shared" si="82"/>
        <v>7.6384781589431521</v>
      </c>
      <c r="AS83" s="119">
        <f t="shared" si="82"/>
        <v>7.6384792607769381</v>
      </c>
      <c r="AT83" s="119">
        <f t="shared" si="82"/>
        <v>7.6383059423860518</v>
      </c>
      <c r="AU83" s="119">
        <f t="shared" si="63"/>
        <v>7.6675083975728544</v>
      </c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s="26" customFormat="1" ht="12.75" customHeight="1">
      <c r="A84" s="70" t="s">
        <v>120</v>
      </c>
      <c r="B84" s="70"/>
      <c r="C84" s="71">
        <v>47157.349000000002</v>
      </c>
      <c r="D84" s="72"/>
      <c r="E84" s="26">
        <f t="shared" si="46"/>
        <v>1820.0180939441552</v>
      </c>
      <c r="F84" s="26">
        <f t="shared" si="47"/>
        <v>1820</v>
      </c>
      <c r="G84" s="26">
        <f t="shared" si="83"/>
        <v>4.7153999999864027E-2</v>
      </c>
      <c r="I84" s="26">
        <f t="shared" si="79"/>
        <v>4.7153999999864027E-2</v>
      </c>
      <c r="P84" s="26">
        <f t="shared" si="48"/>
        <v>4.6730802567304427E-2</v>
      </c>
      <c r="Q84" s="27">
        <f t="shared" si="49"/>
        <v>32138.849000000002</v>
      </c>
      <c r="R84" s="26">
        <f t="shared" si="84"/>
        <v>1.7909606692503669E-7</v>
      </c>
      <c r="S84" s="105">
        <f t="shared" si="80"/>
        <v>0.1</v>
      </c>
      <c r="W84" s="26">
        <f t="shared" si="81"/>
        <v>8.9100833794835702E-2</v>
      </c>
      <c r="Z84">
        <f t="shared" si="50"/>
        <v>1820</v>
      </c>
      <c r="AA84" s="119">
        <f t="shared" si="51"/>
        <v>4.4677294102595022E-2</v>
      </c>
      <c r="AB84" s="119">
        <f t="shared" si="52"/>
        <v>8.9100833794835702E-2</v>
      </c>
      <c r="AC84" s="119">
        <f t="shared" si="53"/>
        <v>4.2319743255959941E-4</v>
      </c>
      <c r="AD84" s="119">
        <f t="shared" si="54"/>
        <v>2.4767058972690048E-3</v>
      </c>
      <c r="AE84" s="119">
        <f t="shared" si="55"/>
        <v>6.1340721015670663E-7</v>
      </c>
      <c r="AF84">
        <f t="shared" si="56"/>
        <v>4.2319743255959941E-4</v>
      </c>
      <c r="AG84" s="146"/>
      <c r="AH84">
        <f t="shared" si="57"/>
        <v>-4.1946833794971675E-2</v>
      </c>
      <c r="AI84">
        <f t="shared" si="58"/>
        <v>0.99288814007644832</v>
      </c>
      <c r="AJ84">
        <f t="shared" si="59"/>
        <v>-0.97736319212635236</v>
      </c>
      <c r="AK84">
        <f t="shared" si="60"/>
        <v>-2.8854102839182261E-2</v>
      </c>
      <c r="AL84">
        <f t="shared" si="61"/>
        <v>1.3291365846612195</v>
      </c>
      <c r="AM84">
        <f t="shared" si="62"/>
        <v>0.7834509613853653</v>
      </c>
      <c r="AN84" s="119">
        <f t="shared" si="82"/>
        <v>7.6412833584310897</v>
      </c>
      <c r="AO84" s="119">
        <f t="shared" si="82"/>
        <v>7.6412833584310906</v>
      </c>
      <c r="AP84" s="119">
        <f t="shared" si="82"/>
        <v>7.641283358430826</v>
      </c>
      <c r="AQ84" s="119">
        <f t="shared" si="82"/>
        <v>7.6412833584730633</v>
      </c>
      <c r="AR84" s="119">
        <f t="shared" si="82"/>
        <v>7.6412833517402232</v>
      </c>
      <c r="AS84" s="119">
        <f t="shared" si="82"/>
        <v>7.6412844249898129</v>
      </c>
      <c r="AT84" s="119">
        <f t="shared" si="82"/>
        <v>7.6411134107290088</v>
      </c>
      <c r="AU84" s="119">
        <f t="shared" si="63"/>
        <v>7.6703313022893012</v>
      </c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s="26" customFormat="1" ht="12.75" customHeight="1">
      <c r="A85" s="70" t="s">
        <v>122</v>
      </c>
      <c r="B85" s="70"/>
      <c r="C85" s="71">
        <v>47157.351000000002</v>
      </c>
      <c r="D85" s="72"/>
      <c r="E85" s="26">
        <f t="shared" ref="E85:E116" si="85">+(C85-C$7)/C$8</f>
        <v>1820.0188613846335</v>
      </c>
      <c r="F85" s="26">
        <f t="shared" ref="F85:F116" si="86">ROUND(2*E85,0)/2</f>
        <v>1820</v>
      </c>
      <c r="G85" s="26">
        <f t="shared" si="83"/>
        <v>4.9154000000271481E-2</v>
      </c>
      <c r="I85" s="26">
        <f t="shared" si="79"/>
        <v>4.9154000000271481E-2</v>
      </c>
      <c r="P85" s="26">
        <f t="shared" ref="P85:P116" si="87">+D$11+D$12*F85+D$13*F85^2</f>
        <v>4.6730802567304427E-2</v>
      </c>
      <c r="Q85" s="27">
        <f t="shared" ref="Q85:Q116" si="88">+C85-15018.5</f>
        <v>32138.851000000002</v>
      </c>
      <c r="R85" s="26">
        <f t="shared" si="84"/>
        <v>5.8718857991381158E-6</v>
      </c>
      <c r="S85" s="105">
        <f t="shared" si="80"/>
        <v>0.1</v>
      </c>
      <c r="W85" s="26">
        <f t="shared" si="81"/>
        <v>9.1100833795243155E-2</v>
      </c>
      <c r="Z85">
        <f t="shared" ref="Z85:Z116" si="89">F85</f>
        <v>1820</v>
      </c>
      <c r="AA85" s="119">
        <f t="shared" ref="AA85:AA116" si="90">AB$3+AB$4*Z85+AB$5*Z85^2+AH85</f>
        <v>4.4677294102595022E-2</v>
      </c>
      <c r="AB85" s="119">
        <f t="shared" ref="AB85:AB116" si="91">IF(S85&lt;&gt;0,G85-AH85, -9999)</f>
        <v>9.1100833795243155E-2</v>
      </c>
      <c r="AC85" s="119">
        <f t="shared" ref="AC85:AC116" si="92">+G85-P85</f>
        <v>2.423197432967053E-3</v>
      </c>
      <c r="AD85" s="119">
        <f t="shared" ref="AD85:AD116" si="93">IF(S85&lt;&gt;0,G85-AA85, -9999)</f>
        <v>4.4767058976764584E-3</v>
      </c>
      <c r="AE85" s="119">
        <f t="shared" ref="AE85:AE116" si="94">+(G85-AA85)^2*S85</f>
        <v>2.0040895694291185E-6</v>
      </c>
      <c r="AF85">
        <f t="shared" ref="AF85:AF116" si="95">IF(S85&lt;&gt;0,G85-P85, -9999)</f>
        <v>2.423197432967053E-3</v>
      </c>
      <c r="AG85" s="146"/>
      <c r="AH85">
        <f t="shared" ref="AH85:AH116" si="96">$AB$6*($AB$11/AI85*AJ85+$AB$12)</f>
        <v>-4.1946833794971675E-2</v>
      </c>
      <c r="AI85">
        <f t="shared" ref="AI85:AI116" si="97">1+$AB$7*COS(AL85)</f>
        <v>0.99288814007644832</v>
      </c>
      <c r="AJ85">
        <f t="shared" ref="AJ85:AJ116" si="98">SIN(AL85+RADIANS($AB$9))</f>
        <v>-0.97736319212635236</v>
      </c>
      <c r="AK85">
        <f t="shared" ref="AK85:AK116" si="99">$AB$7*SIN(AL85)</f>
        <v>-2.8854102839182261E-2</v>
      </c>
      <c r="AL85">
        <f t="shared" ref="AL85:AL116" si="100">2*ATAN(AM85)</f>
        <v>1.3291365846612195</v>
      </c>
      <c r="AM85">
        <f t="shared" ref="AM85:AM116" si="101">SQRT((1+$AB$7)/(1-$AB$7))*TAN(AN85/2)</f>
        <v>0.7834509613853653</v>
      </c>
      <c r="AN85" s="119">
        <f t="shared" si="82"/>
        <v>7.6412833584310897</v>
      </c>
      <c r="AO85" s="119">
        <f t="shared" si="82"/>
        <v>7.6412833584310906</v>
      </c>
      <c r="AP85" s="119">
        <f t="shared" si="82"/>
        <v>7.641283358430826</v>
      </c>
      <c r="AQ85" s="119">
        <f t="shared" si="82"/>
        <v>7.6412833584730633</v>
      </c>
      <c r="AR85" s="119">
        <f t="shared" si="82"/>
        <v>7.6412833517402232</v>
      </c>
      <c r="AS85" s="119">
        <f t="shared" si="82"/>
        <v>7.6412844249898129</v>
      </c>
      <c r="AT85" s="119">
        <f t="shared" si="82"/>
        <v>7.6411134107290088</v>
      </c>
      <c r="AU85" s="119">
        <f t="shared" ref="AU85:AU116" si="102">RADIANS($AB$9)+$AB$18*(F85-AB$15)</f>
        <v>7.6703313022893012</v>
      </c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s="26" customFormat="1" ht="12.75" customHeight="1">
      <c r="A86" s="70" t="s">
        <v>122</v>
      </c>
      <c r="B86" s="70"/>
      <c r="C86" s="71">
        <v>47170.377</v>
      </c>
      <c r="D86" s="72"/>
      <c r="E86" s="26">
        <f t="shared" si="85"/>
        <v>1825.0172012190183</v>
      </c>
      <c r="F86" s="26">
        <f t="shared" si="86"/>
        <v>1825</v>
      </c>
      <c r="G86" s="26">
        <f t="shared" si="83"/>
        <v>4.4827500001701992E-2</v>
      </c>
      <c r="I86" s="26">
        <f t="shared" si="79"/>
        <v>4.4827500001701992E-2</v>
      </c>
      <c r="P86" s="26">
        <f t="shared" si="87"/>
        <v>4.6986063044926196E-2</v>
      </c>
      <c r="Q86" s="27">
        <f t="shared" si="88"/>
        <v>32151.877</v>
      </c>
      <c r="R86" s="26">
        <f t="shared" si="84"/>
        <v>4.6593944115733379E-6</v>
      </c>
      <c r="S86" s="105">
        <f t="shared" si="80"/>
        <v>0.1</v>
      </c>
      <c r="W86" s="26">
        <f t="shared" si="81"/>
        <v>8.6725396076277966E-2</v>
      </c>
      <c r="Z86">
        <f t="shared" si="89"/>
        <v>1825</v>
      </c>
      <c r="AA86" s="119">
        <f t="shared" si="90"/>
        <v>4.4964231580277077E-2</v>
      </c>
      <c r="AB86" s="119">
        <f t="shared" si="91"/>
        <v>8.6725396076277966E-2</v>
      </c>
      <c r="AC86" s="119">
        <f t="shared" si="92"/>
        <v>-2.1585630432242042E-3</v>
      </c>
      <c r="AD86" s="119">
        <f t="shared" si="93"/>
        <v>-1.3673157857508472E-4</v>
      </c>
      <c r="AE86" s="119">
        <f t="shared" si="94"/>
        <v>1.8695524579634567E-9</v>
      </c>
      <c r="AF86">
        <f t="shared" si="95"/>
        <v>-2.1585630432242042E-3</v>
      </c>
      <c r="AG86" s="146"/>
      <c r="AH86">
        <f t="shared" si="96"/>
        <v>-4.1897896074575981E-2</v>
      </c>
      <c r="AI86">
        <f t="shared" si="97"/>
        <v>0.99302224180376863</v>
      </c>
      <c r="AJ86">
        <f t="shared" si="98"/>
        <v>-0.97636993024806196</v>
      </c>
      <c r="AK86">
        <f t="shared" si="99"/>
        <v>-2.8886825591976212E-2</v>
      </c>
      <c r="AL86">
        <f t="shared" si="100"/>
        <v>1.333781521618596</v>
      </c>
      <c r="AM86">
        <f t="shared" si="101"/>
        <v>0.78720578916453166</v>
      </c>
      <c r="AN86" s="119">
        <f t="shared" si="82"/>
        <v>7.6459591842420336</v>
      </c>
      <c r="AO86" s="119">
        <f t="shared" si="82"/>
        <v>7.6459591842420345</v>
      </c>
      <c r="AP86" s="119">
        <f t="shared" si="82"/>
        <v>7.6459591842417973</v>
      </c>
      <c r="AQ86" s="119">
        <f t="shared" si="82"/>
        <v>7.645959184280458</v>
      </c>
      <c r="AR86" s="119">
        <f t="shared" si="82"/>
        <v>7.645959177981303</v>
      </c>
      <c r="AS86" s="119">
        <f t="shared" si="82"/>
        <v>7.6459602043317867</v>
      </c>
      <c r="AT86" s="119">
        <f t="shared" si="82"/>
        <v>7.6457930420963249</v>
      </c>
      <c r="AU86" s="119">
        <f t="shared" si="102"/>
        <v>7.6750361434833785</v>
      </c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s="26" customFormat="1" ht="12.75" customHeight="1">
      <c r="A87" s="70" t="s">
        <v>123</v>
      </c>
      <c r="B87" s="70"/>
      <c r="C87" s="71">
        <v>47170.377999999997</v>
      </c>
      <c r="D87" s="72"/>
      <c r="E87" s="26">
        <f t="shared" si="85"/>
        <v>1825.017584939256</v>
      </c>
      <c r="F87" s="26">
        <f t="shared" si="86"/>
        <v>1825</v>
      </c>
      <c r="G87" s="26">
        <f t="shared" si="83"/>
        <v>4.582749999826774E-2</v>
      </c>
      <c r="I87" s="26">
        <f t="shared" si="79"/>
        <v>4.582749999826774E-2</v>
      </c>
      <c r="P87" s="26">
        <f t="shared" si="87"/>
        <v>4.6986063044926196E-2</v>
      </c>
      <c r="Q87" s="27">
        <f t="shared" si="88"/>
        <v>32151.877999999997</v>
      </c>
      <c r="R87" s="26">
        <f t="shared" si="84"/>
        <v>1.3422683330825241E-6</v>
      </c>
      <c r="S87" s="105">
        <f t="shared" si="80"/>
        <v>0.1</v>
      </c>
      <c r="W87" s="26">
        <f t="shared" si="81"/>
        <v>8.7725396072843714E-2</v>
      </c>
      <c r="Z87">
        <f t="shared" si="89"/>
        <v>1825</v>
      </c>
      <c r="AA87" s="119">
        <f t="shared" si="90"/>
        <v>4.4964231580277077E-2</v>
      </c>
      <c r="AB87" s="119">
        <f t="shared" si="91"/>
        <v>8.7725396072843714E-2</v>
      </c>
      <c r="AC87" s="119">
        <f t="shared" si="92"/>
        <v>-1.1585630466584562E-3</v>
      </c>
      <c r="AD87" s="119">
        <f t="shared" si="93"/>
        <v>8.6326841799066328E-4</v>
      </c>
      <c r="AE87" s="119">
        <f t="shared" si="94"/>
        <v>7.4523236150010257E-8</v>
      </c>
      <c r="AF87">
        <f t="shared" si="95"/>
        <v>-1.1585630466584562E-3</v>
      </c>
      <c r="AG87" s="146"/>
      <c r="AH87">
        <f t="shared" si="96"/>
        <v>-4.1897896074575981E-2</v>
      </c>
      <c r="AI87">
        <f t="shared" si="97"/>
        <v>0.99302224180376863</v>
      </c>
      <c r="AJ87">
        <f t="shared" si="98"/>
        <v>-0.97636993024806196</v>
      </c>
      <c r="AK87">
        <f t="shared" si="99"/>
        <v>-2.8886825591976212E-2</v>
      </c>
      <c r="AL87">
        <f t="shared" si="100"/>
        <v>1.333781521618596</v>
      </c>
      <c r="AM87">
        <f t="shared" si="101"/>
        <v>0.78720578916453166</v>
      </c>
      <c r="AN87" s="119">
        <f t="shared" si="82"/>
        <v>7.6459591842420336</v>
      </c>
      <c r="AO87" s="119">
        <f t="shared" si="82"/>
        <v>7.6459591842420345</v>
      </c>
      <c r="AP87" s="119">
        <f t="shared" si="82"/>
        <v>7.6459591842417973</v>
      </c>
      <c r="AQ87" s="119">
        <f t="shared" si="82"/>
        <v>7.645959184280458</v>
      </c>
      <c r="AR87" s="119">
        <f t="shared" si="82"/>
        <v>7.645959177981303</v>
      </c>
      <c r="AS87" s="119">
        <f t="shared" si="82"/>
        <v>7.6459602043317867</v>
      </c>
      <c r="AT87" s="119">
        <f t="shared" si="82"/>
        <v>7.6457930420963249</v>
      </c>
      <c r="AU87" s="119">
        <f t="shared" si="102"/>
        <v>7.6750361434833785</v>
      </c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s="26" customFormat="1" ht="12.75" customHeight="1">
      <c r="A88" s="70" t="s">
        <v>122</v>
      </c>
      <c r="B88" s="70"/>
      <c r="C88" s="71">
        <v>47170.379000000001</v>
      </c>
      <c r="D88" s="72"/>
      <c r="E88" s="26">
        <f t="shared" si="85"/>
        <v>1825.0179686594965</v>
      </c>
      <c r="F88" s="26">
        <f t="shared" si="86"/>
        <v>1825</v>
      </c>
      <c r="G88" s="26">
        <f t="shared" si="83"/>
        <v>4.6827500002109446E-2</v>
      </c>
      <c r="I88" s="26">
        <f t="shared" si="79"/>
        <v>4.6827500002109446E-2</v>
      </c>
      <c r="P88" s="26">
        <f t="shared" si="87"/>
        <v>4.6986063044926196E-2</v>
      </c>
      <c r="Q88" s="27">
        <f t="shared" si="88"/>
        <v>32151.879000000001</v>
      </c>
      <c r="R88" s="26">
        <f t="shared" si="84"/>
        <v>2.5142238547306684E-8</v>
      </c>
      <c r="S88" s="105">
        <f t="shared" si="80"/>
        <v>0.1</v>
      </c>
      <c r="W88" s="26">
        <f t="shared" si="81"/>
        <v>8.872539607668542E-2</v>
      </c>
      <c r="Z88">
        <f t="shared" si="89"/>
        <v>1825</v>
      </c>
      <c r="AA88" s="119">
        <f t="shared" si="90"/>
        <v>4.4964231580277077E-2</v>
      </c>
      <c r="AB88" s="119">
        <f t="shared" si="91"/>
        <v>8.872539607668542E-2</v>
      </c>
      <c r="AC88" s="119">
        <f t="shared" si="92"/>
        <v>-1.585630428167506E-4</v>
      </c>
      <c r="AD88" s="119">
        <f t="shared" si="93"/>
        <v>1.8632684218323689E-3</v>
      </c>
      <c r="AE88" s="119">
        <f t="shared" si="94"/>
        <v>3.4717692117976868E-7</v>
      </c>
      <c r="AF88">
        <f t="shared" si="95"/>
        <v>-1.585630428167506E-4</v>
      </c>
      <c r="AG88" s="146"/>
      <c r="AH88">
        <f t="shared" si="96"/>
        <v>-4.1897896074575981E-2</v>
      </c>
      <c r="AI88">
        <f t="shared" si="97"/>
        <v>0.99302224180376863</v>
      </c>
      <c r="AJ88">
        <f t="shared" si="98"/>
        <v>-0.97636993024806196</v>
      </c>
      <c r="AK88">
        <f t="shared" si="99"/>
        <v>-2.8886825591976212E-2</v>
      </c>
      <c r="AL88">
        <f t="shared" si="100"/>
        <v>1.333781521618596</v>
      </c>
      <c r="AM88">
        <f t="shared" si="101"/>
        <v>0.78720578916453166</v>
      </c>
      <c r="AN88" s="119">
        <f t="shared" si="82"/>
        <v>7.6459591842420336</v>
      </c>
      <c r="AO88" s="119">
        <f t="shared" si="82"/>
        <v>7.6459591842420345</v>
      </c>
      <c r="AP88" s="119">
        <f t="shared" si="82"/>
        <v>7.6459591842417973</v>
      </c>
      <c r="AQ88" s="119">
        <f t="shared" si="82"/>
        <v>7.645959184280458</v>
      </c>
      <c r="AR88" s="119">
        <f t="shared" si="82"/>
        <v>7.645959177981303</v>
      </c>
      <c r="AS88" s="119">
        <f t="shared" si="82"/>
        <v>7.6459602043317867</v>
      </c>
      <c r="AT88" s="119">
        <f t="shared" si="82"/>
        <v>7.6457930420963249</v>
      </c>
      <c r="AU88" s="119">
        <f t="shared" si="102"/>
        <v>7.6750361434833785</v>
      </c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s="26" customFormat="1" ht="12.75" customHeight="1">
      <c r="A89" s="70" t="s">
        <v>124</v>
      </c>
      <c r="B89" s="70"/>
      <c r="C89" s="71">
        <v>47527.411</v>
      </c>
      <c r="D89" s="72"/>
      <c r="E89" s="26">
        <f t="shared" si="85"/>
        <v>1962.0183730622564</v>
      </c>
      <c r="F89" s="26">
        <f t="shared" si="86"/>
        <v>1962</v>
      </c>
      <c r="G89" s="26">
        <f t="shared" si="83"/>
        <v>4.788140000164276E-2</v>
      </c>
      <c r="I89" s="26">
        <f t="shared" si="79"/>
        <v>4.788140000164276E-2</v>
      </c>
      <c r="P89" s="26">
        <f t="shared" si="87"/>
        <v>5.4214046580156328E-2</v>
      </c>
      <c r="Q89" s="27">
        <f t="shared" si="88"/>
        <v>32508.911</v>
      </c>
      <c r="R89" s="26">
        <f t="shared" si="84"/>
        <v>4.0102412688359597E-5</v>
      </c>
      <c r="S89" s="105">
        <f t="shared" si="80"/>
        <v>0.1</v>
      </c>
      <c r="W89" s="26">
        <f t="shared" si="81"/>
        <v>8.8082222624589451E-2</v>
      </c>
      <c r="Z89">
        <f t="shared" si="89"/>
        <v>1962</v>
      </c>
      <c r="AA89" s="119">
        <f t="shared" si="90"/>
        <v>5.3212921889984312E-2</v>
      </c>
      <c r="AB89" s="119">
        <f t="shared" si="91"/>
        <v>8.8082222624589451E-2</v>
      </c>
      <c r="AC89" s="119">
        <f t="shared" si="92"/>
        <v>-6.3326465785135677E-3</v>
      </c>
      <c r="AD89" s="119">
        <f t="shared" si="93"/>
        <v>-5.3315218883415519E-3</v>
      </c>
      <c r="AE89" s="119">
        <f t="shared" si="94"/>
        <v>2.8425125645865069E-6</v>
      </c>
      <c r="AF89">
        <f t="shared" si="95"/>
        <v>-6.3326465785135677E-3</v>
      </c>
      <c r="AG89" s="146"/>
      <c r="AH89">
        <f t="shared" si="96"/>
        <v>-4.0200822622946698E-2</v>
      </c>
      <c r="AI89">
        <f t="shared" si="97"/>
        <v>0.9967598315779389</v>
      </c>
      <c r="AJ89">
        <f t="shared" si="98"/>
        <v>-0.94087571088600142</v>
      </c>
      <c r="AK89">
        <f t="shared" si="99"/>
        <v>-2.9540465650070645E-2</v>
      </c>
      <c r="AL89">
        <f t="shared" si="100"/>
        <v>1.4615472938869207</v>
      </c>
      <c r="AM89">
        <f t="shared" si="101"/>
        <v>0.89631173808855524</v>
      </c>
      <c r="AN89" s="119">
        <f t="shared" si="82"/>
        <v>7.7743253887668358</v>
      </c>
      <c r="AO89" s="119">
        <f t="shared" si="82"/>
        <v>7.7743253887668358</v>
      </c>
      <c r="AP89" s="119">
        <f t="shared" si="82"/>
        <v>7.774325388766834</v>
      </c>
      <c r="AQ89" s="119">
        <f t="shared" si="82"/>
        <v>7.7743253887675898</v>
      </c>
      <c r="AR89" s="119">
        <f t="shared" si="82"/>
        <v>7.7743253884477506</v>
      </c>
      <c r="AS89" s="119">
        <f t="shared" si="82"/>
        <v>7.7743255237041904</v>
      </c>
      <c r="AT89" s="119">
        <f t="shared" si="82"/>
        <v>7.7742683457677835</v>
      </c>
      <c r="AU89" s="119">
        <f t="shared" si="102"/>
        <v>7.8039487922010942</v>
      </c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75" s="26" customFormat="1" ht="12.75" customHeight="1">
      <c r="A90" s="103" t="s">
        <v>384</v>
      </c>
      <c r="B90" s="104" t="s">
        <v>145</v>
      </c>
      <c r="C90" s="103">
        <v>47532.627</v>
      </c>
      <c r="D90" s="103" t="s">
        <v>248</v>
      </c>
      <c r="E90" s="26">
        <f t="shared" si="85"/>
        <v>1964.0198578293496</v>
      </c>
      <c r="F90" s="26">
        <f t="shared" si="86"/>
        <v>1964</v>
      </c>
      <c r="G90" s="26">
        <f t="shared" si="83"/>
        <v>5.1750799997535069E-2</v>
      </c>
      <c r="I90" s="26">
        <f t="shared" si="79"/>
        <v>5.1750799997535069E-2</v>
      </c>
      <c r="P90" s="26">
        <f t="shared" si="87"/>
        <v>5.4322906281845385E-2</v>
      </c>
      <c r="Q90" s="27">
        <f t="shared" si="88"/>
        <v>32514.127</v>
      </c>
      <c r="R90" s="26">
        <f t="shared" si="84"/>
        <v>6.6157307377886199E-6</v>
      </c>
      <c r="S90" s="105">
        <f t="shared" si="80"/>
        <v>0.1</v>
      </c>
      <c r="W90" s="26">
        <f t="shared" si="81"/>
        <v>9.1921810086599831E-2</v>
      </c>
      <c r="Z90">
        <f t="shared" si="89"/>
        <v>1964</v>
      </c>
      <c r="AA90" s="119">
        <f t="shared" si="90"/>
        <v>5.3338813221184965E-2</v>
      </c>
      <c r="AB90" s="119">
        <f t="shared" si="91"/>
        <v>9.1921810086599831E-2</v>
      </c>
      <c r="AC90" s="119">
        <f t="shared" si="92"/>
        <v>-2.572106284310316E-3</v>
      </c>
      <c r="AD90" s="119">
        <f t="shared" si="93"/>
        <v>-1.5880132236498964E-3</v>
      </c>
      <c r="AE90" s="119">
        <f t="shared" si="94"/>
        <v>2.5217859984869358E-7</v>
      </c>
      <c r="AF90">
        <f t="shared" si="95"/>
        <v>-2.572106284310316E-3</v>
      </c>
      <c r="AG90" s="146"/>
      <c r="AH90">
        <f t="shared" si="96"/>
        <v>-4.0171010089064769E-2</v>
      </c>
      <c r="AI90">
        <f t="shared" si="97"/>
        <v>0.99681514714380226</v>
      </c>
      <c r="AJ90">
        <f t="shared" si="98"/>
        <v>-0.94023980178057809</v>
      </c>
      <c r="AK90">
        <f t="shared" si="99"/>
        <v>-2.9546480577400332E-2</v>
      </c>
      <c r="AL90">
        <f t="shared" si="100"/>
        <v>1.4634196380588664</v>
      </c>
      <c r="AM90">
        <f t="shared" si="101"/>
        <v>0.89800142548679773</v>
      </c>
      <c r="AN90" s="119">
        <f t="shared" si="82"/>
        <v>7.776202937635162</v>
      </c>
      <c r="AO90" s="119">
        <f t="shared" si="82"/>
        <v>7.776202937635162</v>
      </c>
      <c r="AP90" s="119">
        <f t="shared" si="82"/>
        <v>7.7762029376351602</v>
      </c>
      <c r="AQ90" s="119">
        <f t="shared" si="82"/>
        <v>7.7762029376358441</v>
      </c>
      <c r="AR90" s="119">
        <f t="shared" si="82"/>
        <v>7.7762029373396757</v>
      </c>
      <c r="AS90" s="119">
        <f t="shared" si="82"/>
        <v>7.7762030656026706</v>
      </c>
      <c r="AT90" s="119">
        <f t="shared" si="82"/>
        <v>7.7761475378019806</v>
      </c>
      <c r="AU90" s="119">
        <f t="shared" si="102"/>
        <v>7.8058307286787247</v>
      </c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</row>
    <row r="91" spans="1:75" s="26" customFormat="1" ht="12.75" customHeight="1">
      <c r="A91" s="103" t="s">
        <v>384</v>
      </c>
      <c r="B91" s="104" t="s">
        <v>145</v>
      </c>
      <c r="C91" s="103">
        <v>47545.658000000003</v>
      </c>
      <c r="D91" s="103" t="s">
        <v>248</v>
      </c>
      <c r="E91" s="26">
        <f t="shared" si="85"/>
        <v>1969.0201162649316</v>
      </c>
      <c r="F91" s="26">
        <f t="shared" si="86"/>
        <v>1969</v>
      </c>
      <c r="G91" s="26">
        <f t="shared" si="83"/>
        <v>5.2424300003622193E-2</v>
      </c>
      <c r="I91" s="26">
        <f t="shared" si="79"/>
        <v>5.2424300003622193E-2</v>
      </c>
      <c r="P91" s="26">
        <f t="shared" si="87"/>
        <v>5.4595476252922825E-2</v>
      </c>
      <c r="Q91" s="27">
        <f t="shared" si="88"/>
        <v>32527.158000000003</v>
      </c>
      <c r="R91" s="26">
        <f t="shared" si="84"/>
        <v>4.7140063055271624E-6</v>
      </c>
      <c r="S91" s="105">
        <f t="shared" si="80"/>
        <v>0.1</v>
      </c>
      <c r="W91" s="26">
        <f t="shared" si="81"/>
        <v>9.2520152100227709E-2</v>
      </c>
      <c r="Z91">
        <f t="shared" si="89"/>
        <v>1969</v>
      </c>
      <c r="AA91" s="119">
        <f t="shared" si="90"/>
        <v>5.3654222942357631E-2</v>
      </c>
      <c r="AB91" s="119">
        <f t="shared" si="91"/>
        <v>9.2520152100227709E-2</v>
      </c>
      <c r="AC91" s="119">
        <f t="shared" si="92"/>
        <v>-2.1711762493006326E-3</v>
      </c>
      <c r="AD91" s="119">
        <f t="shared" si="93"/>
        <v>-1.229922938735438E-3</v>
      </c>
      <c r="AE91" s="119">
        <f t="shared" si="94"/>
        <v>1.5127104352276161E-7</v>
      </c>
      <c r="AF91">
        <f t="shared" si="95"/>
        <v>-2.1711762493006326E-3</v>
      </c>
      <c r="AG91" s="146"/>
      <c r="AH91">
        <f t="shared" si="96"/>
        <v>-4.009585209660551E-2</v>
      </c>
      <c r="AI91">
        <f t="shared" si="97"/>
        <v>0.99695351136676336</v>
      </c>
      <c r="AJ91">
        <f t="shared" si="98"/>
        <v>-0.93863529947623714</v>
      </c>
      <c r="AK91">
        <f t="shared" si="99"/>
        <v>-2.9561067457618731E-2</v>
      </c>
      <c r="AL91">
        <f t="shared" si="100"/>
        <v>1.4681014079791987</v>
      </c>
      <c r="AM91">
        <f t="shared" si="101"/>
        <v>0.90223893091217033</v>
      </c>
      <c r="AN91" s="119">
        <f t="shared" ref="AN91:AT100" si="103">$AU91+$AB$7*SIN(AO91)</f>
        <v>7.7808972657899869</v>
      </c>
      <c r="AO91" s="119">
        <f t="shared" si="103"/>
        <v>7.7808972657899869</v>
      </c>
      <c r="AP91" s="119">
        <f t="shared" si="103"/>
        <v>7.780897265789986</v>
      </c>
      <c r="AQ91" s="119">
        <f t="shared" si="103"/>
        <v>7.7808972657905118</v>
      </c>
      <c r="AR91" s="119">
        <f t="shared" si="103"/>
        <v>7.7808972655484014</v>
      </c>
      <c r="AS91" s="119">
        <f t="shared" si="103"/>
        <v>7.780897377121839</v>
      </c>
      <c r="AT91" s="119">
        <f t="shared" si="103"/>
        <v>7.7808459778449102</v>
      </c>
      <c r="AU91" s="119">
        <f t="shared" si="102"/>
        <v>7.8105355698728021</v>
      </c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</row>
    <row r="92" spans="1:75" s="26" customFormat="1" ht="12.75" customHeight="1">
      <c r="A92" s="70" t="s">
        <v>125</v>
      </c>
      <c r="B92" s="70"/>
      <c r="C92" s="71">
        <v>47803.658000000003</v>
      </c>
      <c r="D92" s="72"/>
      <c r="E92" s="26">
        <f t="shared" si="85"/>
        <v>2068.0199379501364</v>
      </c>
      <c r="F92" s="26">
        <f t="shared" si="86"/>
        <v>2068</v>
      </c>
      <c r="G92" s="26">
        <f t="shared" si="83"/>
        <v>5.1959600001282524E-2</v>
      </c>
      <c r="I92" s="26">
        <f t="shared" si="79"/>
        <v>5.1959600001282524E-2</v>
      </c>
      <c r="P92" s="26">
        <f t="shared" si="87"/>
        <v>6.0116124558464358E-2</v>
      </c>
      <c r="Q92" s="27">
        <f t="shared" si="88"/>
        <v>32785.158000000003</v>
      </c>
      <c r="R92" s="26">
        <f t="shared" si="84"/>
        <v>6.6528892851910309E-5</v>
      </c>
      <c r="S92" s="105">
        <f t="shared" si="80"/>
        <v>0.1</v>
      </c>
      <c r="W92" s="26">
        <f t="shared" si="81"/>
        <v>9.0384987503197012E-2</v>
      </c>
      <c r="Z92">
        <f t="shared" si="89"/>
        <v>2068</v>
      </c>
      <c r="AA92" s="119">
        <f t="shared" si="90"/>
        <v>6.0097773361277758E-2</v>
      </c>
      <c r="AB92" s="119">
        <f t="shared" si="91"/>
        <v>9.0384987503197012E-2</v>
      </c>
      <c r="AC92" s="119">
        <f t="shared" si="92"/>
        <v>-8.1565245571818337E-3</v>
      </c>
      <c r="AD92" s="119">
        <f t="shared" si="93"/>
        <v>-8.1381733599952336E-3</v>
      </c>
      <c r="AE92" s="119">
        <f t="shared" si="94"/>
        <v>6.6229865637336114E-6</v>
      </c>
      <c r="AF92">
        <f t="shared" si="95"/>
        <v>-8.1565245571818337E-3</v>
      </c>
      <c r="AG92" s="146"/>
      <c r="AH92">
        <f t="shared" si="96"/>
        <v>-3.8425387501914481E-2</v>
      </c>
      <c r="AI92">
        <f t="shared" si="97"/>
        <v>0.99971094701830632</v>
      </c>
      <c r="AJ92">
        <f t="shared" si="98"/>
        <v>-0.90256229567299695</v>
      </c>
      <c r="AK92">
        <f t="shared" si="99"/>
        <v>-2.9716228741213102E-2</v>
      </c>
      <c r="AL92">
        <f t="shared" si="100"/>
        <v>1.5610695250421895</v>
      </c>
      <c r="AM92">
        <f t="shared" si="101"/>
        <v>0.99032019868366816</v>
      </c>
      <c r="AN92" s="119">
        <f t="shared" si="103"/>
        <v>7.8739797331818888</v>
      </c>
      <c r="AO92" s="119">
        <f t="shared" si="103"/>
        <v>7.8739797331818888</v>
      </c>
      <c r="AP92" s="119">
        <f t="shared" si="103"/>
        <v>7.8739797331818888</v>
      </c>
      <c r="AQ92" s="119">
        <f t="shared" si="103"/>
        <v>7.873979733181895</v>
      </c>
      <c r="AR92" s="119">
        <f t="shared" si="103"/>
        <v>7.8739797331927628</v>
      </c>
      <c r="AS92" s="119">
        <f t="shared" si="103"/>
        <v>7.8739797514796344</v>
      </c>
      <c r="AT92" s="119">
        <f t="shared" si="103"/>
        <v>7.8740105005016234</v>
      </c>
      <c r="AU92" s="119">
        <f t="shared" si="102"/>
        <v>7.9036914255155306</v>
      </c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</row>
    <row r="93" spans="1:75" s="26" customFormat="1" ht="12.75" customHeight="1">
      <c r="A93" s="70" t="s">
        <v>126</v>
      </c>
      <c r="B93" s="70"/>
      <c r="C93" s="71">
        <v>47824.508000000002</v>
      </c>
      <c r="D93" s="72"/>
      <c r="E93" s="26">
        <f t="shared" si="85"/>
        <v>2076.0205049351612</v>
      </c>
      <c r="F93" s="26">
        <f t="shared" si="86"/>
        <v>2076</v>
      </c>
      <c r="G93" s="26">
        <f t="shared" si="83"/>
        <v>5.3437200003827456E-2</v>
      </c>
      <c r="I93" s="26">
        <f t="shared" si="79"/>
        <v>5.3437200003827456E-2</v>
      </c>
      <c r="P93" s="26">
        <f t="shared" si="87"/>
        <v>6.0572527085072422E-2</v>
      </c>
      <c r="Q93" s="27">
        <f t="shared" si="88"/>
        <v>32806.008000000002</v>
      </c>
      <c r="R93" s="26">
        <f t="shared" si="84"/>
        <v>5.0912892556347804E-5</v>
      </c>
      <c r="S93" s="105">
        <f t="shared" si="80"/>
        <v>0.1</v>
      </c>
      <c r="W93" s="26">
        <f t="shared" si="81"/>
        <v>9.1712632701100277E-2</v>
      </c>
      <c r="Z93">
        <f t="shared" si="89"/>
        <v>2076</v>
      </c>
      <c r="AA93" s="119">
        <f t="shared" si="90"/>
        <v>6.0634770742811504E-2</v>
      </c>
      <c r="AB93" s="119">
        <f t="shared" si="91"/>
        <v>9.1712632701100277E-2</v>
      </c>
      <c r="AC93" s="119">
        <f t="shared" si="92"/>
        <v>-7.135327081244966E-3</v>
      </c>
      <c r="AD93" s="119">
        <f t="shared" si="93"/>
        <v>-7.1975707389840479E-3</v>
      </c>
      <c r="AE93" s="119">
        <f t="shared" si="94"/>
        <v>5.1805024542679381E-6</v>
      </c>
      <c r="AF93">
        <f t="shared" si="95"/>
        <v>-7.135327081244966E-3</v>
      </c>
      <c r="AG93" s="146"/>
      <c r="AH93">
        <f t="shared" si="96"/>
        <v>-3.8275432697272814E-2</v>
      </c>
      <c r="AI93">
        <f t="shared" si="97"/>
        <v>0.99993486665256559</v>
      </c>
      <c r="AJ93">
        <f t="shared" si="98"/>
        <v>-0.89929241424301176</v>
      </c>
      <c r="AK93">
        <f t="shared" si="99"/>
        <v>-2.9717563155033048E-2</v>
      </c>
      <c r="AL93">
        <f t="shared" si="100"/>
        <v>1.5686045843966336</v>
      </c>
      <c r="AM93">
        <f t="shared" si="101"/>
        <v>0.99781065596439167</v>
      </c>
      <c r="AN93" s="119">
        <f t="shared" si="103"/>
        <v>7.8815127986457201</v>
      </c>
      <c r="AO93" s="119">
        <f t="shared" si="103"/>
        <v>7.8815127986457201</v>
      </c>
      <c r="AP93" s="119">
        <f t="shared" si="103"/>
        <v>7.8815127986457201</v>
      </c>
      <c r="AQ93" s="119">
        <f t="shared" si="103"/>
        <v>7.8815127986457405</v>
      </c>
      <c r="AR93" s="119">
        <f t="shared" si="103"/>
        <v>7.8815127986707685</v>
      </c>
      <c r="AS93" s="119">
        <f t="shared" si="103"/>
        <v>7.8815128292655094</v>
      </c>
      <c r="AT93" s="119">
        <f t="shared" si="103"/>
        <v>7.8815502031062401</v>
      </c>
      <c r="AU93" s="119">
        <f t="shared" si="102"/>
        <v>7.9112191714260547</v>
      </c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</row>
    <row r="94" spans="1:75" s="26" customFormat="1" ht="12.75" customHeight="1">
      <c r="A94" s="70" t="s">
        <v>126</v>
      </c>
      <c r="B94" s="70"/>
      <c r="C94" s="71">
        <v>47858.387999999999</v>
      </c>
      <c r="D94" s="72"/>
      <c r="E94" s="26">
        <f t="shared" si="85"/>
        <v>2089.0209466355277</v>
      </c>
      <c r="F94" s="26">
        <f t="shared" si="86"/>
        <v>2089</v>
      </c>
      <c r="G94" s="26">
        <f t="shared" si="83"/>
        <v>5.458830000134185E-2</v>
      </c>
      <c r="I94" s="26">
        <f t="shared" si="79"/>
        <v>5.458830000134185E-2</v>
      </c>
      <c r="P94" s="26">
        <f t="shared" si="87"/>
        <v>6.1317462782278169E-2</v>
      </c>
      <c r="Q94" s="27">
        <f t="shared" si="88"/>
        <v>32839.887999999999</v>
      </c>
      <c r="R94" s="26">
        <f t="shared" si="84"/>
        <v>4.5281631732338623E-5</v>
      </c>
      <c r="S94" s="105">
        <f t="shared" si="80"/>
        <v>0.1</v>
      </c>
      <c r="W94" s="26">
        <f t="shared" si="81"/>
        <v>9.2615353632373776E-2</v>
      </c>
      <c r="Z94">
        <f t="shared" si="89"/>
        <v>2089</v>
      </c>
      <c r="AA94" s="119">
        <f t="shared" si="90"/>
        <v>6.1512520932751724E-2</v>
      </c>
      <c r="AB94" s="119">
        <f t="shared" si="91"/>
        <v>9.2615353632373776E-2</v>
      </c>
      <c r="AC94" s="119">
        <f t="shared" si="92"/>
        <v>-6.7291627809363194E-3</v>
      </c>
      <c r="AD94" s="119">
        <f t="shared" si="93"/>
        <v>-6.9242209314098746E-3</v>
      </c>
      <c r="AE94" s="119">
        <f t="shared" si="94"/>
        <v>4.7944835506974641E-6</v>
      </c>
      <c r="AF94">
        <f t="shared" si="95"/>
        <v>-6.7291627809363194E-3</v>
      </c>
      <c r="AG94" s="146"/>
      <c r="AH94">
        <f t="shared" si="96"/>
        <v>-3.8027053631031926E-2</v>
      </c>
      <c r="AI94">
        <f t="shared" si="97"/>
        <v>1.0002989523105277</v>
      </c>
      <c r="AJ94">
        <f t="shared" si="98"/>
        <v>-0.89386681247797106</v>
      </c>
      <c r="AK94">
        <f t="shared" si="99"/>
        <v>-2.971613080033058E-2</v>
      </c>
      <c r="AL94">
        <f t="shared" si="100"/>
        <v>1.5808562577997096</v>
      </c>
      <c r="AM94">
        <f t="shared" si="101"/>
        <v>1.0101108736206992</v>
      </c>
      <c r="AN94" s="119">
        <f t="shared" si="103"/>
        <v>7.8937576294763891</v>
      </c>
      <c r="AO94" s="119">
        <f t="shared" si="103"/>
        <v>7.8937576294763891</v>
      </c>
      <c r="AP94" s="119">
        <f t="shared" si="103"/>
        <v>7.8937576294763891</v>
      </c>
      <c r="AQ94" s="119">
        <f t="shared" si="103"/>
        <v>7.8937576294764682</v>
      </c>
      <c r="AR94" s="119">
        <f t="shared" si="103"/>
        <v>7.8937576295437069</v>
      </c>
      <c r="AS94" s="119">
        <f t="shared" si="103"/>
        <v>7.8937576864419619</v>
      </c>
      <c r="AT94" s="119">
        <f t="shared" si="103"/>
        <v>7.8938058052738205</v>
      </c>
      <c r="AU94" s="119">
        <f t="shared" si="102"/>
        <v>7.9234517585306552</v>
      </c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</row>
    <row r="95" spans="1:75" s="26" customFormat="1" ht="12.75" customHeight="1">
      <c r="A95" s="70" t="s">
        <v>127</v>
      </c>
      <c r="B95" s="70"/>
      <c r="C95" s="71">
        <v>47897.472999999998</v>
      </c>
      <c r="D95" s="72"/>
      <c r="E95" s="26">
        <f t="shared" si="85"/>
        <v>2104.0186521803575</v>
      </c>
      <c r="F95" s="26">
        <f t="shared" si="86"/>
        <v>2104</v>
      </c>
      <c r="G95" s="26">
        <f t="shared" si="83"/>
        <v>4.8608799996145535E-2</v>
      </c>
      <c r="I95" s="26">
        <f t="shared" si="79"/>
        <v>4.8608799996145535E-2</v>
      </c>
      <c r="P95" s="26">
        <f t="shared" si="87"/>
        <v>6.2182052573619626E-2</v>
      </c>
      <c r="Q95" s="27">
        <f t="shared" si="88"/>
        <v>32878.972999999998</v>
      </c>
      <c r="R95" s="26">
        <f t="shared" si="84"/>
        <v>1.8423318553190704E-4</v>
      </c>
      <c r="S95" s="105">
        <f t="shared" si="80"/>
        <v>0.1</v>
      </c>
      <c r="W95" s="26">
        <f t="shared" si="81"/>
        <v>8.634206339375658E-2</v>
      </c>
      <c r="Z95">
        <f t="shared" si="89"/>
        <v>2104</v>
      </c>
      <c r="AA95" s="119">
        <f t="shared" si="90"/>
        <v>6.2533165441594485E-2</v>
      </c>
      <c r="AB95" s="119">
        <f t="shared" si="91"/>
        <v>8.634206339375658E-2</v>
      </c>
      <c r="AC95" s="119">
        <f t="shared" si="92"/>
        <v>-1.357325257747409E-2</v>
      </c>
      <c r="AD95" s="119">
        <f t="shared" si="93"/>
        <v>-1.392436544544895E-2</v>
      </c>
      <c r="AE95" s="119">
        <f t="shared" si="94"/>
        <v>1.9388795305841272E-5</v>
      </c>
      <c r="AF95">
        <f t="shared" si="95"/>
        <v>-1.357325257747409E-2</v>
      </c>
      <c r="AG95" s="146"/>
      <c r="AH95">
        <f t="shared" si="96"/>
        <v>-3.7733263397611037E-2</v>
      </c>
      <c r="AI95">
        <f t="shared" si="97"/>
        <v>1.0007193213887966</v>
      </c>
      <c r="AJ95">
        <f t="shared" si="98"/>
        <v>-0.88743472258872036</v>
      </c>
      <c r="AK95">
        <f t="shared" si="99"/>
        <v>-2.9708927597036305E-2</v>
      </c>
      <c r="AL95">
        <f t="shared" si="100"/>
        <v>1.5950038944358136</v>
      </c>
      <c r="AM95">
        <f t="shared" si="101"/>
        <v>1.024505372070518</v>
      </c>
      <c r="AN95" s="119">
        <f t="shared" si="103"/>
        <v>7.9078918214262846</v>
      </c>
      <c r="AO95" s="119">
        <f t="shared" si="103"/>
        <v>7.9078918214262846</v>
      </c>
      <c r="AP95" s="119">
        <f t="shared" si="103"/>
        <v>7.9078918214262854</v>
      </c>
      <c r="AQ95" s="119">
        <f t="shared" si="103"/>
        <v>7.9078918214265341</v>
      </c>
      <c r="AR95" s="119">
        <f t="shared" si="103"/>
        <v>7.9078918215816989</v>
      </c>
      <c r="AS95" s="119">
        <f t="shared" si="103"/>
        <v>7.9078919184803569</v>
      </c>
      <c r="AT95" s="119">
        <f t="shared" si="103"/>
        <v>7.907952396699228</v>
      </c>
      <c r="AU95" s="119">
        <f t="shared" si="102"/>
        <v>7.9375662821128872</v>
      </c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</row>
    <row r="96" spans="1:75" s="26" customFormat="1" ht="12.75" customHeight="1">
      <c r="A96" s="70" t="s">
        <v>129</v>
      </c>
      <c r="B96" s="70"/>
      <c r="C96" s="71">
        <v>48538.595999999998</v>
      </c>
      <c r="D96" s="72">
        <v>3.0000000000000001E-3</v>
      </c>
      <c r="E96" s="26">
        <f t="shared" si="85"/>
        <v>2350.030523026418</v>
      </c>
      <c r="F96" s="26">
        <f t="shared" si="86"/>
        <v>2350</v>
      </c>
      <c r="G96" s="26">
        <f t="shared" si="83"/>
        <v>7.9545000000507571E-2</v>
      </c>
      <c r="I96" s="26">
        <f t="shared" si="79"/>
        <v>7.9545000000507571E-2</v>
      </c>
      <c r="P96" s="26">
        <f t="shared" si="87"/>
        <v>7.7133112191074396E-2</v>
      </c>
      <c r="Q96" s="27">
        <f t="shared" si="88"/>
        <v>33520.095999999998</v>
      </c>
      <c r="R96" s="26">
        <f t="shared" si="84"/>
        <v>5.8172028052923584E-6</v>
      </c>
      <c r="S96" s="105">
        <f t="shared" si="80"/>
        <v>0.1</v>
      </c>
      <c r="W96" s="26">
        <f t="shared" si="81"/>
        <v>0.11140783009015134</v>
      </c>
      <c r="Z96">
        <f t="shared" si="89"/>
        <v>2350</v>
      </c>
      <c r="AA96" s="119">
        <f t="shared" si="90"/>
        <v>8.0424418642484743E-2</v>
      </c>
      <c r="AB96" s="119">
        <f t="shared" si="91"/>
        <v>0.11140783009015134</v>
      </c>
      <c r="AC96" s="119">
        <f t="shared" si="92"/>
        <v>2.4118878094331747E-3</v>
      </c>
      <c r="AD96" s="119">
        <f t="shared" si="93"/>
        <v>-8.7941864197717268E-4</v>
      </c>
      <c r="AE96" s="119">
        <f t="shared" si="94"/>
        <v>7.7337714785697474E-8</v>
      </c>
      <c r="AF96">
        <f t="shared" si="95"/>
        <v>2.4118878094331747E-3</v>
      </c>
      <c r="AG96" s="146"/>
      <c r="AH96">
        <f t="shared" si="96"/>
        <v>-3.1862830089643773E-2</v>
      </c>
      <c r="AI96">
        <f t="shared" si="97"/>
        <v>1.0075802625965866</v>
      </c>
      <c r="AJ96">
        <f t="shared" si="98"/>
        <v>-0.75655619383605477</v>
      </c>
      <c r="AK96">
        <f t="shared" si="99"/>
        <v>-2.8734603202291056E-2</v>
      </c>
      <c r="AL96">
        <f t="shared" si="100"/>
        <v>1.8287228815225012</v>
      </c>
      <c r="AM96">
        <f t="shared" si="101"/>
        <v>1.2980133000908811</v>
      </c>
      <c r="AN96" s="119">
        <f t="shared" si="103"/>
        <v>8.1405386384490335</v>
      </c>
      <c r="AO96" s="119">
        <f t="shared" si="103"/>
        <v>8.1405386384490441</v>
      </c>
      <c r="AP96" s="119">
        <f t="shared" si="103"/>
        <v>8.140538638450284</v>
      </c>
      <c r="AQ96" s="119">
        <f t="shared" si="103"/>
        <v>8.140538638597846</v>
      </c>
      <c r="AR96" s="119">
        <f t="shared" si="103"/>
        <v>8.1405386561653259</v>
      </c>
      <c r="AS96" s="119">
        <f t="shared" si="103"/>
        <v>8.140540747592043</v>
      </c>
      <c r="AT96" s="119">
        <f t="shared" si="103"/>
        <v>8.1407896281351686</v>
      </c>
      <c r="AU96" s="119">
        <f t="shared" si="102"/>
        <v>8.1690444688614861</v>
      </c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</row>
    <row r="97" spans="1:75" s="26" customFormat="1" ht="12.75" customHeight="1">
      <c r="A97" s="103" t="s">
        <v>384</v>
      </c>
      <c r="B97" s="104" t="s">
        <v>145</v>
      </c>
      <c r="C97" s="103">
        <v>48616.781999999999</v>
      </c>
      <c r="D97" s="103" t="s">
        <v>248</v>
      </c>
      <c r="E97" s="26">
        <f t="shared" si="85"/>
        <v>2380.0320736399044</v>
      </c>
      <c r="F97" s="26">
        <f t="shared" si="86"/>
        <v>2380</v>
      </c>
      <c r="G97" s="26">
        <f t="shared" si="83"/>
        <v>8.3586000000650529E-2</v>
      </c>
      <c r="I97" s="26">
        <f t="shared" si="79"/>
        <v>8.3586000000650529E-2</v>
      </c>
      <c r="P97" s="26">
        <f t="shared" si="87"/>
        <v>7.9055941731792659E-2</v>
      </c>
      <c r="Q97" s="27">
        <f t="shared" si="88"/>
        <v>33598.281999999999</v>
      </c>
      <c r="R97" s="26">
        <f t="shared" si="84"/>
        <v>2.0521427919247561E-5</v>
      </c>
      <c r="S97" s="105">
        <f t="shared" si="80"/>
        <v>0.1</v>
      </c>
      <c r="W97" s="26">
        <f t="shared" si="81"/>
        <v>0.11460482393300761</v>
      </c>
      <c r="Z97">
        <f t="shared" si="89"/>
        <v>2380</v>
      </c>
      <c r="AA97" s="119">
        <f t="shared" si="90"/>
        <v>8.2747327280955477E-2</v>
      </c>
      <c r="AB97" s="119">
        <f t="shared" si="91"/>
        <v>0.11460482393300761</v>
      </c>
      <c r="AC97" s="119">
        <f t="shared" si="92"/>
        <v>4.53005826885787E-3</v>
      </c>
      <c r="AD97" s="119">
        <f t="shared" si="93"/>
        <v>8.3867271969505219E-4</v>
      </c>
      <c r="AE97" s="119">
        <f t="shared" si="94"/>
        <v>7.0337193076069556E-8</v>
      </c>
      <c r="AF97">
        <f t="shared" si="95"/>
        <v>4.53005826885787E-3</v>
      </c>
      <c r="AG97" s="146"/>
      <c r="AH97">
        <f t="shared" si="96"/>
        <v>-3.1018823932357078E-2</v>
      </c>
      <c r="AI97">
        <f t="shared" si="97"/>
        <v>1.0084022833667419</v>
      </c>
      <c r="AJ97">
        <f t="shared" si="98"/>
        <v>-0.73746588900266363</v>
      </c>
      <c r="AK97">
        <f t="shared" si="99"/>
        <v>-2.8505077380201912E-2</v>
      </c>
      <c r="AL97">
        <f t="shared" si="100"/>
        <v>1.8574429672329211</v>
      </c>
      <c r="AM97">
        <f t="shared" si="101"/>
        <v>1.337302733513682</v>
      </c>
      <c r="AN97" s="119">
        <f t="shared" si="103"/>
        <v>8.1690184355741788</v>
      </c>
      <c r="AO97" s="119">
        <f t="shared" si="103"/>
        <v>8.1690184355741966</v>
      </c>
      <c r="AP97" s="119">
        <f t="shared" si="103"/>
        <v>8.1690184355761311</v>
      </c>
      <c r="AQ97" s="119">
        <f t="shared" si="103"/>
        <v>8.1690184357861728</v>
      </c>
      <c r="AR97" s="119">
        <f t="shared" si="103"/>
        <v>8.1690184585968701</v>
      </c>
      <c r="AS97" s="119">
        <f t="shared" si="103"/>
        <v>8.1690209358425161</v>
      </c>
      <c r="AT97" s="119">
        <f t="shared" si="103"/>
        <v>8.1692898531868305</v>
      </c>
      <c r="AU97" s="119">
        <f t="shared" si="102"/>
        <v>8.1972735160259482</v>
      </c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</row>
    <row r="98" spans="1:75" s="26" customFormat="1" ht="12.75" customHeight="1">
      <c r="A98" s="70" t="s">
        <v>129</v>
      </c>
      <c r="B98" s="70"/>
      <c r="C98" s="71">
        <v>48619.385999999999</v>
      </c>
      <c r="D98" s="72">
        <v>6.0000000000000001E-3</v>
      </c>
      <c r="E98" s="26">
        <f t="shared" si="85"/>
        <v>2381.0312811424947</v>
      </c>
      <c r="F98" s="26">
        <f t="shared" si="86"/>
        <v>2381</v>
      </c>
      <c r="G98" s="26">
        <f t="shared" si="83"/>
        <v>8.1520699997781776E-2</v>
      </c>
      <c r="I98" s="26">
        <f t="shared" si="79"/>
        <v>8.1520699997781776E-2</v>
      </c>
      <c r="P98" s="26">
        <f t="shared" si="87"/>
        <v>7.9120408684745153E-2</v>
      </c>
      <c r="Q98" s="27">
        <f t="shared" si="88"/>
        <v>33600.885999999999</v>
      </c>
      <c r="R98" s="26">
        <f t="shared" si="84"/>
        <v>5.7613983874390771E-6</v>
      </c>
      <c r="S98" s="105">
        <f t="shared" si="80"/>
        <v>0.1</v>
      </c>
      <c r="W98" s="26">
        <f t="shared" si="81"/>
        <v>0.1125109412341139</v>
      </c>
      <c r="Z98">
        <f t="shared" si="89"/>
        <v>2381</v>
      </c>
      <c r="AA98" s="119">
        <f t="shared" si="90"/>
        <v>8.2825255206293677E-2</v>
      </c>
      <c r="AB98" s="119">
        <f t="shared" si="91"/>
        <v>0.1125109412341139</v>
      </c>
      <c r="AC98" s="119">
        <f t="shared" si="92"/>
        <v>2.4002913130366232E-3</v>
      </c>
      <c r="AD98" s="119">
        <f t="shared" si="93"/>
        <v>-1.3045552085119011E-3</v>
      </c>
      <c r="AE98" s="119">
        <f t="shared" si="94"/>
        <v>1.7018642920555299E-7</v>
      </c>
      <c r="AF98">
        <f t="shared" si="95"/>
        <v>2.4002913130366232E-3</v>
      </c>
      <c r="AG98" s="146"/>
      <c r="AH98">
        <f t="shared" si="96"/>
        <v>-3.0990241236332122E-2</v>
      </c>
      <c r="AI98">
        <f t="shared" si="97"/>
        <v>1.0084295914211301</v>
      </c>
      <c r="AJ98">
        <f t="shared" si="98"/>
        <v>-0.73681843636624356</v>
      </c>
      <c r="AK98">
        <f t="shared" si="99"/>
        <v>-2.8497013715460342E-2</v>
      </c>
      <c r="AL98">
        <f t="shared" si="100"/>
        <v>1.8584011093562793</v>
      </c>
      <c r="AM98">
        <f t="shared" si="101"/>
        <v>1.3386394214792934</v>
      </c>
      <c r="AN98" s="119">
        <f t="shared" si="103"/>
        <v>8.1699681616823003</v>
      </c>
      <c r="AO98" s="119">
        <f t="shared" si="103"/>
        <v>8.1699681616823181</v>
      </c>
      <c r="AP98" s="119">
        <f t="shared" si="103"/>
        <v>8.1699681616842792</v>
      </c>
      <c r="AQ98" s="119">
        <f t="shared" si="103"/>
        <v>8.1699681618966782</v>
      </c>
      <c r="AR98" s="119">
        <f t="shared" si="103"/>
        <v>8.1699681848962253</v>
      </c>
      <c r="AS98" s="119">
        <f t="shared" si="103"/>
        <v>8.169970675394266</v>
      </c>
      <c r="AT98" s="119">
        <f t="shared" si="103"/>
        <v>8.1702402459610912</v>
      </c>
      <c r="AU98" s="119">
        <f t="shared" si="102"/>
        <v>8.1982144842647635</v>
      </c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</row>
    <row r="99" spans="1:75" s="26" customFormat="1" ht="12.75" customHeight="1">
      <c r="A99" s="70" t="s">
        <v>130</v>
      </c>
      <c r="B99" s="70"/>
      <c r="C99" s="71">
        <v>48619.387000000002</v>
      </c>
      <c r="D99" s="72">
        <v>5.0000000000000001E-3</v>
      </c>
      <c r="E99" s="26">
        <f t="shared" si="85"/>
        <v>2381.0316648627349</v>
      </c>
      <c r="F99" s="26">
        <f t="shared" si="86"/>
        <v>2381</v>
      </c>
      <c r="G99" s="26">
        <f t="shared" si="83"/>
        <v>8.2520700001623482E-2</v>
      </c>
      <c r="I99" s="26">
        <f t="shared" si="79"/>
        <v>8.2520700001623482E-2</v>
      </c>
      <c r="P99" s="26">
        <f t="shared" si="87"/>
        <v>7.9120408684745153E-2</v>
      </c>
      <c r="Q99" s="27">
        <f t="shared" si="88"/>
        <v>33600.887000000002</v>
      </c>
      <c r="R99" s="26">
        <f t="shared" si="84"/>
        <v>1.156198103963816E-5</v>
      </c>
      <c r="S99" s="105">
        <f t="shared" si="80"/>
        <v>0.1</v>
      </c>
      <c r="W99" s="26">
        <f t="shared" si="81"/>
        <v>0.1135109412379556</v>
      </c>
      <c r="Z99">
        <f t="shared" si="89"/>
        <v>2381</v>
      </c>
      <c r="AA99" s="119">
        <f t="shared" si="90"/>
        <v>8.2825255206293677E-2</v>
      </c>
      <c r="AB99" s="119">
        <f t="shared" si="91"/>
        <v>0.1135109412379556</v>
      </c>
      <c r="AC99" s="119">
        <f t="shared" si="92"/>
        <v>3.4002913168783289E-3</v>
      </c>
      <c r="AD99" s="119">
        <f t="shared" si="93"/>
        <v>-3.0455520467019548E-4</v>
      </c>
      <c r="AE99" s="119">
        <f t="shared" si="94"/>
        <v>9.2753872691704671E-9</v>
      </c>
      <c r="AF99">
        <f t="shared" si="95"/>
        <v>3.4002913168783289E-3</v>
      </c>
      <c r="AG99" s="146"/>
      <c r="AH99">
        <f t="shared" si="96"/>
        <v>-3.0990241236332122E-2</v>
      </c>
      <c r="AI99">
        <f t="shared" si="97"/>
        <v>1.0084295914211301</v>
      </c>
      <c r="AJ99">
        <f t="shared" si="98"/>
        <v>-0.73681843636624356</v>
      </c>
      <c r="AK99">
        <f t="shared" si="99"/>
        <v>-2.8497013715460342E-2</v>
      </c>
      <c r="AL99">
        <f t="shared" si="100"/>
        <v>1.8584011093562793</v>
      </c>
      <c r="AM99">
        <f t="shared" si="101"/>
        <v>1.3386394214792934</v>
      </c>
      <c r="AN99" s="119">
        <f t="shared" si="103"/>
        <v>8.1699681616823003</v>
      </c>
      <c r="AO99" s="119">
        <f t="shared" si="103"/>
        <v>8.1699681616823181</v>
      </c>
      <c r="AP99" s="119">
        <f t="shared" si="103"/>
        <v>8.1699681616842792</v>
      </c>
      <c r="AQ99" s="119">
        <f t="shared" si="103"/>
        <v>8.1699681618966782</v>
      </c>
      <c r="AR99" s="119">
        <f t="shared" si="103"/>
        <v>8.1699681848962253</v>
      </c>
      <c r="AS99" s="119">
        <f t="shared" si="103"/>
        <v>8.169970675394266</v>
      </c>
      <c r="AT99" s="119">
        <f t="shared" si="103"/>
        <v>8.1702402459610912</v>
      </c>
      <c r="AU99" s="119">
        <f t="shared" si="102"/>
        <v>8.1982144842647635</v>
      </c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</row>
    <row r="100" spans="1:75" s="26" customFormat="1" ht="12.75" customHeight="1">
      <c r="A100" s="70" t="s">
        <v>131</v>
      </c>
      <c r="B100" s="70"/>
      <c r="C100" s="71">
        <v>48619.402000000002</v>
      </c>
      <c r="D100" s="72"/>
      <c r="E100" s="26">
        <f t="shared" si="85"/>
        <v>2381.0374206663214</v>
      </c>
      <c r="F100" s="26">
        <f t="shared" si="86"/>
        <v>2381</v>
      </c>
      <c r="G100" s="26">
        <f t="shared" si="83"/>
        <v>9.7520700001041405E-2</v>
      </c>
      <c r="I100" s="26">
        <f t="shared" si="79"/>
        <v>9.7520700001041405E-2</v>
      </c>
      <c r="O100" s="26">
        <f ca="1">+C$11+C$12*$F100</f>
        <v>0.16480990666404308</v>
      </c>
      <c r="P100" s="26">
        <f t="shared" si="87"/>
        <v>7.9120408684745153E-2</v>
      </c>
      <c r="Q100" s="27">
        <f t="shared" si="88"/>
        <v>33600.902000000002</v>
      </c>
      <c r="R100" s="26">
        <f t="shared" si="84"/>
        <v>3.3857072052456726E-4</v>
      </c>
      <c r="S100" s="105">
        <f t="shared" si="80"/>
        <v>0.1</v>
      </c>
      <c r="W100" s="26">
        <f t="shared" si="81"/>
        <v>0.12851094123737353</v>
      </c>
      <c r="Z100">
        <f t="shared" si="89"/>
        <v>2381</v>
      </c>
      <c r="AA100" s="119">
        <f t="shared" si="90"/>
        <v>8.2825255206293677E-2</v>
      </c>
      <c r="AB100" s="119">
        <f t="shared" si="91"/>
        <v>0.12851094123737353</v>
      </c>
      <c r="AC100" s="119">
        <f t="shared" si="92"/>
        <v>1.8400291316296252E-2</v>
      </c>
      <c r="AD100" s="119">
        <f t="shared" si="93"/>
        <v>1.4695444794747728E-2</v>
      </c>
      <c r="AE100" s="119">
        <f t="shared" si="94"/>
        <v>2.1595609771547812E-5</v>
      </c>
      <c r="AF100">
        <f t="shared" si="95"/>
        <v>1.8400291316296252E-2</v>
      </c>
      <c r="AG100" s="146"/>
      <c r="AH100">
        <f t="shared" si="96"/>
        <v>-3.0990241236332122E-2</v>
      </c>
      <c r="AI100">
        <f t="shared" si="97"/>
        <v>1.0084295914211301</v>
      </c>
      <c r="AJ100">
        <f t="shared" si="98"/>
        <v>-0.73681843636624356</v>
      </c>
      <c r="AK100">
        <f t="shared" si="99"/>
        <v>-2.8497013715460342E-2</v>
      </c>
      <c r="AL100">
        <f t="shared" si="100"/>
        <v>1.8584011093562793</v>
      </c>
      <c r="AM100">
        <f t="shared" si="101"/>
        <v>1.3386394214792934</v>
      </c>
      <c r="AN100" s="119">
        <f t="shared" si="103"/>
        <v>8.1699681616823003</v>
      </c>
      <c r="AO100" s="119">
        <f t="shared" si="103"/>
        <v>8.1699681616823181</v>
      </c>
      <c r="AP100" s="119">
        <f t="shared" si="103"/>
        <v>8.1699681616842792</v>
      </c>
      <c r="AQ100" s="119">
        <f t="shared" si="103"/>
        <v>8.1699681618966782</v>
      </c>
      <c r="AR100" s="119">
        <f t="shared" si="103"/>
        <v>8.1699681848962253</v>
      </c>
      <c r="AS100" s="119">
        <f t="shared" si="103"/>
        <v>8.169970675394266</v>
      </c>
      <c r="AT100" s="119">
        <f t="shared" si="103"/>
        <v>8.1702402459610912</v>
      </c>
      <c r="AU100" s="119">
        <f t="shared" si="102"/>
        <v>8.1982144842647635</v>
      </c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</row>
    <row r="101" spans="1:75" s="26" customFormat="1" ht="12.75" customHeight="1">
      <c r="A101" s="70" t="s">
        <v>129</v>
      </c>
      <c r="B101" s="70"/>
      <c r="C101" s="71">
        <v>48653.271999999997</v>
      </c>
      <c r="D101" s="72">
        <v>3.0000000000000001E-3</v>
      </c>
      <c r="E101" s="26">
        <f t="shared" si="85"/>
        <v>2394.0340251642956</v>
      </c>
      <c r="F101" s="26">
        <f t="shared" si="86"/>
        <v>2394</v>
      </c>
      <c r="G101" s="26">
        <f t="shared" si="83"/>
        <v>8.867179999651853E-2</v>
      </c>
      <c r="I101" s="26">
        <f t="shared" si="79"/>
        <v>8.867179999651853E-2</v>
      </c>
      <c r="P101" s="26">
        <f t="shared" si="87"/>
        <v>7.9960666800772781E-2</v>
      </c>
      <c r="Q101" s="27">
        <f t="shared" si="88"/>
        <v>33634.771999999997</v>
      </c>
      <c r="R101" s="26">
        <f t="shared" si="84"/>
        <v>7.5883841554023548E-5</v>
      </c>
      <c r="S101" s="105">
        <f t="shared" si="80"/>
        <v>0.1</v>
      </c>
      <c r="W101" s="26">
        <f t="shared" si="81"/>
        <v>0.11928786063340902</v>
      </c>
      <c r="Z101">
        <f t="shared" si="89"/>
        <v>2394</v>
      </c>
      <c r="AA101" s="119">
        <f t="shared" si="90"/>
        <v>8.3841208410973977E-2</v>
      </c>
      <c r="AB101" s="119">
        <f t="shared" si="91"/>
        <v>0.11928786063340902</v>
      </c>
      <c r="AC101" s="119">
        <f t="shared" si="92"/>
        <v>8.7111331957457488E-3</v>
      </c>
      <c r="AD101" s="119">
        <f t="shared" si="93"/>
        <v>4.8305915855445525E-3</v>
      </c>
      <c r="AE101" s="119">
        <f t="shared" si="94"/>
        <v>2.3334615066333834E-6</v>
      </c>
      <c r="AF101">
        <f t="shared" si="95"/>
        <v>8.7111331957457488E-3</v>
      </c>
      <c r="AG101" s="146"/>
      <c r="AH101">
        <f t="shared" si="96"/>
        <v>-3.0616060636890489E-2</v>
      </c>
      <c r="AI101">
        <f t="shared" si="97"/>
        <v>1.0087840167345496</v>
      </c>
      <c r="AJ101">
        <f t="shared" si="98"/>
        <v>-0.72833698171754491</v>
      </c>
      <c r="AK101">
        <f t="shared" si="99"/>
        <v>-2.8389766681561106E-2</v>
      </c>
      <c r="AL101">
        <f t="shared" si="100"/>
        <v>1.8708616748898916</v>
      </c>
      <c r="AM101">
        <f t="shared" si="101"/>
        <v>1.3561806160378667</v>
      </c>
      <c r="AN101" s="119">
        <f t="shared" ref="AN101:AT110" si="104">$AU101+$AB$7*SIN(AO101)</f>
        <v>8.1823169390479222</v>
      </c>
      <c r="AO101" s="119">
        <f t="shared" si="104"/>
        <v>8.1823169390479453</v>
      </c>
      <c r="AP101" s="119">
        <f t="shared" si="104"/>
        <v>8.1823169390502901</v>
      </c>
      <c r="AQ101" s="119">
        <f t="shared" si="104"/>
        <v>8.1823169392950206</v>
      </c>
      <c r="AR101" s="119">
        <f t="shared" si="104"/>
        <v>8.1823169648329763</v>
      </c>
      <c r="AS101" s="119">
        <f t="shared" si="104"/>
        <v>8.1823196297515537</v>
      </c>
      <c r="AT101" s="119">
        <f t="shared" si="104"/>
        <v>8.1825976029365126</v>
      </c>
      <c r="AU101" s="119">
        <f t="shared" si="102"/>
        <v>8.2104470713693658</v>
      </c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</row>
    <row r="102" spans="1:75" s="26" customFormat="1" ht="12.75" customHeight="1">
      <c r="A102" s="70" t="s">
        <v>132</v>
      </c>
      <c r="B102" s="70"/>
      <c r="C102" s="71">
        <v>48963.391000000003</v>
      </c>
      <c r="D102" s="72">
        <v>6.0000000000000001E-3</v>
      </c>
      <c r="E102" s="26">
        <f t="shared" si="85"/>
        <v>2513.0329619906315</v>
      </c>
      <c r="F102" s="26">
        <f t="shared" si="86"/>
        <v>2513</v>
      </c>
      <c r="G102" s="26">
        <f t="shared" si="83"/>
        <v>8.5901100006594788E-2</v>
      </c>
      <c r="I102" s="26">
        <f t="shared" si="79"/>
        <v>8.5901100006594788E-2</v>
      </c>
      <c r="P102" s="26">
        <f t="shared" si="87"/>
        <v>8.7841078048855825E-2</v>
      </c>
      <c r="Q102" s="27">
        <f t="shared" si="88"/>
        <v>33944.891000000003</v>
      </c>
      <c r="R102" s="26">
        <f t="shared" si="84"/>
        <v>3.7635148044549655E-6</v>
      </c>
      <c r="S102" s="105">
        <f t="shared" si="80"/>
        <v>0.1</v>
      </c>
      <c r="W102" s="26">
        <f t="shared" si="81"/>
        <v>0.11287572362620607</v>
      </c>
      <c r="Z102">
        <f t="shared" si="89"/>
        <v>2513</v>
      </c>
      <c r="AA102" s="119">
        <f t="shared" si="90"/>
        <v>9.3381898377344508E-2</v>
      </c>
      <c r="AB102" s="119">
        <f t="shared" si="91"/>
        <v>0.11287572362620607</v>
      </c>
      <c r="AC102" s="119">
        <f t="shared" si="92"/>
        <v>-1.9399780422610369E-3</v>
      </c>
      <c r="AD102" s="119">
        <f t="shared" si="93"/>
        <v>-7.4807983707497194E-3</v>
      </c>
      <c r="AE102" s="119">
        <f t="shared" si="94"/>
        <v>5.5962344263811657E-6</v>
      </c>
      <c r="AF102">
        <f t="shared" si="95"/>
        <v>-1.9399780422610369E-3</v>
      </c>
      <c r="AG102" s="146"/>
      <c r="AH102">
        <f t="shared" si="96"/>
        <v>-2.6974623619611275E-2</v>
      </c>
      <c r="AI102">
        <f t="shared" si="97"/>
        <v>1.0119690772136554</v>
      </c>
      <c r="AJ102">
        <f t="shared" si="98"/>
        <v>-0.64530833150782518</v>
      </c>
      <c r="AK102">
        <f t="shared" si="99"/>
        <v>-2.7200716771435991E-2</v>
      </c>
      <c r="AL102">
        <f t="shared" si="100"/>
        <v>1.9853266661785514</v>
      </c>
      <c r="AM102">
        <f t="shared" si="101"/>
        <v>1.5325593107256896</v>
      </c>
      <c r="AN102" s="119">
        <f t="shared" si="104"/>
        <v>8.2955551633948463</v>
      </c>
      <c r="AO102" s="119">
        <f t="shared" si="104"/>
        <v>8.29555516339496</v>
      </c>
      <c r="AP102" s="119">
        <f t="shared" si="104"/>
        <v>8.2955551634039768</v>
      </c>
      <c r="AQ102" s="119">
        <f t="shared" si="104"/>
        <v>8.2955551641138729</v>
      </c>
      <c r="AR102" s="119">
        <f t="shared" si="104"/>
        <v>8.2955552200103035</v>
      </c>
      <c r="AS102" s="119">
        <f t="shared" si="104"/>
        <v>8.2955596212119271</v>
      </c>
      <c r="AT102" s="119">
        <f t="shared" si="104"/>
        <v>8.2959060367266666</v>
      </c>
      <c r="AU102" s="119">
        <f t="shared" si="102"/>
        <v>8.3224222917884028</v>
      </c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</row>
    <row r="103" spans="1:75" s="26" customFormat="1" ht="12.75" customHeight="1">
      <c r="A103" s="70" t="s">
        <v>133</v>
      </c>
      <c r="B103" s="70"/>
      <c r="C103" s="71">
        <v>49239.635000000002</v>
      </c>
      <c r="D103" s="72">
        <v>4.0000000000000001E-3</v>
      </c>
      <c r="E103" s="26">
        <f t="shared" si="85"/>
        <v>2619.0333757177932</v>
      </c>
      <c r="F103" s="26">
        <f t="shared" si="86"/>
        <v>2619</v>
      </c>
      <c r="G103" s="26">
        <f t="shared" si="83"/>
        <v>8.6979300001985393E-2</v>
      </c>
      <c r="I103" s="26">
        <f t="shared" si="79"/>
        <v>8.6979300001985393E-2</v>
      </c>
      <c r="P103" s="26">
        <f t="shared" si="87"/>
        <v>9.5147292519902837E-2</v>
      </c>
      <c r="Q103" s="27">
        <f t="shared" si="88"/>
        <v>34221.135000000002</v>
      </c>
      <c r="R103" s="26">
        <f t="shared" si="84"/>
        <v>6.6716101772755347E-5</v>
      </c>
      <c r="S103" s="105">
        <f t="shared" si="80"/>
        <v>0.1</v>
      </c>
      <c r="W103" s="26">
        <f t="shared" si="81"/>
        <v>0.11040708660523429</v>
      </c>
      <c r="Z103">
        <f t="shared" si="89"/>
        <v>2619</v>
      </c>
      <c r="AA103" s="119">
        <f t="shared" si="90"/>
        <v>0.10222083041503638</v>
      </c>
      <c r="AB103" s="119">
        <f t="shared" si="91"/>
        <v>0.11040708660523429</v>
      </c>
      <c r="AC103" s="119">
        <f t="shared" si="92"/>
        <v>-8.167992517917444E-3</v>
      </c>
      <c r="AD103" s="119">
        <f t="shared" si="93"/>
        <v>-1.5241530413050985E-2</v>
      </c>
      <c r="AE103" s="119">
        <f t="shared" si="94"/>
        <v>2.3230424933195815E-5</v>
      </c>
      <c r="AF103">
        <f t="shared" si="95"/>
        <v>-8.167992517917444E-3</v>
      </c>
      <c r="AG103" s="146"/>
      <c r="AH103">
        <f t="shared" si="96"/>
        <v>-2.3427786603248898E-2</v>
      </c>
      <c r="AI103">
        <f t="shared" si="97"/>
        <v>1.0146909366918022</v>
      </c>
      <c r="AJ103">
        <f t="shared" si="98"/>
        <v>-0.56370892732839717</v>
      </c>
      <c r="AK103">
        <f t="shared" si="99"/>
        <v>-2.5832424999286903E-2</v>
      </c>
      <c r="AL103">
        <f t="shared" si="100"/>
        <v>2.0878841707774134</v>
      </c>
      <c r="AM103">
        <f t="shared" si="101"/>
        <v>1.7191019126485163</v>
      </c>
      <c r="AN103" s="119">
        <f t="shared" si="104"/>
        <v>8.3967177522243777</v>
      </c>
      <c r="AO103" s="119">
        <f t="shared" si="104"/>
        <v>8.3967177522247134</v>
      </c>
      <c r="AP103" s="119">
        <f t="shared" si="104"/>
        <v>8.3967177522465111</v>
      </c>
      <c r="AQ103" s="119">
        <f t="shared" si="104"/>
        <v>8.396717753666751</v>
      </c>
      <c r="AR103" s="119">
        <f t="shared" si="104"/>
        <v>8.3967178461989675</v>
      </c>
      <c r="AS103" s="119">
        <f t="shared" si="104"/>
        <v>8.3967238748793633</v>
      </c>
      <c r="AT103" s="119">
        <f t="shared" si="104"/>
        <v>8.3971165271017014</v>
      </c>
      <c r="AU103" s="119">
        <f t="shared" si="102"/>
        <v>8.422164925102841</v>
      </c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</row>
    <row r="104" spans="1:75" s="26" customFormat="1" ht="12.75" customHeight="1">
      <c r="A104" s="103" t="s">
        <v>384</v>
      </c>
      <c r="B104" s="104" t="s">
        <v>145</v>
      </c>
      <c r="C104" s="103">
        <v>49270.923000000003</v>
      </c>
      <c r="D104" s="103" t="s">
        <v>248</v>
      </c>
      <c r="E104" s="26">
        <f t="shared" si="85"/>
        <v>2631.0392145584392</v>
      </c>
      <c r="F104" s="26">
        <f t="shared" si="86"/>
        <v>2631</v>
      </c>
      <c r="G104" s="26">
        <f t="shared" si="83"/>
        <v>0.10219570000481326</v>
      </c>
      <c r="I104" s="26">
        <f t="shared" si="79"/>
        <v>0.10219570000481326</v>
      </c>
      <c r="P104" s="26">
        <f t="shared" si="87"/>
        <v>9.599143214116472E-2</v>
      </c>
      <c r="Q104" s="27">
        <f t="shared" si="88"/>
        <v>34252.423000000003</v>
      </c>
      <c r="R104" s="26">
        <f t="shared" si="84"/>
        <v>3.849293972390203E-5</v>
      </c>
      <c r="S104" s="105">
        <f t="shared" si="80"/>
        <v>0.1</v>
      </c>
      <c r="W104" s="26">
        <f t="shared" si="81"/>
        <v>0.12520554201695686</v>
      </c>
      <c r="Z104">
        <f t="shared" si="89"/>
        <v>2631</v>
      </c>
      <c r="AA104" s="119">
        <f t="shared" si="90"/>
        <v>0.1032400945414659</v>
      </c>
      <c r="AB104" s="119">
        <f t="shared" si="91"/>
        <v>0.12520554201695686</v>
      </c>
      <c r="AC104" s="119">
        <f t="shared" si="92"/>
        <v>6.204267863648541E-3</v>
      </c>
      <c r="AD104" s="119">
        <f t="shared" si="93"/>
        <v>-1.044394536652643E-3</v>
      </c>
      <c r="AE104" s="119">
        <f t="shared" si="94"/>
        <v>1.090759948189889E-7</v>
      </c>
      <c r="AF104">
        <f t="shared" si="95"/>
        <v>6.204267863648541E-3</v>
      </c>
      <c r="AG104" s="146"/>
      <c r="AH104">
        <f t="shared" si="96"/>
        <v>-2.3009842012143587E-2</v>
      </c>
      <c r="AI104">
        <f t="shared" si="97"/>
        <v>1.0149907443480213</v>
      </c>
      <c r="AJ104">
        <f t="shared" si="98"/>
        <v>-0.5540527237670072</v>
      </c>
      <c r="AK104">
        <f t="shared" si="99"/>
        <v>-2.5659606117760206E-2</v>
      </c>
      <c r="AL104">
        <f t="shared" si="100"/>
        <v>2.0995288568351596</v>
      </c>
      <c r="AM104">
        <f t="shared" si="101"/>
        <v>1.742364192016868</v>
      </c>
      <c r="AN104" s="119">
        <f t="shared" si="104"/>
        <v>8.4081870789278828</v>
      </c>
      <c r="AO104" s="119">
        <f t="shared" si="104"/>
        <v>8.4081870789282558</v>
      </c>
      <c r="AP104" s="119">
        <f t="shared" si="104"/>
        <v>8.4081870789520092</v>
      </c>
      <c r="AQ104" s="119">
        <f t="shared" si="104"/>
        <v>8.4081870804708387</v>
      </c>
      <c r="AR104" s="119">
        <f t="shared" si="104"/>
        <v>8.4081871775862211</v>
      </c>
      <c r="AS104" s="119">
        <f t="shared" si="104"/>
        <v>8.4081933872016901</v>
      </c>
      <c r="AT104" s="119">
        <f t="shared" si="104"/>
        <v>8.4085903044626136</v>
      </c>
      <c r="AU104" s="119">
        <f t="shared" si="102"/>
        <v>8.4334565439686244</v>
      </c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</row>
    <row r="105" spans="1:75" s="26" customFormat="1" ht="12.75" customHeight="1">
      <c r="A105" s="103" t="s">
        <v>384</v>
      </c>
      <c r="B105" s="104" t="s">
        <v>145</v>
      </c>
      <c r="C105" s="103">
        <v>49364.754000000001</v>
      </c>
      <c r="D105" s="103" t="s">
        <v>248</v>
      </c>
      <c r="E105" s="26">
        <f t="shared" si="85"/>
        <v>2667.0440683124871</v>
      </c>
      <c r="F105" s="26">
        <f t="shared" si="86"/>
        <v>2667</v>
      </c>
      <c r="G105" s="26">
        <f t="shared" si="83"/>
        <v>0.1148449000029359</v>
      </c>
      <c r="I105" s="26">
        <f t="shared" si="79"/>
        <v>0.1148449000029359</v>
      </c>
      <c r="P105" s="26">
        <f t="shared" si="87"/>
        <v>9.8544622397097215E-2</v>
      </c>
      <c r="Q105" s="27">
        <f t="shared" si="88"/>
        <v>34346.254000000001</v>
      </c>
      <c r="R105" s="26">
        <f t="shared" si="84"/>
        <v>2.656990500274062E-4</v>
      </c>
      <c r="S105" s="105">
        <f t="shared" si="80"/>
        <v>0.1</v>
      </c>
      <c r="W105" s="26">
        <f t="shared" si="81"/>
        <v>0.13658221565319878</v>
      </c>
      <c r="Z105">
        <f t="shared" si="89"/>
        <v>2667</v>
      </c>
      <c r="AA105" s="119">
        <f t="shared" si="90"/>
        <v>0.10631928187503183</v>
      </c>
      <c r="AB105" s="119">
        <f t="shared" si="91"/>
        <v>0.13658221565319878</v>
      </c>
      <c r="AC105" s="119">
        <f t="shared" si="92"/>
        <v>1.6300277605838687E-2</v>
      </c>
      <c r="AD105" s="119">
        <f t="shared" si="93"/>
        <v>8.5256181279040749E-3</v>
      </c>
      <c r="AE105" s="119">
        <f t="shared" si="94"/>
        <v>7.2686164462846589E-6</v>
      </c>
      <c r="AF105">
        <f t="shared" si="95"/>
        <v>1.6300277605838687E-2</v>
      </c>
      <c r="AG105" s="146"/>
      <c r="AH105">
        <f t="shared" si="96"/>
        <v>-2.1737315650262868E-2</v>
      </c>
      <c r="AI105">
        <f t="shared" si="97"/>
        <v>1.0158788396502718</v>
      </c>
      <c r="AJ105">
        <f t="shared" si="98"/>
        <v>-0.52460373342556599</v>
      </c>
      <c r="AK105">
        <f t="shared" si="99"/>
        <v>-2.5119718421735573E-2</v>
      </c>
      <c r="AL105">
        <f t="shared" si="100"/>
        <v>2.1345039092969738</v>
      </c>
      <c r="AM105">
        <f t="shared" si="101"/>
        <v>1.8151666120444772</v>
      </c>
      <c r="AN105" s="119">
        <f t="shared" si="104"/>
        <v>8.4426152406212882</v>
      </c>
      <c r="AO105" s="119">
        <f t="shared" si="104"/>
        <v>8.4426152406217891</v>
      </c>
      <c r="AP105" s="119">
        <f t="shared" si="104"/>
        <v>8.4426152406520742</v>
      </c>
      <c r="AQ105" s="119">
        <f t="shared" si="104"/>
        <v>8.4426152424875482</v>
      </c>
      <c r="AR105" s="119">
        <f t="shared" si="104"/>
        <v>8.4426153537285575</v>
      </c>
      <c r="AS105" s="119">
        <f t="shared" si="104"/>
        <v>8.4426220955821893</v>
      </c>
      <c r="AT105" s="119">
        <f t="shared" si="104"/>
        <v>8.4430305641959755</v>
      </c>
      <c r="AU105" s="119">
        <f t="shared" si="102"/>
        <v>8.4673314005659819</v>
      </c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</row>
    <row r="106" spans="1:75" s="26" customFormat="1" ht="12.75" customHeight="1">
      <c r="A106" s="103" t="s">
        <v>553</v>
      </c>
      <c r="B106" s="104" t="s">
        <v>145</v>
      </c>
      <c r="C106" s="103">
        <v>49382.995000000003</v>
      </c>
      <c r="D106" s="103" t="s">
        <v>248</v>
      </c>
      <c r="E106" s="26">
        <f t="shared" si="85"/>
        <v>2674.0435091937275</v>
      </c>
      <c r="F106" s="26">
        <f t="shared" si="86"/>
        <v>2674</v>
      </c>
      <c r="G106" s="26">
        <f t="shared" si="83"/>
        <v>0.11338780000369297</v>
      </c>
      <c r="K106" s="26">
        <f>+G106</f>
        <v>0.11338780000369297</v>
      </c>
      <c r="O106" s="26">
        <f ca="1">+C$11+C$12*$F106</f>
        <v>0.17933731925368598</v>
      </c>
      <c r="P106" s="26">
        <f t="shared" si="87"/>
        <v>9.9044694222924473E-2</v>
      </c>
      <c r="Q106" s="27">
        <f t="shared" si="88"/>
        <v>34364.495000000003</v>
      </c>
      <c r="R106" s="26">
        <f t="shared" si="84"/>
        <v>2.0572468343831477E-4</v>
      </c>
      <c r="S106" s="105">
        <f>S$18</f>
        <v>1</v>
      </c>
      <c r="Y106" s="26">
        <f>AB106</f>
        <v>0.13487451019538971</v>
      </c>
      <c r="Z106">
        <f t="shared" si="89"/>
        <v>2674</v>
      </c>
      <c r="AA106" s="119">
        <f t="shared" si="90"/>
        <v>0.10692165324711975</v>
      </c>
      <c r="AB106" s="119">
        <f t="shared" si="91"/>
        <v>0.13487451019538971</v>
      </c>
      <c r="AC106" s="119">
        <f t="shared" si="92"/>
        <v>1.43431057807685E-2</v>
      </c>
      <c r="AD106" s="119">
        <f t="shared" si="93"/>
        <v>6.4661467565732267E-3</v>
      </c>
      <c r="AE106" s="119">
        <f t="shared" si="94"/>
        <v>4.1811053877542459E-5</v>
      </c>
      <c r="AF106">
        <f t="shared" si="95"/>
        <v>1.43431057807685E-2</v>
      </c>
      <c r="AG106" s="146"/>
      <c r="AH106">
        <f t="shared" si="96"/>
        <v>-2.1486710191696737E-2</v>
      </c>
      <c r="AI106">
        <f t="shared" si="97"/>
        <v>1.0160494798425681</v>
      </c>
      <c r="AJ106">
        <f t="shared" si="98"/>
        <v>-0.51879584327558748</v>
      </c>
      <c r="AK106">
        <f t="shared" si="99"/>
        <v>-2.5011037543639151E-2</v>
      </c>
      <c r="AL106">
        <f t="shared" si="100"/>
        <v>2.141311687475103</v>
      </c>
      <c r="AM106">
        <f t="shared" si="101"/>
        <v>1.8298766812666198</v>
      </c>
      <c r="AN106" s="119">
        <f t="shared" si="104"/>
        <v>8.4493130861592025</v>
      </c>
      <c r="AO106" s="119">
        <f t="shared" si="104"/>
        <v>8.4493130861597301</v>
      </c>
      <c r="AP106" s="119">
        <f t="shared" si="104"/>
        <v>8.4493130861914025</v>
      </c>
      <c r="AQ106" s="119">
        <f t="shared" si="104"/>
        <v>8.4493130880919285</v>
      </c>
      <c r="AR106" s="119">
        <f t="shared" si="104"/>
        <v>8.4493132021338404</v>
      </c>
      <c r="AS106" s="119">
        <f t="shared" si="104"/>
        <v>8.4493200452351989</v>
      </c>
      <c r="AT106" s="119">
        <f t="shared" si="104"/>
        <v>8.4497305400675433</v>
      </c>
      <c r="AU106" s="119">
        <f t="shared" si="102"/>
        <v>8.4739181782376889</v>
      </c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</row>
    <row r="107" spans="1:75" s="26" customFormat="1" ht="12.75" customHeight="1">
      <c r="A107" s="103" t="s">
        <v>384</v>
      </c>
      <c r="B107" s="104" t="s">
        <v>145</v>
      </c>
      <c r="C107" s="103">
        <v>49661.839</v>
      </c>
      <c r="D107" s="103" t="s">
        <v>248</v>
      </c>
      <c r="E107" s="26">
        <f t="shared" si="85"/>
        <v>2781.0415955425219</v>
      </c>
      <c r="F107" s="26">
        <f t="shared" si="86"/>
        <v>2781</v>
      </c>
      <c r="G107" s="26">
        <f t="shared" si="83"/>
        <v>0.10840070000267588</v>
      </c>
      <c r="I107" s="26">
        <f>+G107</f>
        <v>0.10840070000267588</v>
      </c>
      <c r="P107" s="26">
        <f t="shared" si="87"/>
        <v>0.10683527510900287</v>
      </c>
      <c r="Q107" s="27">
        <f t="shared" si="88"/>
        <v>34643.339</v>
      </c>
      <c r="R107" s="26">
        <f t="shared" si="84"/>
        <v>2.4505550977311435E-6</v>
      </c>
      <c r="S107" s="105">
        <f>S$16</f>
        <v>0.1</v>
      </c>
      <c r="W107" s="26">
        <f>AB107</f>
        <v>0.12593811260502918</v>
      </c>
      <c r="Z107">
        <f t="shared" si="89"/>
        <v>2781</v>
      </c>
      <c r="AA107" s="119">
        <f t="shared" si="90"/>
        <v>0.11626702016064082</v>
      </c>
      <c r="AB107" s="119">
        <f t="shared" si="91"/>
        <v>0.12593811260502918</v>
      </c>
      <c r="AC107" s="119">
        <f t="shared" si="92"/>
        <v>1.5654248936730064E-3</v>
      </c>
      <c r="AD107" s="119">
        <f t="shared" si="93"/>
        <v>-7.8663201579649428E-3</v>
      </c>
      <c r="AE107" s="119">
        <f t="shared" si="94"/>
        <v>6.1878992827605604E-6</v>
      </c>
      <c r="AF107">
        <f t="shared" si="95"/>
        <v>1.5654248936730064E-3</v>
      </c>
      <c r="AG107" s="146"/>
      <c r="AH107">
        <f t="shared" si="96"/>
        <v>-1.7537412602353298E-2</v>
      </c>
      <c r="AI107">
        <f t="shared" si="97"/>
        <v>1.0185671220014672</v>
      </c>
      <c r="AJ107">
        <f t="shared" si="98"/>
        <v>-0.42693576402644801</v>
      </c>
      <c r="AK107">
        <f t="shared" si="99"/>
        <v>-2.3203443339490808E-2</v>
      </c>
      <c r="AL107">
        <f t="shared" si="100"/>
        <v>2.2456520261900965</v>
      </c>
      <c r="AM107">
        <f t="shared" si="101"/>
        <v>2.080930654465007</v>
      </c>
      <c r="AN107" s="119">
        <f t="shared" si="104"/>
        <v>8.5518313656902212</v>
      </c>
      <c r="AO107" s="119">
        <f t="shared" si="104"/>
        <v>8.551831365691319</v>
      </c>
      <c r="AP107" s="119">
        <f t="shared" si="104"/>
        <v>8.5518313657488125</v>
      </c>
      <c r="AQ107" s="119">
        <f t="shared" si="104"/>
        <v>8.5518313687595704</v>
      </c>
      <c r="AR107" s="119">
        <f t="shared" si="104"/>
        <v>8.5518315264263425</v>
      </c>
      <c r="AS107" s="119">
        <f t="shared" si="104"/>
        <v>8.5518397830445547</v>
      </c>
      <c r="AT107" s="119">
        <f t="shared" si="104"/>
        <v>8.5522720481640011</v>
      </c>
      <c r="AU107" s="119">
        <f t="shared" si="102"/>
        <v>8.5746017797909424</v>
      </c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</row>
    <row r="108" spans="1:75" s="26" customFormat="1" ht="12.75" customHeight="1">
      <c r="A108" s="103" t="s">
        <v>553</v>
      </c>
      <c r="B108" s="104" t="s">
        <v>145</v>
      </c>
      <c r="C108" s="103">
        <v>49693.124000000003</v>
      </c>
      <c r="D108" s="103" t="s">
        <v>248</v>
      </c>
      <c r="E108" s="26">
        <f t="shared" si="85"/>
        <v>2793.0462832224521</v>
      </c>
      <c r="F108" s="26">
        <f t="shared" si="86"/>
        <v>2793</v>
      </c>
      <c r="G108" s="26">
        <f t="shared" si="83"/>
        <v>0.12061710000125458</v>
      </c>
      <c r="K108" s="26">
        <f>+G108</f>
        <v>0.12061710000125458</v>
      </c>
      <c r="O108" s="26">
        <f ca="1">+C$11+C$12*$F108</f>
        <v>0.18523753119282421</v>
      </c>
      <c r="P108" s="26">
        <f t="shared" si="87"/>
        <v>0.10772615036259507</v>
      </c>
      <c r="Q108" s="27">
        <f t="shared" si="88"/>
        <v>34674.624000000003</v>
      </c>
      <c r="R108" s="26">
        <f t="shared" si="84"/>
        <v>1.6617658258645583E-4</v>
      </c>
      <c r="S108" s="105">
        <f>S$18</f>
        <v>1</v>
      </c>
      <c r="Y108" s="26">
        <f>AB108</f>
        <v>0.13769871123559088</v>
      </c>
      <c r="Z108">
        <f t="shared" si="89"/>
        <v>2793</v>
      </c>
      <c r="AA108" s="119">
        <f t="shared" si="90"/>
        <v>0.11733022138683513</v>
      </c>
      <c r="AB108" s="119">
        <f t="shared" si="91"/>
        <v>0.13769871123559088</v>
      </c>
      <c r="AC108" s="119">
        <f t="shared" si="92"/>
        <v>1.2890949638659513E-2</v>
      </c>
      <c r="AD108" s="119">
        <f t="shared" si="93"/>
        <v>3.2868786144194528E-3</v>
      </c>
      <c r="AE108" s="119">
        <f t="shared" si="94"/>
        <v>1.0803571025927943E-5</v>
      </c>
      <c r="AF108">
        <f t="shared" si="95"/>
        <v>1.2890949638659513E-2</v>
      </c>
      <c r="AG108" s="146"/>
      <c r="AH108">
        <f t="shared" si="96"/>
        <v>-1.7081611234336293E-2</v>
      </c>
      <c r="AI108">
        <f t="shared" si="97"/>
        <v>1.018838094767387</v>
      </c>
      <c r="AJ108">
        <f t="shared" si="98"/>
        <v>-0.41629624568351298</v>
      </c>
      <c r="AK108">
        <f t="shared" si="99"/>
        <v>-2.29839941646632E-2</v>
      </c>
      <c r="AL108">
        <f t="shared" si="100"/>
        <v>2.2573855048898479</v>
      </c>
      <c r="AM108">
        <f t="shared" si="101"/>
        <v>2.1125888282229166</v>
      </c>
      <c r="AN108" s="119">
        <f t="shared" si="104"/>
        <v>8.5633443371092159</v>
      </c>
      <c r="AO108" s="119">
        <f t="shared" si="104"/>
        <v>8.5633443371103937</v>
      </c>
      <c r="AP108" s="119">
        <f t="shared" si="104"/>
        <v>8.5633443371712819</v>
      </c>
      <c r="AQ108" s="119">
        <f t="shared" si="104"/>
        <v>8.5633443403168528</v>
      </c>
      <c r="AR108" s="119">
        <f t="shared" si="104"/>
        <v>8.5633445028232824</v>
      </c>
      <c r="AS108" s="119">
        <f t="shared" si="104"/>
        <v>8.5633528981859808</v>
      </c>
      <c r="AT108" s="119">
        <f t="shared" si="104"/>
        <v>8.5637865054968305</v>
      </c>
      <c r="AU108" s="119">
        <f t="shared" si="102"/>
        <v>8.5858933986567259</v>
      </c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</row>
    <row r="109" spans="1:75" s="26" customFormat="1" ht="12.75" customHeight="1">
      <c r="A109" s="70" t="s">
        <v>134</v>
      </c>
      <c r="B109" s="70"/>
      <c r="C109" s="71">
        <v>49737.396000000001</v>
      </c>
      <c r="D109" s="72">
        <v>4.0000000000000001E-3</v>
      </c>
      <c r="E109" s="26">
        <f t="shared" si="85"/>
        <v>2810.0343456474407</v>
      </c>
      <c r="F109" s="26">
        <f t="shared" si="86"/>
        <v>2810</v>
      </c>
      <c r="G109" s="26">
        <f t="shared" si="83"/>
        <v>8.9507000004232395E-2</v>
      </c>
      <c r="I109" s="26">
        <f t="shared" ref="I109:I115" si="105">+G109</f>
        <v>8.9507000004232395E-2</v>
      </c>
      <c r="P109" s="26">
        <f t="shared" si="87"/>
        <v>0.10899414973592962</v>
      </c>
      <c r="Q109" s="27">
        <f t="shared" si="88"/>
        <v>34718.896000000001</v>
      </c>
      <c r="R109" s="26">
        <f t="shared" si="84"/>
        <v>3.7974900466558728E-4</v>
      </c>
      <c r="S109" s="105">
        <f t="shared" ref="S109:S115" si="106">S$16</f>
        <v>0.1</v>
      </c>
      <c r="W109" s="26">
        <f t="shared" ref="W109:W115" si="107">AB109</f>
        <v>0.10593882304441471</v>
      </c>
      <c r="Z109">
        <f t="shared" si="89"/>
        <v>2810</v>
      </c>
      <c r="AA109" s="119">
        <f t="shared" si="90"/>
        <v>0.11884126370084691</v>
      </c>
      <c r="AB109" s="119">
        <f t="shared" si="91"/>
        <v>0.10593882304441471</v>
      </c>
      <c r="AC109" s="119">
        <f t="shared" si="92"/>
        <v>-1.9487149731697226E-2</v>
      </c>
      <c r="AD109" s="119">
        <f t="shared" si="93"/>
        <v>-2.9334263696614515E-2</v>
      </c>
      <c r="AE109" s="119">
        <f t="shared" si="94"/>
        <v>8.6049902662251629E-5</v>
      </c>
      <c r="AF109">
        <f t="shared" si="95"/>
        <v>-1.9487149731697226E-2</v>
      </c>
      <c r="AG109" s="146"/>
      <c r="AH109">
        <f t="shared" si="96"/>
        <v>-1.6431823040182317E-2</v>
      </c>
      <c r="AI109">
        <f t="shared" si="97"/>
        <v>1.0192177653477748</v>
      </c>
      <c r="AJ109">
        <f t="shared" si="98"/>
        <v>-0.40111610313934359</v>
      </c>
      <c r="AK109">
        <f t="shared" si="99"/>
        <v>-2.2667494287287197E-2</v>
      </c>
      <c r="AL109">
        <f t="shared" si="100"/>
        <v>2.274018558486337</v>
      </c>
      <c r="AM109">
        <f t="shared" si="101"/>
        <v>2.1588358757430313</v>
      </c>
      <c r="AN109" s="119">
        <f t="shared" si="104"/>
        <v>8.5796595919510548</v>
      </c>
      <c r="AO109" s="119">
        <f t="shared" si="104"/>
        <v>8.5796595919523533</v>
      </c>
      <c r="AP109" s="119">
        <f t="shared" si="104"/>
        <v>8.5796595920181993</v>
      </c>
      <c r="AQ109" s="119">
        <f t="shared" si="104"/>
        <v>8.5796595953568495</v>
      </c>
      <c r="AR109" s="119">
        <f t="shared" si="104"/>
        <v>8.5796597646433579</v>
      </c>
      <c r="AS109" s="119">
        <f t="shared" si="104"/>
        <v>8.5796683482849811</v>
      </c>
      <c r="AT109" s="119">
        <f t="shared" si="104"/>
        <v>8.5801034714751783</v>
      </c>
      <c r="AU109" s="119">
        <f t="shared" si="102"/>
        <v>8.6018898587165893</v>
      </c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</row>
    <row r="110" spans="1:75" s="26" customFormat="1" ht="12.75" customHeight="1">
      <c r="A110" s="70" t="s">
        <v>135</v>
      </c>
      <c r="B110" s="70"/>
      <c r="C110" s="71">
        <v>50008.466999999997</v>
      </c>
      <c r="D110" s="72">
        <v>3.0000000000000001E-3</v>
      </c>
      <c r="E110" s="26">
        <f t="shared" si="85"/>
        <v>2914.0497745777889</v>
      </c>
      <c r="F110" s="26">
        <f t="shared" si="86"/>
        <v>2914</v>
      </c>
      <c r="G110" s="26">
        <f t="shared" si="83"/>
        <v>0.12971580000157701</v>
      </c>
      <c r="I110" s="26">
        <f t="shared" si="105"/>
        <v>0.12971580000157701</v>
      </c>
      <c r="P110" s="26">
        <f t="shared" si="87"/>
        <v>0.1169025881128319</v>
      </c>
      <c r="Q110" s="27">
        <f t="shared" si="88"/>
        <v>34989.966999999997</v>
      </c>
      <c r="R110" s="26">
        <f t="shared" si="84"/>
        <v>1.6417839890587904E-4</v>
      </c>
      <c r="S110" s="105">
        <f t="shared" si="106"/>
        <v>0.1</v>
      </c>
      <c r="W110" s="26">
        <f t="shared" si="107"/>
        <v>0.14207841649827668</v>
      </c>
      <c r="Z110">
        <f t="shared" si="89"/>
        <v>2914</v>
      </c>
      <c r="AA110" s="119">
        <f t="shared" si="90"/>
        <v>0.12819899870565943</v>
      </c>
      <c r="AB110" s="119">
        <f t="shared" si="91"/>
        <v>0.14207841649827668</v>
      </c>
      <c r="AC110" s="119">
        <f t="shared" si="92"/>
        <v>1.281321188874511E-2</v>
      </c>
      <c r="AD110" s="119">
        <f t="shared" si="93"/>
        <v>1.5168012959175803E-3</v>
      </c>
      <c r="AE110" s="119">
        <f t="shared" si="94"/>
        <v>2.3006861712972511E-7</v>
      </c>
      <c r="AF110">
        <f t="shared" si="95"/>
        <v>1.281321188874511E-2</v>
      </c>
      <c r="AG110" s="146"/>
      <c r="AH110">
        <f t="shared" si="96"/>
        <v>-1.236261649669966E-2</v>
      </c>
      <c r="AI110">
        <f t="shared" si="97"/>
        <v>1.0214263103782764</v>
      </c>
      <c r="AJ110">
        <f t="shared" si="98"/>
        <v>-0.30574219252117774</v>
      </c>
      <c r="AK110">
        <f t="shared" si="99"/>
        <v>-2.0592499260655279E-2</v>
      </c>
      <c r="AL110">
        <f t="shared" si="100"/>
        <v>2.3760356448096593</v>
      </c>
      <c r="AM110">
        <f t="shared" si="101"/>
        <v>2.4836200921378686</v>
      </c>
      <c r="AN110" s="119">
        <f t="shared" si="104"/>
        <v>8.6795989263700495</v>
      </c>
      <c r="AO110" s="119">
        <f t="shared" si="104"/>
        <v>8.6795989263722095</v>
      </c>
      <c r="AP110" s="119">
        <f t="shared" si="104"/>
        <v>8.6795989264711135</v>
      </c>
      <c r="AQ110" s="119">
        <f t="shared" si="104"/>
        <v>8.679598930999326</v>
      </c>
      <c r="AR110" s="119">
        <f t="shared" si="104"/>
        <v>8.679599138321187</v>
      </c>
      <c r="AS110" s="119">
        <f t="shared" si="104"/>
        <v>8.6796086303997164</v>
      </c>
      <c r="AT110" s="119">
        <f t="shared" si="104"/>
        <v>8.6800431292384186</v>
      </c>
      <c r="AU110" s="119">
        <f t="shared" si="102"/>
        <v>8.6997505555533952</v>
      </c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</row>
    <row r="111" spans="1:75" s="26" customFormat="1" ht="12.75" customHeight="1">
      <c r="A111" s="70" t="s">
        <v>136</v>
      </c>
      <c r="B111" s="70"/>
      <c r="C111" s="71">
        <v>50425.449000000001</v>
      </c>
      <c r="D111" s="72">
        <v>8.0000000000000002E-3</v>
      </c>
      <c r="E111" s="26">
        <f t="shared" si="85"/>
        <v>3074.0542073139923</v>
      </c>
      <c r="F111" s="26">
        <f t="shared" si="86"/>
        <v>3074</v>
      </c>
      <c r="G111" s="26">
        <f t="shared" si="83"/>
        <v>0.14126779999787686</v>
      </c>
      <c r="I111" s="26">
        <f t="shared" si="105"/>
        <v>0.14126779999787686</v>
      </c>
      <c r="P111" s="26">
        <f t="shared" si="87"/>
        <v>0.12957716152635568</v>
      </c>
      <c r="Q111" s="27">
        <f t="shared" si="88"/>
        <v>35406.949000000001</v>
      </c>
      <c r="R111" s="26">
        <f t="shared" si="84"/>
        <v>1.3667102787181122E-4</v>
      </c>
      <c r="S111" s="105">
        <f t="shared" si="106"/>
        <v>0.1</v>
      </c>
      <c r="W111" s="26">
        <f t="shared" si="107"/>
        <v>0.14712692890266621</v>
      </c>
      <c r="Z111">
        <f t="shared" si="89"/>
        <v>3074</v>
      </c>
      <c r="AA111" s="119">
        <f t="shared" si="90"/>
        <v>0.14290474175891216</v>
      </c>
      <c r="AB111" s="119">
        <f t="shared" si="91"/>
        <v>0.14712692890266621</v>
      </c>
      <c r="AC111" s="119">
        <f t="shared" si="92"/>
        <v>1.1690638471521186E-2</v>
      </c>
      <c r="AD111" s="119">
        <f t="shared" si="93"/>
        <v>-1.6369417610352932E-3</v>
      </c>
      <c r="AE111" s="119">
        <f t="shared" si="94"/>
        <v>2.679578329021327E-7</v>
      </c>
      <c r="AF111">
        <f t="shared" si="95"/>
        <v>1.1690638471521186E-2</v>
      </c>
      <c r="AG111" s="146"/>
      <c r="AH111">
        <f t="shared" si="96"/>
        <v>-5.8591289047893493E-3</v>
      </c>
      <c r="AI111">
        <f t="shared" si="97"/>
        <v>1.024395375822188</v>
      </c>
      <c r="AJ111">
        <f t="shared" si="98"/>
        <v>-0.15236616586372345</v>
      </c>
      <c r="AK111">
        <f t="shared" si="99"/>
        <v>-1.6970664121375056E-2</v>
      </c>
      <c r="AL111">
        <f t="shared" si="100"/>
        <v>2.5337915442664416</v>
      </c>
      <c r="AM111">
        <f t="shared" si="101"/>
        <v>3.1886206672874011</v>
      </c>
      <c r="AN111" s="119">
        <f t="shared" ref="AN111:AT120" si="108">$AU111+$AB$7*SIN(AO111)</f>
        <v>8.8337462729426672</v>
      </c>
      <c r="AO111" s="119">
        <f t="shared" si="108"/>
        <v>8.8337462729463336</v>
      </c>
      <c r="AP111" s="119">
        <f t="shared" si="108"/>
        <v>8.8337462730949454</v>
      </c>
      <c r="AQ111" s="119">
        <f t="shared" si="108"/>
        <v>8.8337462791173742</v>
      </c>
      <c r="AR111" s="119">
        <f t="shared" si="108"/>
        <v>8.8337465231723353</v>
      </c>
      <c r="AS111" s="119">
        <f t="shared" si="108"/>
        <v>8.8337564133069293</v>
      </c>
      <c r="AT111" s="119">
        <f t="shared" si="108"/>
        <v>8.8341571480025323</v>
      </c>
      <c r="AU111" s="119">
        <f t="shared" si="102"/>
        <v>8.850305473763866</v>
      </c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</row>
    <row r="112" spans="1:75" s="26" customFormat="1" ht="12.75" customHeight="1">
      <c r="A112" s="103" t="s">
        <v>384</v>
      </c>
      <c r="B112" s="104" t="s">
        <v>145</v>
      </c>
      <c r="C112" s="103">
        <v>50503.64</v>
      </c>
      <c r="D112" s="103" t="s">
        <v>248</v>
      </c>
      <c r="E112" s="26">
        <f t="shared" si="85"/>
        <v>3104.0576765286733</v>
      </c>
      <c r="F112" s="26">
        <f t="shared" si="86"/>
        <v>3104</v>
      </c>
      <c r="G112" s="26">
        <f t="shared" si="83"/>
        <v>0.15030880000267643</v>
      </c>
      <c r="I112" s="26">
        <f t="shared" si="105"/>
        <v>0.15030880000267643</v>
      </c>
      <c r="P112" s="26">
        <f t="shared" si="87"/>
        <v>0.13202216078632009</v>
      </c>
      <c r="Q112" s="27">
        <f t="shared" si="88"/>
        <v>35485.14</v>
      </c>
      <c r="R112" s="26">
        <f t="shared" si="84"/>
        <v>3.3440117382918175E-4</v>
      </c>
      <c r="S112" s="105">
        <f t="shared" si="106"/>
        <v>0.1</v>
      </c>
      <c r="W112" s="26">
        <f t="shared" si="107"/>
        <v>0.15492628257814992</v>
      </c>
      <c r="Z112">
        <f t="shared" si="89"/>
        <v>3104</v>
      </c>
      <c r="AA112" s="119">
        <f t="shared" si="90"/>
        <v>0.14569322504079518</v>
      </c>
      <c r="AB112" s="119">
        <f t="shared" si="91"/>
        <v>0.15492628257814992</v>
      </c>
      <c r="AC112" s="119">
        <f t="shared" si="92"/>
        <v>1.8286639216356343E-2</v>
      </c>
      <c r="AD112" s="119">
        <f t="shared" si="93"/>
        <v>4.6155749618812525E-3</v>
      </c>
      <c r="AE112" s="119">
        <f t="shared" si="94"/>
        <v>2.1303532228745127E-6</v>
      </c>
      <c r="AF112">
        <f t="shared" si="95"/>
        <v>1.8286639216356343E-2</v>
      </c>
      <c r="AG112" s="146"/>
      <c r="AH112">
        <f t="shared" si="96"/>
        <v>-4.6174825754734883E-3</v>
      </c>
      <c r="AI112">
        <f t="shared" si="97"/>
        <v>1.0248881954253175</v>
      </c>
      <c r="AJ112">
        <f t="shared" si="98"/>
        <v>-0.12297305970526569</v>
      </c>
      <c r="AK112">
        <f t="shared" si="99"/>
        <v>-1.6239320512186732E-2</v>
      </c>
      <c r="AL112">
        <f t="shared" si="100"/>
        <v>2.5634683681863502</v>
      </c>
      <c r="AM112">
        <f t="shared" si="101"/>
        <v>3.3625686442459197</v>
      </c>
      <c r="AN112" s="119">
        <f t="shared" si="108"/>
        <v>8.8626965512632196</v>
      </c>
      <c r="AO112" s="119">
        <f t="shared" si="108"/>
        <v>8.8626965512671418</v>
      </c>
      <c r="AP112" s="119">
        <f t="shared" si="108"/>
        <v>8.8626965514231468</v>
      </c>
      <c r="AQ112" s="119">
        <f t="shared" si="108"/>
        <v>8.8626965576272614</v>
      </c>
      <c r="AR112" s="119">
        <f t="shared" si="108"/>
        <v>8.8626968043557319</v>
      </c>
      <c r="AS112" s="119">
        <f t="shared" si="108"/>
        <v>8.8627066163539308</v>
      </c>
      <c r="AT112" s="119">
        <f t="shared" si="108"/>
        <v>8.8630967747564551</v>
      </c>
      <c r="AU112" s="119">
        <f t="shared" si="102"/>
        <v>8.87853452092833</v>
      </c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</row>
    <row r="113" spans="1:75" s="26" customFormat="1" ht="12.75" customHeight="1">
      <c r="A113" s="70" t="s">
        <v>137</v>
      </c>
      <c r="B113" s="70"/>
      <c r="C113" s="71">
        <v>50790.319000000003</v>
      </c>
      <c r="D113" s="72">
        <v>3.0000000000000001E-3</v>
      </c>
      <c r="E113" s="26">
        <f t="shared" si="85"/>
        <v>3214.0622109507403</v>
      </c>
      <c r="F113" s="26">
        <f t="shared" si="86"/>
        <v>3214</v>
      </c>
      <c r="G113" s="26">
        <f t="shared" si="83"/>
        <v>0.16212580000137677</v>
      </c>
      <c r="I113" s="26">
        <f t="shared" si="105"/>
        <v>0.16212580000137677</v>
      </c>
      <c r="P113" s="26">
        <f t="shared" si="87"/>
        <v>0.14117227348897948</v>
      </c>
      <c r="Q113" s="27">
        <f t="shared" si="88"/>
        <v>35771.819000000003</v>
      </c>
      <c r="R113" s="26">
        <f t="shared" si="84"/>
        <v>4.3905027330573619E-4</v>
      </c>
      <c r="S113" s="105">
        <f t="shared" si="106"/>
        <v>0.1</v>
      </c>
      <c r="W113" s="26">
        <f t="shared" si="107"/>
        <v>0.16216058497849212</v>
      </c>
      <c r="Z113">
        <f t="shared" si="89"/>
        <v>3214</v>
      </c>
      <c r="AA113" s="119">
        <f t="shared" si="90"/>
        <v>0.15597174171521683</v>
      </c>
      <c r="AB113" s="119">
        <f t="shared" si="91"/>
        <v>0.16216058497849212</v>
      </c>
      <c r="AC113" s="119">
        <f t="shared" si="92"/>
        <v>2.0953526512397291E-2</v>
      </c>
      <c r="AD113" s="119">
        <f t="shared" si="93"/>
        <v>6.1540582861599469E-3</v>
      </c>
      <c r="AE113" s="119">
        <f t="shared" si="94"/>
        <v>3.7872433389453902E-6</v>
      </c>
      <c r="AF113">
        <f t="shared" si="95"/>
        <v>2.0953526512397291E-2</v>
      </c>
      <c r="AG113" s="146"/>
      <c r="AH113">
        <f t="shared" si="96"/>
        <v>-3.4784977115336868E-5</v>
      </c>
      <c r="AI113">
        <f t="shared" si="97"/>
        <v>1.026507673323263</v>
      </c>
      <c r="AJ113">
        <f t="shared" si="98"/>
        <v>-1.424021501249932E-2</v>
      </c>
      <c r="AK113">
        <f t="shared" si="99"/>
        <v>-1.3434323846531976E-2</v>
      </c>
      <c r="AL113">
        <f t="shared" si="100"/>
        <v>2.672512800660336</v>
      </c>
      <c r="AM113">
        <f t="shared" si="101"/>
        <v>4.1851981907223816</v>
      </c>
      <c r="AN113" s="119">
        <f t="shared" si="108"/>
        <v>8.9689594003330271</v>
      </c>
      <c r="AO113" s="119">
        <f t="shared" si="108"/>
        <v>8.9689594003376385</v>
      </c>
      <c r="AP113" s="119">
        <f t="shared" si="108"/>
        <v>8.9689594005104389</v>
      </c>
      <c r="AQ113" s="119">
        <f t="shared" si="108"/>
        <v>8.9689594069863805</v>
      </c>
      <c r="AR113" s="119">
        <f t="shared" si="108"/>
        <v>8.9689596496810413</v>
      </c>
      <c r="AS113" s="119">
        <f t="shared" si="108"/>
        <v>8.9689687449700894</v>
      </c>
      <c r="AT113" s="119">
        <f t="shared" si="108"/>
        <v>8.9693095731930264</v>
      </c>
      <c r="AU113" s="119">
        <f t="shared" si="102"/>
        <v>8.9820410271980293</v>
      </c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</row>
    <row r="114" spans="1:75" s="26" customFormat="1" ht="12.75" customHeight="1">
      <c r="A114" s="70" t="s">
        <v>138</v>
      </c>
      <c r="B114" s="70"/>
      <c r="C114" s="71">
        <v>50863.284</v>
      </c>
      <c r="D114" s="72">
        <v>4.0000000000000001E-3</v>
      </c>
      <c r="E114" s="26">
        <f t="shared" si="85"/>
        <v>3242.0603581959363</v>
      </c>
      <c r="F114" s="26">
        <f t="shared" si="86"/>
        <v>3242</v>
      </c>
      <c r="G114" s="26">
        <f t="shared" si="83"/>
        <v>0.15729740000097081</v>
      </c>
      <c r="I114" s="26">
        <f t="shared" si="105"/>
        <v>0.15729740000097081</v>
      </c>
      <c r="P114" s="26">
        <f t="shared" si="87"/>
        <v>0.14354784022679276</v>
      </c>
      <c r="Q114" s="27">
        <f t="shared" si="88"/>
        <v>35844.784</v>
      </c>
      <c r="R114" s="26">
        <f t="shared" si="84"/>
        <v>1.8905039398369513E-4</v>
      </c>
      <c r="S114" s="105">
        <f t="shared" si="106"/>
        <v>0.1</v>
      </c>
      <c r="W114" s="26">
        <f t="shared" si="107"/>
        <v>0.15616245904255036</v>
      </c>
      <c r="Z114">
        <f t="shared" si="89"/>
        <v>3242</v>
      </c>
      <c r="AA114" s="119">
        <f t="shared" si="90"/>
        <v>0.15859735529647384</v>
      </c>
      <c r="AB114" s="119">
        <f t="shared" si="91"/>
        <v>0.15616245904255036</v>
      </c>
      <c r="AC114" s="119">
        <f t="shared" si="92"/>
        <v>1.374955977417805E-2</v>
      </c>
      <c r="AD114" s="119">
        <f t="shared" si="93"/>
        <v>-1.2999552955030302E-3</v>
      </c>
      <c r="AE114" s="119">
        <f t="shared" si="94"/>
        <v>1.6898837703063707E-7</v>
      </c>
      <c r="AF114">
        <f t="shared" si="95"/>
        <v>1.374955977417805E-2</v>
      </c>
      <c r="AG114" s="146"/>
      <c r="AH114">
        <f t="shared" si="96"/>
        <v>1.1349409584204477E-3</v>
      </c>
      <c r="AI114">
        <f t="shared" si="97"/>
        <v>1.0268709734302732</v>
      </c>
      <c r="AJ114">
        <f t="shared" si="98"/>
        <v>1.3568061763919774E-2</v>
      </c>
      <c r="AK114">
        <f t="shared" si="99"/>
        <v>-1.2692067961363957E-2</v>
      </c>
      <c r="AL114">
        <f t="shared" si="100"/>
        <v>2.7003219750917551</v>
      </c>
      <c r="AM114">
        <f t="shared" si="101"/>
        <v>4.4585805981622686</v>
      </c>
      <c r="AN114" s="119">
        <f t="shared" si="108"/>
        <v>8.996033652629098</v>
      </c>
      <c r="AO114" s="119">
        <f t="shared" si="108"/>
        <v>8.9960336526337983</v>
      </c>
      <c r="AP114" s="119">
        <f t="shared" si="108"/>
        <v>8.9960336528076699</v>
      </c>
      <c r="AQ114" s="119">
        <f t="shared" si="108"/>
        <v>8.9960336592407444</v>
      </c>
      <c r="AR114" s="119">
        <f t="shared" si="108"/>
        <v>8.9960338972572398</v>
      </c>
      <c r="AS114" s="119">
        <f t="shared" si="108"/>
        <v>8.9960427035818231</v>
      </c>
      <c r="AT114" s="119">
        <f t="shared" si="108"/>
        <v>8.9963685021089113</v>
      </c>
      <c r="AU114" s="119">
        <f t="shared" si="102"/>
        <v>9.0083881378848609</v>
      </c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</row>
    <row r="115" spans="1:75" s="26" customFormat="1" ht="12.75" customHeight="1">
      <c r="A115" s="103" t="s">
        <v>384</v>
      </c>
      <c r="B115" s="104" t="s">
        <v>145</v>
      </c>
      <c r="C115" s="103">
        <v>51144.752</v>
      </c>
      <c r="D115" s="103" t="s">
        <v>248</v>
      </c>
      <c r="E115" s="26">
        <f t="shared" si="85"/>
        <v>3350.0653264521043</v>
      </c>
      <c r="F115" s="26">
        <f t="shared" si="86"/>
        <v>3350</v>
      </c>
      <c r="G115" s="26">
        <f t="shared" ref="G115:G146" si="109">+C115-(C$7+F115*C$8)</f>
        <v>0.1702450000011595</v>
      </c>
      <c r="I115" s="26">
        <f t="shared" si="105"/>
        <v>0.1702450000011595</v>
      </c>
      <c r="P115" s="26">
        <f t="shared" si="87"/>
        <v>0.15288729733446332</v>
      </c>
      <c r="Q115" s="27">
        <f t="shared" si="88"/>
        <v>36126.252</v>
      </c>
      <c r="R115" s="26">
        <f t="shared" ref="R115:R146" si="110">+(P115-G115)^2</f>
        <v>3.0128984186543142E-4</v>
      </c>
      <c r="S115" s="105">
        <f t="shared" si="106"/>
        <v>0.1</v>
      </c>
      <c r="W115" s="26">
        <f t="shared" si="107"/>
        <v>0.16461016340100654</v>
      </c>
      <c r="Z115">
        <f t="shared" si="89"/>
        <v>3350</v>
      </c>
      <c r="AA115" s="119">
        <f t="shared" si="90"/>
        <v>0.16873578768025851</v>
      </c>
      <c r="AB115" s="119">
        <f t="shared" si="91"/>
        <v>0.16461016340100654</v>
      </c>
      <c r="AC115" s="119">
        <f t="shared" si="92"/>
        <v>1.7357702666696173E-2</v>
      </c>
      <c r="AD115" s="119">
        <f t="shared" si="93"/>
        <v>1.5092123209009822E-3</v>
      </c>
      <c r="AE115" s="119">
        <f t="shared" si="94"/>
        <v>2.2777218295593296E-7</v>
      </c>
      <c r="AF115">
        <f t="shared" si="95"/>
        <v>1.7357702666696173E-2</v>
      </c>
      <c r="AG115" s="146"/>
      <c r="AH115">
        <f t="shared" si="96"/>
        <v>5.634836600152961E-3</v>
      </c>
      <c r="AI115">
        <f t="shared" si="97"/>
        <v>1.0280769787404613</v>
      </c>
      <c r="AJ115">
        <f t="shared" si="98"/>
        <v>0.12070653615859997</v>
      </c>
      <c r="AK115">
        <f t="shared" si="99"/>
        <v>-9.7376109510502653E-3</v>
      </c>
      <c r="AL115">
        <f t="shared" si="100"/>
        <v>2.8077550888921969</v>
      </c>
      <c r="AM115">
        <f t="shared" si="101"/>
        <v>5.9351943268023915</v>
      </c>
      <c r="AN115" s="119">
        <f t="shared" si="108"/>
        <v>9.1005452160627112</v>
      </c>
      <c r="AO115" s="119">
        <f t="shared" si="108"/>
        <v>9.1005452160673173</v>
      </c>
      <c r="AP115" s="119">
        <f t="shared" si="108"/>
        <v>9.1005452162307741</v>
      </c>
      <c r="AQ115" s="119">
        <f t="shared" si="108"/>
        <v>9.100545222033448</v>
      </c>
      <c r="AR115" s="119">
        <f t="shared" si="108"/>
        <v>9.1005454280269671</v>
      </c>
      <c r="AS115" s="119">
        <f t="shared" si="108"/>
        <v>9.100552740736461</v>
      </c>
      <c r="AT115" s="119">
        <f t="shared" si="108"/>
        <v>9.1008123281386624</v>
      </c>
      <c r="AU115" s="119">
        <f t="shared" si="102"/>
        <v>9.1100127076769297</v>
      </c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</row>
    <row r="116" spans="1:75" s="26" customFormat="1" ht="12.75" customHeight="1">
      <c r="A116" s="103" t="s">
        <v>553</v>
      </c>
      <c r="B116" s="104" t="s">
        <v>145</v>
      </c>
      <c r="C116" s="103">
        <v>51189.053999999996</v>
      </c>
      <c r="D116" s="103" t="s">
        <v>248</v>
      </c>
      <c r="E116" s="26">
        <f t="shared" si="85"/>
        <v>3367.0649004842653</v>
      </c>
      <c r="F116" s="26">
        <f t="shared" si="86"/>
        <v>3367</v>
      </c>
      <c r="G116" s="26">
        <f t="shared" si="109"/>
        <v>0.1691348999956972</v>
      </c>
      <c r="K116" s="26">
        <f>+G116</f>
        <v>0.1691348999956972</v>
      </c>
      <c r="O116" s="26">
        <f ca="1">+C$11+C$12*$F116</f>
        <v>0.21369737701690281</v>
      </c>
      <c r="P116" s="26">
        <f t="shared" si="87"/>
        <v>0.1543829405877031</v>
      </c>
      <c r="Q116" s="27">
        <f t="shared" si="88"/>
        <v>36170.553999999996</v>
      </c>
      <c r="R116" s="26">
        <f t="shared" si="110"/>
        <v>2.176203063751054E-4</v>
      </c>
      <c r="S116" s="105">
        <f>S$18</f>
        <v>1</v>
      </c>
      <c r="Y116" s="26">
        <f>AB116</f>
        <v>0.16279564787435055</v>
      </c>
      <c r="Z116">
        <f t="shared" si="89"/>
        <v>3367</v>
      </c>
      <c r="AA116" s="119">
        <f t="shared" si="90"/>
        <v>0.170331073873314</v>
      </c>
      <c r="AB116" s="119">
        <f t="shared" si="91"/>
        <v>0.16279564787435055</v>
      </c>
      <c r="AC116" s="119">
        <f t="shared" si="92"/>
        <v>1.4751959407994092E-2</v>
      </c>
      <c r="AD116" s="119">
        <f t="shared" si="93"/>
        <v>-1.1961738776168074E-3</v>
      </c>
      <c r="AE116" s="119">
        <f t="shared" si="94"/>
        <v>1.4308319454928288E-6</v>
      </c>
      <c r="AF116">
        <f t="shared" si="95"/>
        <v>1.4751959407994092E-2</v>
      </c>
      <c r="AG116" s="146"/>
      <c r="AH116">
        <f t="shared" si="96"/>
        <v>6.3392521213466316E-3</v>
      </c>
      <c r="AI116">
        <f t="shared" si="97"/>
        <v>1.0282378274176385</v>
      </c>
      <c r="AJ116">
        <f t="shared" si="98"/>
        <v>0.13749705155352573</v>
      </c>
      <c r="AK116">
        <f t="shared" si="99"/>
        <v>-9.26082636474671E-3</v>
      </c>
      <c r="AL116">
        <f t="shared" si="100"/>
        <v>2.8246875166963399</v>
      </c>
      <c r="AM116">
        <f t="shared" si="101"/>
        <v>6.2581307183427413</v>
      </c>
      <c r="AN116" s="119">
        <f t="shared" si="108"/>
        <v>9.1170066432997263</v>
      </c>
      <c r="AO116" s="119">
        <f t="shared" si="108"/>
        <v>9.1170066433042454</v>
      </c>
      <c r="AP116" s="119">
        <f t="shared" si="108"/>
        <v>9.1170066434638635</v>
      </c>
      <c r="AQ116" s="119">
        <f t="shared" si="108"/>
        <v>9.1170066490998387</v>
      </c>
      <c r="AR116" s="119">
        <f t="shared" si="108"/>
        <v>9.1170068481015427</v>
      </c>
      <c r="AS116" s="119">
        <f t="shared" si="108"/>
        <v>9.1170138746831633</v>
      </c>
      <c r="AT116" s="119">
        <f t="shared" si="108"/>
        <v>9.1172619672708475</v>
      </c>
      <c r="AU116" s="119">
        <f t="shared" si="102"/>
        <v>9.1260091677367914</v>
      </c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</row>
    <row r="117" spans="1:75" s="26" customFormat="1" ht="12.75" customHeight="1">
      <c r="A117" s="103" t="s">
        <v>384</v>
      </c>
      <c r="B117" s="104" t="s">
        <v>145</v>
      </c>
      <c r="C117" s="103">
        <v>51488.764000000003</v>
      </c>
      <c r="D117" s="103" t="s">
        <v>248</v>
      </c>
      <c r="E117" s="26">
        <f t="shared" ref="E117:E148" si="111">+(C117-C$7)/C$8</f>
        <v>3482.0696933419144</v>
      </c>
      <c r="F117" s="26">
        <f t="shared" ref="F117:F148" si="112">ROUND(2*E117,0)/2</f>
        <v>3482</v>
      </c>
      <c r="G117" s="26">
        <f t="shared" si="109"/>
        <v>0.18162540000776062</v>
      </c>
      <c r="I117" s="26">
        <f>+G117</f>
        <v>0.18162540000776062</v>
      </c>
      <c r="P117" s="26">
        <f t="shared" ref="P117:P148" si="113">+D$11+D$12*F117+D$13*F117^2</f>
        <v>0.16468299821097437</v>
      </c>
      <c r="Q117" s="27">
        <f t="shared" ref="Q117:Q148" si="114">+C117-15018.5</f>
        <v>36470.264000000003</v>
      </c>
      <c r="R117" s="26">
        <f t="shared" si="110"/>
        <v>2.8704497864374577E-4</v>
      </c>
      <c r="S117" s="105">
        <f>S$16</f>
        <v>0.1</v>
      </c>
      <c r="W117" s="26">
        <f>AB117</f>
        <v>0.1705731935749962</v>
      </c>
      <c r="Z117">
        <f t="shared" ref="Z117:Z148" si="115">F117</f>
        <v>3482</v>
      </c>
      <c r="AA117" s="119">
        <f t="shared" ref="AA117:AA148" si="116">AB$3+AB$4*Z117+AB$5*Z117^2+AH117</f>
        <v>0.18109424579121805</v>
      </c>
      <c r="AB117" s="119">
        <f t="shared" ref="AB117:AB148" si="117">IF(S117&lt;&gt;0,G117-AH117, -9999)</f>
        <v>0.1705731935749962</v>
      </c>
      <c r="AC117" s="119">
        <f t="shared" ref="AC117:AC148" si="118">+G117-P117</f>
        <v>1.6942401796786244E-2</v>
      </c>
      <c r="AD117" s="119">
        <f t="shared" ref="AD117:AD148" si="119">IF(S117&lt;&gt;0,G117-AA117, -9999)</f>
        <v>5.3115421654256756E-4</v>
      </c>
      <c r="AE117" s="119">
        <f t="shared" ref="AE117:AE148" si="120">+(G117-AA117)^2*S117</f>
        <v>2.8212480175094875E-8</v>
      </c>
      <c r="AF117">
        <f t="shared" ref="AF117:AF148" si="121">IF(S117&lt;&gt;0,G117-P117, -9999)</f>
        <v>1.6942401796786244E-2</v>
      </c>
      <c r="AG117" s="146"/>
      <c r="AH117">
        <f t="shared" ref="AH117:AH148" si="122">$AB$6*($AB$11/AI117*AJ117+$AB$12)</f>
        <v>1.1052206432764408E-2</v>
      </c>
      <c r="AI117">
        <f t="shared" ref="AI117:AI148" si="123">1+$AB$7*COS(AL117)</f>
        <v>1.0291119619960352</v>
      </c>
      <c r="AJ117">
        <f t="shared" ref="AJ117:AJ148" si="124">SIN(AL117+RADIANS($AB$9))</f>
        <v>0.24992141051090372</v>
      </c>
      <c r="AK117">
        <f t="shared" ref="AK117:AK148" si="125">$AB$7*SIN(AL117)</f>
        <v>-5.9692102465673941E-3</v>
      </c>
      <c r="AL117">
        <f t="shared" ref="AL117:AL148" si="126">2*ATAN(AM117)</f>
        <v>2.9393525861145613</v>
      </c>
      <c r="AM117">
        <f t="shared" ref="AM117:AM148" si="127">SQRT((1+$AB$7)/(1-$AB$7))*TAN(AN117/2)</f>
        <v>9.8555075292726535</v>
      </c>
      <c r="AN117" s="119">
        <f t="shared" si="108"/>
        <v>9.2284227263622398</v>
      </c>
      <c r="AO117" s="119">
        <f t="shared" si="108"/>
        <v>9.2284227263656931</v>
      </c>
      <c r="AP117" s="119">
        <f t="shared" si="108"/>
        <v>9.2284227264841636</v>
      </c>
      <c r="AQ117" s="119">
        <f t="shared" si="108"/>
        <v>9.2284227305488038</v>
      </c>
      <c r="AR117" s="119">
        <f t="shared" si="108"/>
        <v>9.2284228700039534</v>
      </c>
      <c r="AS117" s="119">
        <f t="shared" si="108"/>
        <v>9.2284276546151176</v>
      </c>
      <c r="AT117" s="119">
        <f t="shared" si="108"/>
        <v>9.2285918086077476</v>
      </c>
      <c r="AU117" s="119">
        <f t="shared" ref="AU117:AU148" si="128">RADIANS($AB$9)+$AB$18*(F117-AB$15)</f>
        <v>9.2342205152005672</v>
      </c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</row>
    <row r="118" spans="1:75" s="26" customFormat="1" ht="12.75" customHeight="1">
      <c r="A118" s="103" t="s">
        <v>384</v>
      </c>
      <c r="B118" s="104" t="s">
        <v>145</v>
      </c>
      <c r="C118" s="103">
        <v>51582.582999999999</v>
      </c>
      <c r="D118" s="103" t="s">
        <v>248</v>
      </c>
      <c r="E118" s="26">
        <f t="shared" si="111"/>
        <v>3518.0699424530917</v>
      </c>
      <c r="F118" s="26">
        <f t="shared" si="112"/>
        <v>3518</v>
      </c>
      <c r="G118" s="26">
        <f t="shared" si="109"/>
        <v>0.18227459999616258</v>
      </c>
      <c r="I118" s="26">
        <f>+G118</f>
        <v>0.18227459999616258</v>
      </c>
      <c r="P118" s="26">
        <f t="shared" si="113"/>
        <v>0.16797270741344578</v>
      </c>
      <c r="Q118" s="27">
        <f t="shared" si="114"/>
        <v>36564.082999999999</v>
      </c>
      <c r="R118" s="26">
        <f t="shared" si="110"/>
        <v>2.0454413144756987E-4</v>
      </c>
      <c r="S118" s="105">
        <f>S$16</f>
        <v>0.1</v>
      </c>
      <c r="W118" s="26">
        <f>AB118</f>
        <v>0.16977178021772682</v>
      </c>
      <c r="Z118">
        <f t="shared" si="115"/>
        <v>3518</v>
      </c>
      <c r="AA118" s="119">
        <f t="shared" si="116"/>
        <v>0.18444734149279618</v>
      </c>
      <c r="AB118" s="119">
        <f t="shared" si="117"/>
        <v>0.16977178021772682</v>
      </c>
      <c r="AC118" s="119">
        <f t="shared" si="118"/>
        <v>1.4301892582716802E-2</v>
      </c>
      <c r="AD118" s="119">
        <f t="shared" si="119"/>
        <v>-2.1727414966336012E-3</v>
      </c>
      <c r="AE118" s="119">
        <f t="shared" si="120"/>
        <v>4.7208056111936219E-7</v>
      </c>
      <c r="AF118">
        <f t="shared" si="121"/>
        <v>1.4301892582716802E-2</v>
      </c>
      <c r="AG118" s="146"/>
      <c r="AH118">
        <f t="shared" si="122"/>
        <v>1.2502819778435757E-2</v>
      </c>
      <c r="AI118">
        <f t="shared" si="123"/>
        <v>1.0293076028915622</v>
      </c>
      <c r="AJ118">
        <f t="shared" si="124"/>
        <v>0.28454292257901831</v>
      </c>
      <c r="AK118">
        <f t="shared" si="125"/>
        <v>-4.9195746743822969E-3</v>
      </c>
      <c r="AL118">
        <f t="shared" si="126"/>
        <v>2.9752831052236388</v>
      </c>
      <c r="AM118">
        <f t="shared" si="127"/>
        <v>11.998036686330927</v>
      </c>
      <c r="AN118" s="119">
        <f t="shared" si="108"/>
        <v>9.2633179837270809</v>
      </c>
      <c r="AO118" s="119">
        <f t="shared" si="108"/>
        <v>9.263317983730035</v>
      </c>
      <c r="AP118" s="119">
        <f t="shared" si="108"/>
        <v>9.2633179838307456</v>
      </c>
      <c r="AQ118" s="119">
        <f t="shared" si="108"/>
        <v>9.263317987264335</v>
      </c>
      <c r="AR118" s="119">
        <f t="shared" si="108"/>
        <v>9.2633181043273698</v>
      </c>
      <c r="AS118" s="119">
        <f t="shared" si="108"/>
        <v>9.2633220954129456</v>
      </c>
      <c r="AT118" s="119">
        <f t="shared" si="108"/>
        <v>9.2634581638357254</v>
      </c>
      <c r="AU118" s="119">
        <f t="shared" si="128"/>
        <v>9.2680953717979229</v>
      </c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</row>
    <row r="119" spans="1:75" s="26" customFormat="1" ht="12.75" customHeight="1">
      <c r="A119" s="103" t="s">
        <v>384</v>
      </c>
      <c r="B119" s="104" t="s">
        <v>145</v>
      </c>
      <c r="C119" s="103">
        <v>51595.614000000001</v>
      </c>
      <c r="D119" s="103" t="s">
        <v>248</v>
      </c>
      <c r="E119" s="26">
        <f t="shared" si="111"/>
        <v>3523.0702008886738</v>
      </c>
      <c r="F119" s="26">
        <f t="shared" si="112"/>
        <v>3523</v>
      </c>
      <c r="G119" s="26">
        <f t="shared" si="109"/>
        <v>0.1829481000022497</v>
      </c>
      <c r="I119" s="26">
        <f>+G119</f>
        <v>0.1829481000022497</v>
      </c>
      <c r="P119" s="26">
        <f t="shared" si="113"/>
        <v>0.1684320756680657</v>
      </c>
      <c r="Q119" s="27">
        <f t="shared" si="114"/>
        <v>36577.114000000001</v>
      </c>
      <c r="R119" s="26">
        <f t="shared" si="110"/>
        <v>2.1071496247062211E-4</v>
      </c>
      <c r="S119" s="105">
        <f>S$16</f>
        <v>0.1</v>
      </c>
      <c r="W119" s="26">
        <f>AB119</f>
        <v>0.17024494945925595</v>
      </c>
      <c r="Z119">
        <f t="shared" si="115"/>
        <v>3523</v>
      </c>
      <c r="AA119" s="119">
        <f t="shared" si="116"/>
        <v>0.18491222651105135</v>
      </c>
      <c r="AB119" s="119">
        <f t="shared" si="117"/>
        <v>0.17024494945925595</v>
      </c>
      <c r="AC119" s="119">
        <f t="shared" si="118"/>
        <v>1.4516024334184002E-2</v>
      </c>
      <c r="AD119" s="119">
        <f t="shared" si="119"/>
        <v>-1.9641265088016502E-3</v>
      </c>
      <c r="AE119" s="119">
        <f t="shared" si="120"/>
        <v>3.8577929425773586E-7</v>
      </c>
      <c r="AF119">
        <f t="shared" si="121"/>
        <v>1.4516024334184002E-2</v>
      </c>
      <c r="AG119" s="146"/>
      <c r="AH119">
        <f t="shared" si="122"/>
        <v>1.2703150542993763E-2</v>
      </c>
      <c r="AI119">
        <f t="shared" si="123"/>
        <v>1.0293317932025896</v>
      </c>
      <c r="AJ119">
        <f t="shared" si="124"/>
        <v>0.28932441674035236</v>
      </c>
      <c r="AK119">
        <f t="shared" si="125"/>
        <v>-4.7732284406717673E-3</v>
      </c>
      <c r="AL119">
        <f t="shared" si="126"/>
        <v>2.9802744912071186</v>
      </c>
      <c r="AM119">
        <f t="shared" si="127"/>
        <v>12.370962016454527</v>
      </c>
      <c r="AN119" s="119">
        <f t="shared" si="108"/>
        <v>9.2681650503580464</v>
      </c>
      <c r="AO119" s="119">
        <f t="shared" si="108"/>
        <v>9.2681650503609259</v>
      </c>
      <c r="AP119" s="119">
        <f t="shared" si="108"/>
        <v>9.2681650504590145</v>
      </c>
      <c r="AQ119" s="119">
        <f t="shared" si="108"/>
        <v>9.2681650538006028</v>
      </c>
      <c r="AR119" s="119">
        <f t="shared" si="108"/>
        <v>9.268165167638454</v>
      </c>
      <c r="AS119" s="119">
        <f t="shared" si="108"/>
        <v>9.2681690457502981</v>
      </c>
      <c r="AT119" s="119">
        <f t="shared" si="108"/>
        <v>9.2683011598919745</v>
      </c>
      <c r="AU119" s="119">
        <f t="shared" si="128"/>
        <v>9.2728002129919993</v>
      </c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</row>
    <row r="120" spans="1:75" s="26" customFormat="1" ht="12.75" customHeight="1">
      <c r="A120" s="103" t="s">
        <v>602</v>
      </c>
      <c r="B120" s="104" t="s">
        <v>145</v>
      </c>
      <c r="C120" s="103">
        <v>51840.591999999997</v>
      </c>
      <c r="D120" s="103" t="s">
        <v>248</v>
      </c>
      <c r="E120" s="26">
        <f t="shared" si="111"/>
        <v>3617.0732176204478</v>
      </c>
      <c r="F120" s="26">
        <f t="shared" si="112"/>
        <v>3617</v>
      </c>
      <c r="G120" s="26">
        <f t="shared" si="109"/>
        <v>0.19080989999929443</v>
      </c>
      <c r="I120" s="26">
        <f>+G120</f>
        <v>0.19080989999929443</v>
      </c>
      <c r="P120" s="26">
        <f t="shared" si="113"/>
        <v>0.17718006145637757</v>
      </c>
      <c r="Q120" s="27">
        <f t="shared" si="114"/>
        <v>36822.091999999997</v>
      </c>
      <c r="R120" s="26">
        <f t="shared" si="110"/>
        <v>1.8577249870598188E-4</v>
      </c>
      <c r="S120" s="105">
        <f>S$16</f>
        <v>0.1</v>
      </c>
      <c r="W120" s="26">
        <f>AB120</f>
        <v>0.17440055097456766</v>
      </c>
      <c r="Z120">
        <f t="shared" si="115"/>
        <v>3617</v>
      </c>
      <c r="AA120" s="119">
        <f t="shared" si="116"/>
        <v>0.19360659832763832</v>
      </c>
      <c r="AB120" s="119">
        <f t="shared" si="117"/>
        <v>0.17440055097456766</v>
      </c>
      <c r="AC120" s="119">
        <f t="shared" si="118"/>
        <v>1.3629838542916856E-2</v>
      </c>
      <c r="AD120" s="119">
        <f t="shared" si="119"/>
        <v>-2.796698328343894E-3</v>
      </c>
      <c r="AE120" s="119">
        <f t="shared" si="120"/>
        <v>7.8215215397615314E-7</v>
      </c>
      <c r="AF120">
        <f t="shared" si="121"/>
        <v>1.3629838542916856E-2</v>
      </c>
      <c r="AG120" s="146"/>
      <c r="AH120">
        <f t="shared" si="122"/>
        <v>1.6409349024726762E-2</v>
      </c>
      <c r="AI120">
        <f t="shared" si="123"/>
        <v>1.0296500700605375</v>
      </c>
      <c r="AJ120">
        <f t="shared" si="124"/>
        <v>0.37777701185870632</v>
      </c>
      <c r="AK120">
        <f t="shared" si="125"/>
        <v>-2.0027849688737717E-3</v>
      </c>
      <c r="AL120">
        <f t="shared" si="126"/>
        <v>3.0741477108347199</v>
      </c>
      <c r="AM120">
        <f t="shared" si="127"/>
        <v>29.642575471665825</v>
      </c>
      <c r="AN120" s="119">
        <f t="shared" si="108"/>
        <v>9.3593069742772261</v>
      </c>
      <c r="AO120" s="119">
        <f t="shared" si="108"/>
        <v>9.3593069742785087</v>
      </c>
      <c r="AP120" s="119">
        <f t="shared" si="108"/>
        <v>9.3593069743217718</v>
      </c>
      <c r="AQ120" s="119">
        <f t="shared" si="108"/>
        <v>9.3593069757807168</v>
      </c>
      <c r="AR120" s="119">
        <f t="shared" si="108"/>
        <v>9.3593070249796906</v>
      </c>
      <c r="AS120" s="119">
        <f t="shared" si="108"/>
        <v>9.3593086840822668</v>
      </c>
      <c r="AT120" s="119">
        <f t="shared" si="108"/>
        <v>9.3593646327322428</v>
      </c>
      <c r="AU120" s="119">
        <f t="shared" si="128"/>
        <v>9.3612512274406505</v>
      </c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</row>
    <row r="121" spans="1:75" s="26" customFormat="1" ht="12.75" customHeight="1">
      <c r="A121" s="103" t="s">
        <v>606</v>
      </c>
      <c r="B121" s="104" t="s">
        <v>145</v>
      </c>
      <c r="C121" s="103">
        <v>51939.625</v>
      </c>
      <c r="D121" s="103" t="s">
        <v>248</v>
      </c>
      <c r="E121" s="26">
        <f t="shared" si="111"/>
        <v>3655.0741840582432</v>
      </c>
      <c r="F121" s="26">
        <f t="shared" si="112"/>
        <v>3655</v>
      </c>
      <c r="G121" s="26">
        <f t="shared" si="109"/>
        <v>0.19332849999773316</v>
      </c>
      <c r="K121" s="26">
        <f>+G121</f>
        <v>0.19332849999773316</v>
      </c>
      <c r="O121" s="26">
        <f ca="1">+C$11+C$12*$F121</f>
        <v>0.22797688154187601</v>
      </c>
      <c r="P121" s="26">
        <f t="shared" si="113"/>
        <v>0.18077677597867922</v>
      </c>
      <c r="Q121" s="27">
        <f t="shared" si="114"/>
        <v>36921.125</v>
      </c>
      <c r="R121" s="26">
        <f t="shared" si="110"/>
        <v>1.5754577585049557E-4</v>
      </c>
      <c r="S121" s="105">
        <f>S$18</f>
        <v>1</v>
      </c>
      <c r="Y121" s="26">
        <f>AB121</f>
        <v>0.1754576282675977</v>
      </c>
      <c r="Z121">
        <f t="shared" si="115"/>
        <v>3655</v>
      </c>
      <c r="AA121" s="119">
        <f t="shared" si="116"/>
        <v>0.19709246100363625</v>
      </c>
      <c r="AB121" s="119">
        <f t="shared" si="117"/>
        <v>0.1754576282675977</v>
      </c>
      <c r="AC121" s="119">
        <f t="shared" si="118"/>
        <v>1.2551724019053939E-2</v>
      </c>
      <c r="AD121" s="119">
        <f t="shared" si="119"/>
        <v>-3.7639610059030937E-3</v>
      </c>
      <c r="AE121" s="119">
        <f t="shared" si="120"/>
        <v>1.4167402453959029E-5</v>
      </c>
      <c r="AF121">
        <f t="shared" si="121"/>
        <v>1.2551724019053939E-2</v>
      </c>
      <c r="AG121" s="146"/>
      <c r="AH121">
        <f t="shared" si="122"/>
        <v>1.7870871730135476E-2</v>
      </c>
      <c r="AI121">
        <f t="shared" si="123"/>
        <v>1.029704718797291</v>
      </c>
      <c r="AJ121">
        <f t="shared" si="124"/>
        <v>0.41264451633786065</v>
      </c>
      <c r="AK121">
        <f t="shared" si="125"/>
        <v>-8.7606129933812419E-4</v>
      </c>
      <c r="AL121">
        <f t="shared" si="126"/>
        <v>3.1121088722694465</v>
      </c>
      <c r="AM121">
        <f t="shared" si="127"/>
        <v>67.828990248748894</v>
      </c>
      <c r="AN121" s="119">
        <f t="shared" ref="AN121:AT130" si="129">$AU121+$AB$7*SIN(AO121)</f>
        <v>9.3961576074249109</v>
      </c>
      <c r="AO121" s="119">
        <f t="shared" si="129"/>
        <v>9.3961576074254776</v>
      </c>
      <c r="AP121" s="119">
        <f t="shared" si="129"/>
        <v>9.3961576074445645</v>
      </c>
      <c r="AQ121" s="119">
        <f t="shared" si="129"/>
        <v>9.3961576080870799</v>
      </c>
      <c r="AR121" s="119">
        <f t="shared" si="129"/>
        <v>9.3961576297166545</v>
      </c>
      <c r="AS121" s="119">
        <f t="shared" si="129"/>
        <v>9.396158357851137</v>
      </c>
      <c r="AT121" s="119">
        <f t="shared" si="129"/>
        <v>9.3961828696449299</v>
      </c>
      <c r="AU121" s="119">
        <f t="shared" si="128"/>
        <v>9.3970080205156385</v>
      </c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</row>
    <row r="122" spans="1:75" s="26" customFormat="1" ht="12.75" customHeight="1">
      <c r="A122" s="103" t="s">
        <v>610</v>
      </c>
      <c r="B122" s="104" t="s">
        <v>145</v>
      </c>
      <c r="C122" s="103">
        <v>52184.605000000003</v>
      </c>
      <c r="D122" s="103" t="s">
        <v>248</v>
      </c>
      <c r="E122" s="26">
        <f t="shared" si="111"/>
        <v>3749.0779682304983</v>
      </c>
      <c r="F122" s="26">
        <f t="shared" si="112"/>
        <v>3749</v>
      </c>
      <c r="G122" s="26">
        <f t="shared" si="109"/>
        <v>0.2031903000024613</v>
      </c>
      <c r="I122" s="26">
        <f>+G122</f>
        <v>0.2031903000024613</v>
      </c>
      <c r="P122" s="26">
        <f t="shared" si="113"/>
        <v>0.18982306203754387</v>
      </c>
      <c r="Q122" s="27">
        <f t="shared" si="114"/>
        <v>37166.105000000003</v>
      </c>
      <c r="R122" s="26">
        <f t="shared" si="110"/>
        <v>1.7868305081072982E-4</v>
      </c>
      <c r="S122" s="105">
        <f>S$16</f>
        <v>0.1</v>
      </c>
      <c r="W122" s="26">
        <f>AB122</f>
        <v>0.18181237558541868</v>
      </c>
      <c r="Z122">
        <f t="shared" si="115"/>
        <v>3749</v>
      </c>
      <c r="AA122" s="119">
        <f t="shared" si="116"/>
        <v>0.20562649599965707</v>
      </c>
      <c r="AB122" s="119">
        <f t="shared" si="117"/>
        <v>0.18181237558541868</v>
      </c>
      <c r="AC122" s="119">
        <f t="shared" si="118"/>
        <v>1.3367237964917428E-2</v>
      </c>
      <c r="AD122" s="119">
        <f t="shared" si="119"/>
        <v>-2.4361959971957725E-3</v>
      </c>
      <c r="AE122" s="119">
        <f t="shared" si="120"/>
        <v>5.935050936752704E-7</v>
      </c>
      <c r="AF122">
        <f t="shared" si="121"/>
        <v>1.3367237964917428E-2</v>
      </c>
      <c r="AG122" s="146"/>
      <c r="AH122">
        <f t="shared" si="122"/>
        <v>2.1377924417042619E-2</v>
      </c>
      <c r="AI122">
        <f t="shared" si="123"/>
        <v>1.0296559850258085</v>
      </c>
      <c r="AJ122">
        <f t="shared" si="124"/>
        <v>0.49624056964583546</v>
      </c>
      <c r="AK122">
        <f t="shared" si="125"/>
        <v>1.9132052622114384E-3</v>
      </c>
      <c r="AL122">
        <f t="shared" si="126"/>
        <v>-3.0771686380707846</v>
      </c>
      <c r="AM122">
        <f t="shared" si="127"/>
        <v>-31.033585748138989</v>
      </c>
      <c r="AN122" s="119">
        <f t="shared" si="129"/>
        <v>9.487316315737127</v>
      </c>
      <c r="AO122" s="119">
        <f t="shared" si="129"/>
        <v>9.4873163157358995</v>
      </c>
      <c r="AP122" s="119">
        <f t="shared" si="129"/>
        <v>9.4873163156945335</v>
      </c>
      <c r="AQ122" s="119">
        <f t="shared" si="129"/>
        <v>9.4873163142998198</v>
      </c>
      <c r="AR122" s="119">
        <f t="shared" si="129"/>
        <v>9.4873162672756965</v>
      </c>
      <c r="AS122" s="119">
        <f t="shared" si="129"/>
        <v>9.4873146818120926</v>
      </c>
      <c r="AT122" s="119">
        <f t="shared" si="129"/>
        <v>9.4872612264722065</v>
      </c>
      <c r="AU122" s="119">
        <f t="shared" si="128"/>
        <v>9.4854590349642898</v>
      </c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</row>
    <row r="123" spans="1:75" s="26" customFormat="1" ht="12.75" customHeight="1">
      <c r="A123" s="103" t="s">
        <v>614</v>
      </c>
      <c r="B123" s="104" t="s">
        <v>145</v>
      </c>
      <c r="C123" s="103">
        <v>52278.428</v>
      </c>
      <c r="D123" s="103" t="s">
        <v>248</v>
      </c>
      <c r="E123" s="26">
        <f t="shared" si="111"/>
        <v>3785.0797522226326</v>
      </c>
      <c r="F123" s="26">
        <f t="shared" si="112"/>
        <v>3785</v>
      </c>
      <c r="G123" s="26">
        <f t="shared" si="109"/>
        <v>0.20783949999895412</v>
      </c>
      <c r="I123" s="26">
        <f>+G123</f>
        <v>0.20783949999895412</v>
      </c>
      <c r="P123" s="26">
        <f t="shared" si="113"/>
        <v>0.1933438529776485</v>
      </c>
      <c r="Q123" s="27">
        <f t="shared" si="114"/>
        <v>37259.928</v>
      </c>
      <c r="R123" s="26">
        <f t="shared" si="110"/>
        <v>2.1012378256628661E-4</v>
      </c>
      <c r="S123" s="105">
        <f>S$16</f>
        <v>0.1</v>
      </c>
      <c r="W123" s="26">
        <f>AB123</f>
        <v>0.18516402994684408</v>
      </c>
      <c r="Z123">
        <f t="shared" si="115"/>
        <v>3785</v>
      </c>
      <c r="AA123" s="119">
        <f t="shared" si="116"/>
        <v>0.20885658780918262</v>
      </c>
      <c r="AB123" s="119">
        <f t="shared" si="117"/>
        <v>0.18516402994684408</v>
      </c>
      <c r="AC123" s="119">
        <f t="shared" si="118"/>
        <v>1.4495647021305624E-2</v>
      </c>
      <c r="AD123" s="119">
        <f t="shared" si="119"/>
        <v>-1.0170878102284953E-3</v>
      </c>
      <c r="AE123" s="119">
        <f t="shared" si="120"/>
        <v>1.0344676137153956E-7</v>
      </c>
      <c r="AF123">
        <f t="shared" si="121"/>
        <v>1.4495647021305624E-2</v>
      </c>
      <c r="AG123" s="146"/>
      <c r="AH123">
        <f t="shared" si="122"/>
        <v>2.2675470052110052E-2</v>
      </c>
      <c r="AI123">
        <f t="shared" si="123"/>
        <v>1.0295680327929175</v>
      </c>
      <c r="AJ123">
        <f t="shared" si="124"/>
        <v>0.52713178184544296</v>
      </c>
      <c r="AK123">
        <f t="shared" si="125"/>
        <v>2.9781267574235286E-3</v>
      </c>
      <c r="AL123">
        <f t="shared" si="126"/>
        <v>-3.0412100258478429</v>
      </c>
      <c r="AM123">
        <f t="shared" si="127"/>
        <v>-19.907032895076828</v>
      </c>
      <c r="AN123" s="119">
        <f t="shared" si="129"/>
        <v>9.5222252123135753</v>
      </c>
      <c r="AO123" s="119">
        <f t="shared" si="129"/>
        <v>9.5222252123116977</v>
      </c>
      <c r="AP123" s="119">
        <f t="shared" si="129"/>
        <v>9.5222252122481841</v>
      </c>
      <c r="AQ123" s="119">
        <f t="shared" si="129"/>
        <v>9.5222252101007694</v>
      </c>
      <c r="AR123" s="119">
        <f t="shared" si="129"/>
        <v>9.5222251374956937</v>
      </c>
      <c r="AS123" s="119">
        <f t="shared" si="129"/>
        <v>9.5222226826851646</v>
      </c>
      <c r="AT123" s="119">
        <f t="shared" si="129"/>
        <v>9.522139684773288</v>
      </c>
      <c r="AU123" s="119">
        <f t="shared" si="128"/>
        <v>9.5193338915616472</v>
      </c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</row>
    <row r="124" spans="1:75" s="26" customFormat="1" ht="12.75" customHeight="1">
      <c r="A124" s="103" t="s">
        <v>606</v>
      </c>
      <c r="B124" s="104" t="s">
        <v>145</v>
      </c>
      <c r="C124" s="103">
        <v>52330.551299999999</v>
      </c>
      <c r="D124" s="103" t="s">
        <v>248</v>
      </c>
      <c r="E124" s="26">
        <f t="shared" si="111"/>
        <v>3805.0805173607891</v>
      </c>
      <c r="F124" s="26">
        <f t="shared" si="112"/>
        <v>3805</v>
      </c>
      <c r="G124" s="26">
        <f t="shared" si="109"/>
        <v>0.20983349999733036</v>
      </c>
      <c r="K124" s="26">
        <f>+G124</f>
        <v>0.20983349999733036</v>
      </c>
      <c r="O124" s="26">
        <f ca="1">+C$11+C$12*$F124</f>
        <v>0.23541412348196625</v>
      </c>
      <c r="P124" s="26">
        <f t="shared" si="113"/>
        <v>0.19531331088372772</v>
      </c>
      <c r="Q124" s="27">
        <f t="shared" si="114"/>
        <v>37312.051299999999</v>
      </c>
      <c r="R124" s="26">
        <f t="shared" si="110"/>
        <v>2.1083589189478474E-4</v>
      </c>
      <c r="S124" s="105">
        <f>S$18</f>
        <v>1</v>
      </c>
      <c r="Y124" s="26">
        <f>AB124</f>
        <v>0.18644906436990616</v>
      </c>
      <c r="Z124">
        <f t="shared" si="115"/>
        <v>3805</v>
      </c>
      <c r="AA124" s="119">
        <f t="shared" si="116"/>
        <v>0.21064094168141678</v>
      </c>
      <c r="AB124" s="119">
        <f t="shared" si="117"/>
        <v>0.18644906436990616</v>
      </c>
      <c r="AC124" s="119">
        <f t="shared" si="118"/>
        <v>1.4520189113602644E-2</v>
      </c>
      <c r="AD124" s="119">
        <f t="shared" si="119"/>
        <v>-8.0744168408641848E-4</v>
      </c>
      <c r="AE124" s="119">
        <f t="shared" si="120"/>
        <v>6.5196207320031156E-7</v>
      </c>
      <c r="AF124">
        <f t="shared" si="121"/>
        <v>1.4520189113602644E-2</v>
      </c>
      <c r="AG124" s="146"/>
      <c r="AH124">
        <f t="shared" si="122"/>
        <v>2.3384435627424219E-2</v>
      </c>
      <c r="AI124">
        <f t="shared" si="123"/>
        <v>1.0295026537912246</v>
      </c>
      <c r="AJ124">
        <f t="shared" si="124"/>
        <v>0.54399903582608655</v>
      </c>
      <c r="AK124">
        <f t="shared" si="125"/>
        <v>3.5680837296041159E-3</v>
      </c>
      <c r="AL124">
        <f t="shared" si="126"/>
        <v>-3.0212360796442734</v>
      </c>
      <c r="AM124">
        <f t="shared" si="127"/>
        <v>-16.597224956550075</v>
      </c>
      <c r="AN124" s="119">
        <f t="shared" si="129"/>
        <v>9.5416175580700386</v>
      </c>
      <c r="AO124" s="119">
        <f t="shared" si="129"/>
        <v>9.5416175580678146</v>
      </c>
      <c r="AP124" s="119">
        <f t="shared" si="129"/>
        <v>9.5416175579924953</v>
      </c>
      <c r="AQ124" s="119">
        <f t="shared" si="129"/>
        <v>9.5416175554405758</v>
      </c>
      <c r="AR124" s="119">
        <f t="shared" si="129"/>
        <v>9.5416174689788527</v>
      </c>
      <c r="AS124" s="119">
        <f t="shared" si="129"/>
        <v>9.5416145395650727</v>
      </c>
      <c r="AT124" s="119">
        <f t="shared" si="129"/>
        <v>9.5415152885509311</v>
      </c>
      <c r="AU124" s="119">
        <f t="shared" si="128"/>
        <v>9.5381532563379547</v>
      </c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</row>
    <row r="125" spans="1:75" s="26" customFormat="1" ht="12.75" customHeight="1">
      <c r="A125" s="103" t="s">
        <v>606</v>
      </c>
      <c r="B125" s="104" t="s">
        <v>145</v>
      </c>
      <c r="C125" s="103">
        <v>52559.893499999998</v>
      </c>
      <c r="D125" s="103" t="s">
        <v>248</v>
      </c>
      <c r="E125" s="26">
        <f t="shared" si="111"/>
        <v>3893.0837611782017</v>
      </c>
      <c r="F125" s="26">
        <f t="shared" si="112"/>
        <v>3893</v>
      </c>
      <c r="G125" s="26">
        <f t="shared" si="109"/>
        <v>0.2182870999968145</v>
      </c>
      <c r="K125" s="26">
        <f>+G125</f>
        <v>0.2182870999968145</v>
      </c>
      <c r="O125" s="26">
        <f ca="1">+C$11+C$12*$F125</f>
        <v>0.23977730542015249</v>
      </c>
      <c r="P125" s="26">
        <f t="shared" si="113"/>
        <v>0.20409316832728366</v>
      </c>
      <c r="Q125" s="27">
        <f t="shared" si="114"/>
        <v>37541.393499999998</v>
      </c>
      <c r="R125" s="26">
        <f t="shared" si="110"/>
        <v>2.0146769623931055E-4</v>
      </c>
      <c r="S125" s="105">
        <f>S$18</f>
        <v>1</v>
      </c>
      <c r="Y125" s="26">
        <f>AB125</f>
        <v>0.1918918500486308</v>
      </c>
      <c r="Z125">
        <f t="shared" si="115"/>
        <v>3893</v>
      </c>
      <c r="AA125" s="119">
        <f t="shared" si="116"/>
        <v>0.2183983275200429</v>
      </c>
      <c r="AB125" s="119">
        <f t="shared" si="117"/>
        <v>0.1918918500486308</v>
      </c>
      <c r="AC125" s="119">
        <f t="shared" si="118"/>
        <v>1.419393166953084E-2</v>
      </c>
      <c r="AD125" s="119">
        <f t="shared" si="119"/>
        <v>-1.1122752322839657E-4</v>
      </c>
      <c r="AE125" s="119">
        <f t="shared" si="120"/>
        <v>1.2371561923523499E-8</v>
      </c>
      <c r="AF125">
        <f t="shared" si="121"/>
        <v>1.419393166953084E-2</v>
      </c>
      <c r="AG125" s="146"/>
      <c r="AH125">
        <f t="shared" si="122"/>
        <v>2.6395249948183701E-2</v>
      </c>
      <c r="AI125">
        <f t="shared" si="123"/>
        <v>1.0290758508109492</v>
      </c>
      <c r="AJ125">
        <f t="shared" si="124"/>
        <v>0.61551727056939953</v>
      </c>
      <c r="AK125">
        <f t="shared" si="125"/>
        <v>6.1426949985938463E-3</v>
      </c>
      <c r="AL125">
        <f t="shared" si="126"/>
        <v>-2.9333896798076116</v>
      </c>
      <c r="AM125">
        <f t="shared" si="127"/>
        <v>-9.5712851374240522</v>
      </c>
      <c r="AN125" s="119">
        <f t="shared" si="129"/>
        <v>9.6269249622403539</v>
      </c>
      <c r="AO125" s="119">
        <f t="shared" si="129"/>
        <v>9.6269249622368243</v>
      </c>
      <c r="AP125" s="119">
        <f t="shared" si="129"/>
        <v>9.6269249621156092</v>
      </c>
      <c r="AQ125" s="119">
        <f t="shared" si="129"/>
        <v>9.6269249579519176</v>
      </c>
      <c r="AR125" s="119">
        <f t="shared" si="129"/>
        <v>9.6269248149312752</v>
      </c>
      <c r="AS125" s="119">
        <f t="shared" si="129"/>
        <v>9.6269199022483729</v>
      </c>
      <c r="AT125" s="119">
        <f t="shared" si="129"/>
        <v>9.6267511572093518</v>
      </c>
      <c r="AU125" s="119">
        <f t="shared" si="128"/>
        <v>9.6209584613537142</v>
      </c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</row>
    <row r="126" spans="1:75" s="26" customFormat="1" ht="12.75" customHeight="1">
      <c r="A126" s="103" t="s">
        <v>606</v>
      </c>
      <c r="B126" s="104" t="s">
        <v>145</v>
      </c>
      <c r="C126" s="103">
        <v>53018.576000000001</v>
      </c>
      <c r="D126" s="103" t="s">
        <v>248</v>
      </c>
      <c r="E126" s="26">
        <f t="shared" si="111"/>
        <v>4069.0895197445752</v>
      </c>
      <c r="F126" s="26">
        <f t="shared" si="112"/>
        <v>4069</v>
      </c>
      <c r="G126" s="26">
        <f t="shared" si="109"/>
        <v>0.23329430000012508</v>
      </c>
      <c r="K126" s="26">
        <f>+G126</f>
        <v>0.23329430000012508</v>
      </c>
      <c r="O126" s="26">
        <f ca="1">+C$11+C$12*$F126</f>
        <v>0.24850366929652501</v>
      </c>
      <c r="P126" s="26">
        <f t="shared" si="113"/>
        <v>0.22221140286989868</v>
      </c>
      <c r="Q126" s="27">
        <f t="shared" si="114"/>
        <v>38000.076000000001</v>
      </c>
      <c r="R126" s="26">
        <f t="shared" si="110"/>
        <v>1.2283060879918044E-4</v>
      </c>
      <c r="S126" s="105">
        <f>S$18</f>
        <v>1</v>
      </c>
      <c r="Y126" s="26">
        <f>AB126</f>
        <v>0.20147828773090035</v>
      </c>
      <c r="Z126">
        <f t="shared" si="115"/>
        <v>4069</v>
      </c>
      <c r="AA126" s="119">
        <f t="shared" si="116"/>
        <v>0.23338489648819713</v>
      </c>
      <c r="AB126" s="119">
        <f t="shared" si="117"/>
        <v>0.20147828773090035</v>
      </c>
      <c r="AC126" s="119">
        <f t="shared" si="118"/>
        <v>1.1082897130226393E-2</v>
      </c>
      <c r="AD126" s="119">
        <f t="shared" si="119"/>
        <v>-9.0596488072053338E-5</v>
      </c>
      <c r="AE126" s="119">
        <f t="shared" si="120"/>
        <v>8.2077236509897036E-9</v>
      </c>
      <c r="AF126">
        <f t="shared" si="121"/>
        <v>1.1082897130226393E-2</v>
      </c>
      <c r="AG126" s="146"/>
      <c r="AH126">
        <f t="shared" si="122"/>
        <v>3.1816012269224737E-2</v>
      </c>
      <c r="AI126">
        <f t="shared" si="123"/>
        <v>1.0275580517745033</v>
      </c>
      <c r="AJ126">
        <f t="shared" si="124"/>
        <v>0.74358858657019666</v>
      </c>
      <c r="AK126">
        <f t="shared" si="125"/>
        <v>1.1121671844651709E-2</v>
      </c>
      <c r="AL126">
        <f t="shared" si="126"/>
        <v>-2.7580103342134819</v>
      </c>
      <c r="AM126">
        <f t="shared" si="127"/>
        <v>-5.1499169466025698</v>
      </c>
      <c r="AN126" s="119">
        <f t="shared" si="129"/>
        <v>9.797387491078938</v>
      </c>
      <c r="AO126" s="119">
        <f t="shared" si="129"/>
        <v>9.7973874910741969</v>
      </c>
      <c r="AP126" s="119">
        <f t="shared" si="129"/>
        <v>9.7973874909029508</v>
      </c>
      <c r="AQ126" s="119">
        <f t="shared" si="129"/>
        <v>9.7973874847159195</v>
      </c>
      <c r="AR126" s="119">
        <f t="shared" si="129"/>
        <v>9.7973872611832924</v>
      </c>
      <c r="AS126" s="119">
        <f t="shared" si="129"/>
        <v>9.7973791851368563</v>
      </c>
      <c r="AT126" s="119">
        <f t="shared" si="129"/>
        <v>9.797087421441681</v>
      </c>
      <c r="AU126" s="119">
        <f t="shared" si="128"/>
        <v>9.7865688713852315</v>
      </c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</row>
    <row r="127" spans="1:75" s="26" customFormat="1" ht="12.75" customHeight="1">
      <c r="A127" s="103" t="s">
        <v>705</v>
      </c>
      <c r="B127" s="104" t="s">
        <v>145</v>
      </c>
      <c r="C127" s="103">
        <v>53302.64</v>
      </c>
      <c r="D127" s="103" t="s">
        <v>248</v>
      </c>
      <c r="E127" s="26">
        <f t="shared" si="111"/>
        <v>4178.0906257414199</v>
      </c>
      <c r="F127" s="26">
        <f t="shared" si="112"/>
        <v>4178</v>
      </c>
      <c r="G127" s="26">
        <f t="shared" si="109"/>
        <v>0.2361765999958152</v>
      </c>
      <c r="I127" s="26">
        <f>+G127</f>
        <v>0.2361765999958152</v>
      </c>
      <c r="P127" s="26">
        <f t="shared" si="113"/>
        <v>0.23380577120444782</v>
      </c>
      <c r="Q127" s="27">
        <f t="shared" si="114"/>
        <v>38284.14</v>
      </c>
      <c r="R127" s="26">
        <f t="shared" si="110"/>
        <v>5.6208291579765106E-6</v>
      </c>
      <c r="S127" s="105">
        <f>S$16</f>
        <v>0.1</v>
      </c>
      <c r="W127" s="26">
        <f>AB127</f>
        <v>0.20146085964659449</v>
      </c>
      <c r="Z127">
        <f t="shared" si="115"/>
        <v>4178</v>
      </c>
      <c r="AA127" s="119">
        <f t="shared" si="116"/>
        <v>0.24225748414043932</v>
      </c>
      <c r="AB127" s="119">
        <f t="shared" si="117"/>
        <v>0.20146085964659449</v>
      </c>
      <c r="AC127" s="119">
        <f t="shared" si="118"/>
        <v>2.3708287913673798E-3</v>
      </c>
      <c r="AD127" s="119">
        <f t="shared" si="119"/>
        <v>-6.0808841446241269E-3</v>
      </c>
      <c r="AE127" s="119">
        <f t="shared" si="120"/>
        <v>3.6977151980341105E-6</v>
      </c>
      <c r="AF127">
        <f t="shared" si="121"/>
        <v>2.3708287913673798E-3</v>
      </c>
      <c r="AG127" s="146"/>
      <c r="AH127">
        <f t="shared" si="122"/>
        <v>3.4715740349220696E-2</v>
      </c>
      <c r="AI127">
        <f t="shared" si="123"/>
        <v>1.0261944491200496</v>
      </c>
      <c r="AJ127">
        <f t="shared" si="124"/>
        <v>0.81150507235033953</v>
      </c>
      <c r="AK127">
        <f t="shared" si="125"/>
        <v>1.4035264070314506E-2</v>
      </c>
      <c r="AL127">
        <f t="shared" si="126"/>
        <v>-2.649708626807926</v>
      </c>
      <c r="AM127">
        <f t="shared" si="127"/>
        <v>-3.9836859052141684</v>
      </c>
      <c r="AN127" s="119">
        <f t="shared" si="129"/>
        <v>9.902805371266636</v>
      </c>
      <c r="AO127" s="119">
        <f t="shared" si="129"/>
        <v>9.9028053712621276</v>
      </c>
      <c r="AP127" s="119">
        <f t="shared" si="129"/>
        <v>9.9028053710912634</v>
      </c>
      <c r="AQ127" s="119">
        <f t="shared" si="129"/>
        <v>9.902805364615805</v>
      </c>
      <c r="AR127" s="119">
        <f t="shared" si="129"/>
        <v>9.9028051192069579</v>
      </c>
      <c r="AS127" s="119">
        <f t="shared" si="129"/>
        <v>9.9027958186530487</v>
      </c>
      <c r="AT127" s="119">
        <f t="shared" si="129"/>
        <v>9.9024433774072325</v>
      </c>
      <c r="AU127" s="119">
        <f t="shared" si="128"/>
        <v>9.8891344094161155</v>
      </c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</row>
    <row r="128" spans="1:75" s="26" customFormat="1" ht="12.75" customHeight="1">
      <c r="A128" s="103" t="s">
        <v>635</v>
      </c>
      <c r="B128" s="104" t="s">
        <v>145</v>
      </c>
      <c r="C128" s="103">
        <v>53373.01</v>
      </c>
      <c r="D128" s="103" t="s">
        <v>248</v>
      </c>
      <c r="E128" s="26">
        <f t="shared" si="111"/>
        <v>4205.0930189661794</v>
      </c>
      <c r="F128" s="26">
        <f t="shared" si="112"/>
        <v>4205</v>
      </c>
      <c r="G128" s="26">
        <f t="shared" si="109"/>
        <v>0.2424135000037495</v>
      </c>
      <c r="K128" s="26">
        <f t="shared" ref="K128:K161" si="130">+G128</f>
        <v>0.2424135000037495</v>
      </c>
      <c r="O128" s="26">
        <f t="shared" ref="O128:O161" ca="1" si="131">+C$11+C$12*$F128</f>
        <v>0.25524676865554019</v>
      </c>
      <c r="P128" s="26">
        <f t="shared" si="113"/>
        <v>0.2367219099084738</v>
      </c>
      <c r="Q128" s="27">
        <f t="shared" si="114"/>
        <v>38354.51</v>
      </c>
      <c r="R128" s="26">
        <f t="shared" si="110"/>
        <v>3.2394197812640456E-5</v>
      </c>
      <c r="S128" s="105">
        <f t="shared" ref="S128:S162" si="132">S$18</f>
        <v>1</v>
      </c>
      <c r="Y128" s="26">
        <f t="shared" ref="Y128:Y161" si="133">AB128</f>
        <v>0.20703845101102036</v>
      </c>
      <c r="Z128">
        <f t="shared" si="115"/>
        <v>4205</v>
      </c>
      <c r="AA128" s="119">
        <f t="shared" si="116"/>
        <v>0.24440205098494588</v>
      </c>
      <c r="AB128" s="119">
        <f t="shared" si="117"/>
        <v>0.20703845101102036</v>
      </c>
      <c r="AC128" s="119">
        <f t="shared" si="118"/>
        <v>5.6915900952757004E-3</v>
      </c>
      <c r="AD128" s="119">
        <f t="shared" si="119"/>
        <v>-1.9885509811963797E-3</v>
      </c>
      <c r="AE128" s="119">
        <f t="shared" si="120"/>
        <v>3.9543350048170843E-6</v>
      </c>
      <c r="AF128">
        <f t="shared" si="121"/>
        <v>5.6915900952757004E-3</v>
      </c>
      <c r="AG128" s="146"/>
      <c r="AH128">
        <f t="shared" si="122"/>
        <v>3.5375048992729127E-2</v>
      </c>
      <c r="AI128">
        <f t="shared" si="123"/>
        <v>1.0258092361333369</v>
      </c>
      <c r="AJ128">
        <f t="shared" si="124"/>
        <v>0.8268610408470829</v>
      </c>
      <c r="AK128">
        <f t="shared" si="125"/>
        <v>1.4731637126945142E-2</v>
      </c>
      <c r="AL128">
        <f t="shared" si="126"/>
        <v>-2.6229285463414111</v>
      </c>
      <c r="AM128">
        <f t="shared" si="127"/>
        <v>-3.7692260668432866</v>
      </c>
      <c r="AN128" s="119">
        <f t="shared" si="129"/>
        <v>9.9288952000174966</v>
      </c>
      <c r="AO128" s="119">
        <f t="shared" si="129"/>
        <v>9.9288952000131392</v>
      </c>
      <c r="AP128" s="119">
        <f t="shared" si="129"/>
        <v>9.9288951998456874</v>
      </c>
      <c r="AQ128" s="119">
        <f t="shared" si="129"/>
        <v>9.9288951934103391</v>
      </c>
      <c r="AR128" s="119">
        <f t="shared" si="129"/>
        <v>9.9288949460948128</v>
      </c>
      <c r="AS128" s="119">
        <f t="shared" si="129"/>
        <v>9.9288854415879726</v>
      </c>
      <c r="AT128" s="119">
        <f t="shared" si="129"/>
        <v>9.9285202145541938</v>
      </c>
      <c r="AU128" s="119">
        <f t="shared" si="128"/>
        <v>9.9145405518641319</v>
      </c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</row>
    <row r="129" spans="1:75" s="26" customFormat="1" ht="12.75" customHeight="1">
      <c r="A129" s="103" t="s">
        <v>635</v>
      </c>
      <c r="B129" s="104" t="s">
        <v>145</v>
      </c>
      <c r="C129" s="103">
        <v>53662.292000000001</v>
      </c>
      <c r="D129" s="103" t="s">
        <v>248</v>
      </c>
      <c r="E129" s="26">
        <f t="shared" si="111"/>
        <v>4316.0963771705956</v>
      </c>
      <c r="F129" s="26">
        <f t="shared" si="112"/>
        <v>4316</v>
      </c>
      <c r="G129" s="26">
        <f t="shared" si="109"/>
        <v>0.25116520000301534</v>
      </c>
      <c r="K129" s="26">
        <f t="shared" si="130"/>
        <v>0.25116520000301534</v>
      </c>
      <c r="O129" s="26">
        <f t="shared" ca="1" si="131"/>
        <v>0.26075032769120693</v>
      </c>
      <c r="P129" s="26">
        <f t="shared" si="113"/>
        <v>0.2488946098727709</v>
      </c>
      <c r="Q129" s="27">
        <f t="shared" si="114"/>
        <v>38643.792000000001</v>
      </c>
      <c r="R129" s="26">
        <f t="shared" si="110"/>
        <v>5.1555795395634775E-6</v>
      </c>
      <c r="S129" s="105">
        <f t="shared" si="132"/>
        <v>1</v>
      </c>
      <c r="Y129" s="26">
        <f t="shared" si="133"/>
        <v>0.21333954213074291</v>
      </c>
      <c r="Z129">
        <f t="shared" si="115"/>
        <v>4316</v>
      </c>
      <c r="AA129" s="119">
        <f t="shared" si="116"/>
        <v>0.25298267670353713</v>
      </c>
      <c r="AB129" s="119">
        <f t="shared" si="117"/>
        <v>0.21333954213074291</v>
      </c>
      <c r="AC129" s="119">
        <f t="shared" si="118"/>
        <v>2.2705901302444431E-3</v>
      </c>
      <c r="AD129" s="119">
        <f t="shared" si="119"/>
        <v>-1.8174767005217918E-3</v>
      </c>
      <c r="AE129" s="119">
        <f t="shared" si="120"/>
        <v>3.3032215569395787E-6</v>
      </c>
      <c r="AF129">
        <f t="shared" si="121"/>
        <v>2.2705901302444431E-3</v>
      </c>
      <c r="AG129" s="146"/>
      <c r="AH129">
        <f t="shared" si="122"/>
        <v>3.782565787227244E-2</v>
      </c>
      <c r="AI129">
        <f t="shared" si="123"/>
        <v>1.0240383119779137</v>
      </c>
      <c r="AJ129">
        <f t="shared" si="124"/>
        <v>0.88354251951039031</v>
      </c>
      <c r="AK129">
        <f t="shared" si="125"/>
        <v>1.747276049966956E-2</v>
      </c>
      <c r="AL129">
        <f t="shared" si="126"/>
        <v>-2.513058933729003</v>
      </c>
      <c r="AM129">
        <f t="shared" si="127"/>
        <v>-3.0765571651801435</v>
      </c>
      <c r="AN129" s="119">
        <f t="shared" si="129"/>
        <v>10.036043094687422</v>
      </c>
      <c r="AO129" s="119">
        <f t="shared" si="129"/>
        <v>10.036043094683944</v>
      </c>
      <c r="AP129" s="119">
        <f t="shared" si="129"/>
        <v>10.03604309454103</v>
      </c>
      <c r="AQ129" s="119">
        <f t="shared" si="129"/>
        <v>10.036043088668658</v>
      </c>
      <c r="AR129" s="119">
        <f t="shared" si="129"/>
        <v>10.036042847369064</v>
      </c>
      <c r="AS129" s="119">
        <f t="shared" si="129"/>
        <v>10.036032932250595</v>
      </c>
      <c r="AT129" s="119">
        <f t="shared" si="129"/>
        <v>10.035625574725497</v>
      </c>
      <c r="AU129" s="119">
        <f t="shared" si="128"/>
        <v>10.018988026372647</v>
      </c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</row>
    <row r="130" spans="1:75" s="26" customFormat="1" ht="12.75" customHeight="1">
      <c r="A130" s="103" t="s">
        <v>643</v>
      </c>
      <c r="B130" s="104" t="s">
        <v>145</v>
      </c>
      <c r="C130" s="103">
        <v>53763.934999999998</v>
      </c>
      <c r="D130" s="103" t="s">
        <v>248</v>
      </c>
      <c r="E130" s="26">
        <f t="shared" si="111"/>
        <v>4355.0988534324133</v>
      </c>
      <c r="F130" s="26">
        <f t="shared" si="112"/>
        <v>4355</v>
      </c>
      <c r="G130" s="26">
        <f t="shared" si="109"/>
        <v>0.25761849999980768</v>
      </c>
      <c r="K130" s="26">
        <f t="shared" si="130"/>
        <v>0.25761849999980768</v>
      </c>
      <c r="O130" s="26">
        <f t="shared" ca="1" si="131"/>
        <v>0.2626840105956304</v>
      </c>
      <c r="P130" s="26">
        <f t="shared" si="113"/>
        <v>0.25324182427198488</v>
      </c>
      <c r="Q130" s="27">
        <f t="shared" si="114"/>
        <v>38745.434999999998</v>
      </c>
      <c r="R130" s="26">
        <f t="shared" si="110"/>
        <v>1.9155290426513224E-5</v>
      </c>
      <c r="S130" s="105">
        <f t="shared" si="132"/>
        <v>1</v>
      </c>
      <c r="Y130" s="26">
        <f t="shared" si="133"/>
        <v>0.21903441206793717</v>
      </c>
      <c r="Z130">
        <f t="shared" si="115"/>
        <v>4355</v>
      </c>
      <c r="AA130" s="119">
        <f t="shared" si="116"/>
        <v>0.25590404509726367</v>
      </c>
      <c r="AB130" s="119">
        <f t="shared" si="117"/>
        <v>0.21903441206793717</v>
      </c>
      <c r="AC130" s="119">
        <f t="shared" si="118"/>
        <v>4.3766757278227986E-3</v>
      </c>
      <c r="AD130" s="119">
        <f t="shared" si="119"/>
        <v>1.7144549025440159E-3</v>
      </c>
      <c r="AE130" s="119">
        <f t="shared" si="120"/>
        <v>2.939355612857211E-6</v>
      </c>
      <c r="AF130">
        <f t="shared" si="121"/>
        <v>4.3766757278227986E-3</v>
      </c>
      <c r="AG130" s="146"/>
      <c r="AH130">
        <f t="shared" si="122"/>
        <v>3.8584087931870507E-2</v>
      </c>
      <c r="AI130">
        <f t="shared" si="123"/>
        <v>1.0233478066066739</v>
      </c>
      <c r="AJ130">
        <f t="shared" si="124"/>
        <v>0.9009185502285374</v>
      </c>
      <c r="AK130">
        <f t="shared" si="125"/>
        <v>1.8385258466599882E-2</v>
      </c>
      <c r="AL130">
        <f t="shared" si="126"/>
        <v>-2.4745503903471855</v>
      </c>
      <c r="AM130">
        <f t="shared" si="127"/>
        <v>-2.8863037871291239</v>
      </c>
      <c r="AN130" s="119">
        <f t="shared" si="129"/>
        <v>10.073643649320887</v>
      </c>
      <c r="AO130" s="119">
        <f t="shared" si="129"/>
        <v>10.073643649317775</v>
      </c>
      <c r="AP130" s="119">
        <f t="shared" si="129"/>
        <v>10.07364364918638</v>
      </c>
      <c r="AQ130" s="119">
        <f t="shared" si="129"/>
        <v>10.073643643637157</v>
      </c>
      <c r="AR130" s="119">
        <f t="shared" si="129"/>
        <v>10.07364340927624</v>
      </c>
      <c r="AS130" s="119">
        <f t="shared" si="129"/>
        <v>10.073633511528087</v>
      </c>
      <c r="AT130" s="119">
        <f t="shared" si="129"/>
        <v>10.073215568417023</v>
      </c>
      <c r="AU130" s="119">
        <f t="shared" si="128"/>
        <v>10.05568578768645</v>
      </c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</row>
    <row r="131" spans="1:75" s="26" customFormat="1" ht="12.75" customHeight="1">
      <c r="A131" s="103" t="s">
        <v>606</v>
      </c>
      <c r="B131" s="104" t="s">
        <v>145</v>
      </c>
      <c r="C131" s="103">
        <v>54076.671399999999</v>
      </c>
      <c r="D131" s="103" t="s">
        <v>248</v>
      </c>
      <c r="E131" s="26">
        <f t="shared" si="111"/>
        <v>4475.1021396125416</v>
      </c>
      <c r="F131" s="26">
        <f t="shared" si="112"/>
        <v>4475</v>
      </c>
      <c r="G131" s="26">
        <f t="shared" si="109"/>
        <v>0.26618250000319676</v>
      </c>
      <c r="K131" s="26">
        <f t="shared" si="130"/>
        <v>0.26618250000319676</v>
      </c>
      <c r="O131" s="26">
        <f t="shared" ca="1" si="131"/>
        <v>0.26863380414770255</v>
      </c>
      <c r="P131" s="26">
        <f t="shared" si="113"/>
        <v>0.26684721936554645</v>
      </c>
      <c r="Q131" s="27">
        <f t="shared" si="114"/>
        <v>39058.171399999999</v>
      </c>
      <c r="R131" s="26">
        <f t="shared" si="110"/>
        <v>4.4185183068257327E-7</v>
      </c>
      <c r="S131" s="105">
        <f t="shared" si="132"/>
        <v>1</v>
      </c>
      <c r="Y131" s="26">
        <f t="shared" si="133"/>
        <v>0.2256136198750423</v>
      </c>
      <c r="Z131">
        <f t="shared" si="115"/>
        <v>4475</v>
      </c>
      <c r="AA131" s="119">
        <f t="shared" si="116"/>
        <v>0.26457387078919764</v>
      </c>
      <c r="AB131" s="119">
        <f t="shared" si="117"/>
        <v>0.2256136198750423</v>
      </c>
      <c r="AC131" s="119">
        <f t="shared" si="118"/>
        <v>-6.6471936234968609E-4</v>
      </c>
      <c r="AD131" s="119">
        <f t="shared" si="119"/>
        <v>1.6086292139991243E-3</v>
      </c>
      <c r="AE131" s="119">
        <f t="shared" si="120"/>
        <v>2.5876879481314406E-6</v>
      </c>
      <c r="AF131">
        <f t="shared" si="121"/>
        <v>-6.6471936234968609E-4</v>
      </c>
      <c r="AG131" s="146"/>
      <c r="AH131">
        <f t="shared" si="122"/>
        <v>4.0568880128154461E-2</v>
      </c>
      <c r="AI131">
        <f t="shared" si="123"/>
        <v>1.0210180004927258</v>
      </c>
      <c r="AJ131">
        <f t="shared" si="124"/>
        <v>0.94579214267220491</v>
      </c>
      <c r="AK131">
        <f t="shared" si="125"/>
        <v>2.1009080358599792E-2</v>
      </c>
      <c r="AL131">
        <f t="shared" si="126"/>
        <v>-2.3564067374817443</v>
      </c>
      <c r="AM131">
        <f t="shared" si="127"/>
        <v>-2.4149384056584378</v>
      </c>
      <c r="AN131" s="119">
        <f t="shared" ref="AN131:AT140" si="134">$AU131+$AB$7*SIN(AO131)</f>
        <v>10.189169489691551</v>
      </c>
      <c r="AO131" s="119">
        <f t="shared" si="134"/>
        <v>10.189169489689572</v>
      </c>
      <c r="AP131" s="119">
        <f t="shared" si="134"/>
        <v>10.18916948959726</v>
      </c>
      <c r="AQ131" s="119">
        <f t="shared" si="134"/>
        <v>10.189169485293743</v>
      </c>
      <c r="AR131" s="119">
        <f t="shared" si="134"/>
        <v>10.189169284666367</v>
      </c>
      <c r="AS131" s="119">
        <f t="shared" si="134"/>
        <v>10.189159931581539</v>
      </c>
      <c r="AT131" s="119">
        <f t="shared" si="134"/>
        <v>10.18872399143901</v>
      </c>
      <c r="AU131" s="119">
        <f t="shared" si="128"/>
        <v>10.168601976344302</v>
      </c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</row>
    <row r="132" spans="1:75" s="26" customFormat="1" ht="12.75" customHeight="1">
      <c r="A132" s="73" t="s">
        <v>144</v>
      </c>
      <c r="B132" s="74" t="s">
        <v>145</v>
      </c>
      <c r="C132" s="73">
        <v>54084.489699999998</v>
      </c>
      <c r="D132" s="73">
        <v>2.9999999999999997E-4</v>
      </c>
      <c r="E132" s="26">
        <f t="shared" si="111"/>
        <v>4478.1021795578181</v>
      </c>
      <c r="F132" s="26">
        <f t="shared" si="112"/>
        <v>4478</v>
      </c>
      <c r="G132" s="26">
        <f t="shared" si="109"/>
        <v>0.26628659999551019</v>
      </c>
      <c r="K132" s="26">
        <f t="shared" si="130"/>
        <v>0.26628659999551019</v>
      </c>
      <c r="O132" s="26">
        <f t="shared" ca="1" si="131"/>
        <v>0.26878254898650433</v>
      </c>
      <c r="P132" s="26">
        <f t="shared" si="113"/>
        <v>0.26719178980058345</v>
      </c>
      <c r="Q132" s="27">
        <f t="shared" si="114"/>
        <v>39065.989699999998</v>
      </c>
      <c r="R132" s="26">
        <f t="shared" si="110"/>
        <v>8.1936858320856419E-7</v>
      </c>
      <c r="S132" s="105">
        <f t="shared" si="132"/>
        <v>1</v>
      </c>
      <c r="Y132" s="26">
        <f t="shared" si="133"/>
        <v>0.22567498522720172</v>
      </c>
      <c r="Z132">
        <f t="shared" si="115"/>
        <v>4478</v>
      </c>
      <c r="AA132" s="119">
        <f t="shared" si="116"/>
        <v>0.26478430833442113</v>
      </c>
      <c r="AB132" s="119">
        <f t="shared" si="117"/>
        <v>0.22567498522720172</v>
      </c>
      <c r="AC132" s="119">
        <f t="shared" si="118"/>
        <v>-9.0518980507325875E-4</v>
      </c>
      <c r="AD132" s="119">
        <f t="shared" si="119"/>
        <v>1.5022916610890613E-3</v>
      </c>
      <c r="AE132" s="119">
        <f t="shared" si="120"/>
        <v>2.256880234977731E-6</v>
      </c>
      <c r="AF132">
        <f t="shared" si="121"/>
        <v>-9.0518980507325875E-4</v>
      </c>
      <c r="AG132" s="146"/>
      <c r="AH132">
        <f t="shared" si="122"/>
        <v>4.0611614768308463E-2</v>
      </c>
      <c r="AI132">
        <f t="shared" si="123"/>
        <v>1.0209560052630167</v>
      </c>
      <c r="AJ132">
        <f t="shared" si="124"/>
        <v>0.94674499068021445</v>
      </c>
      <c r="AK132">
        <f t="shared" si="125"/>
        <v>2.1070919430407873E-2</v>
      </c>
      <c r="AL132">
        <f t="shared" si="126"/>
        <v>-2.3534601982628343</v>
      </c>
      <c r="AM132">
        <f t="shared" si="127"/>
        <v>-2.4049088110844261</v>
      </c>
      <c r="AN132" s="119">
        <f t="shared" si="134"/>
        <v>10.19205418634316</v>
      </c>
      <c r="AO132" s="119">
        <f t="shared" si="134"/>
        <v>10.192054186341206</v>
      </c>
      <c r="AP132" s="119">
        <f t="shared" si="134"/>
        <v>10.19205418624988</v>
      </c>
      <c r="AQ132" s="119">
        <f t="shared" si="134"/>
        <v>10.192054181980433</v>
      </c>
      <c r="AR132" s="119">
        <f t="shared" si="134"/>
        <v>10.192053982388508</v>
      </c>
      <c r="AS132" s="119">
        <f t="shared" si="134"/>
        <v>10.192044651728533</v>
      </c>
      <c r="AT132" s="119">
        <f t="shared" si="134"/>
        <v>10.191608549302403</v>
      </c>
      <c r="AU132" s="119">
        <f t="shared" si="128"/>
        <v>10.171424881060748</v>
      </c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</row>
    <row r="133" spans="1:75" s="26" customFormat="1" ht="12.75" customHeight="1">
      <c r="A133" s="75" t="s">
        <v>147</v>
      </c>
      <c r="B133" s="76" t="s">
        <v>145</v>
      </c>
      <c r="C133" s="75">
        <v>54475.409200000002</v>
      </c>
      <c r="D133" s="75">
        <v>2.0000000000000001E-4</v>
      </c>
      <c r="E133" s="26">
        <f t="shared" si="111"/>
        <v>4628.1059035627395</v>
      </c>
      <c r="F133" s="26">
        <f t="shared" si="112"/>
        <v>4628</v>
      </c>
      <c r="G133" s="26">
        <f t="shared" si="109"/>
        <v>0.27599159999954281</v>
      </c>
      <c r="K133" s="26">
        <f t="shared" si="130"/>
        <v>0.27599159999954281</v>
      </c>
      <c r="O133" s="26">
        <f t="shared" ca="1" si="131"/>
        <v>0.27621979092659454</v>
      </c>
      <c r="P133" s="26">
        <f t="shared" si="113"/>
        <v>0.28469618160438592</v>
      </c>
      <c r="Q133" s="27">
        <f t="shared" si="114"/>
        <v>39456.909200000002</v>
      </c>
      <c r="R133" s="26">
        <f t="shared" si="110"/>
        <v>7.5769740915373039E-5</v>
      </c>
      <c r="S133" s="105">
        <f t="shared" si="132"/>
        <v>1</v>
      </c>
      <c r="Y133" s="26">
        <f t="shared" si="133"/>
        <v>0.23368282173717284</v>
      </c>
      <c r="Z133">
        <f t="shared" si="115"/>
        <v>4628</v>
      </c>
      <c r="AA133" s="119">
        <f t="shared" si="116"/>
        <v>0.27490250787657328</v>
      </c>
      <c r="AB133" s="119">
        <f t="shared" si="117"/>
        <v>0.23368282173717284</v>
      </c>
      <c r="AC133" s="119">
        <f t="shared" si="118"/>
        <v>-8.7045816048431091E-3</v>
      </c>
      <c r="AD133" s="119">
        <f t="shared" si="119"/>
        <v>1.0890921229695372E-3</v>
      </c>
      <c r="AE133" s="119">
        <f t="shared" si="120"/>
        <v>1.1861216523142934E-6</v>
      </c>
      <c r="AF133">
        <f t="shared" si="121"/>
        <v>-8.7045816048431091E-3</v>
      </c>
      <c r="AG133" s="146"/>
      <c r="AH133">
        <f t="shared" si="122"/>
        <v>4.2308778262369978E-2</v>
      </c>
      <c r="AI133">
        <f t="shared" si="123"/>
        <v>1.017647284199209</v>
      </c>
      <c r="AJ133">
        <f t="shared" si="124"/>
        <v>0.98366883015222284</v>
      </c>
      <c r="AK133">
        <f t="shared" si="125"/>
        <v>2.3910482274907715E-2</v>
      </c>
      <c r="AL133">
        <f t="shared" si="126"/>
        <v>-2.2066096010871541</v>
      </c>
      <c r="AM133">
        <f t="shared" si="127"/>
        <v>-1.9809269502579678</v>
      </c>
      <c r="AN133" s="119">
        <f t="shared" si="134"/>
        <v>10.336055583987923</v>
      </c>
      <c r="AO133" s="119">
        <f t="shared" si="134"/>
        <v>10.336055583987068</v>
      </c>
      <c r="AP133" s="119">
        <f t="shared" si="134"/>
        <v>10.336055583940201</v>
      </c>
      <c r="AQ133" s="119">
        <f t="shared" si="134"/>
        <v>10.336055581366354</v>
      </c>
      <c r="AR133" s="119">
        <f t="shared" si="134"/>
        <v>10.336055440016722</v>
      </c>
      <c r="AS133" s="119">
        <f t="shared" si="134"/>
        <v>10.336047677466944</v>
      </c>
      <c r="AT133" s="119">
        <f t="shared" si="134"/>
        <v>10.335621497914282</v>
      </c>
      <c r="AU133" s="119">
        <f t="shared" si="128"/>
        <v>10.312570116883064</v>
      </c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</row>
    <row r="134" spans="1:75" s="26" customFormat="1" ht="12.75" customHeight="1">
      <c r="A134" s="75" t="s">
        <v>147</v>
      </c>
      <c r="B134" s="76" t="s">
        <v>148</v>
      </c>
      <c r="C134" s="75">
        <v>54479.3194</v>
      </c>
      <c r="D134" s="75">
        <v>2.9999999999999997E-4</v>
      </c>
      <c r="E134" s="26">
        <f t="shared" si="111"/>
        <v>4629.6063264416289</v>
      </c>
      <c r="F134" s="26">
        <f t="shared" si="112"/>
        <v>4629.5</v>
      </c>
      <c r="G134" s="26">
        <f t="shared" si="109"/>
        <v>0.2770936500019161</v>
      </c>
      <c r="K134" s="26">
        <f t="shared" si="130"/>
        <v>0.2770936500019161</v>
      </c>
      <c r="O134" s="26">
        <f t="shared" ca="1" si="131"/>
        <v>0.27629416334599544</v>
      </c>
      <c r="P134" s="26">
        <f t="shared" si="113"/>
        <v>0.28487395717685998</v>
      </c>
      <c r="Q134" s="27">
        <f t="shared" si="114"/>
        <v>39460.8194</v>
      </c>
      <c r="R134" s="26">
        <f t="shared" si="110"/>
        <v>6.0533179736483202E-5</v>
      </c>
      <c r="S134" s="105">
        <f t="shared" si="132"/>
        <v>1</v>
      </c>
      <c r="Y134" s="26">
        <f t="shared" si="133"/>
        <v>0.23477230042090649</v>
      </c>
      <c r="Z134">
        <f t="shared" si="115"/>
        <v>4629.5</v>
      </c>
      <c r="AA134" s="119">
        <f t="shared" si="116"/>
        <v>0.27499964494493467</v>
      </c>
      <c r="AB134" s="119">
        <f t="shared" si="117"/>
        <v>0.23477230042090649</v>
      </c>
      <c r="AC134" s="119">
        <f t="shared" si="118"/>
        <v>-7.780307174943879E-3</v>
      </c>
      <c r="AD134" s="119">
        <f t="shared" si="119"/>
        <v>2.0940050569814295E-3</v>
      </c>
      <c r="AE134" s="119">
        <f t="shared" si="120"/>
        <v>4.3848571786637998E-6</v>
      </c>
      <c r="AF134">
        <f t="shared" si="121"/>
        <v>-7.780307174943879E-3</v>
      </c>
      <c r="AG134" s="146"/>
      <c r="AH134">
        <f t="shared" si="122"/>
        <v>4.2321349581009603E-2</v>
      </c>
      <c r="AI134">
        <f t="shared" si="123"/>
        <v>1.0176122700087373</v>
      </c>
      <c r="AJ134">
        <f t="shared" si="124"/>
        <v>0.98393120613254781</v>
      </c>
      <c r="AK134">
        <f t="shared" si="125"/>
        <v>2.3936285162189649E-2</v>
      </c>
      <c r="AL134">
        <f t="shared" si="126"/>
        <v>-2.2051460044390683</v>
      </c>
      <c r="AM134">
        <f t="shared" si="127"/>
        <v>-1.9773287383926184</v>
      </c>
      <c r="AN134" s="119">
        <f t="shared" si="134"/>
        <v>10.337493189544587</v>
      </c>
      <c r="AO134" s="119">
        <f t="shared" si="134"/>
        <v>10.337493189543741</v>
      </c>
      <c r="AP134" s="119">
        <f t="shared" si="134"/>
        <v>10.33749318949725</v>
      </c>
      <c r="AQ134" s="119">
        <f t="shared" si="134"/>
        <v>10.33749318693936</v>
      </c>
      <c r="AR134" s="119">
        <f t="shared" si="134"/>
        <v>10.337493046204942</v>
      </c>
      <c r="AS134" s="119">
        <f t="shared" si="134"/>
        <v>10.337485303076074</v>
      </c>
      <c r="AT134" s="119">
        <f t="shared" si="134"/>
        <v>10.33705939990438</v>
      </c>
      <c r="AU134" s="119">
        <f t="shared" si="128"/>
        <v>10.313981569241289</v>
      </c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</row>
    <row r="135" spans="1:75" s="26" customFormat="1" ht="12.75" customHeight="1">
      <c r="A135" s="80" t="s">
        <v>227</v>
      </c>
      <c r="B135" s="78" t="s">
        <v>145</v>
      </c>
      <c r="C135" s="77">
        <v>54480.621899999998</v>
      </c>
      <c r="D135" s="77">
        <v>2.0000000000000001E-4</v>
      </c>
      <c r="E135" s="70">
        <f t="shared" si="111"/>
        <v>4630.1061220530428</v>
      </c>
      <c r="F135" s="26">
        <f t="shared" si="112"/>
        <v>4630</v>
      </c>
      <c r="G135" s="26">
        <f t="shared" si="109"/>
        <v>0.2765609999987646</v>
      </c>
      <c r="K135" s="26">
        <f t="shared" si="130"/>
        <v>0.2765609999987646</v>
      </c>
      <c r="O135" s="26">
        <f t="shared" ca="1" si="131"/>
        <v>0.27631895415246244</v>
      </c>
      <c r="P135" s="26">
        <f t="shared" si="113"/>
        <v>0.28493322772149954</v>
      </c>
      <c r="Q135" s="27">
        <f t="shared" si="114"/>
        <v>39462.121899999998</v>
      </c>
      <c r="R135" s="26">
        <f t="shared" si="110"/>
        <v>7.0094197041331436E-5</v>
      </c>
      <c r="S135" s="105">
        <f t="shared" si="132"/>
        <v>1</v>
      </c>
      <c r="Y135" s="26">
        <f t="shared" si="133"/>
        <v>0.23423547950939549</v>
      </c>
      <c r="Z135">
        <f t="shared" si="115"/>
        <v>4630</v>
      </c>
      <c r="AA135" s="119">
        <f t="shared" si="116"/>
        <v>0.27503200600040378</v>
      </c>
      <c r="AB135" s="119">
        <f t="shared" si="117"/>
        <v>0.23423547950939549</v>
      </c>
      <c r="AC135" s="119">
        <f t="shared" si="118"/>
        <v>-8.3722277227349373E-3</v>
      </c>
      <c r="AD135" s="119">
        <f t="shared" si="119"/>
        <v>1.528993998360817E-3</v>
      </c>
      <c r="AE135" s="119">
        <f t="shared" si="120"/>
        <v>2.337822647023398E-6</v>
      </c>
      <c r="AF135">
        <f t="shared" si="121"/>
        <v>-8.3722277227349373E-3</v>
      </c>
      <c r="AG135" s="146"/>
      <c r="AH135">
        <f t="shared" si="122"/>
        <v>4.232552048936912E-2</v>
      </c>
      <c r="AI135">
        <f t="shared" si="123"/>
        <v>1.0176005907603898</v>
      </c>
      <c r="AJ135">
        <f t="shared" si="124"/>
        <v>0.98401819245738931</v>
      </c>
      <c r="AK135">
        <f t="shared" si="125"/>
        <v>2.3944874339023169E-2</v>
      </c>
      <c r="AL135">
        <f t="shared" si="126"/>
        <v>-2.2046581612774752</v>
      </c>
      <c r="AM135">
        <f t="shared" si="127"/>
        <v>-1.9761317024786367</v>
      </c>
      <c r="AN135" s="119">
        <f t="shared" si="134"/>
        <v>10.337972380401602</v>
      </c>
      <c r="AO135" s="119">
        <f t="shared" si="134"/>
        <v>10.33797238040076</v>
      </c>
      <c r="AP135" s="119">
        <f t="shared" si="134"/>
        <v>10.337972380354396</v>
      </c>
      <c r="AQ135" s="119">
        <f t="shared" si="134"/>
        <v>10.337972377801817</v>
      </c>
      <c r="AR135" s="119">
        <f t="shared" si="134"/>
        <v>10.337972237272483</v>
      </c>
      <c r="AS135" s="119">
        <f t="shared" si="134"/>
        <v>10.337964500630502</v>
      </c>
      <c r="AT135" s="119">
        <f t="shared" si="134"/>
        <v>10.337538690353545</v>
      </c>
      <c r="AU135" s="119">
        <f t="shared" si="128"/>
        <v>10.314452053360696</v>
      </c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</row>
    <row r="136" spans="1:75" s="26" customFormat="1" ht="12.75" customHeight="1">
      <c r="A136" s="75" t="s">
        <v>147</v>
      </c>
      <c r="B136" s="76" t="s">
        <v>148</v>
      </c>
      <c r="C136" s="75">
        <v>54496.258300000001</v>
      </c>
      <c r="D136" s="75">
        <v>1E-4</v>
      </c>
      <c r="E136" s="70">
        <f t="shared" si="111"/>
        <v>4636.1061251995498</v>
      </c>
      <c r="F136" s="26">
        <f t="shared" si="112"/>
        <v>4636</v>
      </c>
      <c r="G136" s="26">
        <f t="shared" si="109"/>
        <v>0.27656920000299579</v>
      </c>
      <c r="K136" s="26">
        <f t="shared" si="130"/>
        <v>0.27656920000299579</v>
      </c>
      <c r="O136" s="26">
        <f t="shared" ca="1" si="131"/>
        <v>0.27661644383006606</v>
      </c>
      <c r="P136" s="26">
        <f t="shared" si="113"/>
        <v>0.28564494305595545</v>
      </c>
      <c r="Q136" s="27">
        <f t="shared" si="114"/>
        <v>39477.758300000001</v>
      </c>
      <c r="R136" s="26">
        <f t="shared" si="110"/>
        <v>8.2369111963345561E-5</v>
      </c>
      <c r="S136" s="105">
        <f t="shared" si="132"/>
        <v>1</v>
      </c>
      <c r="Y136" s="26">
        <f t="shared" si="133"/>
        <v>0.23419439059321195</v>
      </c>
      <c r="Z136">
        <f t="shared" si="115"/>
        <v>4636</v>
      </c>
      <c r="AA136" s="119">
        <f t="shared" si="116"/>
        <v>0.27541963767702687</v>
      </c>
      <c r="AB136" s="119">
        <f t="shared" si="117"/>
        <v>0.23419439059321195</v>
      </c>
      <c r="AC136" s="119">
        <f t="shared" si="118"/>
        <v>-9.0757430529596617E-3</v>
      </c>
      <c r="AD136" s="119">
        <f t="shared" si="119"/>
        <v>1.1495623259689114E-3</v>
      </c>
      <c r="AE136" s="119">
        <f t="shared" si="120"/>
        <v>1.3214935412870537E-6</v>
      </c>
      <c r="AF136">
        <f t="shared" si="121"/>
        <v>-9.0757430529596617E-3</v>
      </c>
      <c r="AG136" s="146"/>
      <c r="AH136">
        <f t="shared" si="122"/>
        <v>4.2374809409783845E-2</v>
      </c>
      <c r="AI136">
        <f t="shared" si="123"/>
        <v>1.0174601348839101</v>
      </c>
      <c r="AJ136">
        <f t="shared" si="124"/>
        <v>0.98504360516865863</v>
      </c>
      <c r="AK136">
        <f t="shared" si="125"/>
        <v>2.4047484110858552E-2</v>
      </c>
      <c r="AL136">
        <f t="shared" si="126"/>
        <v>-2.1988049179691989</v>
      </c>
      <c r="AM136">
        <f t="shared" si="127"/>
        <v>-1.9618588455757928</v>
      </c>
      <c r="AN136" s="119">
        <f t="shared" si="134"/>
        <v>10.343722241105954</v>
      </c>
      <c r="AO136" s="119">
        <f t="shared" si="134"/>
        <v>10.343722241105144</v>
      </c>
      <c r="AP136" s="119">
        <f t="shared" si="134"/>
        <v>10.343722241060268</v>
      </c>
      <c r="AQ136" s="119">
        <f t="shared" si="134"/>
        <v>10.343722238571109</v>
      </c>
      <c r="AR136" s="119">
        <f t="shared" si="134"/>
        <v>10.343722100502973</v>
      </c>
      <c r="AS136" s="119">
        <f t="shared" si="134"/>
        <v>10.343714442213448</v>
      </c>
      <c r="AT136" s="119">
        <f t="shared" si="134"/>
        <v>10.343289776579899</v>
      </c>
      <c r="AU136" s="119">
        <f t="shared" si="128"/>
        <v>10.320097862793588</v>
      </c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</row>
    <row r="137" spans="1:75" s="26" customFormat="1" ht="12.75" customHeight="1">
      <c r="A137" s="77" t="s">
        <v>146</v>
      </c>
      <c r="B137" s="78" t="s">
        <v>145</v>
      </c>
      <c r="C137" s="77">
        <v>54863.725200000001</v>
      </c>
      <c r="D137" s="77">
        <v>6.9999999999999999E-4</v>
      </c>
      <c r="E137" s="70">
        <f t="shared" si="111"/>
        <v>4777.110611925189</v>
      </c>
      <c r="F137" s="26">
        <f t="shared" si="112"/>
        <v>4777</v>
      </c>
      <c r="G137" s="26">
        <f t="shared" si="109"/>
        <v>0.28826190000108909</v>
      </c>
      <c r="K137" s="26">
        <f t="shared" si="130"/>
        <v>0.28826190000108909</v>
      </c>
      <c r="O137" s="26">
        <f t="shared" ca="1" si="131"/>
        <v>0.28360745125375086</v>
      </c>
      <c r="P137" s="26">
        <f t="shared" si="113"/>
        <v>0.30261940193709624</v>
      </c>
      <c r="Q137" s="27">
        <f t="shared" si="114"/>
        <v>39845.225200000001</v>
      </c>
      <c r="R137" s="26">
        <f t="shared" si="110"/>
        <v>2.0613786184244922E-4</v>
      </c>
      <c r="S137" s="105">
        <f t="shared" si="132"/>
        <v>1</v>
      </c>
      <c r="Y137" s="26">
        <f t="shared" si="133"/>
        <v>0.24513560453953198</v>
      </c>
      <c r="Z137">
        <f t="shared" si="115"/>
        <v>4777</v>
      </c>
      <c r="AA137" s="119">
        <f t="shared" si="116"/>
        <v>0.28415459281342437</v>
      </c>
      <c r="AB137" s="119">
        <f t="shared" si="117"/>
        <v>0.24513560453953198</v>
      </c>
      <c r="AC137" s="119">
        <f t="shared" si="118"/>
        <v>-1.4357501936007155E-2</v>
      </c>
      <c r="AD137" s="119">
        <f t="shared" si="119"/>
        <v>4.1073071876647216E-3</v>
      </c>
      <c r="AE137" s="119">
        <f t="shared" si="120"/>
        <v>1.6869972333842284E-5</v>
      </c>
      <c r="AF137">
        <f t="shared" si="121"/>
        <v>-1.4357501936007155E-2</v>
      </c>
      <c r="AG137" s="146"/>
      <c r="AH137">
        <f t="shared" si="122"/>
        <v>4.31262954615571E-2</v>
      </c>
      <c r="AI137">
        <f t="shared" si="123"/>
        <v>1.0140104251366182</v>
      </c>
      <c r="AJ137">
        <f t="shared" si="124"/>
        <v>0.99934857912179997</v>
      </c>
      <c r="AK137">
        <f t="shared" si="125"/>
        <v>2.6207742934437183E-2</v>
      </c>
      <c r="AL137">
        <f t="shared" si="126"/>
        <v>-2.0617323424015757</v>
      </c>
      <c r="AM137">
        <f t="shared" si="127"/>
        <v>-1.6685168111894282</v>
      </c>
      <c r="AN137" s="119">
        <f t="shared" si="134"/>
        <v>10.478608603922931</v>
      </c>
      <c r="AO137" s="119">
        <f t="shared" si="134"/>
        <v>10.47860860392267</v>
      </c>
      <c r="AP137" s="119">
        <f t="shared" si="134"/>
        <v>10.47860860390487</v>
      </c>
      <c r="AQ137" s="119">
        <f t="shared" si="134"/>
        <v>10.478608602693008</v>
      </c>
      <c r="AR137" s="119">
        <f t="shared" si="134"/>
        <v>10.47860852018483</v>
      </c>
      <c r="AS137" s="119">
        <f t="shared" si="134"/>
        <v>10.478602902742693</v>
      </c>
      <c r="AT137" s="119">
        <f t="shared" si="134"/>
        <v>10.478220578285832</v>
      </c>
      <c r="AU137" s="119">
        <f t="shared" si="128"/>
        <v>10.452774384466565</v>
      </c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</row>
    <row r="138" spans="1:75" s="26" customFormat="1" ht="12.75" customHeight="1">
      <c r="A138" s="80" t="s">
        <v>228</v>
      </c>
      <c r="B138" s="78" t="s">
        <v>145</v>
      </c>
      <c r="C138" s="77">
        <v>55147.788200000003</v>
      </c>
      <c r="D138" s="77">
        <v>1E-4</v>
      </c>
      <c r="E138" s="70">
        <f t="shared" si="111"/>
        <v>4886.1113342017961</v>
      </c>
      <c r="F138" s="26">
        <f t="shared" si="112"/>
        <v>4886</v>
      </c>
      <c r="G138" s="26">
        <f t="shared" si="109"/>
        <v>0.29014420000748942</v>
      </c>
      <c r="K138" s="26">
        <f t="shared" si="130"/>
        <v>0.29014420000748942</v>
      </c>
      <c r="O138" s="26">
        <f t="shared" ca="1" si="131"/>
        <v>0.28901184706354976</v>
      </c>
      <c r="P138" s="26">
        <f t="shared" si="113"/>
        <v>0.31606905947853603</v>
      </c>
      <c r="Q138" s="27">
        <f t="shared" si="114"/>
        <v>40129.288200000003</v>
      </c>
      <c r="R138" s="26">
        <f t="shared" si="110"/>
        <v>6.720983385935153E-4</v>
      </c>
      <c r="S138" s="105">
        <f t="shared" si="132"/>
        <v>1</v>
      </c>
      <c r="Y138" s="26">
        <f t="shared" si="133"/>
        <v>0.24697311234414268</v>
      </c>
      <c r="Z138">
        <f t="shared" si="115"/>
        <v>4886</v>
      </c>
      <c r="AA138" s="119">
        <f t="shared" si="116"/>
        <v>0.29041361839158447</v>
      </c>
      <c r="AB138" s="119">
        <f t="shared" si="117"/>
        <v>0.24697311234414268</v>
      </c>
      <c r="AC138" s="119">
        <f t="shared" si="118"/>
        <v>-2.5924859471046613E-2</v>
      </c>
      <c r="AD138" s="119">
        <f t="shared" si="119"/>
        <v>-2.6941838409505481E-4</v>
      </c>
      <c r="AE138" s="119">
        <f t="shared" si="120"/>
        <v>7.2586265688390486E-8</v>
      </c>
      <c r="AF138">
        <f t="shared" si="121"/>
        <v>-2.5924859471046613E-2</v>
      </c>
      <c r="AG138" s="146"/>
      <c r="AH138">
        <f t="shared" si="122"/>
        <v>4.3171087663346736E-2</v>
      </c>
      <c r="AI138">
        <f t="shared" si="123"/>
        <v>1.0111780525544216</v>
      </c>
      <c r="AJ138">
        <f t="shared" si="124"/>
        <v>0.99760593678028386</v>
      </c>
      <c r="AK138">
        <f t="shared" si="125"/>
        <v>2.7535230947223165E-2</v>
      </c>
      <c r="AL138">
        <f t="shared" si="126"/>
        <v>-1.9564253817187127</v>
      </c>
      <c r="AM138">
        <f t="shared" si="127"/>
        <v>-1.4852131498598118</v>
      </c>
      <c r="AN138" s="119">
        <f t="shared" si="134"/>
        <v>10.582558738699387</v>
      </c>
      <c r="AO138" s="119">
        <f t="shared" si="134"/>
        <v>10.582558738699307</v>
      </c>
      <c r="AP138" s="119">
        <f t="shared" si="134"/>
        <v>10.58255873869261</v>
      </c>
      <c r="AQ138" s="119">
        <f t="shared" si="134"/>
        <v>10.582558738131167</v>
      </c>
      <c r="AR138" s="119">
        <f t="shared" si="134"/>
        <v>10.582558691061326</v>
      </c>
      <c r="AS138" s="119">
        <f t="shared" si="134"/>
        <v>10.58255474486946</v>
      </c>
      <c r="AT138" s="119">
        <f t="shared" si="134"/>
        <v>10.582224034456887</v>
      </c>
      <c r="AU138" s="119">
        <f t="shared" si="128"/>
        <v>10.555339922497449</v>
      </c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</row>
    <row r="139" spans="1:75" s="26" customFormat="1" ht="12.75" customHeight="1">
      <c r="A139" s="72" t="s">
        <v>226</v>
      </c>
      <c r="B139" s="79" t="s">
        <v>145</v>
      </c>
      <c r="C139" s="72">
        <v>55163.424899999998</v>
      </c>
      <c r="D139" s="72">
        <v>2.0000000000000001E-4</v>
      </c>
      <c r="E139" s="70">
        <f t="shared" si="111"/>
        <v>4892.1114524643717</v>
      </c>
      <c r="F139" s="26">
        <f t="shared" si="112"/>
        <v>4892</v>
      </c>
      <c r="G139" s="26">
        <f t="shared" si="109"/>
        <v>0.29045239999686601</v>
      </c>
      <c r="K139" s="26">
        <f t="shared" si="130"/>
        <v>0.29045239999686601</v>
      </c>
      <c r="O139" s="26">
        <f t="shared" ca="1" si="131"/>
        <v>0.28930933674115333</v>
      </c>
      <c r="P139" s="26">
        <f t="shared" si="113"/>
        <v>0.31681770173236401</v>
      </c>
      <c r="Q139" s="27">
        <f t="shared" si="114"/>
        <v>40144.924899999998</v>
      </c>
      <c r="R139" s="26">
        <f t="shared" si="110"/>
        <v>6.9512913560385405E-4</v>
      </c>
      <c r="S139" s="105">
        <f t="shared" si="132"/>
        <v>1</v>
      </c>
      <c r="Y139" s="26">
        <f t="shared" si="133"/>
        <v>0.24729238217775146</v>
      </c>
      <c r="Z139">
        <f t="shared" si="115"/>
        <v>4892</v>
      </c>
      <c r="AA139" s="119">
        <f t="shared" si="116"/>
        <v>0.29074569550927171</v>
      </c>
      <c r="AB139" s="119">
        <f t="shared" si="117"/>
        <v>0.24729238217775146</v>
      </c>
      <c r="AC139" s="119">
        <f t="shared" si="118"/>
        <v>-2.6365301735498003E-2</v>
      </c>
      <c r="AD139" s="119">
        <f t="shared" si="119"/>
        <v>-2.9329551240570018E-4</v>
      </c>
      <c r="AE139" s="119">
        <f t="shared" si="120"/>
        <v>8.6022257597322228E-8</v>
      </c>
      <c r="AF139">
        <f t="shared" si="121"/>
        <v>-2.6365301735498003E-2</v>
      </c>
      <c r="AG139" s="146"/>
      <c r="AH139">
        <f t="shared" si="122"/>
        <v>4.3160017819114549E-2</v>
      </c>
      <c r="AI139">
        <f t="shared" si="123"/>
        <v>1.0110187274821649</v>
      </c>
      <c r="AJ139">
        <f t="shared" si="124"/>
        <v>0.99718959882187463</v>
      </c>
      <c r="AK139">
        <f t="shared" si="125"/>
        <v>2.7599374030946956E-2</v>
      </c>
      <c r="AL139">
        <f t="shared" si="126"/>
        <v>-1.9506459033372796</v>
      </c>
      <c r="AM139">
        <f t="shared" si="127"/>
        <v>-1.4759886209487483</v>
      </c>
      <c r="AN139" s="119">
        <f t="shared" si="134"/>
        <v>10.588272253499028</v>
      </c>
      <c r="AO139" s="119">
        <f t="shared" si="134"/>
        <v>10.588272253498955</v>
      </c>
      <c r="AP139" s="119">
        <f t="shared" si="134"/>
        <v>10.588272253492663</v>
      </c>
      <c r="AQ139" s="119">
        <f t="shared" si="134"/>
        <v>10.588272252958264</v>
      </c>
      <c r="AR139" s="119">
        <f t="shared" si="134"/>
        <v>10.588272207563097</v>
      </c>
      <c r="AS139" s="119">
        <f t="shared" si="134"/>
        <v>10.588268351431838</v>
      </c>
      <c r="AT139" s="119">
        <f t="shared" si="134"/>
        <v>10.587940914784454</v>
      </c>
      <c r="AU139" s="119">
        <f t="shared" si="128"/>
        <v>10.560985731930341</v>
      </c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</row>
    <row r="140" spans="1:75" s="26" customFormat="1" ht="12.75" customHeight="1">
      <c r="A140" s="158" t="s">
        <v>709</v>
      </c>
      <c r="B140" s="158" t="s">
        <v>65</v>
      </c>
      <c r="C140" s="159">
        <v>55215.548999999999</v>
      </c>
      <c r="D140" s="160">
        <v>1.1000000000000001E-3</v>
      </c>
      <c r="E140" s="70">
        <f t="shared" si="111"/>
        <v>4912.1125245787198</v>
      </c>
      <c r="F140" s="26">
        <f t="shared" si="112"/>
        <v>4912</v>
      </c>
      <c r="G140" s="26">
        <f t="shared" si="109"/>
        <v>0.29324640000413638</v>
      </c>
      <c r="K140" s="26">
        <f t="shared" si="130"/>
        <v>0.29324640000413638</v>
      </c>
      <c r="O140" s="26">
        <f t="shared" ca="1" si="131"/>
        <v>0.29030096899983204</v>
      </c>
      <c r="P140" s="26">
        <f t="shared" si="113"/>
        <v>0.31931942656220519</v>
      </c>
      <c r="Q140" s="27">
        <f t="shared" si="114"/>
        <v>40197.048999999999</v>
      </c>
      <c r="R140" s="26">
        <f t="shared" si="110"/>
        <v>6.7980271389776162E-4</v>
      </c>
      <c r="S140" s="105">
        <f t="shared" si="132"/>
        <v>1</v>
      </c>
      <c r="Y140" s="26">
        <f t="shared" si="133"/>
        <v>0.25013343605555682</v>
      </c>
      <c r="Z140">
        <f t="shared" si="115"/>
        <v>4912</v>
      </c>
      <c r="AA140" s="119">
        <f t="shared" si="116"/>
        <v>0.29184327805703897</v>
      </c>
      <c r="AB140" s="119">
        <f t="shared" si="117"/>
        <v>0.25013343605555682</v>
      </c>
      <c r="AC140" s="119">
        <f t="shared" si="118"/>
        <v>-2.6073026558068813E-2</v>
      </c>
      <c r="AD140" s="119">
        <f t="shared" si="119"/>
        <v>1.4031219470974077E-3</v>
      </c>
      <c r="AE140" s="119">
        <f t="shared" si="120"/>
        <v>1.9687511984264204E-6</v>
      </c>
      <c r="AF140">
        <f t="shared" si="121"/>
        <v>-2.6073026558068813E-2</v>
      </c>
      <c r="AG140" s="146"/>
      <c r="AH140">
        <f t="shared" si="122"/>
        <v>4.3112963948579573E-2</v>
      </c>
      <c r="AI140">
        <f t="shared" si="123"/>
        <v>1.0104853823857183</v>
      </c>
      <c r="AJ140">
        <f t="shared" si="124"/>
        <v>0.99556257222768607</v>
      </c>
      <c r="AK140">
        <f t="shared" si="125"/>
        <v>2.7806376219342149E-2</v>
      </c>
      <c r="AL140">
        <f t="shared" si="126"/>
        <v>-1.9313941606518756</v>
      </c>
      <c r="AM140">
        <f t="shared" si="127"/>
        <v>-1.4458200738352265</v>
      </c>
      <c r="AN140" s="119">
        <f t="shared" si="134"/>
        <v>10.607310784132475</v>
      </c>
      <c r="AO140" s="119">
        <f t="shared" si="134"/>
        <v>10.607310784132418</v>
      </c>
      <c r="AP140" s="119">
        <f t="shared" si="134"/>
        <v>10.60731078412735</v>
      </c>
      <c r="AQ140" s="119">
        <f t="shared" si="134"/>
        <v>10.60731078367686</v>
      </c>
      <c r="AR140" s="119">
        <f t="shared" si="134"/>
        <v>10.607310743635338</v>
      </c>
      <c r="AS140" s="119">
        <f t="shared" si="134"/>
        <v>10.60730718458009</v>
      </c>
      <c r="AT140" s="119">
        <f t="shared" si="134"/>
        <v>10.606990964699744</v>
      </c>
      <c r="AU140" s="119">
        <f t="shared" si="128"/>
        <v>10.57980509670665</v>
      </c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</row>
    <row r="141" spans="1:75" s="26" customFormat="1" ht="12.75" customHeight="1">
      <c r="A141" s="77" t="s">
        <v>229</v>
      </c>
      <c r="B141" s="78" t="s">
        <v>148</v>
      </c>
      <c r="C141" s="77">
        <v>55478.764600000002</v>
      </c>
      <c r="D141" s="77">
        <v>2.0000000000000001E-4</v>
      </c>
      <c r="E141" s="70">
        <f t="shared" si="111"/>
        <v>5013.1136775429241</v>
      </c>
      <c r="F141" s="26">
        <f t="shared" si="112"/>
        <v>5013</v>
      </c>
      <c r="G141" s="26">
        <f t="shared" si="109"/>
        <v>0.29625110000051791</v>
      </c>
      <c r="K141" s="26">
        <f t="shared" si="130"/>
        <v>0.29625110000051791</v>
      </c>
      <c r="O141" s="26">
        <f t="shared" ca="1" si="131"/>
        <v>0.29530871190615948</v>
      </c>
      <c r="P141" s="26">
        <f t="shared" si="113"/>
        <v>0.33210003925812653</v>
      </c>
      <c r="Q141" s="27">
        <f t="shared" si="114"/>
        <v>40460.264600000002</v>
      </c>
      <c r="R141" s="26">
        <f t="shared" si="110"/>
        <v>1.2851464458957127E-3</v>
      </c>
      <c r="S141" s="105">
        <f t="shared" si="132"/>
        <v>1</v>
      </c>
      <c r="Y141" s="26">
        <f t="shared" si="133"/>
        <v>0.2536128284025444</v>
      </c>
      <c r="Z141">
        <f t="shared" si="115"/>
        <v>5013</v>
      </c>
      <c r="AA141" s="119">
        <f t="shared" si="116"/>
        <v>0.29716811166247742</v>
      </c>
      <c r="AB141" s="119">
        <f t="shared" si="117"/>
        <v>0.2536128284025444</v>
      </c>
      <c r="AC141" s="119">
        <f t="shared" si="118"/>
        <v>-3.5848939257608625E-2</v>
      </c>
      <c r="AD141" s="119">
        <f t="shared" si="119"/>
        <v>-9.1701166195951034E-4</v>
      </c>
      <c r="AE141" s="119">
        <f t="shared" si="120"/>
        <v>8.4091038816974324E-7</v>
      </c>
      <c r="AF141">
        <f t="shared" si="121"/>
        <v>-3.5848939257608625E-2</v>
      </c>
      <c r="AG141" s="146"/>
      <c r="AH141">
        <f t="shared" si="122"/>
        <v>4.2638271597973489E-2</v>
      </c>
      <c r="AI141">
        <f t="shared" si="123"/>
        <v>1.0077457449830458</v>
      </c>
      <c r="AJ141">
        <f t="shared" si="124"/>
        <v>0.98178655095854617</v>
      </c>
      <c r="AK141">
        <f t="shared" si="125"/>
        <v>2.8690438074103125E-2</v>
      </c>
      <c r="AL141">
        <f t="shared" si="126"/>
        <v>-1.8344862880334487</v>
      </c>
      <c r="AM141">
        <f t="shared" si="127"/>
        <v>-1.305779278068347</v>
      </c>
      <c r="AN141" s="119">
        <f t="shared" ref="AN141:AT150" si="135">$AU141+$AB$7*SIN(AO141)</f>
        <v>10.703300231974673</v>
      </c>
      <c r="AO141" s="119">
        <f t="shared" si="135"/>
        <v>10.70330023197466</v>
      </c>
      <c r="AP141" s="119">
        <f t="shared" si="135"/>
        <v>10.7033002319733</v>
      </c>
      <c r="AQ141" s="119">
        <f t="shared" si="135"/>
        <v>10.703300231814421</v>
      </c>
      <c r="AR141" s="119">
        <f t="shared" si="135"/>
        <v>10.703300213259242</v>
      </c>
      <c r="AS141" s="119">
        <f t="shared" si="135"/>
        <v>10.703298046253989</v>
      </c>
      <c r="AT141" s="119">
        <f t="shared" si="135"/>
        <v>10.703045075279954</v>
      </c>
      <c r="AU141" s="119">
        <f t="shared" si="128"/>
        <v>10.67484288882701</v>
      </c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</row>
    <row r="142" spans="1:75" s="26" customFormat="1" ht="12.75" customHeight="1">
      <c r="A142" s="158" t="s">
        <v>709</v>
      </c>
      <c r="B142" s="158" t="s">
        <v>65</v>
      </c>
      <c r="C142" s="159">
        <v>55929.621440000003</v>
      </c>
      <c r="D142" s="159">
        <v>2.3000000000000001E-4</v>
      </c>
      <c r="E142" s="70">
        <f t="shared" si="111"/>
        <v>5186.1165719830597</v>
      </c>
      <c r="F142" s="26">
        <f t="shared" si="112"/>
        <v>5186</v>
      </c>
      <c r="G142" s="26">
        <f t="shared" si="109"/>
        <v>0.30379420000099344</v>
      </c>
      <c r="K142" s="26">
        <f t="shared" si="130"/>
        <v>0.30379420000099344</v>
      </c>
      <c r="O142" s="26">
        <f t="shared" ca="1" si="131"/>
        <v>0.30388633094373019</v>
      </c>
      <c r="P142" s="26">
        <f t="shared" si="113"/>
        <v>0.35456137864409537</v>
      </c>
      <c r="Q142" s="27">
        <f t="shared" si="114"/>
        <v>40911.121440000003</v>
      </c>
      <c r="R142" s="26">
        <f t="shared" si="110"/>
        <v>2.5773064273806245E-3</v>
      </c>
      <c r="S142" s="105">
        <f t="shared" si="132"/>
        <v>1</v>
      </c>
      <c r="Y142" s="26">
        <f t="shared" si="133"/>
        <v>0.26286830950441642</v>
      </c>
      <c r="Z142">
        <f t="shared" si="115"/>
        <v>5186</v>
      </c>
      <c r="AA142" s="119">
        <f t="shared" si="116"/>
        <v>0.30546370257069294</v>
      </c>
      <c r="AB142" s="119">
        <f t="shared" si="117"/>
        <v>0.26286830950441642</v>
      </c>
      <c r="AC142" s="119">
        <f t="shared" si="118"/>
        <v>-5.0767178643101929E-2</v>
      </c>
      <c r="AD142" s="119">
        <f t="shared" si="119"/>
        <v>-1.6695025696994992E-3</v>
      </c>
      <c r="AE142" s="119">
        <f t="shared" si="120"/>
        <v>2.7872388302332312E-6</v>
      </c>
      <c r="AF142">
        <f t="shared" si="121"/>
        <v>-5.0767178643101929E-2</v>
      </c>
      <c r="AG142" s="146"/>
      <c r="AH142">
        <f t="shared" si="122"/>
        <v>4.0925890496577015E-2</v>
      </c>
      <c r="AI142">
        <f t="shared" si="123"/>
        <v>1.0029354039295972</v>
      </c>
      <c r="AJ142">
        <f t="shared" si="124"/>
        <v>0.93733281664691237</v>
      </c>
      <c r="AK142">
        <f t="shared" si="125"/>
        <v>2.9572304712288333E-2</v>
      </c>
      <c r="AL142">
        <f t="shared" si="126"/>
        <v>-1.6697341599280644</v>
      </c>
      <c r="AM142">
        <f t="shared" si="127"/>
        <v>-1.1041763156474551</v>
      </c>
      <c r="AN142" s="119">
        <f t="shared" si="135"/>
        <v>10.867103123394687</v>
      </c>
      <c r="AO142" s="119">
        <f t="shared" si="135"/>
        <v>10.867103123394687</v>
      </c>
      <c r="AP142" s="119">
        <f t="shared" si="135"/>
        <v>10.86710312339466</v>
      </c>
      <c r="AQ142" s="119">
        <f t="shared" si="135"/>
        <v>10.867103123387786</v>
      </c>
      <c r="AR142" s="119">
        <f t="shared" si="135"/>
        <v>10.867103121581849</v>
      </c>
      <c r="AS142" s="119">
        <f t="shared" si="135"/>
        <v>10.86710264725553</v>
      </c>
      <c r="AT142" s="119">
        <f t="shared" si="135"/>
        <v>10.866978126489467</v>
      </c>
      <c r="AU142" s="119">
        <f t="shared" si="128"/>
        <v>10.837630394142082</v>
      </c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</row>
    <row r="143" spans="1:75" s="26" customFormat="1" ht="12.75" customHeight="1">
      <c r="A143" s="80" t="s">
        <v>241</v>
      </c>
      <c r="B143" s="78" t="s">
        <v>145</v>
      </c>
      <c r="C143" s="77">
        <v>55929.621500000001</v>
      </c>
      <c r="D143" s="77">
        <v>2.0000000000000001E-4</v>
      </c>
      <c r="E143" s="70">
        <f t="shared" si="111"/>
        <v>5186.1165950062732</v>
      </c>
      <c r="F143" s="26">
        <f t="shared" si="112"/>
        <v>5186</v>
      </c>
      <c r="G143" s="26">
        <f t="shared" si="109"/>
        <v>0.30385419999947771</v>
      </c>
      <c r="K143" s="26">
        <f t="shared" si="130"/>
        <v>0.30385419999947771</v>
      </c>
      <c r="O143" s="26">
        <f t="shared" ca="1" si="131"/>
        <v>0.30388633094373019</v>
      </c>
      <c r="P143" s="26">
        <f t="shared" si="113"/>
        <v>0.35456137864409537</v>
      </c>
      <c r="Q143" s="27">
        <f t="shared" si="114"/>
        <v>40911.121500000001</v>
      </c>
      <c r="R143" s="26">
        <f t="shared" si="110"/>
        <v>2.5712179660971691E-3</v>
      </c>
      <c r="S143" s="105">
        <f t="shared" si="132"/>
        <v>1</v>
      </c>
      <c r="Y143" s="26">
        <f t="shared" si="133"/>
        <v>0.26292830950290069</v>
      </c>
      <c r="Z143">
        <f t="shared" si="115"/>
        <v>5186</v>
      </c>
      <c r="AA143" s="119">
        <f t="shared" si="116"/>
        <v>0.30546370257069294</v>
      </c>
      <c r="AB143" s="119">
        <f t="shared" si="117"/>
        <v>0.26292830950290069</v>
      </c>
      <c r="AC143" s="119">
        <f t="shared" si="118"/>
        <v>-5.0707178644617656E-2</v>
      </c>
      <c r="AD143" s="119">
        <f t="shared" si="119"/>
        <v>-1.6095025712152267E-3</v>
      </c>
      <c r="AE143" s="119">
        <f t="shared" si="120"/>
        <v>2.5904985267484256E-6</v>
      </c>
      <c r="AF143">
        <f t="shared" si="121"/>
        <v>-5.0707178644617656E-2</v>
      </c>
      <c r="AG143" s="146"/>
      <c r="AH143">
        <f t="shared" si="122"/>
        <v>4.0925890496577015E-2</v>
      </c>
      <c r="AI143">
        <f t="shared" si="123"/>
        <v>1.0029354039295972</v>
      </c>
      <c r="AJ143">
        <f t="shared" si="124"/>
        <v>0.93733281664691237</v>
      </c>
      <c r="AK143">
        <f t="shared" si="125"/>
        <v>2.9572304712288333E-2</v>
      </c>
      <c r="AL143">
        <f t="shared" si="126"/>
        <v>-1.6697341599280644</v>
      </c>
      <c r="AM143">
        <f t="shared" si="127"/>
        <v>-1.1041763156474551</v>
      </c>
      <c r="AN143" s="119">
        <f t="shared" si="135"/>
        <v>10.867103123394687</v>
      </c>
      <c r="AO143" s="119">
        <f t="shared" si="135"/>
        <v>10.867103123394687</v>
      </c>
      <c r="AP143" s="119">
        <f t="shared" si="135"/>
        <v>10.86710312339466</v>
      </c>
      <c r="AQ143" s="119">
        <f t="shared" si="135"/>
        <v>10.867103123387786</v>
      </c>
      <c r="AR143" s="119">
        <f t="shared" si="135"/>
        <v>10.867103121581849</v>
      </c>
      <c r="AS143" s="119">
        <f t="shared" si="135"/>
        <v>10.86710264725553</v>
      </c>
      <c r="AT143" s="119">
        <f t="shared" si="135"/>
        <v>10.866978126489467</v>
      </c>
      <c r="AU143" s="119">
        <f t="shared" si="128"/>
        <v>10.837630394142082</v>
      </c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</row>
    <row r="144" spans="1:75" s="26" customFormat="1" ht="12.75" customHeight="1">
      <c r="A144" s="80" t="s">
        <v>230</v>
      </c>
      <c r="B144" s="78" t="s">
        <v>145</v>
      </c>
      <c r="C144" s="77">
        <v>56231.931100000002</v>
      </c>
      <c r="D144" s="77">
        <v>3.0000000000000003E-4</v>
      </c>
      <c r="E144" s="70">
        <f t="shared" si="111"/>
        <v>5302.118906997458</v>
      </c>
      <c r="F144" s="26">
        <f t="shared" si="112"/>
        <v>5302</v>
      </c>
      <c r="G144" s="26">
        <f t="shared" si="109"/>
        <v>0.30987940000341041</v>
      </c>
      <c r="K144" s="26">
        <f t="shared" si="130"/>
        <v>0.30987940000341041</v>
      </c>
      <c r="O144" s="26">
        <f t="shared" ca="1" si="131"/>
        <v>0.3096377980440666</v>
      </c>
      <c r="P144" s="26">
        <f t="shared" si="113"/>
        <v>0.3700251357465818</v>
      </c>
      <c r="Q144" s="27">
        <f t="shared" si="114"/>
        <v>41213.431100000002</v>
      </c>
      <c r="R144" s="26">
        <f t="shared" si="110"/>
        <v>3.6175095280874046E-3</v>
      </c>
      <c r="S144" s="105">
        <f t="shared" si="132"/>
        <v>1</v>
      </c>
      <c r="Y144" s="26">
        <f t="shared" si="133"/>
        <v>0.27071130829010248</v>
      </c>
      <c r="Z144">
        <f t="shared" si="115"/>
        <v>5302</v>
      </c>
      <c r="AA144" s="119">
        <f t="shared" si="116"/>
        <v>0.31046887863920819</v>
      </c>
      <c r="AB144" s="119">
        <f t="shared" si="117"/>
        <v>0.27071130829010248</v>
      </c>
      <c r="AC144" s="119">
        <f t="shared" si="118"/>
        <v>-6.0145735743171391E-2</v>
      </c>
      <c r="AD144" s="119">
        <f t="shared" si="119"/>
        <v>-5.8947863579777993E-4</v>
      </c>
      <c r="AE144" s="119">
        <f t="shared" si="120"/>
        <v>3.4748506206201168E-7</v>
      </c>
      <c r="AF144">
        <f t="shared" si="121"/>
        <v>-6.0145735743171391E-2</v>
      </c>
      <c r="AG144" s="146"/>
      <c r="AH144">
        <f t="shared" si="122"/>
        <v>3.916809171330795E-2</v>
      </c>
      <c r="AI144">
        <f t="shared" si="123"/>
        <v>0.99968364164510548</v>
      </c>
      <c r="AJ144">
        <f t="shared" si="124"/>
        <v>0.89360405024529799</v>
      </c>
      <c r="AK144">
        <f t="shared" si="125"/>
        <v>2.9715950592528823E-2</v>
      </c>
      <c r="AL144">
        <f t="shared" si="126"/>
        <v>-1.5601506500628186</v>
      </c>
      <c r="AM144">
        <f t="shared" si="127"/>
        <v>-0.9894105889824264</v>
      </c>
      <c r="AN144" s="119">
        <f t="shared" si="135"/>
        <v>10.976494935610082</v>
      </c>
      <c r="AO144" s="119">
        <f t="shared" si="135"/>
        <v>10.976494935610082</v>
      </c>
      <c r="AP144" s="119">
        <f t="shared" si="135"/>
        <v>10.976494935610082</v>
      </c>
      <c r="AQ144" s="119">
        <f t="shared" si="135"/>
        <v>10.976494935610077</v>
      </c>
      <c r="AR144" s="119">
        <f t="shared" si="135"/>
        <v>10.976494935600446</v>
      </c>
      <c r="AS144" s="119">
        <f t="shared" si="135"/>
        <v>10.976494918612147</v>
      </c>
      <c r="AT144" s="119">
        <f t="shared" si="135"/>
        <v>10.976464978225756</v>
      </c>
      <c r="AU144" s="119">
        <f t="shared" si="128"/>
        <v>10.946782709844673</v>
      </c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</row>
    <row r="145" spans="1:75" s="26" customFormat="1" ht="12.75" customHeight="1">
      <c r="A145" s="103" t="s">
        <v>700</v>
      </c>
      <c r="B145" s="104" t="s">
        <v>145</v>
      </c>
      <c r="C145" s="103">
        <v>56250.172100000003</v>
      </c>
      <c r="D145" s="103" t="s">
        <v>248</v>
      </c>
      <c r="E145" s="26">
        <f t="shared" si="111"/>
        <v>5309.1183478786979</v>
      </c>
      <c r="F145" s="26">
        <f t="shared" si="112"/>
        <v>5309</v>
      </c>
      <c r="G145" s="26">
        <f t="shared" si="109"/>
        <v>0.30842230000416748</v>
      </c>
      <c r="K145" s="26">
        <f t="shared" si="130"/>
        <v>0.30842230000416748</v>
      </c>
      <c r="O145" s="26">
        <f t="shared" ca="1" si="131"/>
        <v>0.30998486933460417</v>
      </c>
      <c r="P145" s="26">
        <f t="shared" si="113"/>
        <v>0.37096864313739497</v>
      </c>
      <c r="Q145" s="27">
        <f t="shared" si="114"/>
        <v>41231.672100000003</v>
      </c>
      <c r="R145" s="26">
        <f t="shared" si="110"/>
        <v>3.912045039339433E-3</v>
      </c>
      <c r="S145" s="105">
        <f t="shared" si="132"/>
        <v>1</v>
      </c>
      <c r="Y145" s="26">
        <f t="shared" si="133"/>
        <v>0.26937529266715432</v>
      </c>
      <c r="Z145">
        <f t="shared" si="115"/>
        <v>5309</v>
      </c>
      <c r="AA145" s="119">
        <f t="shared" si="116"/>
        <v>0.31075725130556331</v>
      </c>
      <c r="AB145" s="119">
        <f t="shared" si="117"/>
        <v>0.26937529266715432</v>
      </c>
      <c r="AC145" s="119">
        <f t="shared" si="118"/>
        <v>-6.2546343133227489E-2</v>
      </c>
      <c r="AD145" s="119">
        <f t="shared" si="119"/>
        <v>-2.3349513013958267E-3</v>
      </c>
      <c r="AE145" s="119">
        <f t="shared" si="120"/>
        <v>5.451997579890065E-6</v>
      </c>
      <c r="AF145">
        <f t="shared" si="121"/>
        <v>-6.2546343133227489E-2</v>
      </c>
      <c r="AG145" s="146"/>
      <c r="AH145">
        <f t="shared" si="122"/>
        <v>3.9047007337013176E-2</v>
      </c>
      <c r="AI145">
        <f t="shared" si="123"/>
        <v>0.99948782035328176</v>
      </c>
      <c r="AJ145">
        <f t="shared" si="124"/>
        <v>0.8906266838334842</v>
      </c>
      <c r="AK145">
        <f t="shared" si="125"/>
        <v>2.9713220529518726E-2</v>
      </c>
      <c r="AL145">
        <f t="shared" si="126"/>
        <v>-1.5535606007844427</v>
      </c>
      <c r="AM145">
        <f t="shared" si="127"/>
        <v>-0.98291112055957308</v>
      </c>
      <c r="AN145" s="119">
        <f t="shared" si="135"/>
        <v>10.983084804294144</v>
      </c>
      <c r="AO145" s="119">
        <f t="shared" si="135"/>
        <v>10.983084804294144</v>
      </c>
      <c r="AP145" s="119">
        <f t="shared" si="135"/>
        <v>10.983084804294144</v>
      </c>
      <c r="AQ145" s="119">
        <f t="shared" si="135"/>
        <v>10.983084804294142</v>
      </c>
      <c r="AR145" s="119">
        <f t="shared" si="135"/>
        <v>10.983084804290815</v>
      </c>
      <c r="AS145" s="119">
        <f t="shared" si="135"/>
        <v>10.983084795323917</v>
      </c>
      <c r="AT145" s="119">
        <f t="shared" si="135"/>
        <v>10.983060658781536</v>
      </c>
      <c r="AU145" s="119">
        <f t="shared" si="128"/>
        <v>10.953369487516381</v>
      </c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</row>
    <row r="146" spans="1:75" s="26" customFormat="1" ht="12.75" customHeight="1">
      <c r="A146" s="148" t="s">
        <v>242</v>
      </c>
      <c r="B146" s="149" t="s">
        <v>145</v>
      </c>
      <c r="C146" s="150">
        <v>56609.816200000001</v>
      </c>
      <c r="D146" s="150">
        <v>1E-4</v>
      </c>
      <c r="E146" s="70">
        <f t="shared" si="111"/>
        <v>5447.121067917984</v>
      </c>
      <c r="F146" s="26">
        <f t="shared" si="112"/>
        <v>5447</v>
      </c>
      <c r="G146" s="26">
        <f t="shared" si="109"/>
        <v>0.31551089999993565</v>
      </c>
      <c r="K146" s="26">
        <f t="shared" si="130"/>
        <v>0.31551089999993565</v>
      </c>
      <c r="O146" s="26">
        <f t="shared" ca="1" si="131"/>
        <v>0.31682713191948719</v>
      </c>
      <c r="P146" s="26">
        <f t="shared" si="113"/>
        <v>0.38980974724957168</v>
      </c>
      <c r="Q146" s="27">
        <f t="shared" si="114"/>
        <v>41591.316200000001</v>
      </c>
      <c r="R146" s="26">
        <f t="shared" si="110"/>
        <v>5.5203187026247481E-3</v>
      </c>
      <c r="S146" s="105">
        <f t="shared" si="132"/>
        <v>1</v>
      </c>
      <c r="Y146" s="26">
        <f t="shared" si="133"/>
        <v>0.2791838713628072</v>
      </c>
      <c r="Z146">
        <f t="shared" si="115"/>
        <v>5447</v>
      </c>
      <c r="AA146" s="119">
        <f t="shared" si="116"/>
        <v>0.31614071875182664</v>
      </c>
      <c r="AB146" s="119">
        <f t="shared" si="117"/>
        <v>0.2791838713628072</v>
      </c>
      <c r="AC146" s="119">
        <f t="shared" si="118"/>
        <v>-7.4298847249636035E-2</v>
      </c>
      <c r="AD146" s="119">
        <f t="shared" si="119"/>
        <v>-6.2981875189099812E-4</v>
      </c>
      <c r="AE146" s="119">
        <f t="shared" si="120"/>
        <v>3.9667166023353466E-7</v>
      </c>
      <c r="AF146">
        <f t="shared" si="121"/>
        <v>-7.4298847249636035E-2</v>
      </c>
      <c r="AG146" s="146"/>
      <c r="AH146">
        <f t="shared" si="122"/>
        <v>3.6327028637128451E-2</v>
      </c>
      <c r="AI146">
        <f t="shared" si="123"/>
        <v>0.99565810682233047</v>
      </c>
      <c r="AJ146">
        <f t="shared" si="124"/>
        <v>0.82450528654931965</v>
      </c>
      <c r="AK146">
        <f t="shared" si="125"/>
        <v>2.9398737487518624E-2</v>
      </c>
      <c r="AL146">
        <f t="shared" si="126"/>
        <v>-1.4241665216579418</v>
      </c>
      <c r="AM146">
        <f t="shared" si="127"/>
        <v>-0.86315752048621441</v>
      </c>
      <c r="AN146" s="119">
        <f t="shared" si="135"/>
        <v>11.112737003722629</v>
      </c>
      <c r="AO146" s="119">
        <f t="shared" si="135"/>
        <v>11.112737003722629</v>
      </c>
      <c r="AP146" s="119">
        <f t="shared" si="135"/>
        <v>11.112737003722641</v>
      </c>
      <c r="AQ146" s="119">
        <f t="shared" si="135"/>
        <v>11.112737003718868</v>
      </c>
      <c r="AR146" s="119">
        <f t="shared" si="135"/>
        <v>11.112737004804995</v>
      </c>
      <c r="AS146" s="119">
        <f t="shared" si="135"/>
        <v>11.112736692145814</v>
      </c>
      <c r="AT146" s="119">
        <f t="shared" si="135"/>
        <v>11.112826661948784</v>
      </c>
      <c r="AU146" s="119">
        <f t="shared" si="128"/>
        <v>11.083223104472912</v>
      </c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</row>
    <row r="147" spans="1:75" s="26" customFormat="1" ht="12.75" customHeight="1">
      <c r="A147" s="158" t="s">
        <v>709</v>
      </c>
      <c r="B147" s="158" t="s">
        <v>65</v>
      </c>
      <c r="C147" s="159">
        <v>56609.816290000002</v>
      </c>
      <c r="D147" s="159">
        <v>1.2999999999999999E-4</v>
      </c>
      <c r="E147" s="70">
        <f t="shared" si="111"/>
        <v>5447.1211024528066</v>
      </c>
      <c r="F147" s="26">
        <f t="shared" si="112"/>
        <v>5447</v>
      </c>
      <c r="G147" s="26">
        <f t="shared" ref="G147:G161" si="136">+C147-(C$7+F147*C$8)</f>
        <v>0.31560090000130003</v>
      </c>
      <c r="K147" s="26">
        <f t="shared" si="130"/>
        <v>0.31560090000130003</v>
      </c>
      <c r="O147" s="26">
        <f t="shared" ca="1" si="131"/>
        <v>0.31682713191948719</v>
      </c>
      <c r="P147" s="26">
        <f t="shared" si="113"/>
        <v>0.38980974724957168</v>
      </c>
      <c r="Q147" s="27">
        <f t="shared" si="114"/>
        <v>41591.316290000002</v>
      </c>
      <c r="R147" s="26">
        <f t="shared" ref="R147:R161" si="137">+(P147-G147)^2</f>
        <v>5.5069530099173146E-3</v>
      </c>
      <c r="S147" s="105">
        <f t="shared" si="132"/>
        <v>1</v>
      </c>
      <c r="Y147" s="26">
        <f t="shared" si="133"/>
        <v>0.27927387136417159</v>
      </c>
      <c r="Z147">
        <f t="shared" si="115"/>
        <v>5447</v>
      </c>
      <c r="AA147" s="119">
        <f t="shared" si="116"/>
        <v>0.31614071875182664</v>
      </c>
      <c r="AB147" s="119">
        <f t="shared" si="117"/>
        <v>0.27927387136417159</v>
      </c>
      <c r="AC147" s="119">
        <f t="shared" si="118"/>
        <v>-7.4208847248271648E-2</v>
      </c>
      <c r="AD147" s="119">
        <f t="shared" si="119"/>
        <v>-5.3981875052661055E-4</v>
      </c>
      <c r="AE147" s="119">
        <f t="shared" si="120"/>
        <v>2.9140428342011098E-7</v>
      </c>
      <c r="AF147">
        <f t="shared" si="121"/>
        <v>-7.4208847248271648E-2</v>
      </c>
      <c r="AG147" s="146"/>
      <c r="AH147">
        <f t="shared" si="122"/>
        <v>3.6327028637128451E-2</v>
      </c>
      <c r="AI147">
        <f t="shared" si="123"/>
        <v>0.99565810682233047</v>
      </c>
      <c r="AJ147">
        <f t="shared" si="124"/>
        <v>0.82450528654931965</v>
      </c>
      <c r="AK147">
        <f t="shared" si="125"/>
        <v>2.9398737487518624E-2</v>
      </c>
      <c r="AL147">
        <f t="shared" si="126"/>
        <v>-1.4241665216579418</v>
      </c>
      <c r="AM147">
        <f t="shared" si="127"/>
        <v>-0.86315752048621441</v>
      </c>
      <c r="AN147" s="119">
        <f t="shared" si="135"/>
        <v>11.112737003722629</v>
      </c>
      <c r="AO147" s="119">
        <f t="shared" si="135"/>
        <v>11.112737003722629</v>
      </c>
      <c r="AP147" s="119">
        <f t="shared" si="135"/>
        <v>11.112737003722641</v>
      </c>
      <c r="AQ147" s="119">
        <f t="shared" si="135"/>
        <v>11.112737003718868</v>
      </c>
      <c r="AR147" s="119">
        <f t="shared" si="135"/>
        <v>11.112737004804995</v>
      </c>
      <c r="AS147" s="119">
        <f t="shared" si="135"/>
        <v>11.112736692145814</v>
      </c>
      <c r="AT147" s="119">
        <f t="shared" si="135"/>
        <v>11.112826661948784</v>
      </c>
      <c r="AU147" s="119">
        <f t="shared" si="128"/>
        <v>11.083223104472912</v>
      </c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</row>
    <row r="148" spans="1:75" s="26" customFormat="1" ht="12.75" customHeight="1">
      <c r="A148" s="151" t="s">
        <v>707</v>
      </c>
      <c r="B148" s="152" t="s">
        <v>145</v>
      </c>
      <c r="C148" s="153">
        <v>57701.776299999998</v>
      </c>
      <c r="D148" s="153">
        <v>1E-4</v>
      </c>
      <c r="E148" s="26">
        <f t="shared" si="111"/>
        <v>5866.1282585666595</v>
      </c>
      <c r="F148" s="26">
        <f t="shared" si="112"/>
        <v>5866</v>
      </c>
      <c r="G148" s="26">
        <f t="shared" si="136"/>
        <v>0.33425020000140648</v>
      </c>
      <c r="K148" s="26">
        <f t="shared" si="130"/>
        <v>0.33425020000140648</v>
      </c>
      <c r="O148" s="26">
        <f t="shared" ca="1" si="131"/>
        <v>0.33760182773880587</v>
      </c>
      <c r="P148" s="26">
        <f t="shared" si="113"/>
        <v>0.44982108433523882</v>
      </c>
      <c r="Q148" s="27">
        <f t="shared" si="114"/>
        <v>42683.276299999998</v>
      </c>
      <c r="R148" s="26">
        <f t="shared" si="137"/>
        <v>1.3356629305704052E-2</v>
      </c>
      <c r="S148" s="105">
        <f t="shared" si="132"/>
        <v>1</v>
      </c>
      <c r="Y148" s="26">
        <f t="shared" si="133"/>
        <v>0.30957142986841063</v>
      </c>
      <c r="Z148">
        <f t="shared" si="115"/>
        <v>5866</v>
      </c>
      <c r="AA148" s="119">
        <f t="shared" si="116"/>
        <v>0.32946138225707194</v>
      </c>
      <c r="AB148" s="119">
        <f t="shared" si="117"/>
        <v>0.30957142986841063</v>
      </c>
      <c r="AC148" s="119">
        <f t="shared" si="118"/>
        <v>-0.11557088433383234</v>
      </c>
      <c r="AD148" s="119">
        <f t="shared" si="119"/>
        <v>4.7888177443345392E-3</v>
      </c>
      <c r="AE148" s="119">
        <f t="shared" si="120"/>
        <v>2.2932775388453345E-5</v>
      </c>
      <c r="AF148">
        <f t="shared" si="121"/>
        <v>-0.11557088433383234</v>
      </c>
      <c r="AG148" s="146"/>
      <c r="AH148">
        <f t="shared" si="122"/>
        <v>2.4678770132995832E-2</v>
      </c>
      <c r="AI148">
        <f t="shared" si="123"/>
        <v>0.98488285774572937</v>
      </c>
      <c r="AJ148">
        <f t="shared" si="124"/>
        <v>0.5499393029320836</v>
      </c>
      <c r="AK148">
        <f t="shared" si="125"/>
        <v>2.5585343700847023E-2</v>
      </c>
      <c r="AL148">
        <f t="shared" si="126"/>
        <v>-1.0371307194321011</v>
      </c>
      <c r="AM148">
        <f t="shared" si="127"/>
        <v>-0.57065843825530571</v>
      </c>
      <c r="AN148" s="119">
        <f t="shared" si="135"/>
        <v>11.503455380594943</v>
      </c>
      <c r="AO148" s="119">
        <f t="shared" si="135"/>
        <v>11.503455380594708</v>
      </c>
      <c r="AP148" s="119">
        <f t="shared" si="135"/>
        <v>11.503455380610934</v>
      </c>
      <c r="AQ148" s="119">
        <f t="shared" si="135"/>
        <v>11.503455379488249</v>
      </c>
      <c r="AR148" s="119">
        <f t="shared" si="135"/>
        <v>11.503455457169249</v>
      </c>
      <c r="AS148" s="119">
        <f t="shared" si="135"/>
        <v>11.503450082220537</v>
      </c>
      <c r="AT148" s="119">
        <f t="shared" si="135"/>
        <v>11.503821866414668</v>
      </c>
      <c r="AU148" s="119">
        <f t="shared" si="128"/>
        <v>11.477488796536583</v>
      </c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</row>
    <row r="149" spans="1:75" s="26" customFormat="1" ht="12.75" customHeight="1">
      <c r="A149" s="158" t="s">
        <v>709</v>
      </c>
      <c r="B149" s="158" t="s">
        <v>65</v>
      </c>
      <c r="C149" s="159">
        <v>57701.776299999998</v>
      </c>
      <c r="D149" s="159">
        <v>1E-4</v>
      </c>
      <c r="E149" s="70">
        <f t="shared" ref="E149:E161" si="138">+(C149-C$7)/C$8</f>
        <v>5866.1282585666595</v>
      </c>
      <c r="F149" s="26">
        <f t="shared" ref="F149:F162" si="139">ROUND(2*E149,0)/2</f>
        <v>5866</v>
      </c>
      <c r="G149" s="26">
        <f t="shared" si="136"/>
        <v>0.33425020000140648</v>
      </c>
      <c r="K149" s="26">
        <f t="shared" si="130"/>
        <v>0.33425020000140648</v>
      </c>
      <c r="O149" s="26">
        <f t="shared" ca="1" si="131"/>
        <v>0.33760182773880587</v>
      </c>
      <c r="P149" s="26">
        <f t="shared" ref="P149:P161" si="140">+D$11+D$12*F149+D$13*F149^2</f>
        <v>0.44982108433523882</v>
      </c>
      <c r="Q149" s="27">
        <f t="shared" ref="Q149:Q161" si="141">+C149-15018.5</f>
        <v>42683.276299999998</v>
      </c>
      <c r="R149" s="26">
        <f t="shared" si="137"/>
        <v>1.3356629305704052E-2</v>
      </c>
      <c r="S149" s="105">
        <f t="shared" si="132"/>
        <v>1</v>
      </c>
      <c r="Y149" s="26">
        <f t="shared" si="133"/>
        <v>0.30957142986841063</v>
      </c>
      <c r="Z149">
        <f t="shared" ref="Z149:Z161" si="142">F149</f>
        <v>5866</v>
      </c>
      <c r="AA149" s="119">
        <f t="shared" ref="AA149:AA161" si="143">AB$3+AB$4*Z149+AB$5*Z149^2+AH149</f>
        <v>0.32946138225707194</v>
      </c>
      <c r="AB149" s="119">
        <f t="shared" ref="AB149:AB161" si="144">IF(S149&lt;&gt;0,G149-AH149, -9999)</f>
        <v>0.30957142986841063</v>
      </c>
      <c r="AC149" s="119">
        <f t="shared" ref="AC149:AC161" si="145">+G149-P149</f>
        <v>-0.11557088433383234</v>
      </c>
      <c r="AD149" s="119">
        <f t="shared" ref="AD149:AD161" si="146">IF(S149&lt;&gt;0,G149-AA149, -9999)</f>
        <v>4.7888177443345392E-3</v>
      </c>
      <c r="AE149" s="119">
        <f t="shared" ref="AE149:AE161" si="147">+(G149-AA149)^2*S149</f>
        <v>2.2932775388453345E-5</v>
      </c>
      <c r="AF149">
        <f t="shared" ref="AF149:AF161" si="148">IF(S149&lt;&gt;0,G149-P149, -9999)</f>
        <v>-0.11557088433383234</v>
      </c>
      <c r="AG149" s="146"/>
      <c r="AH149">
        <f t="shared" ref="AH149:AH161" si="149">$AB$6*($AB$11/AI149*AJ149+$AB$12)</f>
        <v>2.4678770132995832E-2</v>
      </c>
      <c r="AI149">
        <f t="shared" ref="AI149:AI161" si="150">1+$AB$7*COS(AL149)</f>
        <v>0.98488285774572937</v>
      </c>
      <c r="AJ149">
        <f t="shared" ref="AJ149:AJ161" si="151">SIN(AL149+RADIANS($AB$9))</f>
        <v>0.5499393029320836</v>
      </c>
      <c r="AK149">
        <f t="shared" ref="AK149:AK162" si="152">$AB$7*SIN(AL149)</f>
        <v>2.5585343700847023E-2</v>
      </c>
      <c r="AL149">
        <f t="shared" ref="AL149:AL162" si="153">2*ATAN(AM149)</f>
        <v>-1.0371307194321011</v>
      </c>
      <c r="AM149">
        <f t="shared" ref="AM149:AM162" si="154">SQRT((1+$AB$7)/(1-$AB$7))*TAN(AN149/2)</f>
        <v>-0.57065843825530571</v>
      </c>
      <c r="AN149" s="119">
        <f t="shared" si="135"/>
        <v>11.503455380594943</v>
      </c>
      <c r="AO149" s="119">
        <f t="shared" si="135"/>
        <v>11.503455380594708</v>
      </c>
      <c r="AP149" s="119">
        <f t="shared" si="135"/>
        <v>11.503455380610934</v>
      </c>
      <c r="AQ149" s="119">
        <f t="shared" si="135"/>
        <v>11.503455379488249</v>
      </c>
      <c r="AR149" s="119">
        <f t="shared" si="135"/>
        <v>11.503455457169249</v>
      </c>
      <c r="AS149" s="119">
        <f t="shared" si="135"/>
        <v>11.503450082220537</v>
      </c>
      <c r="AT149" s="119">
        <f t="shared" si="135"/>
        <v>11.503821866414668</v>
      </c>
      <c r="AU149" s="119">
        <f t="shared" ref="AU149:AU161" si="155">RADIANS($AB$9)+$AB$18*(F149-AB$15)</f>
        <v>11.477488796536583</v>
      </c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</row>
    <row r="150" spans="1:75" s="26" customFormat="1" ht="12.75" customHeight="1">
      <c r="A150" s="151" t="s">
        <v>707</v>
      </c>
      <c r="B150" s="152" t="s">
        <v>145</v>
      </c>
      <c r="C150" s="153">
        <v>57761.716999999997</v>
      </c>
      <c r="D150" s="153">
        <v>1E-4</v>
      </c>
      <c r="E150" s="70">
        <f t="shared" si="138"/>
        <v>5889.1287183018776</v>
      </c>
      <c r="F150" s="26">
        <f t="shared" si="139"/>
        <v>5889</v>
      </c>
      <c r="G150" s="26">
        <f t="shared" si="136"/>
        <v>0.33544830000028014</v>
      </c>
      <c r="K150" s="26">
        <f t="shared" si="130"/>
        <v>0.33544830000028014</v>
      </c>
      <c r="O150" s="26">
        <f t="shared" ca="1" si="131"/>
        <v>0.33874220483628636</v>
      </c>
      <c r="P150" s="26">
        <f t="shared" si="140"/>
        <v>0.45323746295888695</v>
      </c>
      <c r="Q150" s="27">
        <f t="shared" si="141"/>
        <v>42743.216999999997</v>
      </c>
      <c r="R150" s="26">
        <f t="shared" si="137"/>
        <v>1.387428691048923E-2</v>
      </c>
      <c r="S150" s="105">
        <f t="shared" si="132"/>
        <v>1</v>
      </c>
      <c r="Y150" s="26">
        <f t="shared" si="133"/>
        <v>0.3115315559142493</v>
      </c>
      <c r="Z150">
        <f t="shared" si="142"/>
        <v>5889</v>
      </c>
      <c r="AA150" s="119">
        <f t="shared" si="143"/>
        <v>0.33008586358688141</v>
      </c>
      <c r="AB150" s="119">
        <f t="shared" si="144"/>
        <v>0.3115315559142493</v>
      </c>
      <c r="AC150" s="119">
        <f t="shared" si="145"/>
        <v>-0.11778916295860681</v>
      </c>
      <c r="AD150" s="119">
        <f t="shared" si="146"/>
        <v>5.3624364133987301E-3</v>
      </c>
      <c r="AE150" s="119">
        <f t="shared" si="147"/>
        <v>2.8755724287744636E-5</v>
      </c>
      <c r="AF150">
        <f t="shared" si="148"/>
        <v>-0.11778916295860681</v>
      </c>
      <c r="AG150" s="146"/>
      <c r="AH150">
        <f t="shared" si="149"/>
        <v>2.3916744086030863E-2</v>
      </c>
      <c r="AI150">
        <f t="shared" si="150"/>
        <v>0.98434870348517167</v>
      </c>
      <c r="AJ150">
        <f t="shared" si="151"/>
        <v>0.53227217131809357</v>
      </c>
      <c r="AK150">
        <f t="shared" si="152"/>
        <v>2.5262120252093793E-2</v>
      </c>
      <c r="AL150">
        <f t="shared" si="153"/>
        <v>-1.0161214272730039</v>
      </c>
      <c r="AM150">
        <f t="shared" si="154"/>
        <v>-0.55681541682262237</v>
      </c>
      <c r="AN150" s="119">
        <f t="shared" si="135"/>
        <v>11.524783523062181</v>
      </c>
      <c r="AO150" s="119">
        <f t="shared" si="135"/>
        <v>11.52478352306189</v>
      </c>
      <c r="AP150" s="119">
        <f t="shared" si="135"/>
        <v>11.524783523081252</v>
      </c>
      <c r="AQ150" s="119">
        <f t="shared" si="135"/>
        <v>11.524783521790731</v>
      </c>
      <c r="AR150" s="119">
        <f t="shared" si="135"/>
        <v>11.524783607808374</v>
      </c>
      <c r="AS150" s="119">
        <f t="shared" si="135"/>
        <v>11.524777874408619</v>
      </c>
      <c r="AT150" s="119">
        <f t="shared" si="135"/>
        <v>11.525159904199855</v>
      </c>
      <c r="AU150" s="119">
        <f t="shared" si="155"/>
        <v>11.499131066029339</v>
      </c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</row>
    <row r="151" spans="1:75" s="26" customFormat="1" ht="12.75" customHeight="1">
      <c r="A151" s="158" t="s">
        <v>709</v>
      </c>
      <c r="B151" s="158" t="s">
        <v>65</v>
      </c>
      <c r="C151" s="159">
        <v>57761.717170000004</v>
      </c>
      <c r="D151" s="159">
        <v>1.8000000000000001E-4</v>
      </c>
      <c r="E151" s="70">
        <f t="shared" si="138"/>
        <v>5889.128783534321</v>
      </c>
      <c r="F151" s="26">
        <f t="shared" si="139"/>
        <v>5889</v>
      </c>
      <c r="G151" s="26">
        <f t="shared" si="136"/>
        <v>0.33561830000689952</v>
      </c>
      <c r="K151" s="26">
        <f t="shared" si="130"/>
        <v>0.33561830000689952</v>
      </c>
      <c r="O151" s="26">
        <f t="shared" ca="1" si="131"/>
        <v>0.33874220483628636</v>
      </c>
      <c r="P151" s="26">
        <f t="shared" si="140"/>
        <v>0.45323746295888695</v>
      </c>
      <c r="Q151" s="27">
        <f t="shared" si="141"/>
        <v>42743.217170000004</v>
      </c>
      <c r="R151" s="26">
        <f t="shared" si="137"/>
        <v>1.3834267493526174E-2</v>
      </c>
      <c r="S151" s="105">
        <f t="shared" si="132"/>
        <v>1</v>
      </c>
      <c r="Y151" s="26">
        <f t="shared" si="133"/>
        <v>0.31170155592086868</v>
      </c>
      <c r="Z151">
        <f t="shared" si="142"/>
        <v>5889</v>
      </c>
      <c r="AA151" s="119">
        <f t="shared" si="143"/>
        <v>0.33008586358688141</v>
      </c>
      <c r="AB151" s="119">
        <f t="shared" si="144"/>
        <v>0.31170155592086868</v>
      </c>
      <c r="AC151" s="119">
        <f t="shared" si="145"/>
        <v>-0.11761916295198743</v>
      </c>
      <c r="AD151" s="119">
        <f t="shared" si="146"/>
        <v>5.5324364200181053E-3</v>
      </c>
      <c r="AE151" s="119">
        <f t="shared" si="147"/>
        <v>3.060785274154275E-5</v>
      </c>
      <c r="AF151">
        <f t="shared" si="148"/>
        <v>-0.11761916295198743</v>
      </c>
      <c r="AG151" s="146"/>
      <c r="AH151">
        <f t="shared" si="149"/>
        <v>2.3916744086030863E-2</v>
      </c>
      <c r="AI151">
        <f t="shared" si="150"/>
        <v>0.98434870348517167</v>
      </c>
      <c r="AJ151">
        <f t="shared" si="151"/>
        <v>0.53227217131809357</v>
      </c>
      <c r="AK151">
        <f t="shared" si="152"/>
        <v>2.5262120252093793E-2</v>
      </c>
      <c r="AL151">
        <f t="shared" si="153"/>
        <v>-1.0161214272730039</v>
      </c>
      <c r="AM151">
        <f t="shared" si="154"/>
        <v>-0.55681541682262237</v>
      </c>
      <c r="AN151" s="119">
        <f t="shared" ref="AN151:AT160" si="156">$AU151+$AB$7*SIN(AO151)</f>
        <v>11.524783523062181</v>
      </c>
      <c r="AO151" s="119">
        <f t="shared" si="156"/>
        <v>11.52478352306189</v>
      </c>
      <c r="AP151" s="119">
        <f t="shared" si="156"/>
        <v>11.524783523081252</v>
      </c>
      <c r="AQ151" s="119">
        <f t="shared" si="156"/>
        <v>11.524783521790731</v>
      </c>
      <c r="AR151" s="119">
        <f t="shared" si="156"/>
        <v>11.524783607808374</v>
      </c>
      <c r="AS151" s="119">
        <f t="shared" si="156"/>
        <v>11.524777874408619</v>
      </c>
      <c r="AT151" s="119">
        <f t="shared" si="156"/>
        <v>11.525159904199855</v>
      </c>
      <c r="AU151" s="119">
        <f t="shared" si="155"/>
        <v>11.499131066029339</v>
      </c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</row>
    <row r="152" spans="1:75" s="26" customFormat="1" ht="12.75" customHeight="1">
      <c r="A152" s="158" t="s">
        <v>709</v>
      </c>
      <c r="B152" s="158" t="s">
        <v>65</v>
      </c>
      <c r="C152" s="159">
        <v>58139.603999999999</v>
      </c>
      <c r="D152" s="159">
        <v>2.1000000000000001E-4</v>
      </c>
      <c r="E152" s="70">
        <f t="shared" si="138"/>
        <v>6034.1316082908588</v>
      </c>
      <c r="F152" s="26">
        <f t="shared" si="139"/>
        <v>6034</v>
      </c>
      <c r="G152" s="26">
        <f t="shared" si="136"/>
        <v>0.34297979999973904</v>
      </c>
      <c r="K152" s="26">
        <f t="shared" si="130"/>
        <v>0.34297979999973904</v>
      </c>
      <c r="O152" s="26">
        <f t="shared" ca="1" si="131"/>
        <v>0.3459315387117069</v>
      </c>
      <c r="P152" s="26">
        <f t="shared" si="140"/>
        <v>0.47506832103893198</v>
      </c>
      <c r="Q152" s="27">
        <f t="shared" si="141"/>
        <v>43121.103999999999</v>
      </c>
      <c r="R152" s="26">
        <f t="shared" si="137"/>
        <v>1.7447377390321317E-2</v>
      </c>
      <c r="S152" s="105">
        <f t="shared" si="132"/>
        <v>1</v>
      </c>
      <c r="Y152" s="26">
        <f t="shared" si="133"/>
        <v>0.32409308630366884</v>
      </c>
      <c r="Z152">
        <f t="shared" si="142"/>
        <v>6034</v>
      </c>
      <c r="AA152" s="119">
        <f t="shared" si="143"/>
        <v>0.3338349538135168</v>
      </c>
      <c r="AB152" s="119">
        <f t="shared" si="144"/>
        <v>0.32409308630366884</v>
      </c>
      <c r="AC152" s="119">
        <f t="shared" si="145"/>
        <v>-0.13208852103919294</v>
      </c>
      <c r="AD152" s="119">
        <f t="shared" si="146"/>
        <v>9.1448461862222441E-3</v>
      </c>
      <c r="AE152" s="119">
        <f t="shared" si="147"/>
        <v>8.3628211769663525E-5</v>
      </c>
      <c r="AF152">
        <f t="shared" si="148"/>
        <v>-0.13208852103919294</v>
      </c>
      <c r="AG152" s="146"/>
      <c r="AH152">
        <f t="shared" si="149"/>
        <v>1.8886713696070229E-2</v>
      </c>
      <c r="AI152">
        <f t="shared" si="150"/>
        <v>0.98116124937270199</v>
      </c>
      <c r="AJ152">
        <f t="shared" si="151"/>
        <v>0.41627029989975489</v>
      </c>
      <c r="AK152">
        <f t="shared" si="152"/>
        <v>2.2983456594446443E-2</v>
      </c>
      <c r="AL152">
        <f t="shared" si="153"/>
        <v>-0.88417861285990407</v>
      </c>
      <c r="AM152">
        <f t="shared" si="154"/>
        <v>-0.47333541240058036</v>
      </c>
      <c r="AN152" s="119">
        <f t="shared" si="156"/>
        <v>11.658985864342798</v>
      </c>
      <c r="AO152" s="119">
        <f t="shared" si="156"/>
        <v>11.658985864341917</v>
      </c>
      <c r="AP152" s="119">
        <f t="shared" si="156"/>
        <v>11.658985864390131</v>
      </c>
      <c r="AQ152" s="119">
        <f t="shared" si="156"/>
        <v>11.658985861755504</v>
      </c>
      <c r="AR152" s="119">
        <f t="shared" si="156"/>
        <v>11.658986005721266</v>
      </c>
      <c r="AS152" s="119">
        <f t="shared" si="156"/>
        <v>11.658978138860187</v>
      </c>
      <c r="AT152" s="119">
        <f t="shared" si="156"/>
        <v>11.659407899420394</v>
      </c>
      <c r="AU152" s="119">
        <f t="shared" si="155"/>
        <v>11.635571460657578</v>
      </c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</row>
    <row r="153" spans="1:75" s="26" customFormat="1" ht="12.75" customHeight="1">
      <c r="A153" s="154" t="s">
        <v>708</v>
      </c>
      <c r="B153" s="155" t="s">
        <v>145</v>
      </c>
      <c r="C153" s="154">
        <v>58139.604500000001</v>
      </c>
      <c r="D153" s="154">
        <v>1E-4</v>
      </c>
      <c r="E153" s="26">
        <f t="shared" si="138"/>
        <v>6034.131800150979</v>
      </c>
      <c r="F153" s="26">
        <f t="shared" si="139"/>
        <v>6034</v>
      </c>
      <c r="G153" s="26">
        <f t="shared" si="136"/>
        <v>0.3434798000016599</v>
      </c>
      <c r="K153" s="26">
        <f t="shared" si="130"/>
        <v>0.3434798000016599</v>
      </c>
      <c r="O153" s="26">
        <f t="shared" ca="1" si="131"/>
        <v>0.3459315387117069</v>
      </c>
      <c r="P153" s="26">
        <f t="shared" si="140"/>
        <v>0.47506832103893198</v>
      </c>
      <c r="Q153" s="27">
        <f t="shared" si="141"/>
        <v>43121.104500000001</v>
      </c>
      <c r="R153" s="26">
        <f t="shared" si="137"/>
        <v>1.7315538868776598E-2</v>
      </c>
      <c r="S153" s="105">
        <f t="shared" si="132"/>
        <v>1</v>
      </c>
      <c r="Y153" s="26">
        <f t="shared" si="133"/>
        <v>0.3245930863055897</v>
      </c>
      <c r="Z153">
        <f t="shared" si="142"/>
        <v>6034</v>
      </c>
      <c r="AA153" s="119">
        <f t="shared" si="143"/>
        <v>0.3338349538135168</v>
      </c>
      <c r="AB153" s="119">
        <f t="shared" si="144"/>
        <v>0.3245930863055897</v>
      </c>
      <c r="AC153" s="119">
        <f t="shared" si="145"/>
        <v>-0.13158852103727209</v>
      </c>
      <c r="AD153" s="119">
        <f t="shared" si="146"/>
        <v>9.6448461881430969E-3</v>
      </c>
      <c r="AE153" s="119">
        <f t="shared" si="147"/>
        <v>9.3023057992938421E-5</v>
      </c>
      <c r="AF153">
        <f t="shared" si="148"/>
        <v>-0.13158852103727209</v>
      </c>
      <c r="AG153" s="146"/>
      <c r="AH153">
        <f t="shared" si="149"/>
        <v>1.8886713696070229E-2</v>
      </c>
      <c r="AI153">
        <f t="shared" si="150"/>
        <v>0.98116124937270199</v>
      </c>
      <c r="AJ153">
        <f t="shared" si="151"/>
        <v>0.41627029989975489</v>
      </c>
      <c r="AK153">
        <f t="shared" si="152"/>
        <v>2.2983456594446443E-2</v>
      </c>
      <c r="AL153">
        <f t="shared" si="153"/>
        <v>-0.88417861285990407</v>
      </c>
      <c r="AM153">
        <f t="shared" si="154"/>
        <v>-0.47333541240058036</v>
      </c>
      <c r="AN153" s="119">
        <f t="shared" si="156"/>
        <v>11.658985864342798</v>
      </c>
      <c r="AO153" s="119">
        <f t="shared" si="156"/>
        <v>11.658985864341917</v>
      </c>
      <c r="AP153" s="119">
        <f t="shared" si="156"/>
        <v>11.658985864390131</v>
      </c>
      <c r="AQ153" s="119">
        <f t="shared" si="156"/>
        <v>11.658985861755504</v>
      </c>
      <c r="AR153" s="119">
        <f t="shared" si="156"/>
        <v>11.658986005721266</v>
      </c>
      <c r="AS153" s="119">
        <f t="shared" si="156"/>
        <v>11.658978138860187</v>
      </c>
      <c r="AT153" s="119">
        <f t="shared" si="156"/>
        <v>11.659407899420394</v>
      </c>
      <c r="AU153" s="119">
        <f t="shared" si="155"/>
        <v>11.635571460657578</v>
      </c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</row>
    <row r="154" spans="1:75" ht="12.75" customHeight="1">
      <c r="A154" s="158" t="s">
        <v>709</v>
      </c>
      <c r="B154" s="158" t="s">
        <v>65</v>
      </c>
      <c r="C154" s="159">
        <v>58415.853159999999</v>
      </c>
      <c r="D154" s="159">
        <v>1.8000000000000001E-4</v>
      </c>
      <c r="E154" s="70">
        <f t="shared" si="138"/>
        <v>6140.1340020144544</v>
      </c>
      <c r="F154" s="26">
        <f t="shared" si="139"/>
        <v>6140</v>
      </c>
      <c r="G154" s="26">
        <f t="shared" si="136"/>
        <v>0.34921800000302028</v>
      </c>
      <c r="H154" s="26"/>
      <c r="I154" s="26"/>
      <c r="J154" s="26"/>
      <c r="K154" s="26">
        <f t="shared" si="130"/>
        <v>0.34921800000302028</v>
      </c>
      <c r="L154" s="26"/>
      <c r="M154" s="26"/>
      <c r="N154" s="26"/>
      <c r="O154" s="26">
        <f t="shared" ca="1" si="131"/>
        <v>0.35118718968270402</v>
      </c>
      <c r="P154" s="26">
        <f t="shared" si="140"/>
        <v>0.49134724801621127</v>
      </c>
      <c r="Q154" s="27">
        <f t="shared" si="141"/>
        <v>43397.353159999999</v>
      </c>
      <c r="R154" s="26">
        <f t="shared" si="137"/>
        <v>2.0200723140795154E-2</v>
      </c>
      <c r="S154" s="105">
        <f t="shared" si="132"/>
        <v>1</v>
      </c>
      <c r="T154" s="26"/>
      <c r="U154" s="26"/>
      <c r="V154" s="26"/>
      <c r="W154" s="26"/>
      <c r="X154" s="26"/>
      <c r="Y154" s="26">
        <f t="shared" si="133"/>
        <v>0.33421801540078333</v>
      </c>
      <c r="Z154">
        <f t="shared" si="142"/>
        <v>6140</v>
      </c>
      <c r="AA154" s="119">
        <f t="shared" si="143"/>
        <v>0.33640767291856555</v>
      </c>
      <c r="AB154" s="119">
        <f t="shared" si="144"/>
        <v>0.33421801540078333</v>
      </c>
      <c r="AC154" s="119">
        <f t="shared" si="145"/>
        <v>-0.14212924801319099</v>
      </c>
      <c r="AD154" s="119">
        <f t="shared" si="146"/>
        <v>1.2810327084454731E-2</v>
      </c>
      <c r="AE154" s="119">
        <f t="shared" si="147"/>
        <v>1.6410448001071446E-4</v>
      </c>
      <c r="AF154">
        <f t="shared" si="148"/>
        <v>-0.14212924801319099</v>
      </c>
      <c r="AG154" s="146"/>
      <c r="AH154">
        <f t="shared" si="149"/>
        <v>1.499998460223695E-2</v>
      </c>
      <c r="AI154">
        <f t="shared" si="150"/>
        <v>0.97904629332187831</v>
      </c>
      <c r="AJ154">
        <f t="shared" si="151"/>
        <v>0.32725994293574828</v>
      </c>
      <c r="AK154">
        <f t="shared" si="152"/>
        <v>2.1073205230186576E-2</v>
      </c>
      <c r="AL154">
        <f t="shared" si="153"/>
        <v>-0.78824153743087055</v>
      </c>
      <c r="AM154">
        <f t="shared" si="154"/>
        <v>-0.41588015486820468</v>
      </c>
      <c r="AN154" s="119">
        <f t="shared" si="156"/>
        <v>11.75682880481506</v>
      </c>
      <c r="AO154" s="119">
        <f t="shared" si="156"/>
        <v>11.756828804813448</v>
      </c>
      <c r="AP154" s="119">
        <f t="shared" si="156"/>
        <v>11.756828804892056</v>
      </c>
      <c r="AQ154" s="119">
        <f t="shared" si="156"/>
        <v>11.756828801057571</v>
      </c>
      <c r="AR154" s="119">
        <f t="shared" si="156"/>
        <v>11.756828988104502</v>
      </c>
      <c r="AS154" s="119">
        <f t="shared" si="156"/>
        <v>11.756819863876554</v>
      </c>
      <c r="AT154" s="119">
        <f t="shared" si="156"/>
        <v>11.757264845793495</v>
      </c>
      <c r="AU154" s="119">
        <f t="shared" si="155"/>
        <v>11.735314093972015</v>
      </c>
    </row>
    <row r="155" spans="1:75" ht="12.75" customHeight="1">
      <c r="A155" s="156" t="s">
        <v>0</v>
      </c>
      <c r="B155" s="157" t="s">
        <v>145</v>
      </c>
      <c r="C155" s="156">
        <v>58415.8534</v>
      </c>
      <c r="D155" s="156">
        <v>1E-4</v>
      </c>
      <c r="E155" s="70">
        <f t="shared" si="138"/>
        <v>6140.1340941073122</v>
      </c>
      <c r="F155" s="26">
        <f t="shared" si="139"/>
        <v>6140</v>
      </c>
      <c r="G155" s="26">
        <f t="shared" si="136"/>
        <v>0.34945800000423333</v>
      </c>
      <c r="H155" s="26"/>
      <c r="I155" s="26"/>
      <c r="J155" s="26"/>
      <c r="K155" s="26">
        <f t="shared" si="130"/>
        <v>0.34945800000423333</v>
      </c>
      <c r="L155" s="26"/>
      <c r="M155" s="26"/>
      <c r="N155" s="26"/>
      <c r="O155" s="26">
        <f t="shared" ca="1" si="131"/>
        <v>0.35118718968270402</v>
      </c>
      <c r="P155" s="26">
        <f t="shared" si="140"/>
        <v>0.49134724801621127</v>
      </c>
      <c r="Q155" s="27">
        <f t="shared" si="141"/>
        <v>43397.3534</v>
      </c>
      <c r="R155" s="26">
        <f t="shared" si="137"/>
        <v>2.0132558701404586E-2</v>
      </c>
      <c r="S155" s="105">
        <f t="shared" si="132"/>
        <v>1</v>
      </c>
      <c r="T155" s="26"/>
      <c r="U155" s="26"/>
      <c r="V155" s="26"/>
      <c r="W155" s="26"/>
      <c r="X155" s="26"/>
      <c r="Y155" s="26">
        <f t="shared" si="133"/>
        <v>0.33445801540199638</v>
      </c>
      <c r="Z155">
        <f t="shared" si="142"/>
        <v>6140</v>
      </c>
      <c r="AA155" s="119">
        <f t="shared" si="143"/>
        <v>0.33640767291856555</v>
      </c>
      <c r="AB155" s="119">
        <f t="shared" si="144"/>
        <v>0.33445801540199638</v>
      </c>
      <c r="AC155" s="119">
        <f t="shared" si="145"/>
        <v>-0.14188924801197794</v>
      </c>
      <c r="AD155" s="119">
        <f t="shared" si="146"/>
        <v>1.3050327085667779E-2</v>
      </c>
      <c r="AE155" s="119">
        <f t="shared" si="147"/>
        <v>1.7031103704291407E-4</v>
      </c>
      <c r="AF155">
        <f t="shared" si="148"/>
        <v>-0.14188924801197794</v>
      </c>
      <c r="AG155" s="146"/>
      <c r="AH155">
        <f t="shared" si="149"/>
        <v>1.499998460223695E-2</v>
      </c>
      <c r="AI155">
        <f t="shared" si="150"/>
        <v>0.97904629332187831</v>
      </c>
      <c r="AJ155">
        <f t="shared" si="151"/>
        <v>0.32725994293574828</v>
      </c>
      <c r="AK155">
        <f t="shared" si="152"/>
        <v>2.1073205230186576E-2</v>
      </c>
      <c r="AL155">
        <f t="shared" si="153"/>
        <v>-0.78824153743087055</v>
      </c>
      <c r="AM155">
        <f t="shared" si="154"/>
        <v>-0.41588015486820468</v>
      </c>
      <c r="AN155" s="119">
        <f t="shared" si="156"/>
        <v>11.75682880481506</v>
      </c>
      <c r="AO155" s="119">
        <f t="shared" si="156"/>
        <v>11.756828804813448</v>
      </c>
      <c r="AP155" s="119">
        <f t="shared" si="156"/>
        <v>11.756828804892056</v>
      </c>
      <c r="AQ155" s="119">
        <f t="shared" si="156"/>
        <v>11.756828801057571</v>
      </c>
      <c r="AR155" s="119">
        <f t="shared" si="156"/>
        <v>11.756828988104502</v>
      </c>
      <c r="AS155" s="119">
        <f t="shared" si="156"/>
        <v>11.756819863876554</v>
      </c>
      <c r="AT155" s="119">
        <f t="shared" si="156"/>
        <v>11.757264845793495</v>
      </c>
      <c r="AU155" s="119">
        <f t="shared" si="155"/>
        <v>11.735314093972015</v>
      </c>
    </row>
    <row r="156" spans="1:75" ht="12.75" customHeight="1">
      <c r="A156" s="158" t="s">
        <v>709</v>
      </c>
      <c r="B156" s="158" t="s">
        <v>65</v>
      </c>
      <c r="C156" s="159">
        <v>58538.341780000002</v>
      </c>
      <c r="D156" s="159">
        <v>1.8000000000000001E-4</v>
      </c>
      <c r="E156" s="70">
        <f t="shared" si="138"/>
        <v>6187.1353645666532</v>
      </c>
      <c r="F156" s="26">
        <f t="shared" si="139"/>
        <v>6187</v>
      </c>
      <c r="G156" s="26">
        <f t="shared" si="136"/>
        <v>0.35276890000386629</v>
      </c>
      <c r="H156" s="26"/>
      <c r="I156" s="26"/>
      <c r="J156" s="26"/>
      <c r="K156" s="26">
        <f t="shared" si="130"/>
        <v>0.35276890000386629</v>
      </c>
      <c r="L156" s="26"/>
      <c r="M156" s="26"/>
      <c r="N156" s="26"/>
      <c r="O156" s="26">
        <f t="shared" ca="1" si="131"/>
        <v>0.35351752549059895</v>
      </c>
      <c r="P156" s="26">
        <f t="shared" si="140"/>
        <v>0.49865170209096799</v>
      </c>
      <c r="Q156" s="27">
        <f t="shared" si="141"/>
        <v>43519.841780000002</v>
      </c>
      <c r="R156" s="26">
        <f t="shared" si="137"/>
        <v>2.1281791944784481E-2</v>
      </c>
      <c r="S156" s="105">
        <f t="shared" si="132"/>
        <v>1</v>
      </c>
      <c r="T156" s="26"/>
      <c r="U156" s="26"/>
      <c r="V156" s="26"/>
      <c r="W156" s="26"/>
      <c r="X156" s="26"/>
      <c r="Y156" s="26">
        <f t="shared" si="133"/>
        <v>0.3395377537080766</v>
      </c>
      <c r="Z156">
        <f t="shared" si="142"/>
        <v>6187</v>
      </c>
      <c r="AA156" s="119">
        <f t="shared" si="143"/>
        <v>0.33751417535054024</v>
      </c>
      <c r="AB156" s="119">
        <f t="shared" si="144"/>
        <v>0.3395377537080766</v>
      </c>
      <c r="AC156" s="119">
        <f t="shared" si="145"/>
        <v>-0.14588280208710169</v>
      </c>
      <c r="AD156" s="119">
        <f t="shared" si="146"/>
        <v>1.5254724653326057E-2</v>
      </c>
      <c r="AE156" s="119">
        <f t="shared" si="147"/>
        <v>2.327066242487938E-4</v>
      </c>
      <c r="AF156">
        <f t="shared" si="148"/>
        <v>-0.14588280208710169</v>
      </c>
      <c r="AG156" s="146"/>
      <c r="AH156">
        <f t="shared" si="149"/>
        <v>1.3231146295789711E-2</v>
      </c>
      <c r="AI156">
        <f t="shared" si="150"/>
        <v>0.97817169618329236</v>
      </c>
      <c r="AJ156">
        <f t="shared" si="151"/>
        <v>0.28690343948952796</v>
      </c>
      <c r="AK156">
        <f t="shared" si="152"/>
        <v>2.016588591438111E-2</v>
      </c>
      <c r="AL156">
        <f t="shared" si="153"/>
        <v>-0.74583196801879115</v>
      </c>
      <c r="AM156">
        <f t="shared" si="154"/>
        <v>-0.39122162793192156</v>
      </c>
      <c r="AN156" s="119">
        <f t="shared" si="156"/>
        <v>11.800146391801832</v>
      </c>
      <c r="AO156" s="119">
        <f t="shared" si="156"/>
        <v>11.800146391799824</v>
      </c>
      <c r="AP156" s="119">
        <f t="shared" si="156"/>
        <v>11.800146391893641</v>
      </c>
      <c r="AQ156" s="119">
        <f t="shared" si="156"/>
        <v>11.8001463875122</v>
      </c>
      <c r="AR156" s="119">
        <f t="shared" si="156"/>
        <v>11.800146592132306</v>
      </c>
      <c r="AS156" s="119">
        <f t="shared" si="156"/>
        <v>11.800137036014277</v>
      </c>
      <c r="AT156" s="119">
        <f t="shared" si="156"/>
        <v>11.800583229761155</v>
      </c>
      <c r="AU156" s="119">
        <f t="shared" si="155"/>
        <v>11.77953960119634</v>
      </c>
    </row>
    <row r="157" spans="1:75" ht="12.75" customHeight="1">
      <c r="A157" s="161" t="s">
        <v>710</v>
      </c>
      <c r="B157" s="157" t="s">
        <v>145</v>
      </c>
      <c r="C157" s="156">
        <v>58840.652900000001</v>
      </c>
      <c r="D157" s="156">
        <v>1E-4</v>
      </c>
      <c r="E157" s="70">
        <f t="shared" si="138"/>
        <v>6303.1382598126002</v>
      </c>
      <c r="F157" s="26">
        <f t="shared" si="139"/>
        <v>6303</v>
      </c>
      <c r="G157" s="26">
        <f t="shared" si="136"/>
        <v>0.36031410000578035</v>
      </c>
      <c r="H157" s="26"/>
      <c r="I157" s="26"/>
      <c r="J157" s="26"/>
      <c r="K157" s="26">
        <f t="shared" si="130"/>
        <v>0.36031410000578035</v>
      </c>
      <c r="L157" s="26"/>
      <c r="M157" s="26"/>
      <c r="N157" s="26"/>
      <c r="O157" s="26">
        <f t="shared" ca="1" si="131"/>
        <v>0.35926899259093537</v>
      </c>
      <c r="P157" s="26">
        <f t="shared" si="140"/>
        <v>0.51690699966859188</v>
      </c>
      <c r="Q157" s="27">
        <f t="shared" si="141"/>
        <v>43822.152900000001</v>
      </c>
      <c r="R157" s="26">
        <f t="shared" si="137"/>
        <v>2.4521336224807361E-2</v>
      </c>
      <c r="S157" s="105">
        <f t="shared" si="132"/>
        <v>1</v>
      </c>
      <c r="T157" s="26"/>
      <c r="U157" s="26"/>
      <c r="V157" s="26"/>
      <c r="W157" s="26"/>
      <c r="X157" s="26"/>
      <c r="Y157" s="26">
        <f t="shared" si="133"/>
        <v>0.3515410914808853</v>
      </c>
      <c r="Z157">
        <f t="shared" si="142"/>
        <v>6303</v>
      </c>
      <c r="AA157" s="119">
        <f t="shared" si="143"/>
        <v>0.34018219286785362</v>
      </c>
      <c r="AB157" s="119">
        <f t="shared" si="144"/>
        <v>0.3515410914808853</v>
      </c>
      <c r="AC157" s="119">
        <f t="shared" si="145"/>
        <v>-0.15659289966281154</v>
      </c>
      <c r="AD157" s="119">
        <f t="shared" si="146"/>
        <v>2.013190713792673E-2</v>
      </c>
      <c r="AE157" s="119">
        <f t="shared" si="147"/>
        <v>4.0529368501010521E-4</v>
      </c>
      <c r="AF157">
        <f t="shared" si="148"/>
        <v>-0.15659289966281154</v>
      </c>
      <c r="AG157" s="146"/>
      <c r="AH157">
        <f t="shared" si="149"/>
        <v>8.773008524895062E-3</v>
      </c>
      <c r="AI157">
        <f t="shared" si="150"/>
        <v>0.97618973772123574</v>
      </c>
      <c r="AJ157">
        <f t="shared" si="151"/>
        <v>0.18554997376654386</v>
      </c>
      <c r="AK157">
        <f t="shared" si="152"/>
        <v>1.7782272420666139E-2</v>
      </c>
      <c r="AL157">
        <f t="shared" si="153"/>
        <v>-0.6414706823096914</v>
      </c>
      <c r="AM157">
        <f t="shared" si="154"/>
        <v>-0.33220569982897979</v>
      </c>
      <c r="AN157" s="119">
        <f t="shared" si="156"/>
        <v>11.906899871665338</v>
      </c>
      <c r="AO157" s="119">
        <f t="shared" si="156"/>
        <v>11.906899871662231</v>
      </c>
      <c r="AP157" s="119">
        <f t="shared" si="156"/>
        <v>11.906899871794479</v>
      </c>
      <c r="AQ157" s="119">
        <f t="shared" si="156"/>
        <v>11.906899866163625</v>
      </c>
      <c r="AR157" s="119">
        <f t="shared" si="156"/>
        <v>11.906900105913774</v>
      </c>
      <c r="AS157" s="119">
        <f t="shared" si="156"/>
        <v>11.906889897807755</v>
      </c>
      <c r="AT157" s="119">
        <f t="shared" si="156"/>
        <v>11.907324468105445</v>
      </c>
      <c r="AU157" s="119">
        <f t="shared" si="155"/>
        <v>11.888691916898932</v>
      </c>
    </row>
    <row r="158" spans="1:75" ht="12.75" customHeight="1">
      <c r="A158" s="161" t="s">
        <v>711</v>
      </c>
      <c r="B158" s="157" t="s">
        <v>145</v>
      </c>
      <c r="C158" s="156">
        <v>58895.3822</v>
      </c>
      <c r="D158" s="156">
        <v>1E-4</v>
      </c>
      <c r="E158" s="70">
        <f t="shared" si="138"/>
        <v>6324.1389998938248</v>
      </c>
      <c r="F158" s="26">
        <f t="shared" si="139"/>
        <v>6324</v>
      </c>
      <c r="G158" s="26">
        <f t="shared" si="136"/>
        <v>0.36224280000169529</v>
      </c>
      <c r="H158" s="26"/>
      <c r="I158" s="26"/>
      <c r="J158" s="26"/>
      <c r="K158" s="26">
        <f t="shared" si="130"/>
        <v>0.36224280000169529</v>
      </c>
      <c r="L158" s="26"/>
      <c r="M158" s="26"/>
      <c r="N158" s="26"/>
      <c r="O158" s="26">
        <f t="shared" ca="1" si="131"/>
        <v>0.36031020646254802</v>
      </c>
      <c r="P158" s="26">
        <f t="shared" si="140"/>
        <v>0.52024642094862839</v>
      </c>
      <c r="Q158" s="27">
        <f t="shared" si="141"/>
        <v>43876.8822</v>
      </c>
      <c r="R158" s="26">
        <f t="shared" si="137"/>
        <v>2.4965144232342116E-2</v>
      </c>
      <c r="S158" s="105">
        <f t="shared" si="132"/>
        <v>1</v>
      </c>
      <c r="T158" s="26"/>
      <c r="U158" s="26"/>
      <c r="V158" s="26"/>
      <c r="W158" s="26"/>
      <c r="X158" s="26"/>
      <c r="Y158" s="26">
        <f t="shared" si="133"/>
        <v>0.35428809501350045</v>
      </c>
      <c r="Z158">
        <f t="shared" si="142"/>
        <v>6324</v>
      </c>
      <c r="AA158" s="119">
        <f t="shared" si="143"/>
        <v>0.34065846841905878</v>
      </c>
      <c r="AB158" s="119">
        <f t="shared" si="144"/>
        <v>0.35428809501350045</v>
      </c>
      <c r="AC158" s="119">
        <f t="shared" si="145"/>
        <v>-0.1580036209469331</v>
      </c>
      <c r="AD158" s="119">
        <f t="shared" si="146"/>
        <v>2.1584331582636507E-2</v>
      </c>
      <c r="AE158" s="119">
        <f t="shared" si="147"/>
        <v>4.6588336986919977E-4</v>
      </c>
      <c r="AF158">
        <f t="shared" si="148"/>
        <v>-0.1580036209469331</v>
      </c>
      <c r="AG158" s="146"/>
      <c r="AH158">
        <f t="shared" si="149"/>
        <v>7.9547049881948349E-3</v>
      </c>
      <c r="AI158">
        <f t="shared" si="150"/>
        <v>0.97585880751958243</v>
      </c>
      <c r="AJ158">
        <f t="shared" si="151"/>
        <v>0.16699633599352609</v>
      </c>
      <c r="AK158">
        <f t="shared" si="152"/>
        <v>1.7330338365125948E-2</v>
      </c>
      <c r="AL158">
        <f t="shared" si="153"/>
        <v>-0.62262159098768011</v>
      </c>
      <c r="AM158">
        <f t="shared" si="154"/>
        <v>-0.32177340885768035</v>
      </c>
      <c r="AN158" s="119">
        <f t="shared" si="156"/>
        <v>11.926203469663209</v>
      </c>
      <c r="AO158" s="119">
        <f t="shared" si="156"/>
        <v>11.926203469659901</v>
      </c>
      <c r="AP158" s="119">
        <f t="shared" si="156"/>
        <v>11.926203469798752</v>
      </c>
      <c r="AQ158" s="119">
        <f t="shared" si="156"/>
        <v>11.926203463972811</v>
      </c>
      <c r="AR158" s="119">
        <f t="shared" si="156"/>
        <v>11.926203708416979</v>
      </c>
      <c r="AS158" s="119">
        <f t="shared" si="156"/>
        <v>11.92619345201909</v>
      </c>
      <c r="AT158" s="119">
        <f t="shared" si="156"/>
        <v>11.926623723071579</v>
      </c>
      <c r="AU158" s="119">
        <f t="shared" si="155"/>
        <v>11.908452249914056</v>
      </c>
    </row>
    <row r="159" spans="1:75" ht="12.75" customHeight="1">
      <c r="A159" s="162" t="s">
        <v>712</v>
      </c>
      <c r="B159" s="163" t="s">
        <v>145</v>
      </c>
      <c r="C159" s="164">
        <v>59163.807800000002</v>
      </c>
      <c r="D159" s="164">
        <v>2.0000000000000001E-4</v>
      </c>
      <c r="E159" s="70">
        <f t="shared" si="138"/>
        <v>6427.1393353036865</v>
      </c>
      <c r="F159" s="26">
        <f t="shared" si="139"/>
        <v>6427</v>
      </c>
      <c r="G159" s="26">
        <f t="shared" si="136"/>
        <v>0.36311690000729868</v>
      </c>
      <c r="H159" s="26"/>
      <c r="I159" s="26"/>
      <c r="J159" s="26"/>
      <c r="K159" s="26">
        <f t="shared" si="130"/>
        <v>0.36311690000729868</v>
      </c>
      <c r="L159" s="26"/>
      <c r="M159" s="26"/>
      <c r="N159" s="26"/>
      <c r="O159" s="26">
        <f t="shared" ca="1" si="131"/>
        <v>0.3654171125947433</v>
      </c>
      <c r="P159" s="26">
        <f t="shared" si="140"/>
        <v>0.5367790128174692</v>
      </c>
      <c r="Q159" s="27">
        <f t="shared" si="141"/>
        <v>44145.307800000002</v>
      </c>
      <c r="R159" s="26">
        <f t="shared" si="137"/>
        <v>3.0158529425692391E-2</v>
      </c>
      <c r="S159" s="105">
        <f t="shared" si="132"/>
        <v>1</v>
      </c>
      <c r="T159" s="26"/>
      <c r="U159" s="26"/>
      <c r="V159" s="26"/>
      <c r="W159" s="26"/>
      <c r="X159" s="26"/>
      <c r="Y159" s="26">
        <f t="shared" si="133"/>
        <v>0.35920903835553492</v>
      </c>
      <c r="Z159">
        <f t="shared" si="142"/>
        <v>6427</v>
      </c>
      <c r="AA159" s="119">
        <f t="shared" si="143"/>
        <v>0.34298120101115009</v>
      </c>
      <c r="AB159" s="119">
        <f t="shared" si="144"/>
        <v>0.35920903835553492</v>
      </c>
      <c r="AC159" s="119">
        <f t="shared" si="145"/>
        <v>-0.17366211281017052</v>
      </c>
      <c r="AD159" s="119">
        <f t="shared" si="146"/>
        <v>2.0135698996148588E-2</v>
      </c>
      <c r="AE159" s="119">
        <f t="shared" si="147"/>
        <v>4.0544637406349926E-4</v>
      </c>
      <c r="AF159">
        <f t="shared" si="148"/>
        <v>-0.17366211281017052</v>
      </c>
      <c r="AG159" s="146"/>
      <c r="AH159">
        <f t="shared" si="149"/>
        <v>3.9078616517637535E-3</v>
      </c>
      <c r="AI159">
        <f t="shared" si="150"/>
        <v>0.97436463458623335</v>
      </c>
      <c r="AJ159">
        <f t="shared" si="151"/>
        <v>7.5436456108996852E-2</v>
      </c>
      <c r="AK159">
        <f t="shared" si="152"/>
        <v>1.5032160268204427E-2</v>
      </c>
      <c r="AL159">
        <f t="shared" si="153"/>
        <v>-0.53034734373240211</v>
      </c>
      <c r="AM159">
        <f t="shared" si="154"/>
        <v>-0.27156902575668035</v>
      </c>
      <c r="AN159" s="119">
        <f t="shared" si="156"/>
        <v>12.020792818446413</v>
      </c>
      <c r="AO159" s="119">
        <f t="shared" si="156"/>
        <v>12.020792818442184</v>
      </c>
      <c r="AP159" s="119">
        <f t="shared" si="156"/>
        <v>12.020792818608701</v>
      </c>
      <c r="AQ159" s="119">
        <f t="shared" si="156"/>
        <v>12.020792812053754</v>
      </c>
      <c r="AR159" s="119">
        <f t="shared" si="156"/>
        <v>12.020793070087477</v>
      </c>
      <c r="AS159" s="119">
        <f t="shared" si="156"/>
        <v>12.020782912631166</v>
      </c>
      <c r="AT159" s="119">
        <f t="shared" si="156"/>
        <v>12.021182712005814</v>
      </c>
      <c r="AU159" s="119">
        <f t="shared" si="155"/>
        <v>12.005371978512047</v>
      </c>
    </row>
    <row r="160" spans="1:75" ht="12.75" customHeight="1">
      <c r="A160" s="162" t="s">
        <v>712</v>
      </c>
      <c r="B160" s="163" t="s">
        <v>145</v>
      </c>
      <c r="C160" s="164">
        <v>59226.360399999998</v>
      </c>
      <c r="D160" s="164">
        <v>1E-4</v>
      </c>
      <c r="E160" s="70">
        <f t="shared" si="138"/>
        <v>6451.1420339313827</v>
      </c>
      <c r="F160" s="26">
        <f t="shared" si="139"/>
        <v>6451</v>
      </c>
      <c r="G160" s="26">
        <f t="shared" si="136"/>
        <v>0.37014970000018366</v>
      </c>
      <c r="H160" s="26"/>
      <c r="I160" s="26"/>
      <c r="J160" s="26"/>
      <c r="K160" s="26">
        <f t="shared" si="130"/>
        <v>0.37014970000018366</v>
      </c>
      <c r="L160" s="26"/>
      <c r="M160" s="26"/>
      <c r="N160" s="26"/>
      <c r="O160" s="26">
        <f t="shared" ca="1" si="131"/>
        <v>0.36660707130515774</v>
      </c>
      <c r="P160" s="26">
        <f t="shared" si="140"/>
        <v>0.54066790566132428</v>
      </c>
      <c r="Q160" s="27">
        <f t="shared" si="141"/>
        <v>44207.860399999998</v>
      </c>
      <c r="R160" s="26">
        <f t="shared" si="137"/>
        <v>2.9076458461895049E-2</v>
      </c>
      <c r="S160" s="105">
        <f t="shared" si="132"/>
        <v>1</v>
      </c>
      <c r="T160" s="26"/>
      <c r="U160" s="26"/>
      <c r="V160" s="26"/>
      <c r="W160" s="26"/>
      <c r="X160" s="26"/>
      <c r="Y160" s="26">
        <f t="shared" si="133"/>
        <v>0.36719028299486245</v>
      </c>
      <c r="Z160">
        <f t="shared" si="142"/>
        <v>6451</v>
      </c>
      <c r="AA160" s="119">
        <f t="shared" si="143"/>
        <v>0.34352169606945021</v>
      </c>
      <c r="AB160" s="119">
        <f t="shared" si="144"/>
        <v>0.36719028299486245</v>
      </c>
      <c r="AC160" s="119">
        <f t="shared" si="145"/>
        <v>-0.17051820566114062</v>
      </c>
      <c r="AD160" s="119">
        <f t="shared" si="146"/>
        <v>2.6628003930733446E-2</v>
      </c>
      <c r="AE160" s="119">
        <f t="shared" si="147"/>
        <v>7.0905059333515588E-4</v>
      </c>
      <c r="AF160">
        <f t="shared" si="148"/>
        <v>-0.17051820566114062</v>
      </c>
      <c r="AG160" s="146"/>
      <c r="AH160">
        <f t="shared" si="149"/>
        <v>2.9594170053212176E-3</v>
      </c>
      <c r="AI160">
        <f t="shared" si="150"/>
        <v>0.97404794828261265</v>
      </c>
      <c r="AJ160">
        <f t="shared" si="151"/>
        <v>5.4020247286343227E-2</v>
      </c>
      <c r="AK160">
        <f t="shared" si="152"/>
        <v>1.4478563944134045E-2</v>
      </c>
      <c r="AL160">
        <f t="shared" si="153"/>
        <v>-0.50888571197239074</v>
      </c>
      <c r="AM160">
        <f t="shared" si="154"/>
        <v>-0.26007985529251682</v>
      </c>
      <c r="AN160" s="119">
        <f t="shared" si="156"/>
        <v>12.042812974810872</v>
      </c>
      <c r="AO160" s="119">
        <f t="shared" si="156"/>
        <v>12.042812974806461</v>
      </c>
      <c r="AP160" s="119">
        <f t="shared" si="156"/>
        <v>12.04281297497783</v>
      </c>
      <c r="AQ160" s="119">
        <f t="shared" si="156"/>
        <v>12.042812968319367</v>
      </c>
      <c r="AR160" s="119">
        <f t="shared" si="156"/>
        <v>12.042813227032651</v>
      </c>
      <c r="AS160" s="119">
        <f t="shared" si="156"/>
        <v>12.042803174748844</v>
      </c>
      <c r="AT160" s="119">
        <f t="shared" si="156"/>
        <v>12.043193712544944</v>
      </c>
      <c r="AU160" s="119">
        <f t="shared" si="155"/>
        <v>12.027955216243617</v>
      </c>
    </row>
    <row r="161" spans="1:48" ht="12.75" customHeight="1">
      <c r="A161" s="165" t="s">
        <v>713</v>
      </c>
      <c r="B161" s="166" t="s">
        <v>145</v>
      </c>
      <c r="C161" s="167">
        <v>59609.461300000003</v>
      </c>
      <c r="D161" s="168">
        <v>1E-4</v>
      </c>
      <c r="E161" s="70">
        <f t="shared" si="138"/>
        <v>6598.1456028749562</v>
      </c>
      <c r="F161" s="26">
        <f t="shared" si="139"/>
        <v>6598</v>
      </c>
      <c r="G161" s="26">
        <f t="shared" si="136"/>
        <v>0.37945060000492958</v>
      </c>
      <c r="H161" s="26"/>
      <c r="I161" s="26"/>
      <c r="J161" s="26"/>
      <c r="K161" s="26">
        <f t="shared" si="130"/>
        <v>0.37945060000492958</v>
      </c>
      <c r="L161" s="26"/>
      <c r="M161" s="26"/>
      <c r="N161" s="26"/>
      <c r="O161" s="26">
        <f t="shared" ca="1" si="131"/>
        <v>0.37389556840644611</v>
      </c>
      <c r="P161" s="26">
        <f t="shared" si="140"/>
        <v>0.56478953317507208</v>
      </c>
      <c r="Q161" s="27">
        <f t="shared" si="141"/>
        <v>44590.961300000003</v>
      </c>
      <c r="R161" s="26">
        <f t="shared" si="137"/>
        <v>3.4350520148646549E-2</v>
      </c>
      <c r="S161" s="105">
        <f t="shared" si="132"/>
        <v>1</v>
      </c>
      <c r="T161" s="26"/>
      <c r="U161" s="26"/>
      <c r="V161" s="26"/>
      <c r="W161" s="26"/>
      <c r="X161" s="26"/>
      <c r="Y161" s="26">
        <f t="shared" si="133"/>
        <v>0.38230837780070909</v>
      </c>
      <c r="Z161">
        <f t="shared" si="142"/>
        <v>6598</v>
      </c>
      <c r="AA161" s="119">
        <f t="shared" si="143"/>
        <v>0.346863567936122</v>
      </c>
      <c r="AB161" s="119">
        <f t="shared" si="144"/>
        <v>0.38230837780070909</v>
      </c>
      <c r="AC161" s="119">
        <f t="shared" si="145"/>
        <v>-0.18533893317014249</v>
      </c>
      <c r="AD161" s="119">
        <f t="shared" si="146"/>
        <v>3.2587032068807587E-2</v>
      </c>
      <c r="AE161" s="119">
        <f t="shared" si="147"/>
        <v>1.061914659053494E-3</v>
      </c>
      <c r="AF161">
        <f t="shared" si="148"/>
        <v>-0.18533893317014249</v>
      </c>
      <c r="AG161" s="146"/>
      <c r="AH161">
        <f t="shared" si="149"/>
        <v>-2.8577777957795106E-3</v>
      </c>
      <c r="AI161">
        <f t="shared" si="150"/>
        <v>0.97237712974844059</v>
      </c>
      <c r="AJ161">
        <f t="shared" si="151"/>
        <v>-7.7051251396016249E-2</v>
      </c>
      <c r="AK161">
        <f t="shared" si="152"/>
        <v>1.0959691660436482E-2</v>
      </c>
      <c r="AL161">
        <f t="shared" si="153"/>
        <v>-0.37771145991908822</v>
      </c>
      <c r="AM161">
        <f t="shared" si="154"/>
        <v>-0.19113350504409718</v>
      </c>
      <c r="AN161" s="119">
        <f t="shared" ref="AN161:AT162" si="157">$AU161+$AB$7*SIN(AO161)</f>
        <v>12.177543599169784</v>
      </c>
      <c r="AO161" s="119">
        <f t="shared" si="157"/>
        <v>12.177543599164791</v>
      </c>
      <c r="AP161" s="119">
        <f t="shared" si="157"/>
        <v>12.177543599346416</v>
      </c>
      <c r="AQ161" s="119">
        <f t="shared" si="157"/>
        <v>12.17754359274166</v>
      </c>
      <c r="AR161" s="119">
        <f t="shared" si="157"/>
        <v>12.177543832920307</v>
      </c>
      <c r="AS161" s="119">
        <f t="shared" si="157"/>
        <v>12.177535098927994</v>
      </c>
      <c r="AT161" s="119">
        <f t="shared" si="157"/>
        <v>12.177852686683766</v>
      </c>
      <c r="AU161" s="119">
        <f t="shared" si="155"/>
        <v>12.166277547349488</v>
      </c>
    </row>
    <row r="162" spans="1:48" ht="12.75" customHeight="1">
      <c r="A162" s="169" t="s">
        <v>714</v>
      </c>
      <c r="B162" s="170" t="s">
        <v>145</v>
      </c>
      <c r="C162" s="167">
        <v>59974.317999999999</v>
      </c>
      <c r="D162" s="168">
        <v>1E-4</v>
      </c>
      <c r="E162" s="70">
        <f t="shared" ref="E162" si="158">+(C162-C$7)/C$8</f>
        <v>6738.1485030325221</v>
      </c>
      <c r="F162" s="26">
        <f t="shared" si="139"/>
        <v>6738</v>
      </c>
      <c r="G162" s="26">
        <f t="shared" ref="G162" si="159">+C162-(C$7+F162*C$8)</f>
        <v>0.38700859999516979</v>
      </c>
      <c r="H162" s="26"/>
      <c r="I162" s="26"/>
      <c r="J162" s="26"/>
      <c r="K162" s="26">
        <f t="shared" ref="K162" si="160">+G162</f>
        <v>0.38700859999516979</v>
      </c>
      <c r="L162" s="26"/>
      <c r="M162" s="26"/>
      <c r="N162" s="26"/>
      <c r="O162" s="26">
        <f t="shared" ref="O162" ca="1" si="161">+C$11+C$12*$F162</f>
        <v>0.38083699421719702</v>
      </c>
      <c r="P162" s="26">
        <f t="shared" ref="P162" si="162">+D$11+D$12*F162+D$13*F162^2</f>
        <v>0.58824549470893361</v>
      </c>
      <c r="Q162" s="27">
        <f t="shared" ref="Q162" si="163">+C162-15018.5</f>
        <v>44955.817999999999</v>
      </c>
      <c r="R162" s="26">
        <f t="shared" ref="R162" si="164">+(P162-G162)^2</f>
        <v>4.0496287794038466E-2</v>
      </c>
      <c r="S162" s="105">
        <f t="shared" si="132"/>
        <v>1</v>
      </c>
      <c r="T162" s="26"/>
      <c r="U162" s="26"/>
      <c r="V162" s="26"/>
      <c r="W162" s="26"/>
      <c r="X162" s="26"/>
      <c r="Y162" s="26">
        <f t="shared" ref="Y162" si="165">AB162</f>
        <v>0.39535209239126384</v>
      </c>
      <c r="Z162">
        <f t="shared" ref="Z162" si="166">F162</f>
        <v>6738</v>
      </c>
      <c r="AA162" s="119">
        <f t="shared" ref="AA162" si="167">AB$3+AB$4*Z162+AB$5*Z162^2+AH162</f>
        <v>0.35016361023007264</v>
      </c>
      <c r="AB162" s="119">
        <f t="shared" ref="AB162" si="168">IF(S162&lt;&gt;0,G162-AH162, -9999)</f>
        <v>0.39535209239126384</v>
      </c>
      <c r="AC162" s="119">
        <f t="shared" ref="AC162" si="169">+G162-P162</f>
        <v>-0.20123689471376383</v>
      </c>
      <c r="AD162" s="119">
        <f t="shared" ref="AD162" si="170">IF(S162&lt;&gt;0,G162-AA162, -9999)</f>
        <v>3.6844989765097147E-2</v>
      </c>
      <c r="AE162" s="119">
        <f t="shared" ref="AE162" si="171">+(G162-AA162)^2*S162</f>
        <v>1.3575532707901135E-3</v>
      </c>
      <c r="AF162">
        <f t="shared" ref="AF162" si="172">IF(S162&lt;&gt;0,G162-P162, -9999)</f>
        <v>-0.20123689471376383</v>
      </c>
      <c r="AG162" s="146"/>
      <c r="AH162">
        <f t="shared" ref="AH162" si="173">$AB$6*($AB$11/AI162*AJ162+$AB$12)</f>
        <v>-8.3434923960940301E-3</v>
      </c>
      <c r="AI162">
        <f t="shared" ref="AI162" si="174">1+$AB$7*COS(AL162)</f>
        <v>0.97122947699841888</v>
      </c>
      <c r="AJ162">
        <f t="shared" ref="AJ162" si="175">SIN(AL162+RADIANS($AB$9))</f>
        <v>-0.20032982338745992</v>
      </c>
      <c r="AK162">
        <f t="shared" si="152"/>
        <v>7.442768869299881E-3</v>
      </c>
      <c r="AL162">
        <f t="shared" si="153"/>
        <v>-0.25314459964442249</v>
      </c>
      <c r="AM162">
        <f t="shared" si="154"/>
        <v>-0.12725257869376558</v>
      </c>
      <c r="AN162" s="119">
        <f t="shared" si="157"/>
        <v>12.305672960605055</v>
      </c>
      <c r="AO162" s="119">
        <f t="shared" si="157"/>
        <v>12.305672960600642</v>
      </c>
      <c r="AP162" s="119">
        <f t="shared" si="157"/>
        <v>12.305672960754285</v>
      </c>
      <c r="AQ162" s="119">
        <f t="shared" si="157"/>
        <v>12.305672955403429</v>
      </c>
      <c r="AR162" s="119">
        <f t="shared" si="157"/>
        <v>12.305673141756793</v>
      </c>
      <c r="AS162" s="119">
        <f t="shared" si="157"/>
        <v>12.30566665165283</v>
      </c>
      <c r="AT162" s="119">
        <f t="shared" si="157"/>
        <v>12.305892675027314</v>
      </c>
      <c r="AU162" s="119">
        <f t="shared" ref="AU162" si="176">RADIANS($AB$9)+$AB$18*(F162-AB$15)</f>
        <v>12.298013100783649</v>
      </c>
    </row>
    <row r="163" spans="1:48" ht="12.75" customHeight="1">
      <c r="C163" s="24"/>
      <c r="D163" s="24"/>
      <c r="AA163" s="119"/>
      <c r="AB163" s="119"/>
      <c r="AC163" s="119"/>
      <c r="AD163" s="119"/>
      <c r="AE163" s="119"/>
      <c r="AG163" s="146"/>
      <c r="AN163" s="119"/>
      <c r="AO163" s="119"/>
      <c r="AP163" s="119"/>
      <c r="AQ163" s="119"/>
      <c r="AR163" s="119"/>
      <c r="AS163" s="119"/>
      <c r="AT163" s="119"/>
      <c r="AU163" s="119"/>
    </row>
    <row r="164" spans="1:48" ht="12.75" customHeight="1">
      <c r="C164" s="24"/>
      <c r="D164" s="24"/>
      <c r="AA164" s="119"/>
      <c r="AB164" s="119"/>
      <c r="AC164" s="119"/>
      <c r="AD164" s="119"/>
      <c r="AE164" s="119"/>
      <c r="AG164" s="146"/>
      <c r="AN164" s="119"/>
      <c r="AO164" s="119"/>
      <c r="AP164" s="119"/>
      <c r="AQ164" s="119"/>
      <c r="AR164" s="119"/>
      <c r="AS164" s="119"/>
      <c r="AT164" s="119"/>
      <c r="AU164" s="119"/>
    </row>
    <row r="165" spans="1:48" ht="12.75" customHeight="1">
      <c r="C165" s="24"/>
      <c r="D165" s="24"/>
      <c r="AA165" s="119"/>
      <c r="AB165" s="119"/>
      <c r="AC165" s="119"/>
      <c r="AD165" s="119"/>
      <c r="AE165" s="119"/>
      <c r="AG165" s="146"/>
      <c r="AN165" s="119"/>
      <c r="AO165" s="119"/>
      <c r="AP165" s="119"/>
      <c r="AQ165" s="119"/>
      <c r="AR165" s="119"/>
      <c r="AS165" s="119"/>
      <c r="AT165" s="119"/>
      <c r="AU165" s="119"/>
      <c r="AV165" s="119"/>
    </row>
    <row r="166" spans="1:48" ht="12.75" customHeight="1">
      <c r="C166" s="24"/>
      <c r="D166" s="24"/>
      <c r="AA166" s="119"/>
      <c r="AB166" s="119"/>
      <c r="AC166" s="119"/>
      <c r="AD166" s="119"/>
      <c r="AE166" s="119"/>
      <c r="AG166" s="146"/>
      <c r="AN166" s="119"/>
      <c r="AO166" s="119"/>
      <c r="AP166" s="119"/>
      <c r="AQ166" s="119"/>
      <c r="AR166" s="119"/>
      <c r="AS166" s="119"/>
      <c r="AT166" s="119"/>
      <c r="AU166" s="119"/>
    </row>
    <row r="167" spans="1:48" ht="12.75" customHeight="1">
      <c r="C167" s="24"/>
      <c r="D167" s="24"/>
      <c r="AA167" s="119"/>
      <c r="AB167" s="119"/>
      <c r="AC167" s="119"/>
      <c r="AD167" s="119"/>
      <c r="AE167" s="119"/>
      <c r="AG167" s="146"/>
      <c r="AN167" s="119"/>
      <c r="AO167" s="119"/>
      <c r="AP167" s="119"/>
      <c r="AQ167" s="119"/>
      <c r="AR167" s="119"/>
      <c r="AS167" s="119"/>
      <c r="AT167" s="119"/>
      <c r="AU167" s="119"/>
    </row>
    <row r="168" spans="1:48" ht="12.75" customHeight="1">
      <c r="C168" s="24"/>
      <c r="D168" s="24"/>
      <c r="AA168" s="119"/>
      <c r="AB168" s="119"/>
      <c r="AC168" s="119"/>
      <c r="AD168" s="119"/>
      <c r="AE168" s="119"/>
      <c r="AG168" s="146"/>
      <c r="AN168" s="119"/>
      <c r="AO168" s="119"/>
      <c r="AP168" s="119"/>
      <c r="AQ168" s="119"/>
      <c r="AR168" s="119"/>
      <c r="AS168" s="119"/>
      <c r="AT168" s="119"/>
      <c r="AU168" s="119"/>
      <c r="AV168" s="119"/>
    </row>
    <row r="169" spans="1:48" ht="12.75" customHeight="1">
      <c r="C169" s="24"/>
      <c r="D169" s="24"/>
      <c r="AA169" s="119"/>
      <c r="AB169" s="119"/>
      <c r="AC169" s="119"/>
      <c r="AD169" s="119"/>
      <c r="AE169" s="119"/>
      <c r="AG169" s="146"/>
      <c r="AN169" s="119"/>
      <c r="AO169" s="119"/>
      <c r="AP169" s="119"/>
      <c r="AQ169" s="119"/>
      <c r="AR169" s="119"/>
      <c r="AS169" s="119"/>
      <c r="AT169" s="119"/>
      <c r="AU169" s="119"/>
    </row>
    <row r="170" spans="1:48" ht="12.75" customHeight="1">
      <c r="C170" s="24"/>
      <c r="D170" s="24"/>
      <c r="AA170" s="119"/>
      <c r="AB170" s="119"/>
      <c r="AC170" s="119"/>
      <c r="AD170" s="119"/>
      <c r="AE170" s="119"/>
      <c r="AG170" s="146"/>
      <c r="AN170" s="119"/>
      <c r="AO170" s="119"/>
      <c r="AP170" s="119"/>
      <c r="AQ170" s="119"/>
      <c r="AR170" s="119"/>
      <c r="AS170" s="119"/>
      <c r="AT170" s="119"/>
      <c r="AU170" s="119"/>
      <c r="AV170" s="119"/>
    </row>
    <row r="171" spans="1:48" ht="12.75" customHeight="1">
      <c r="C171" s="24"/>
      <c r="D171" s="24"/>
      <c r="AA171" s="119"/>
      <c r="AB171" s="119"/>
      <c r="AC171" s="119"/>
      <c r="AD171" s="119"/>
      <c r="AE171" s="119"/>
      <c r="AG171" s="146"/>
      <c r="AN171" s="119"/>
      <c r="AO171" s="119"/>
      <c r="AP171" s="119"/>
      <c r="AQ171" s="119"/>
      <c r="AR171" s="119"/>
      <c r="AS171" s="119"/>
      <c r="AT171" s="119"/>
      <c r="AU171" s="119"/>
    </row>
    <row r="172" spans="1:48" ht="12.75" customHeight="1">
      <c r="C172" s="24"/>
      <c r="D172" s="24"/>
      <c r="AA172" s="119"/>
      <c r="AB172" s="119"/>
      <c r="AC172" s="119"/>
      <c r="AD172" s="119"/>
      <c r="AE172" s="119"/>
      <c r="AG172" s="146"/>
      <c r="AN172" s="119"/>
      <c r="AO172" s="119"/>
      <c r="AP172" s="119"/>
      <c r="AQ172" s="119"/>
      <c r="AR172" s="119"/>
      <c r="AS172" s="119"/>
      <c r="AT172" s="119"/>
      <c r="AU172" s="119"/>
    </row>
    <row r="173" spans="1:48" ht="12.75" customHeight="1">
      <c r="C173" s="24"/>
      <c r="D173" s="24"/>
      <c r="AA173" s="119"/>
      <c r="AB173" s="119"/>
      <c r="AC173" s="119"/>
      <c r="AD173" s="119"/>
      <c r="AE173" s="119"/>
      <c r="AG173" s="146"/>
      <c r="AN173" s="119"/>
      <c r="AO173" s="119"/>
      <c r="AP173" s="119"/>
      <c r="AQ173" s="119"/>
      <c r="AR173" s="119"/>
      <c r="AS173" s="119"/>
      <c r="AT173" s="119"/>
      <c r="AU173" s="119"/>
    </row>
    <row r="174" spans="1:48" ht="12.75" customHeight="1">
      <c r="C174" s="24"/>
      <c r="D174" s="24"/>
      <c r="AA174" s="119"/>
      <c r="AB174" s="119"/>
      <c r="AC174" s="119"/>
      <c r="AD174" s="119"/>
      <c r="AE174" s="119"/>
      <c r="AG174" s="146"/>
      <c r="AN174" s="119"/>
      <c r="AO174" s="119"/>
      <c r="AP174" s="119"/>
      <c r="AQ174" s="119"/>
      <c r="AR174" s="119"/>
      <c r="AS174" s="119"/>
      <c r="AT174" s="119"/>
      <c r="AU174" s="119"/>
    </row>
    <row r="175" spans="1:48" ht="12.75" customHeight="1">
      <c r="C175" s="24"/>
      <c r="D175" s="24"/>
      <c r="AA175" s="119"/>
      <c r="AB175" s="119"/>
      <c r="AC175" s="119"/>
      <c r="AD175" s="119"/>
      <c r="AE175" s="119"/>
      <c r="AG175" s="146"/>
      <c r="AN175" s="119"/>
      <c r="AO175" s="119"/>
      <c r="AP175" s="119"/>
      <c r="AQ175" s="119"/>
      <c r="AR175" s="119"/>
      <c r="AS175" s="119"/>
      <c r="AT175" s="119"/>
      <c r="AU175" s="119"/>
    </row>
    <row r="176" spans="1:48" ht="12.75" customHeight="1">
      <c r="C176" s="24"/>
      <c r="D176" s="24"/>
      <c r="AA176" s="119"/>
      <c r="AB176" s="119"/>
      <c r="AC176" s="119"/>
      <c r="AD176" s="119"/>
      <c r="AE176" s="119"/>
      <c r="AG176" s="146"/>
      <c r="AN176" s="119"/>
      <c r="AO176" s="119"/>
      <c r="AP176" s="119"/>
      <c r="AQ176" s="119"/>
      <c r="AR176" s="119"/>
      <c r="AS176" s="119"/>
      <c r="AT176" s="119"/>
      <c r="AU176" s="119"/>
    </row>
    <row r="177" spans="3:48" ht="12.75" customHeight="1">
      <c r="C177" s="24"/>
      <c r="D177" s="24"/>
      <c r="AA177" s="119"/>
      <c r="AB177" s="119"/>
      <c r="AC177" s="119"/>
      <c r="AD177" s="119"/>
      <c r="AE177" s="119"/>
      <c r="AG177" s="146"/>
      <c r="AN177" s="119"/>
      <c r="AO177" s="119"/>
      <c r="AP177" s="119"/>
      <c r="AQ177" s="119"/>
      <c r="AR177" s="119"/>
      <c r="AS177" s="119"/>
      <c r="AT177" s="119"/>
      <c r="AU177" s="119"/>
    </row>
    <row r="178" spans="3:48" ht="12.75" customHeight="1">
      <c r="C178" s="24"/>
      <c r="D178" s="24"/>
      <c r="AA178" s="119"/>
      <c r="AB178" s="119"/>
      <c r="AC178" s="119"/>
      <c r="AD178" s="119"/>
      <c r="AE178" s="119"/>
      <c r="AG178" s="146"/>
      <c r="AN178" s="119"/>
      <c r="AO178" s="119"/>
      <c r="AP178" s="119"/>
      <c r="AQ178" s="119"/>
      <c r="AR178" s="119"/>
      <c r="AS178" s="119"/>
      <c r="AT178" s="119"/>
      <c r="AU178" s="119"/>
    </row>
    <row r="179" spans="3:48" ht="12.75" customHeight="1">
      <c r="C179" s="24"/>
      <c r="D179" s="24"/>
      <c r="AA179" s="119"/>
      <c r="AB179" s="119"/>
      <c r="AC179" s="119"/>
      <c r="AD179" s="119"/>
      <c r="AE179" s="119"/>
      <c r="AG179" s="146"/>
      <c r="AN179" s="119"/>
      <c r="AO179" s="119"/>
      <c r="AP179" s="119"/>
      <c r="AQ179" s="119"/>
      <c r="AR179" s="119"/>
      <c r="AS179" s="119"/>
      <c r="AT179" s="119"/>
      <c r="AU179" s="119"/>
      <c r="AV179" s="119"/>
    </row>
    <row r="180" spans="3:48" ht="12.75" customHeight="1">
      <c r="C180" s="24"/>
      <c r="D180" s="24"/>
      <c r="AA180" s="119"/>
      <c r="AB180" s="119"/>
      <c r="AC180" s="119"/>
      <c r="AD180" s="119"/>
      <c r="AE180" s="119"/>
      <c r="AG180" s="146"/>
      <c r="AN180" s="119"/>
      <c r="AO180" s="119"/>
      <c r="AP180" s="119"/>
      <c r="AQ180" s="119"/>
      <c r="AR180" s="119"/>
      <c r="AS180" s="119"/>
      <c r="AT180" s="119"/>
      <c r="AU180" s="119"/>
    </row>
    <row r="181" spans="3:48" ht="12.75" customHeight="1">
      <c r="C181" s="24"/>
      <c r="D181" s="24"/>
      <c r="AA181" s="119"/>
      <c r="AB181" s="119"/>
      <c r="AC181" s="119"/>
      <c r="AD181" s="119"/>
      <c r="AE181" s="119"/>
      <c r="AG181" s="146"/>
      <c r="AN181" s="119"/>
      <c r="AO181" s="119"/>
      <c r="AP181" s="119"/>
      <c r="AQ181" s="119"/>
      <c r="AR181" s="119"/>
      <c r="AS181" s="119"/>
      <c r="AT181" s="119"/>
      <c r="AU181" s="119"/>
    </row>
    <row r="182" spans="3:48" ht="12.75" customHeight="1">
      <c r="C182" s="24"/>
      <c r="D182" s="24"/>
      <c r="AA182" s="119"/>
      <c r="AB182" s="119"/>
      <c r="AC182" s="119"/>
      <c r="AD182" s="119"/>
      <c r="AE182" s="119"/>
      <c r="AG182" s="146"/>
      <c r="AN182" s="119"/>
      <c r="AO182" s="119"/>
      <c r="AP182" s="119"/>
      <c r="AQ182" s="119"/>
      <c r="AR182" s="119"/>
      <c r="AS182" s="119"/>
      <c r="AT182" s="119"/>
      <c r="AU182" s="119"/>
    </row>
    <row r="183" spans="3:48" ht="12.75" customHeight="1">
      <c r="C183" s="24"/>
      <c r="D183" s="24"/>
      <c r="AA183" s="119"/>
      <c r="AB183" s="119"/>
      <c r="AC183" s="119"/>
      <c r="AD183" s="119"/>
      <c r="AE183" s="119"/>
      <c r="AG183" s="146"/>
      <c r="AN183" s="119"/>
      <c r="AO183" s="119"/>
      <c r="AP183" s="119"/>
      <c r="AQ183" s="119"/>
      <c r="AR183" s="119"/>
      <c r="AS183" s="119"/>
      <c r="AT183" s="119"/>
      <c r="AU183" s="119"/>
    </row>
    <row r="184" spans="3:48" ht="12.75" customHeight="1">
      <c r="C184" s="24"/>
      <c r="D184" s="24"/>
      <c r="AA184" s="119"/>
      <c r="AB184" s="119"/>
      <c r="AC184" s="119"/>
      <c r="AD184" s="119"/>
      <c r="AE184" s="119"/>
      <c r="AG184" s="146"/>
      <c r="AN184" s="119"/>
      <c r="AO184" s="119"/>
      <c r="AP184" s="119"/>
      <c r="AQ184" s="119"/>
      <c r="AR184" s="119"/>
      <c r="AS184" s="119"/>
      <c r="AT184" s="119"/>
      <c r="AU184" s="119"/>
    </row>
    <row r="185" spans="3:48" ht="12.75" customHeight="1">
      <c r="C185" s="24"/>
      <c r="D185" s="24"/>
      <c r="AA185" s="119"/>
      <c r="AB185" s="119"/>
      <c r="AC185" s="119"/>
      <c r="AD185" s="119"/>
      <c r="AE185" s="119"/>
      <c r="AG185" s="146"/>
      <c r="AN185" s="119"/>
      <c r="AO185" s="119"/>
      <c r="AP185" s="119"/>
      <c r="AQ185" s="119"/>
      <c r="AR185" s="119"/>
      <c r="AS185" s="119"/>
      <c r="AT185" s="119"/>
      <c r="AU185" s="119"/>
    </row>
    <row r="186" spans="3:48" ht="12.75" customHeight="1">
      <c r="C186" s="24"/>
      <c r="D186" s="24"/>
      <c r="AA186" s="119"/>
      <c r="AB186" s="119"/>
      <c r="AC186" s="119"/>
      <c r="AD186" s="119"/>
      <c r="AE186" s="119"/>
      <c r="AG186" s="146"/>
      <c r="AN186" s="119"/>
      <c r="AO186" s="119"/>
      <c r="AP186" s="119"/>
      <c r="AQ186" s="119"/>
      <c r="AR186" s="119"/>
      <c r="AS186" s="119"/>
      <c r="AT186" s="119"/>
      <c r="AU186" s="119"/>
      <c r="AV186" s="119"/>
    </row>
    <row r="187" spans="3:48" ht="12.75" customHeight="1">
      <c r="C187" s="24"/>
      <c r="D187" s="24"/>
      <c r="AA187" s="119"/>
      <c r="AB187" s="119"/>
      <c r="AC187" s="119"/>
      <c r="AD187" s="119"/>
      <c r="AE187" s="119"/>
      <c r="AG187" s="146"/>
      <c r="AN187" s="119"/>
      <c r="AO187" s="119"/>
      <c r="AP187" s="119"/>
      <c r="AQ187" s="119"/>
      <c r="AR187" s="119"/>
      <c r="AS187" s="119"/>
      <c r="AT187" s="119"/>
      <c r="AU187" s="119"/>
    </row>
    <row r="188" spans="3:48" ht="12.75" customHeight="1">
      <c r="C188" s="24"/>
      <c r="D188" s="24"/>
      <c r="AA188" s="119"/>
      <c r="AB188" s="119"/>
      <c r="AC188" s="119"/>
      <c r="AD188" s="119"/>
      <c r="AE188" s="119"/>
      <c r="AG188" s="146"/>
      <c r="AN188" s="119"/>
      <c r="AO188" s="119"/>
      <c r="AP188" s="119"/>
      <c r="AQ188" s="119"/>
      <c r="AR188" s="119"/>
      <c r="AS188" s="119"/>
      <c r="AT188" s="119"/>
      <c r="AU188" s="119"/>
    </row>
    <row r="189" spans="3:48" ht="12.75" customHeight="1">
      <c r="C189" s="24"/>
      <c r="D189" s="24"/>
      <c r="AA189" s="119"/>
      <c r="AB189" s="119"/>
      <c r="AC189" s="119"/>
      <c r="AD189" s="119"/>
      <c r="AE189" s="119"/>
      <c r="AG189" s="146"/>
      <c r="AN189" s="119"/>
      <c r="AO189" s="119"/>
      <c r="AP189" s="119"/>
      <c r="AQ189" s="119"/>
      <c r="AR189" s="119"/>
      <c r="AS189" s="119"/>
      <c r="AT189" s="119"/>
      <c r="AU189" s="119"/>
      <c r="AV189" s="119"/>
    </row>
    <row r="190" spans="3:48" ht="12.75" customHeight="1">
      <c r="C190" s="24"/>
      <c r="D190" s="24"/>
      <c r="AA190" s="119"/>
      <c r="AB190" s="119"/>
      <c r="AC190" s="119"/>
      <c r="AD190" s="119"/>
      <c r="AE190" s="119"/>
      <c r="AG190" s="146"/>
      <c r="AN190" s="119"/>
      <c r="AO190" s="119"/>
      <c r="AP190" s="119"/>
      <c r="AQ190" s="119"/>
      <c r="AR190" s="119"/>
      <c r="AS190" s="119"/>
      <c r="AT190" s="119"/>
      <c r="AU190" s="119"/>
    </row>
    <row r="191" spans="3:48" ht="12.75" customHeight="1">
      <c r="C191" s="24"/>
      <c r="D191" s="24"/>
      <c r="AA191" s="119"/>
      <c r="AB191" s="119"/>
      <c r="AC191" s="119"/>
      <c r="AD191" s="119"/>
      <c r="AE191" s="119"/>
      <c r="AG191" s="146"/>
      <c r="AN191" s="119"/>
      <c r="AO191" s="119"/>
      <c r="AP191" s="119"/>
      <c r="AQ191" s="119"/>
      <c r="AR191" s="119"/>
      <c r="AS191" s="119"/>
      <c r="AT191" s="119"/>
      <c r="AU191" s="119"/>
    </row>
    <row r="192" spans="3:48" ht="12.75" customHeight="1">
      <c r="C192" s="24"/>
      <c r="D192" s="24"/>
      <c r="AA192" s="119"/>
      <c r="AB192" s="119"/>
      <c r="AC192" s="119"/>
      <c r="AD192" s="119"/>
      <c r="AE192" s="119"/>
      <c r="AG192" s="146"/>
      <c r="AN192" s="119"/>
      <c r="AO192" s="119"/>
      <c r="AP192" s="119"/>
      <c r="AQ192" s="119"/>
      <c r="AR192" s="119"/>
      <c r="AS192" s="119"/>
      <c r="AT192" s="119"/>
      <c r="AU192" s="119"/>
    </row>
    <row r="193" spans="3:48" ht="12.75" customHeight="1">
      <c r="C193" s="24"/>
      <c r="D193" s="24"/>
      <c r="AA193" s="119"/>
      <c r="AB193" s="119"/>
      <c r="AC193" s="119"/>
      <c r="AD193" s="119"/>
      <c r="AE193" s="119"/>
      <c r="AG193" s="146"/>
      <c r="AN193" s="119"/>
      <c r="AO193" s="119"/>
      <c r="AP193" s="119"/>
      <c r="AQ193" s="119"/>
      <c r="AR193" s="119"/>
      <c r="AS193" s="119"/>
      <c r="AT193" s="119"/>
      <c r="AU193" s="119"/>
    </row>
    <row r="194" spans="3:48" ht="12.75" customHeight="1">
      <c r="C194" s="24"/>
      <c r="D194" s="24"/>
      <c r="AA194" s="119"/>
      <c r="AB194" s="119"/>
      <c r="AC194" s="119"/>
      <c r="AD194" s="119"/>
      <c r="AE194" s="119"/>
      <c r="AG194" s="146"/>
      <c r="AN194" s="119"/>
      <c r="AO194" s="119"/>
      <c r="AP194" s="119"/>
      <c r="AQ194" s="119"/>
      <c r="AR194" s="119"/>
      <c r="AS194" s="119"/>
      <c r="AT194" s="119"/>
      <c r="AU194" s="119"/>
    </row>
    <row r="195" spans="3:48" ht="12.75" customHeight="1">
      <c r="C195" s="24"/>
      <c r="D195" s="24"/>
      <c r="AA195" s="119"/>
      <c r="AB195" s="119"/>
      <c r="AC195" s="119"/>
      <c r="AD195" s="119"/>
      <c r="AE195" s="119"/>
      <c r="AG195" s="146"/>
      <c r="AN195" s="119"/>
      <c r="AO195" s="119"/>
      <c r="AP195" s="119"/>
      <c r="AQ195" s="119"/>
      <c r="AR195" s="119"/>
      <c r="AS195" s="119"/>
      <c r="AT195" s="119"/>
      <c r="AU195" s="119"/>
    </row>
    <row r="196" spans="3:48" ht="12.75" customHeight="1">
      <c r="C196" s="24"/>
      <c r="D196" s="24"/>
      <c r="AA196" s="119"/>
      <c r="AB196" s="119"/>
      <c r="AC196" s="119"/>
      <c r="AD196" s="119"/>
      <c r="AE196" s="119"/>
      <c r="AG196" s="146"/>
      <c r="AN196" s="119"/>
      <c r="AO196" s="119"/>
      <c r="AP196" s="119"/>
      <c r="AQ196" s="119"/>
      <c r="AR196" s="119"/>
      <c r="AS196" s="119"/>
      <c r="AT196" s="119"/>
      <c r="AU196" s="119"/>
    </row>
    <row r="197" spans="3:48" ht="12.75" customHeight="1">
      <c r="C197" s="24"/>
      <c r="D197" s="24"/>
      <c r="AA197" s="119"/>
      <c r="AB197" s="119"/>
      <c r="AC197" s="119"/>
      <c r="AD197" s="119"/>
      <c r="AE197" s="119"/>
      <c r="AG197" s="146"/>
      <c r="AN197" s="119"/>
      <c r="AO197" s="119"/>
      <c r="AP197" s="119"/>
      <c r="AQ197" s="119"/>
      <c r="AR197" s="119"/>
      <c r="AS197" s="119"/>
      <c r="AT197" s="119"/>
      <c r="AU197" s="119"/>
    </row>
    <row r="198" spans="3:48" ht="12.75" customHeight="1">
      <c r="C198" s="24"/>
      <c r="D198" s="24"/>
      <c r="AA198" s="119"/>
      <c r="AB198" s="119"/>
      <c r="AC198" s="119"/>
      <c r="AD198" s="119"/>
      <c r="AE198" s="119"/>
      <c r="AG198" s="146"/>
      <c r="AN198" s="119"/>
      <c r="AO198" s="119"/>
      <c r="AP198" s="119"/>
      <c r="AQ198" s="119"/>
      <c r="AR198" s="119"/>
      <c r="AS198" s="119"/>
      <c r="AT198" s="119"/>
      <c r="AU198" s="119"/>
    </row>
    <row r="199" spans="3:48" ht="12.75" customHeight="1">
      <c r="C199" s="24"/>
      <c r="D199" s="24"/>
      <c r="AA199" s="119"/>
      <c r="AB199" s="119"/>
      <c r="AC199" s="119"/>
      <c r="AD199" s="119"/>
      <c r="AE199" s="119"/>
      <c r="AG199" s="146"/>
      <c r="AN199" s="119"/>
      <c r="AO199" s="119"/>
      <c r="AP199" s="119"/>
      <c r="AQ199" s="119"/>
      <c r="AR199" s="119"/>
      <c r="AS199" s="119"/>
      <c r="AT199" s="119"/>
      <c r="AU199" s="119"/>
    </row>
    <row r="200" spans="3:48" ht="12.75" customHeight="1">
      <c r="C200" s="24"/>
      <c r="D200" s="24"/>
      <c r="AA200" s="119"/>
      <c r="AB200" s="119"/>
      <c r="AC200" s="119"/>
      <c r="AD200" s="119"/>
      <c r="AE200" s="119"/>
      <c r="AG200" s="146"/>
      <c r="AN200" s="119"/>
      <c r="AO200" s="119"/>
      <c r="AP200" s="119"/>
      <c r="AQ200" s="119"/>
      <c r="AR200" s="119"/>
      <c r="AS200" s="119"/>
      <c r="AT200" s="119"/>
      <c r="AU200" s="119"/>
    </row>
    <row r="201" spans="3:48" ht="12.75" customHeight="1">
      <c r="C201" s="24"/>
      <c r="D201" s="24"/>
      <c r="AA201" s="119"/>
      <c r="AB201" s="119"/>
      <c r="AC201" s="119"/>
      <c r="AD201" s="119"/>
      <c r="AE201" s="119"/>
      <c r="AG201" s="146"/>
      <c r="AN201" s="119"/>
      <c r="AO201" s="119"/>
      <c r="AP201" s="119"/>
      <c r="AQ201" s="119"/>
      <c r="AR201" s="119"/>
      <c r="AS201" s="119"/>
      <c r="AT201" s="119"/>
      <c r="AU201" s="119"/>
    </row>
    <row r="202" spans="3:48" ht="12.75" customHeight="1">
      <c r="C202" s="24"/>
      <c r="D202" s="24"/>
      <c r="AA202" s="119"/>
      <c r="AB202" s="119"/>
      <c r="AC202" s="119"/>
      <c r="AD202" s="119"/>
      <c r="AE202" s="119"/>
      <c r="AG202" s="146"/>
      <c r="AN202" s="119"/>
      <c r="AO202" s="119"/>
      <c r="AP202" s="119"/>
      <c r="AQ202" s="119"/>
      <c r="AR202" s="119"/>
      <c r="AS202" s="119"/>
      <c r="AT202" s="119"/>
      <c r="AU202" s="119"/>
    </row>
    <row r="203" spans="3:48" ht="12.75" customHeight="1">
      <c r="C203" s="24"/>
      <c r="D203" s="24"/>
      <c r="AA203" s="119"/>
      <c r="AB203" s="119"/>
      <c r="AC203" s="119"/>
      <c r="AD203" s="119"/>
      <c r="AE203" s="119"/>
      <c r="AG203" s="146"/>
      <c r="AN203" s="119"/>
      <c r="AO203" s="119"/>
      <c r="AP203" s="119"/>
      <c r="AQ203" s="119"/>
      <c r="AR203" s="119"/>
      <c r="AS203" s="119"/>
      <c r="AT203" s="119"/>
      <c r="AU203" s="119"/>
      <c r="AV203" s="119"/>
    </row>
    <row r="204" spans="3:48" ht="12.75" customHeight="1">
      <c r="C204" s="24"/>
      <c r="D204" s="24"/>
      <c r="AA204" s="119"/>
      <c r="AB204" s="119"/>
      <c r="AC204" s="119"/>
      <c r="AD204" s="119"/>
      <c r="AE204" s="119"/>
      <c r="AG204" s="146"/>
      <c r="AN204" s="119"/>
      <c r="AO204" s="119"/>
      <c r="AP204" s="119"/>
      <c r="AQ204" s="119"/>
      <c r="AR204" s="119"/>
      <c r="AS204" s="119"/>
      <c r="AT204" s="119"/>
      <c r="AU204" s="119"/>
      <c r="AV204" s="119"/>
    </row>
    <row r="205" spans="3:48" ht="12.75" customHeight="1">
      <c r="C205" s="24"/>
      <c r="D205" s="24"/>
      <c r="AA205" s="119"/>
      <c r="AB205" s="119"/>
      <c r="AC205" s="119"/>
      <c r="AD205" s="119"/>
      <c r="AE205" s="119"/>
      <c r="AG205" s="146"/>
      <c r="AN205" s="119"/>
      <c r="AO205" s="119"/>
      <c r="AP205" s="119"/>
      <c r="AQ205" s="119"/>
      <c r="AR205" s="119"/>
      <c r="AS205" s="119"/>
      <c r="AT205" s="119"/>
      <c r="AU205" s="119"/>
      <c r="AV205" s="119"/>
    </row>
    <row r="206" spans="3:48" ht="12.75" customHeight="1">
      <c r="C206" s="24"/>
      <c r="D206" s="24"/>
      <c r="AA206" s="119"/>
      <c r="AB206" s="119"/>
      <c r="AC206" s="119"/>
      <c r="AD206" s="119"/>
      <c r="AE206" s="119"/>
      <c r="AG206" s="146"/>
      <c r="AN206" s="119"/>
      <c r="AO206" s="119"/>
      <c r="AP206" s="119"/>
      <c r="AQ206" s="119"/>
      <c r="AR206" s="119"/>
      <c r="AS206" s="119"/>
      <c r="AT206" s="119"/>
      <c r="AU206" s="119"/>
    </row>
    <row r="207" spans="3:48" ht="12.75" customHeight="1">
      <c r="C207" s="24"/>
      <c r="D207" s="24"/>
      <c r="AA207" s="119"/>
      <c r="AB207" s="119"/>
      <c r="AC207" s="119"/>
      <c r="AD207" s="119"/>
      <c r="AE207" s="119"/>
      <c r="AG207" s="146"/>
      <c r="AN207" s="119"/>
      <c r="AO207" s="119"/>
      <c r="AP207" s="119"/>
      <c r="AQ207" s="119"/>
      <c r="AR207" s="119"/>
      <c r="AS207" s="119"/>
      <c r="AT207" s="119"/>
      <c r="AU207" s="119"/>
    </row>
    <row r="208" spans="3:48" ht="12.75" customHeight="1">
      <c r="C208" s="24"/>
      <c r="D208" s="24"/>
      <c r="AA208" s="119"/>
      <c r="AB208" s="119"/>
      <c r="AC208" s="119"/>
      <c r="AD208" s="119"/>
      <c r="AE208" s="119"/>
      <c r="AG208" s="146"/>
      <c r="AN208" s="119"/>
      <c r="AO208" s="119"/>
      <c r="AP208" s="119"/>
      <c r="AQ208" s="119"/>
      <c r="AR208" s="119"/>
      <c r="AS208" s="119"/>
      <c r="AT208" s="119"/>
      <c r="AU208" s="119"/>
    </row>
    <row r="209" spans="3:47" ht="12.75" customHeight="1">
      <c r="C209" s="24"/>
      <c r="D209" s="24"/>
      <c r="AA209" s="119"/>
      <c r="AB209" s="119"/>
      <c r="AC209" s="119"/>
      <c r="AD209" s="119"/>
      <c r="AE209" s="119"/>
      <c r="AG209" s="146"/>
      <c r="AN209" s="119"/>
      <c r="AO209" s="119"/>
      <c r="AP209" s="119"/>
      <c r="AQ209" s="119"/>
      <c r="AR209" s="119"/>
      <c r="AS209" s="119"/>
      <c r="AT209" s="119"/>
      <c r="AU209" s="119"/>
    </row>
    <row r="210" spans="3:47" ht="12.75" customHeight="1">
      <c r="C210" s="24"/>
      <c r="D210" s="24"/>
      <c r="AA210" s="119"/>
      <c r="AB210" s="119"/>
      <c r="AC210" s="119"/>
      <c r="AD210" s="119"/>
      <c r="AE210" s="119"/>
      <c r="AG210" s="146"/>
      <c r="AN210" s="119"/>
      <c r="AO210" s="119"/>
      <c r="AP210" s="119"/>
      <c r="AQ210" s="119"/>
      <c r="AR210" s="119"/>
      <c r="AS210" s="119"/>
      <c r="AT210" s="119"/>
      <c r="AU210" s="119"/>
    </row>
    <row r="211" spans="3:47" ht="12.75" customHeight="1">
      <c r="C211" s="24"/>
      <c r="D211" s="24"/>
      <c r="AA211" s="119"/>
      <c r="AB211" s="119"/>
      <c r="AC211" s="119"/>
      <c r="AD211" s="119"/>
      <c r="AE211" s="119"/>
      <c r="AG211" s="146"/>
      <c r="AN211" s="119"/>
      <c r="AO211" s="119"/>
      <c r="AP211" s="119"/>
      <c r="AQ211" s="119"/>
      <c r="AR211" s="119"/>
      <c r="AS211" s="119"/>
      <c r="AT211" s="119"/>
      <c r="AU211" s="119"/>
    </row>
    <row r="212" spans="3:47" ht="12.75" customHeight="1">
      <c r="C212" s="24"/>
      <c r="D212" s="24"/>
      <c r="AA212" s="119"/>
      <c r="AB212" s="119"/>
      <c r="AC212" s="119"/>
      <c r="AD212" s="119"/>
      <c r="AE212" s="119"/>
      <c r="AG212" s="146"/>
      <c r="AN212" s="119"/>
      <c r="AO212" s="119"/>
      <c r="AP212" s="119"/>
      <c r="AQ212" s="119"/>
      <c r="AR212" s="119"/>
      <c r="AS212" s="119"/>
      <c r="AT212" s="119"/>
      <c r="AU212" s="119"/>
    </row>
    <row r="213" spans="3:47" ht="12.75" customHeight="1">
      <c r="C213" s="24"/>
      <c r="D213" s="24"/>
      <c r="AA213" s="119"/>
      <c r="AB213" s="119"/>
      <c r="AC213" s="119"/>
      <c r="AD213" s="119"/>
      <c r="AE213" s="119"/>
      <c r="AG213" s="146"/>
      <c r="AN213" s="119"/>
      <c r="AO213" s="119"/>
      <c r="AP213" s="119"/>
      <c r="AQ213" s="119"/>
      <c r="AR213" s="119"/>
      <c r="AS213" s="119"/>
      <c r="AT213" s="119"/>
      <c r="AU213" s="119"/>
    </row>
    <row r="214" spans="3:47" ht="12.75" customHeight="1">
      <c r="C214" s="24"/>
      <c r="D214" s="24"/>
      <c r="AA214" s="119"/>
      <c r="AB214" s="119"/>
      <c r="AC214" s="119"/>
      <c r="AD214" s="119"/>
      <c r="AE214" s="119"/>
      <c r="AG214" s="146"/>
      <c r="AN214" s="119"/>
      <c r="AO214" s="119"/>
      <c r="AP214" s="119"/>
      <c r="AQ214" s="119"/>
      <c r="AR214" s="119"/>
      <c r="AS214" s="119"/>
      <c r="AT214" s="119"/>
      <c r="AU214" s="119"/>
    </row>
    <row r="215" spans="3:47" ht="12.75" customHeight="1">
      <c r="C215" s="24"/>
      <c r="D215" s="24"/>
      <c r="AA215" s="119"/>
      <c r="AB215" s="119"/>
      <c r="AC215" s="119"/>
      <c r="AD215" s="119"/>
      <c r="AE215" s="119"/>
      <c r="AG215" s="146"/>
      <c r="AN215" s="119"/>
      <c r="AO215" s="119"/>
      <c r="AP215" s="119"/>
      <c r="AQ215" s="119"/>
      <c r="AR215" s="119"/>
      <c r="AS215" s="119"/>
      <c r="AT215" s="119"/>
      <c r="AU215" s="119"/>
    </row>
    <row r="216" spans="3:47" ht="12.75" customHeight="1">
      <c r="C216" s="24"/>
      <c r="D216" s="24"/>
      <c r="AA216" s="119"/>
      <c r="AB216" s="119"/>
      <c r="AC216" s="119"/>
      <c r="AD216" s="119"/>
      <c r="AE216" s="119"/>
      <c r="AG216" s="146"/>
      <c r="AN216" s="119"/>
      <c r="AO216" s="119"/>
      <c r="AP216" s="119"/>
      <c r="AQ216" s="119"/>
      <c r="AR216" s="119"/>
      <c r="AS216" s="119"/>
      <c r="AT216" s="119"/>
      <c r="AU216" s="119"/>
    </row>
    <row r="217" spans="3:47" ht="12.75" customHeight="1">
      <c r="C217" s="24"/>
      <c r="D217" s="24"/>
      <c r="AA217" s="119"/>
      <c r="AB217" s="119"/>
      <c r="AC217" s="119"/>
      <c r="AD217" s="119"/>
      <c r="AE217" s="119"/>
      <c r="AG217" s="146"/>
      <c r="AN217" s="119"/>
      <c r="AO217" s="119"/>
      <c r="AP217" s="119"/>
      <c r="AQ217" s="119"/>
      <c r="AR217" s="119"/>
      <c r="AS217" s="119"/>
      <c r="AT217" s="119"/>
      <c r="AU217" s="119"/>
    </row>
    <row r="218" spans="3:47" ht="12.75" customHeight="1">
      <c r="C218" s="24"/>
      <c r="D218" s="24"/>
      <c r="AA218" s="119"/>
      <c r="AB218" s="119"/>
      <c r="AC218" s="119"/>
      <c r="AD218" s="119"/>
      <c r="AE218" s="119"/>
      <c r="AG218" s="146"/>
      <c r="AN218" s="119"/>
      <c r="AO218" s="119"/>
      <c r="AP218" s="119"/>
      <c r="AQ218" s="119"/>
      <c r="AR218" s="119"/>
      <c r="AS218" s="119"/>
      <c r="AT218" s="119"/>
      <c r="AU218" s="119"/>
    </row>
    <row r="219" spans="3:47" ht="12.75" customHeight="1">
      <c r="C219" s="24"/>
      <c r="D219" s="24"/>
      <c r="AA219" s="119"/>
      <c r="AB219" s="119"/>
      <c r="AC219" s="119"/>
      <c r="AD219" s="119"/>
      <c r="AE219" s="119"/>
      <c r="AG219" s="146"/>
      <c r="AN219" s="119"/>
      <c r="AO219" s="119"/>
      <c r="AP219" s="119"/>
      <c r="AQ219" s="119"/>
      <c r="AR219" s="119"/>
      <c r="AS219" s="119"/>
      <c r="AT219" s="119"/>
      <c r="AU219" s="119"/>
    </row>
    <row r="220" spans="3:47" ht="12.75" customHeight="1">
      <c r="C220" s="24"/>
      <c r="D220" s="24"/>
      <c r="AA220" s="119"/>
      <c r="AB220" s="119"/>
      <c r="AC220" s="119"/>
      <c r="AD220" s="119"/>
      <c r="AE220" s="119"/>
      <c r="AG220" s="146"/>
      <c r="AN220" s="119"/>
      <c r="AO220" s="119"/>
      <c r="AP220" s="119"/>
      <c r="AQ220" s="119"/>
      <c r="AR220" s="119"/>
      <c r="AS220" s="119"/>
      <c r="AT220" s="119"/>
      <c r="AU220" s="119"/>
    </row>
    <row r="221" spans="3:47" ht="12.75" customHeight="1">
      <c r="C221" s="24"/>
      <c r="D221" s="24"/>
      <c r="AA221" s="119"/>
      <c r="AB221" s="119"/>
      <c r="AC221" s="119"/>
      <c r="AD221" s="119"/>
      <c r="AE221" s="119"/>
      <c r="AG221" s="146"/>
      <c r="AN221" s="119"/>
      <c r="AO221" s="119"/>
      <c r="AP221" s="119"/>
      <c r="AQ221" s="119"/>
      <c r="AR221" s="119"/>
      <c r="AS221" s="119"/>
      <c r="AT221" s="119"/>
      <c r="AU221" s="119"/>
    </row>
    <row r="222" spans="3:47" ht="12.75" customHeight="1">
      <c r="C222" s="24"/>
      <c r="D222" s="24"/>
      <c r="AA222" s="119"/>
      <c r="AB222" s="119"/>
      <c r="AC222" s="119"/>
      <c r="AD222" s="119"/>
      <c r="AE222" s="119"/>
      <c r="AG222" s="146"/>
      <c r="AN222" s="119"/>
      <c r="AO222" s="119"/>
      <c r="AP222" s="119"/>
      <c r="AQ222" s="119"/>
      <c r="AR222" s="119"/>
      <c r="AS222" s="119"/>
      <c r="AT222" s="119"/>
      <c r="AU222" s="119"/>
    </row>
    <row r="223" spans="3:47" ht="12.75" customHeight="1">
      <c r="C223" s="24"/>
      <c r="D223" s="24"/>
      <c r="AA223" s="119"/>
      <c r="AB223" s="119"/>
      <c r="AC223" s="119"/>
      <c r="AD223" s="119"/>
      <c r="AE223" s="119"/>
      <c r="AG223" s="146"/>
      <c r="AN223" s="119"/>
      <c r="AO223" s="119"/>
      <c r="AP223" s="119"/>
      <c r="AQ223" s="119"/>
      <c r="AR223" s="119"/>
      <c r="AS223" s="119"/>
      <c r="AT223" s="119"/>
      <c r="AU223" s="119"/>
    </row>
    <row r="224" spans="3:47" ht="12.75" customHeight="1">
      <c r="C224" s="24"/>
      <c r="D224" s="24"/>
      <c r="AA224" s="119"/>
      <c r="AB224" s="119"/>
      <c r="AC224" s="119"/>
      <c r="AD224" s="119"/>
      <c r="AE224" s="119"/>
      <c r="AG224" s="146"/>
      <c r="AN224" s="119"/>
      <c r="AO224" s="119"/>
      <c r="AP224" s="119"/>
      <c r="AQ224" s="119"/>
      <c r="AR224" s="119"/>
      <c r="AS224" s="119"/>
      <c r="AT224" s="119"/>
      <c r="AU224" s="119"/>
    </row>
    <row r="225" spans="3:48" ht="12.75" customHeight="1">
      <c r="C225" s="24"/>
      <c r="D225" s="24"/>
      <c r="AA225" s="119"/>
      <c r="AB225" s="119"/>
      <c r="AC225" s="119"/>
      <c r="AD225" s="119"/>
      <c r="AE225" s="119"/>
      <c r="AG225" s="146"/>
      <c r="AN225" s="119"/>
      <c r="AO225" s="119"/>
      <c r="AP225" s="119"/>
      <c r="AQ225" s="119"/>
      <c r="AR225" s="119"/>
      <c r="AS225" s="119"/>
      <c r="AT225" s="119"/>
      <c r="AU225" s="119"/>
    </row>
    <row r="226" spans="3:48" ht="12.75" customHeight="1">
      <c r="C226" s="24"/>
      <c r="D226" s="24"/>
      <c r="AA226" s="119"/>
      <c r="AB226" s="119"/>
      <c r="AC226" s="119"/>
      <c r="AD226" s="119"/>
      <c r="AE226" s="119"/>
      <c r="AG226" s="146"/>
      <c r="AN226" s="119"/>
      <c r="AO226" s="119"/>
      <c r="AP226" s="119"/>
      <c r="AQ226" s="119"/>
      <c r="AR226" s="119"/>
      <c r="AS226" s="119"/>
      <c r="AT226" s="119"/>
      <c r="AU226" s="119"/>
    </row>
    <row r="227" spans="3:48" ht="12.75" customHeight="1">
      <c r="C227" s="24"/>
      <c r="D227" s="24"/>
      <c r="AA227" s="119"/>
      <c r="AB227" s="119"/>
      <c r="AC227" s="119"/>
      <c r="AD227" s="119"/>
      <c r="AE227" s="119"/>
      <c r="AG227" s="146"/>
      <c r="AN227" s="119"/>
      <c r="AO227" s="119"/>
      <c r="AP227" s="119"/>
      <c r="AQ227" s="119"/>
      <c r="AR227" s="119"/>
      <c r="AS227" s="119"/>
      <c r="AT227" s="119"/>
      <c r="AU227" s="119"/>
      <c r="AV227" s="119"/>
    </row>
    <row r="228" spans="3:48" ht="12.75" customHeight="1">
      <c r="C228" s="24"/>
      <c r="D228" s="24"/>
      <c r="AA228" s="119"/>
      <c r="AB228" s="119"/>
      <c r="AC228" s="119"/>
      <c r="AD228" s="119"/>
      <c r="AE228" s="119"/>
      <c r="AG228" s="146"/>
      <c r="AN228" s="119"/>
      <c r="AO228" s="119"/>
      <c r="AP228" s="119"/>
      <c r="AQ228" s="119"/>
      <c r="AR228" s="119"/>
      <c r="AS228" s="119"/>
      <c r="AT228" s="119"/>
      <c r="AU228" s="119"/>
    </row>
    <row r="229" spans="3:48" ht="12.75" customHeight="1">
      <c r="C229" s="24"/>
      <c r="D229" s="24"/>
      <c r="AA229" s="119"/>
      <c r="AB229" s="119"/>
      <c r="AC229" s="119"/>
      <c r="AD229" s="119"/>
      <c r="AE229" s="119"/>
      <c r="AG229" s="146"/>
      <c r="AN229" s="119"/>
      <c r="AO229" s="119"/>
      <c r="AP229" s="119"/>
      <c r="AQ229" s="119"/>
      <c r="AR229" s="119"/>
      <c r="AS229" s="119"/>
      <c r="AT229" s="119"/>
      <c r="AU229" s="119"/>
    </row>
    <row r="230" spans="3:48" ht="12.75" customHeight="1">
      <c r="C230" s="24"/>
      <c r="D230" s="24"/>
      <c r="AA230" s="119"/>
      <c r="AB230" s="119"/>
      <c r="AC230" s="119"/>
      <c r="AD230" s="119"/>
      <c r="AE230" s="119"/>
      <c r="AG230" s="146"/>
      <c r="AN230" s="119"/>
      <c r="AO230" s="119"/>
      <c r="AP230" s="119"/>
      <c r="AQ230" s="119"/>
      <c r="AR230" s="119"/>
      <c r="AS230" s="119"/>
      <c r="AT230" s="119"/>
      <c r="AU230" s="119"/>
    </row>
    <row r="231" spans="3:48" ht="12.75" customHeight="1">
      <c r="C231" s="24"/>
      <c r="D231" s="24"/>
      <c r="AA231" s="119"/>
      <c r="AB231" s="119"/>
      <c r="AC231" s="119"/>
      <c r="AD231" s="119"/>
      <c r="AE231" s="119"/>
      <c r="AG231" s="146"/>
      <c r="AN231" s="119"/>
      <c r="AO231" s="119"/>
      <c r="AP231" s="119"/>
      <c r="AQ231" s="119"/>
      <c r="AR231" s="119"/>
      <c r="AS231" s="119"/>
      <c r="AT231" s="119"/>
      <c r="AU231" s="119"/>
    </row>
    <row r="232" spans="3:48" ht="12.75" customHeight="1">
      <c r="C232" s="24"/>
      <c r="D232" s="24"/>
      <c r="AA232" s="119"/>
      <c r="AB232" s="119"/>
      <c r="AC232" s="119"/>
      <c r="AD232" s="119"/>
      <c r="AE232" s="119"/>
      <c r="AG232" s="146"/>
      <c r="AN232" s="119"/>
      <c r="AO232" s="119"/>
      <c r="AP232" s="119"/>
      <c r="AQ232" s="119"/>
      <c r="AR232" s="119"/>
      <c r="AS232" s="119"/>
      <c r="AT232" s="119"/>
      <c r="AU232" s="119"/>
    </row>
    <row r="233" spans="3:48" ht="12.75" customHeight="1">
      <c r="C233" s="24"/>
      <c r="D233" s="24"/>
      <c r="AA233" s="119"/>
      <c r="AB233" s="119"/>
      <c r="AC233" s="119"/>
      <c r="AD233" s="119"/>
      <c r="AE233" s="119"/>
      <c r="AG233" s="146"/>
      <c r="AN233" s="119"/>
      <c r="AO233" s="119"/>
      <c r="AP233" s="119"/>
      <c r="AQ233" s="119"/>
      <c r="AR233" s="119"/>
      <c r="AS233" s="119"/>
      <c r="AT233" s="119"/>
      <c r="AU233" s="119"/>
    </row>
    <row r="234" spans="3:48" ht="12.75" customHeight="1">
      <c r="C234" s="24"/>
      <c r="D234" s="24"/>
      <c r="AA234" s="119"/>
      <c r="AB234" s="119"/>
      <c r="AC234" s="119"/>
      <c r="AD234" s="119"/>
      <c r="AE234" s="119"/>
      <c r="AG234" s="146"/>
      <c r="AN234" s="119"/>
      <c r="AO234" s="119"/>
      <c r="AP234" s="119"/>
      <c r="AQ234" s="119"/>
      <c r="AR234" s="119"/>
      <c r="AS234" s="119"/>
      <c r="AT234" s="119"/>
      <c r="AU234" s="119"/>
    </row>
    <row r="235" spans="3:48" ht="12.75" customHeight="1">
      <c r="C235" s="24"/>
      <c r="D235" s="24"/>
      <c r="AA235" s="119"/>
      <c r="AB235" s="119"/>
      <c r="AC235" s="119"/>
      <c r="AD235" s="119"/>
      <c r="AE235" s="119"/>
      <c r="AG235" s="146"/>
      <c r="AN235" s="119"/>
      <c r="AO235" s="119"/>
      <c r="AP235" s="119"/>
      <c r="AQ235" s="119"/>
      <c r="AR235" s="119"/>
      <c r="AS235" s="119"/>
      <c r="AT235" s="119"/>
      <c r="AU235" s="119"/>
    </row>
    <row r="236" spans="3:48" ht="12.75" customHeight="1">
      <c r="C236" s="24"/>
      <c r="D236" s="24"/>
      <c r="AA236" s="119"/>
      <c r="AB236" s="119"/>
      <c r="AC236" s="119"/>
      <c r="AD236" s="119"/>
      <c r="AE236" s="119"/>
      <c r="AG236" s="146"/>
      <c r="AN236" s="119"/>
      <c r="AO236" s="119"/>
      <c r="AP236" s="119"/>
      <c r="AQ236" s="119"/>
      <c r="AR236" s="119"/>
      <c r="AS236" s="119"/>
      <c r="AT236" s="119"/>
      <c r="AU236" s="119"/>
    </row>
    <row r="237" spans="3:48" ht="12.75" customHeight="1">
      <c r="C237" s="24"/>
      <c r="D237" s="24"/>
      <c r="AA237" s="119"/>
      <c r="AB237" s="119"/>
      <c r="AC237" s="119"/>
      <c r="AD237" s="119"/>
      <c r="AE237" s="119"/>
      <c r="AG237" s="146"/>
      <c r="AN237" s="119"/>
      <c r="AO237" s="119"/>
      <c r="AP237" s="119"/>
      <c r="AQ237" s="119"/>
      <c r="AR237" s="119"/>
      <c r="AS237" s="119"/>
      <c r="AT237" s="119"/>
      <c r="AU237" s="119"/>
    </row>
    <row r="238" spans="3:48" ht="12.75" customHeight="1">
      <c r="C238" s="24"/>
      <c r="D238" s="24"/>
      <c r="AA238" s="119"/>
      <c r="AB238" s="119"/>
      <c r="AC238" s="119"/>
      <c r="AD238" s="119"/>
      <c r="AE238" s="119"/>
      <c r="AG238" s="146"/>
      <c r="AN238" s="119"/>
      <c r="AO238" s="119"/>
      <c r="AP238" s="119"/>
      <c r="AQ238" s="119"/>
      <c r="AR238" s="119"/>
      <c r="AS238" s="119"/>
      <c r="AT238" s="119"/>
      <c r="AU238" s="119"/>
    </row>
    <row r="239" spans="3:48" ht="12.75" customHeight="1">
      <c r="C239" s="24"/>
      <c r="D239" s="24"/>
      <c r="AA239" s="119"/>
      <c r="AB239" s="119"/>
      <c r="AC239" s="119"/>
      <c r="AD239" s="119"/>
      <c r="AE239" s="119"/>
      <c r="AG239" s="146"/>
      <c r="AN239" s="119"/>
      <c r="AO239" s="119"/>
      <c r="AP239" s="119"/>
      <c r="AQ239" s="119"/>
      <c r="AR239" s="119"/>
      <c r="AS239" s="119"/>
      <c r="AT239" s="119"/>
      <c r="AU239" s="119"/>
    </row>
    <row r="240" spans="3:48" ht="12.75" customHeight="1">
      <c r="C240" s="24"/>
      <c r="D240" s="24"/>
      <c r="AA240" s="119"/>
      <c r="AB240" s="119"/>
      <c r="AC240" s="119"/>
      <c r="AD240" s="119"/>
      <c r="AE240" s="119"/>
      <c r="AG240" s="146"/>
      <c r="AN240" s="119"/>
      <c r="AO240" s="119"/>
      <c r="AP240" s="119"/>
      <c r="AQ240" s="119"/>
      <c r="AR240" s="119"/>
      <c r="AS240" s="119"/>
      <c r="AT240" s="119"/>
      <c r="AU240" s="119"/>
    </row>
    <row r="241" spans="3:48" ht="12.75" customHeight="1">
      <c r="C241" s="24"/>
      <c r="D241" s="24"/>
      <c r="AA241" s="119"/>
      <c r="AB241" s="119"/>
      <c r="AC241" s="119"/>
      <c r="AD241" s="119"/>
      <c r="AE241" s="119"/>
      <c r="AG241" s="146"/>
      <c r="AN241" s="119"/>
      <c r="AO241" s="119"/>
      <c r="AP241" s="119"/>
      <c r="AQ241" s="119"/>
      <c r="AR241" s="119"/>
      <c r="AS241" s="119"/>
      <c r="AT241" s="119"/>
      <c r="AU241" s="119"/>
    </row>
    <row r="242" spans="3:48" ht="12.75" customHeight="1">
      <c r="C242" s="24"/>
      <c r="D242" s="24"/>
      <c r="AA242" s="119"/>
      <c r="AB242" s="119"/>
      <c r="AC242" s="119"/>
      <c r="AD242" s="119"/>
      <c r="AE242" s="119"/>
      <c r="AG242" s="146"/>
      <c r="AN242" s="119"/>
      <c r="AO242" s="119"/>
      <c r="AP242" s="119"/>
      <c r="AQ242" s="119"/>
      <c r="AR242" s="119"/>
      <c r="AS242" s="119"/>
      <c r="AT242" s="119"/>
      <c r="AU242" s="119"/>
    </row>
    <row r="243" spans="3:48" ht="12.75" customHeight="1">
      <c r="C243" s="24"/>
      <c r="D243" s="24"/>
      <c r="AA243" s="119"/>
      <c r="AB243" s="119"/>
      <c r="AC243" s="119"/>
      <c r="AD243" s="119"/>
      <c r="AE243" s="119"/>
      <c r="AG243" s="146"/>
      <c r="AN243" s="119"/>
      <c r="AO243" s="119"/>
      <c r="AP243" s="119"/>
      <c r="AQ243" s="119"/>
      <c r="AR243" s="119"/>
      <c r="AS243" s="119"/>
      <c r="AT243" s="119"/>
      <c r="AU243" s="119"/>
    </row>
    <row r="244" spans="3:48" ht="12.75" customHeight="1">
      <c r="C244" s="24"/>
      <c r="D244" s="24"/>
      <c r="AA244" s="119"/>
      <c r="AB244" s="119"/>
      <c r="AC244" s="119"/>
      <c r="AD244" s="119"/>
      <c r="AE244" s="119"/>
      <c r="AG244" s="146"/>
      <c r="AN244" s="119"/>
      <c r="AO244" s="119"/>
      <c r="AP244" s="119"/>
      <c r="AQ244" s="119"/>
      <c r="AR244" s="119"/>
      <c r="AS244" s="119"/>
      <c r="AT244" s="119"/>
      <c r="AU244" s="119"/>
    </row>
    <row r="245" spans="3:48" ht="12.75" customHeight="1">
      <c r="C245" s="24"/>
      <c r="D245" s="24"/>
      <c r="AA245" s="119"/>
      <c r="AB245" s="119"/>
      <c r="AC245" s="119"/>
      <c r="AD245" s="119"/>
      <c r="AE245" s="119"/>
      <c r="AG245" s="146"/>
      <c r="AN245" s="119"/>
      <c r="AO245" s="119"/>
      <c r="AP245" s="119"/>
      <c r="AQ245" s="119"/>
      <c r="AR245" s="119"/>
      <c r="AS245" s="119"/>
      <c r="AT245" s="119"/>
      <c r="AU245" s="119"/>
    </row>
    <row r="246" spans="3:48" ht="12.75" customHeight="1">
      <c r="C246" s="24"/>
      <c r="D246" s="24"/>
      <c r="AA246" s="119"/>
      <c r="AB246" s="119"/>
      <c r="AC246" s="119"/>
      <c r="AD246" s="119"/>
      <c r="AE246" s="119"/>
      <c r="AG246" s="146"/>
      <c r="AN246" s="119"/>
      <c r="AO246" s="119"/>
      <c r="AP246" s="119"/>
      <c r="AQ246" s="119"/>
      <c r="AR246" s="119"/>
      <c r="AS246" s="119"/>
      <c r="AT246" s="119"/>
      <c r="AU246" s="119"/>
    </row>
    <row r="247" spans="3:48" ht="12.75" customHeight="1">
      <c r="C247" s="24"/>
      <c r="D247" s="24"/>
      <c r="AA247" s="119"/>
      <c r="AB247" s="119"/>
      <c r="AC247" s="119"/>
      <c r="AD247" s="119"/>
      <c r="AE247" s="119"/>
      <c r="AG247" s="146"/>
      <c r="AN247" s="119"/>
      <c r="AO247" s="119"/>
      <c r="AP247" s="119"/>
      <c r="AQ247" s="119"/>
      <c r="AR247" s="119"/>
      <c r="AS247" s="119"/>
      <c r="AT247" s="119"/>
      <c r="AU247" s="119"/>
    </row>
    <row r="248" spans="3:48" ht="12.75" customHeight="1">
      <c r="C248" s="24"/>
      <c r="D248" s="24"/>
      <c r="AA248" s="119"/>
      <c r="AB248" s="119"/>
      <c r="AC248" s="119"/>
      <c r="AD248" s="119"/>
      <c r="AE248" s="119"/>
      <c r="AG248" s="146"/>
      <c r="AN248" s="119"/>
      <c r="AO248" s="119"/>
      <c r="AP248" s="119"/>
      <c r="AQ248" s="119"/>
      <c r="AR248" s="119"/>
      <c r="AS248" s="119"/>
      <c r="AT248" s="119"/>
      <c r="AU248" s="119"/>
      <c r="AV248" s="119"/>
    </row>
    <row r="249" spans="3:48" ht="12.75" customHeight="1">
      <c r="C249" s="24"/>
      <c r="D249" s="24"/>
      <c r="AA249" s="119"/>
      <c r="AB249" s="119"/>
      <c r="AC249" s="119"/>
      <c r="AD249" s="119"/>
      <c r="AE249" s="119"/>
      <c r="AG249" s="146"/>
      <c r="AN249" s="119"/>
      <c r="AO249" s="119"/>
      <c r="AP249" s="119"/>
      <c r="AQ249" s="119"/>
      <c r="AR249" s="119"/>
      <c r="AS249" s="119"/>
      <c r="AT249" s="119"/>
      <c r="AU249" s="119"/>
    </row>
    <row r="250" spans="3:48" ht="12.75" customHeight="1">
      <c r="C250" s="24"/>
      <c r="D250" s="24"/>
      <c r="AA250" s="119"/>
      <c r="AB250" s="119"/>
      <c r="AC250" s="119"/>
      <c r="AD250" s="119"/>
      <c r="AE250" s="119"/>
      <c r="AG250" s="146"/>
      <c r="AN250" s="119"/>
      <c r="AO250" s="119"/>
      <c r="AP250" s="119"/>
      <c r="AQ250" s="119"/>
      <c r="AR250" s="119"/>
      <c r="AS250" s="119"/>
      <c r="AT250" s="119"/>
      <c r="AU250" s="119"/>
      <c r="AV250" s="119"/>
    </row>
    <row r="251" spans="3:48" ht="12.75" customHeight="1">
      <c r="C251" s="24"/>
      <c r="D251" s="24"/>
      <c r="AA251" s="119"/>
      <c r="AB251" s="119"/>
      <c r="AC251" s="119"/>
      <c r="AD251" s="119"/>
      <c r="AE251" s="119"/>
      <c r="AG251" s="146"/>
      <c r="AN251" s="119"/>
      <c r="AO251" s="119"/>
      <c r="AP251" s="119"/>
      <c r="AQ251" s="119"/>
      <c r="AR251" s="119"/>
      <c r="AS251" s="119"/>
      <c r="AT251" s="119"/>
      <c r="AU251" s="119"/>
    </row>
    <row r="252" spans="3:48" ht="12.75" customHeight="1">
      <c r="C252" s="24"/>
      <c r="D252" s="24"/>
      <c r="AA252" s="119"/>
      <c r="AB252" s="119"/>
      <c r="AC252" s="119"/>
      <c r="AD252" s="119"/>
      <c r="AE252" s="119"/>
      <c r="AG252" s="146"/>
      <c r="AN252" s="119"/>
      <c r="AO252" s="119"/>
      <c r="AP252" s="119"/>
      <c r="AQ252" s="119"/>
      <c r="AR252" s="119"/>
      <c r="AS252" s="119"/>
      <c r="AT252" s="119"/>
      <c r="AU252" s="119"/>
      <c r="AV252" s="119"/>
    </row>
    <row r="253" spans="3:48" ht="12.75" customHeight="1">
      <c r="C253" s="24"/>
      <c r="D253" s="24"/>
      <c r="AA253" s="119"/>
      <c r="AB253" s="119"/>
      <c r="AC253" s="119"/>
      <c r="AD253" s="119"/>
      <c r="AE253" s="119"/>
      <c r="AG253" s="146"/>
      <c r="AN253" s="119"/>
      <c r="AO253" s="119"/>
      <c r="AP253" s="119"/>
      <c r="AQ253" s="119"/>
      <c r="AR253" s="119"/>
      <c r="AS253" s="119"/>
      <c r="AT253" s="119"/>
      <c r="AU253" s="119"/>
      <c r="AV253" s="119"/>
    </row>
    <row r="254" spans="3:48" ht="12.75" customHeight="1">
      <c r="C254" s="24"/>
      <c r="D254" s="24"/>
      <c r="AA254" s="119"/>
      <c r="AB254" s="119"/>
      <c r="AC254" s="119"/>
      <c r="AD254" s="119"/>
      <c r="AE254" s="119"/>
      <c r="AG254" s="146"/>
      <c r="AN254" s="119"/>
      <c r="AO254" s="119"/>
      <c r="AP254" s="119"/>
      <c r="AQ254" s="119"/>
      <c r="AR254" s="119"/>
      <c r="AS254" s="119"/>
      <c r="AT254" s="119"/>
      <c r="AU254" s="119"/>
    </row>
    <row r="255" spans="3:48" ht="12.75" customHeight="1">
      <c r="C255" s="24"/>
      <c r="D255" s="24"/>
      <c r="AA255" s="119"/>
      <c r="AB255" s="119"/>
      <c r="AC255" s="119"/>
      <c r="AD255" s="119"/>
      <c r="AE255" s="119"/>
      <c r="AG255" s="146"/>
      <c r="AN255" s="119"/>
      <c r="AO255" s="119"/>
      <c r="AP255" s="119"/>
      <c r="AQ255" s="119"/>
      <c r="AR255" s="119"/>
      <c r="AS255" s="119"/>
      <c r="AT255" s="119"/>
      <c r="AU255" s="119"/>
      <c r="AV255" s="119"/>
    </row>
    <row r="256" spans="3:48" ht="12.75" customHeight="1">
      <c r="C256" s="24"/>
      <c r="D256" s="24"/>
      <c r="AA256" s="119"/>
      <c r="AB256" s="119"/>
      <c r="AC256" s="119"/>
      <c r="AD256" s="119"/>
      <c r="AE256" s="119"/>
      <c r="AG256" s="146"/>
      <c r="AN256" s="119"/>
      <c r="AO256" s="119"/>
      <c r="AP256" s="119"/>
      <c r="AQ256" s="119"/>
      <c r="AR256" s="119"/>
      <c r="AS256" s="119"/>
      <c r="AT256" s="119"/>
      <c r="AU256" s="119"/>
      <c r="AV256" s="119"/>
    </row>
    <row r="257" spans="3:48" ht="12.75" customHeight="1">
      <c r="C257" s="24"/>
      <c r="D257" s="24"/>
      <c r="AA257" s="119"/>
      <c r="AB257" s="119"/>
      <c r="AC257" s="119"/>
      <c r="AD257" s="119"/>
      <c r="AE257" s="119"/>
      <c r="AG257" s="146"/>
      <c r="AN257" s="119"/>
      <c r="AO257" s="119"/>
      <c r="AP257" s="119"/>
      <c r="AQ257" s="119"/>
      <c r="AR257" s="119"/>
      <c r="AS257" s="119"/>
      <c r="AT257" s="119"/>
      <c r="AU257" s="119"/>
    </row>
    <row r="258" spans="3:48" ht="12.75" customHeight="1">
      <c r="C258" s="24"/>
      <c r="D258" s="24"/>
      <c r="AA258" s="119"/>
      <c r="AB258" s="119"/>
      <c r="AC258" s="119"/>
      <c r="AD258" s="119"/>
      <c r="AE258" s="119"/>
      <c r="AG258" s="146"/>
      <c r="AN258" s="119"/>
      <c r="AO258" s="119"/>
      <c r="AP258" s="119"/>
      <c r="AQ258" s="119"/>
      <c r="AR258" s="119"/>
      <c r="AS258" s="119"/>
      <c r="AT258" s="119"/>
      <c r="AU258" s="119"/>
      <c r="AV258" s="119"/>
    </row>
    <row r="259" spans="3:48" ht="12.75" customHeight="1">
      <c r="C259" s="24"/>
      <c r="D259" s="24"/>
      <c r="AA259" s="119"/>
      <c r="AB259" s="119"/>
      <c r="AC259" s="119"/>
      <c r="AD259" s="119"/>
      <c r="AE259" s="119"/>
      <c r="AG259" s="146"/>
      <c r="AN259" s="119"/>
      <c r="AO259" s="119"/>
      <c r="AP259" s="119"/>
      <c r="AQ259" s="119"/>
      <c r="AR259" s="119"/>
      <c r="AS259" s="119"/>
      <c r="AT259" s="119"/>
      <c r="AU259" s="119"/>
      <c r="AV259" s="119"/>
    </row>
    <row r="260" spans="3:48" ht="12.75" customHeight="1">
      <c r="C260" s="24"/>
      <c r="D260" s="24"/>
      <c r="AA260" s="119"/>
      <c r="AB260" s="119"/>
      <c r="AC260" s="119"/>
      <c r="AD260" s="119"/>
      <c r="AE260" s="119"/>
      <c r="AG260" s="146"/>
      <c r="AN260" s="119"/>
      <c r="AO260" s="119"/>
      <c r="AP260" s="119"/>
      <c r="AQ260" s="119"/>
      <c r="AR260" s="119"/>
      <c r="AS260" s="119"/>
      <c r="AT260" s="119"/>
      <c r="AU260" s="119"/>
      <c r="AV260" s="119"/>
    </row>
    <row r="261" spans="3:48" ht="12.75" customHeight="1">
      <c r="C261" s="24"/>
      <c r="D261" s="24"/>
      <c r="AA261" s="119"/>
      <c r="AB261" s="119"/>
      <c r="AC261" s="119"/>
      <c r="AD261" s="119"/>
      <c r="AE261" s="119"/>
      <c r="AG261" s="146"/>
      <c r="AN261" s="119"/>
      <c r="AO261" s="119"/>
      <c r="AP261" s="119"/>
      <c r="AQ261" s="119"/>
      <c r="AR261" s="119"/>
      <c r="AS261" s="119"/>
      <c r="AT261" s="119"/>
      <c r="AU261" s="119"/>
      <c r="AV261" s="119"/>
    </row>
    <row r="262" spans="3:48" ht="12.75" customHeight="1">
      <c r="C262" s="24"/>
      <c r="D262" s="24"/>
      <c r="AA262" s="119"/>
      <c r="AB262" s="119"/>
      <c r="AC262" s="119"/>
      <c r="AD262" s="119"/>
      <c r="AE262" s="119"/>
      <c r="AG262" s="146"/>
      <c r="AN262" s="119"/>
      <c r="AO262" s="119"/>
      <c r="AP262" s="119"/>
      <c r="AQ262" s="119"/>
      <c r="AR262" s="119"/>
      <c r="AS262" s="119"/>
      <c r="AT262" s="119"/>
      <c r="AU262" s="119"/>
    </row>
    <row r="263" spans="3:48" ht="12.75" customHeight="1">
      <c r="C263" s="24"/>
      <c r="D263" s="24"/>
      <c r="AA263" s="119"/>
      <c r="AB263" s="119"/>
      <c r="AC263" s="119"/>
      <c r="AD263" s="119"/>
      <c r="AE263" s="119"/>
      <c r="AG263" s="146"/>
      <c r="AN263" s="119"/>
      <c r="AO263" s="119"/>
      <c r="AP263" s="119"/>
      <c r="AQ263" s="119"/>
      <c r="AR263" s="119"/>
      <c r="AS263" s="119"/>
      <c r="AT263" s="119"/>
      <c r="AU263" s="119"/>
      <c r="AV263" s="119"/>
    </row>
    <row r="264" spans="3:48" ht="12.75" customHeight="1">
      <c r="C264" s="24"/>
      <c r="D264" s="24"/>
      <c r="AA264" s="119"/>
      <c r="AB264" s="119"/>
      <c r="AC264" s="119"/>
      <c r="AD264" s="119"/>
      <c r="AE264" s="119"/>
      <c r="AG264" s="146"/>
      <c r="AN264" s="119"/>
      <c r="AO264" s="119"/>
      <c r="AP264" s="119"/>
      <c r="AQ264" s="119"/>
      <c r="AR264" s="119"/>
      <c r="AS264" s="119"/>
      <c r="AT264" s="119"/>
      <c r="AU264" s="119"/>
    </row>
    <row r="265" spans="3:48" ht="12.75" customHeight="1">
      <c r="C265" s="24"/>
      <c r="D265" s="24"/>
      <c r="AA265" s="119"/>
      <c r="AB265" s="119"/>
      <c r="AC265" s="119"/>
      <c r="AD265" s="119"/>
      <c r="AE265" s="119"/>
      <c r="AG265" s="146"/>
      <c r="AN265" s="119"/>
      <c r="AO265" s="119"/>
      <c r="AP265" s="119"/>
      <c r="AQ265" s="119"/>
      <c r="AR265" s="119"/>
      <c r="AS265" s="119"/>
      <c r="AT265" s="119"/>
      <c r="AU265" s="119"/>
    </row>
    <row r="266" spans="3:48" ht="12.75" customHeight="1">
      <c r="C266" s="24"/>
      <c r="D266" s="24"/>
      <c r="AA266" s="119"/>
      <c r="AB266" s="119"/>
      <c r="AC266" s="119"/>
      <c r="AD266" s="119"/>
      <c r="AE266" s="119"/>
      <c r="AG266" s="146"/>
      <c r="AN266" s="119"/>
      <c r="AO266" s="119"/>
      <c r="AP266" s="119"/>
      <c r="AQ266" s="119"/>
      <c r="AR266" s="119"/>
      <c r="AS266" s="119"/>
      <c r="AT266" s="119"/>
      <c r="AU266" s="119"/>
    </row>
    <row r="267" spans="3:48" ht="12.75" customHeight="1">
      <c r="C267" s="24"/>
      <c r="D267" s="24"/>
      <c r="AA267" s="119"/>
      <c r="AB267" s="119"/>
      <c r="AC267" s="119"/>
      <c r="AD267" s="119"/>
      <c r="AE267" s="119"/>
      <c r="AG267" s="146"/>
      <c r="AN267" s="119"/>
      <c r="AO267" s="119"/>
      <c r="AP267" s="119"/>
      <c r="AQ267" s="119"/>
      <c r="AR267" s="119"/>
      <c r="AS267" s="119"/>
      <c r="AT267" s="119"/>
      <c r="AU267" s="119"/>
    </row>
    <row r="268" spans="3:48" ht="12.75" customHeight="1">
      <c r="C268" s="24"/>
      <c r="D268" s="24"/>
      <c r="AA268" s="119"/>
      <c r="AB268" s="119"/>
      <c r="AC268" s="119"/>
      <c r="AD268" s="119"/>
      <c r="AE268" s="119"/>
      <c r="AG268" s="146"/>
      <c r="AN268" s="119"/>
      <c r="AO268" s="119"/>
      <c r="AP268" s="119"/>
      <c r="AQ268" s="119"/>
      <c r="AR268" s="119"/>
      <c r="AS268" s="119"/>
      <c r="AT268" s="119"/>
      <c r="AU268" s="119"/>
    </row>
    <row r="269" spans="3:48" ht="12.75" customHeight="1">
      <c r="C269" s="24"/>
      <c r="D269" s="24"/>
      <c r="AA269" s="119"/>
      <c r="AB269" s="119"/>
      <c r="AC269" s="119"/>
      <c r="AD269" s="119"/>
      <c r="AE269" s="119"/>
      <c r="AG269" s="146"/>
      <c r="AN269" s="119"/>
      <c r="AO269" s="119"/>
      <c r="AP269" s="119"/>
      <c r="AQ269" s="119"/>
      <c r="AR269" s="119"/>
      <c r="AS269" s="119"/>
      <c r="AT269" s="119"/>
      <c r="AU269" s="119"/>
    </row>
    <row r="270" spans="3:48" ht="12.75" customHeight="1">
      <c r="C270" s="24"/>
      <c r="D270" s="24"/>
      <c r="AA270" s="119"/>
      <c r="AB270" s="119"/>
      <c r="AC270" s="119"/>
      <c r="AD270" s="119"/>
      <c r="AE270" s="119"/>
      <c r="AG270" s="146"/>
      <c r="AN270" s="119"/>
      <c r="AO270" s="119"/>
      <c r="AP270" s="119"/>
      <c r="AQ270" s="119"/>
      <c r="AR270" s="119"/>
      <c r="AS270" s="119"/>
      <c r="AT270" s="119"/>
      <c r="AU270" s="119"/>
    </row>
    <row r="271" spans="3:48" ht="12.75" customHeight="1">
      <c r="C271" s="24"/>
      <c r="D271" s="24"/>
      <c r="AA271" s="119"/>
      <c r="AB271" s="119"/>
      <c r="AC271" s="119"/>
      <c r="AD271" s="119"/>
      <c r="AE271" s="119"/>
      <c r="AG271" s="146"/>
      <c r="AN271" s="119"/>
      <c r="AO271" s="119"/>
      <c r="AP271" s="119"/>
      <c r="AQ271" s="119"/>
      <c r="AR271" s="119"/>
      <c r="AS271" s="119"/>
      <c r="AT271" s="119"/>
      <c r="AU271" s="119"/>
      <c r="AV271" s="119"/>
    </row>
    <row r="272" spans="3:48" ht="12.75" customHeight="1">
      <c r="C272" s="24"/>
      <c r="D272" s="24"/>
      <c r="AA272" s="119"/>
      <c r="AB272" s="119"/>
      <c r="AC272" s="119"/>
      <c r="AD272" s="119"/>
      <c r="AE272" s="119"/>
      <c r="AG272" s="146"/>
      <c r="AN272" s="119"/>
      <c r="AO272" s="119"/>
      <c r="AP272" s="119"/>
      <c r="AQ272" s="119"/>
      <c r="AR272" s="119"/>
      <c r="AS272" s="119"/>
      <c r="AT272" s="119"/>
      <c r="AU272" s="119"/>
    </row>
    <row r="273" spans="3:48" ht="12.75" customHeight="1">
      <c r="C273" s="24"/>
      <c r="D273" s="24"/>
      <c r="AA273" s="119"/>
      <c r="AB273" s="119"/>
      <c r="AC273" s="119"/>
      <c r="AD273" s="119"/>
      <c r="AE273" s="119"/>
      <c r="AG273" s="146"/>
      <c r="AN273" s="119"/>
      <c r="AO273" s="119"/>
      <c r="AP273" s="119"/>
      <c r="AQ273" s="119"/>
      <c r="AR273" s="119"/>
      <c r="AS273" s="119"/>
      <c r="AT273" s="119"/>
      <c r="AU273" s="119"/>
    </row>
    <row r="274" spans="3:48" ht="12.75" customHeight="1">
      <c r="C274" s="24"/>
      <c r="D274" s="24"/>
      <c r="AA274" s="119"/>
      <c r="AB274" s="119"/>
      <c r="AC274" s="119"/>
      <c r="AD274" s="119"/>
      <c r="AE274" s="119"/>
      <c r="AG274" s="146"/>
      <c r="AN274" s="119"/>
      <c r="AO274" s="119"/>
      <c r="AP274" s="119"/>
      <c r="AQ274" s="119"/>
      <c r="AR274" s="119"/>
      <c r="AS274" s="119"/>
      <c r="AT274" s="119"/>
      <c r="AU274" s="119"/>
    </row>
    <row r="275" spans="3:48" ht="12.75" customHeight="1">
      <c r="C275" s="24"/>
      <c r="D275" s="24"/>
      <c r="AA275" s="119"/>
      <c r="AB275" s="119"/>
      <c r="AC275" s="119"/>
      <c r="AD275" s="119"/>
      <c r="AE275" s="119"/>
      <c r="AG275" s="146"/>
      <c r="AN275" s="119"/>
      <c r="AO275" s="119"/>
      <c r="AP275" s="119"/>
      <c r="AQ275" s="119"/>
      <c r="AR275" s="119"/>
      <c r="AS275" s="119"/>
      <c r="AT275" s="119"/>
      <c r="AU275" s="119"/>
    </row>
    <row r="276" spans="3:48" ht="12.75" customHeight="1">
      <c r="C276" s="24"/>
      <c r="D276" s="24"/>
      <c r="AA276" s="119"/>
      <c r="AB276" s="119"/>
      <c r="AC276" s="119"/>
      <c r="AD276" s="119"/>
      <c r="AE276" s="119"/>
      <c r="AG276" s="146"/>
      <c r="AN276" s="119"/>
      <c r="AO276" s="119"/>
      <c r="AP276" s="119"/>
      <c r="AQ276" s="119"/>
      <c r="AR276" s="119"/>
      <c r="AS276" s="119"/>
      <c r="AT276" s="119"/>
      <c r="AU276" s="119"/>
      <c r="AV276" s="119"/>
    </row>
    <row r="277" spans="3:48" ht="12.75" customHeight="1">
      <c r="C277" s="24"/>
      <c r="D277" s="24"/>
      <c r="AA277" s="119"/>
      <c r="AB277" s="119"/>
      <c r="AC277" s="119"/>
      <c r="AD277" s="119"/>
      <c r="AE277" s="119"/>
      <c r="AG277" s="146"/>
      <c r="AN277" s="119"/>
      <c r="AO277" s="119"/>
      <c r="AP277" s="119"/>
      <c r="AQ277" s="119"/>
      <c r="AR277" s="119"/>
      <c r="AS277" s="119"/>
      <c r="AT277" s="119"/>
      <c r="AU277" s="119"/>
      <c r="AV277" s="119"/>
    </row>
    <row r="278" spans="3:48" ht="12.75" customHeight="1">
      <c r="C278" s="24"/>
      <c r="D278" s="24"/>
      <c r="AA278" s="119"/>
      <c r="AB278" s="119"/>
      <c r="AC278" s="119"/>
      <c r="AD278" s="119"/>
      <c r="AE278" s="119"/>
      <c r="AG278" s="146"/>
      <c r="AN278" s="119"/>
      <c r="AO278" s="119"/>
      <c r="AP278" s="119"/>
      <c r="AQ278" s="119"/>
      <c r="AR278" s="119"/>
      <c r="AS278" s="119"/>
      <c r="AT278" s="119"/>
      <c r="AU278" s="119"/>
    </row>
    <row r="279" spans="3:48" ht="12.75" customHeight="1">
      <c r="C279" s="24"/>
      <c r="D279" s="24"/>
      <c r="AA279" s="119"/>
      <c r="AB279" s="119"/>
      <c r="AC279" s="119"/>
      <c r="AD279" s="119"/>
      <c r="AE279" s="119"/>
      <c r="AG279" s="146"/>
      <c r="AN279" s="119"/>
      <c r="AO279" s="119"/>
      <c r="AP279" s="119"/>
      <c r="AQ279" s="119"/>
      <c r="AR279" s="119"/>
      <c r="AS279" s="119"/>
      <c r="AT279" s="119"/>
      <c r="AU279" s="119"/>
    </row>
    <row r="280" spans="3:48" ht="12.75" customHeight="1">
      <c r="C280" s="24"/>
      <c r="D280" s="24"/>
      <c r="AA280" s="119"/>
      <c r="AB280" s="119"/>
      <c r="AC280" s="119"/>
      <c r="AD280" s="119"/>
      <c r="AE280" s="119"/>
      <c r="AG280" s="146"/>
      <c r="AN280" s="119"/>
      <c r="AO280" s="119"/>
      <c r="AP280" s="119"/>
      <c r="AQ280" s="119"/>
      <c r="AR280" s="119"/>
      <c r="AS280" s="119"/>
      <c r="AT280" s="119"/>
      <c r="AU280" s="119"/>
    </row>
    <row r="281" spans="3:48" ht="12.75" customHeight="1">
      <c r="C281" s="24"/>
      <c r="D281" s="24"/>
      <c r="AA281" s="119"/>
      <c r="AB281" s="119"/>
      <c r="AC281" s="119"/>
      <c r="AD281" s="119"/>
      <c r="AE281" s="119"/>
      <c r="AG281" s="146"/>
      <c r="AN281" s="119"/>
      <c r="AO281" s="119"/>
      <c r="AP281" s="119"/>
      <c r="AQ281" s="119"/>
      <c r="AR281" s="119"/>
      <c r="AS281" s="119"/>
      <c r="AT281" s="119"/>
      <c r="AU281" s="119"/>
    </row>
    <row r="282" spans="3:48" ht="12.75" customHeight="1">
      <c r="C282" s="24"/>
      <c r="D282" s="24"/>
      <c r="AA282" s="119"/>
      <c r="AB282" s="119"/>
      <c r="AC282" s="119"/>
      <c r="AD282" s="119"/>
      <c r="AE282" s="119"/>
      <c r="AG282" s="146"/>
      <c r="AN282" s="119"/>
      <c r="AO282" s="119"/>
      <c r="AP282" s="119"/>
      <c r="AQ282" s="119"/>
      <c r="AR282" s="119"/>
      <c r="AS282" s="119"/>
      <c r="AT282" s="119"/>
      <c r="AU282" s="119"/>
      <c r="AV282" s="119"/>
    </row>
    <row r="283" spans="3:48" ht="12.75" customHeight="1">
      <c r="C283" s="24"/>
      <c r="D283" s="24"/>
      <c r="AA283" s="119"/>
      <c r="AB283" s="119"/>
      <c r="AC283" s="119"/>
      <c r="AD283" s="119"/>
      <c r="AE283" s="119"/>
      <c r="AG283" s="146"/>
      <c r="AN283" s="119"/>
      <c r="AO283" s="119"/>
      <c r="AP283" s="119"/>
      <c r="AQ283" s="119"/>
      <c r="AR283" s="119"/>
      <c r="AS283" s="119"/>
      <c r="AT283" s="119"/>
      <c r="AU283" s="119"/>
      <c r="AV283" s="119"/>
    </row>
    <row r="284" spans="3:48" ht="12.75" customHeight="1">
      <c r="C284" s="24"/>
      <c r="D284" s="24"/>
      <c r="AA284" s="119"/>
      <c r="AB284" s="119"/>
      <c r="AC284" s="119"/>
      <c r="AD284" s="119"/>
      <c r="AE284" s="119"/>
      <c r="AG284" s="146"/>
      <c r="AN284" s="119"/>
      <c r="AO284" s="119"/>
      <c r="AP284" s="119"/>
      <c r="AQ284" s="119"/>
      <c r="AR284" s="119"/>
      <c r="AS284" s="119"/>
      <c r="AT284" s="119"/>
      <c r="AU284" s="119"/>
    </row>
    <row r="285" spans="3:48" ht="12.75" customHeight="1">
      <c r="C285" s="24"/>
      <c r="D285" s="24"/>
      <c r="AA285" s="119"/>
      <c r="AB285" s="119"/>
      <c r="AC285" s="119"/>
      <c r="AD285" s="119"/>
      <c r="AE285" s="119"/>
      <c r="AG285" s="146"/>
      <c r="AN285" s="119"/>
      <c r="AO285" s="119"/>
      <c r="AP285" s="119"/>
      <c r="AQ285" s="119"/>
      <c r="AR285" s="119"/>
      <c r="AS285" s="119"/>
      <c r="AT285" s="119"/>
      <c r="AU285" s="119"/>
    </row>
    <row r="286" spans="3:48" ht="12.75" customHeight="1">
      <c r="C286" s="24"/>
      <c r="D286" s="24"/>
      <c r="AA286" s="119"/>
      <c r="AB286" s="119"/>
      <c r="AC286" s="119"/>
      <c r="AD286" s="119"/>
      <c r="AE286" s="119"/>
      <c r="AG286" s="146"/>
      <c r="AN286" s="119"/>
      <c r="AO286" s="119"/>
      <c r="AP286" s="119"/>
      <c r="AQ286" s="119"/>
      <c r="AR286" s="119"/>
      <c r="AS286" s="119"/>
      <c r="AT286" s="119"/>
      <c r="AU286" s="119"/>
    </row>
    <row r="287" spans="3:48" ht="12.75" customHeight="1">
      <c r="C287" s="24"/>
      <c r="D287" s="24"/>
      <c r="AA287" s="119"/>
      <c r="AB287" s="119"/>
      <c r="AC287" s="119"/>
      <c r="AD287" s="119"/>
      <c r="AE287" s="119"/>
      <c r="AG287" s="146"/>
      <c r="AN287" s="119"/>
      <c r="AO287" s="119"/>
      <c r="AP287" s="119"/>
      <c r="AQ287" s="119"/>
      <c r="AR287" s="119"/>
      <c r="AS287" s="119"/>
      <c r="AT287" s="119"/>
      <c r="AU287" s="119"/>
    </row>
    <row r="288" spans="3:48" ht="12.75" customHeight="1">
      <c r="C288" s="24"/>
      <c r="D288" s="24"/>
      <c r="AA288" s="119"/>
      <c r="AB288" s="119"/>
      <c r="AC288" s="119"/>
      <c r="AD288" s="119"/>
      <c r="AE288" s="119"/>
      <c r="AG288" s="146"/>
      <c r="AN288" s="119"/>
      <c r="AO288" s="119"/>
      <c r="AP288" s="119"/>
      <c r="AQ288" s="119"/>
      <c r="AR288" s="119"/>
      <c r="AS288" s="119"/>
      <c r="AT288" s="119"/>
      <c r="AU288" s="119"/>
    </row>
    <row r="289" spans="3:48" ht="12.75" customHeight="1">
      <c r="C289" s="24"/>
      <c r="D289" s="24"/>
      <c r="AA289" s="119"/>
      <c r="AB289" s="119"/>
      <c r="AC289" s="119"/>
      <c r="AD289" s="119"/>
      <c r="AE289" s="119"/>
      <c r="AG289" s="146"/>
      <c r="AN289" s="119"/>
      <c r="AO289" s="119"/>
      <c r="AP289" s="119"/>
      <c r="AQ289" s="119"/>
      <c r="AR289" s="119"/>
      <c r="AS289" s="119"/>
      <c r="AT289" s="119"/>
      <c r="AU289" s="119"/>
    </row>
    <row r="290" spans="3:48" ht="12.75" customHeight="1">
      <c r="C290" s="24"/>
      <c r="D290" s="24"/>
      <c r="AA290" s="119"/>
      <c r="AB290" s="119"/>
      <c r="AC290" s="119"/>
      <c r="AD290" s="119"/>
      <c r="AE290" s="119"/>
      <c r="AG290" s="146"/>
      <c r="AN290" s="119"/>
      <c r="AO290" s="119"/>
      <c r="AP290" s="119"/>
      <c r="AQ290" s="119"/>
      <c r="AR290" s="119"/>
      <c r="AS290" s="119"/>
      <c r="AT290" s="119"/>
      <c r="AU290" s="119"/>
      <c r="AV290" s="119"/>
    </row>
    <row r="291" spans="3:48" ht="12.75" customHeight="1">
      <c r="C291" s="24"/>
      <c r="D291" s="24"/>
      <c r="AA291" s="119"/>
      <c r="AB291" s="119"/>
      <c r="AC291" s="119"/>
      <c r="AD291" s="119"/>
      <c r="AE291" s="119"/>
      <c r="AG291" s="146"/>
      <c r="AN291" s="119"/>
      <c r="AO291" s="119"/>
      <c r="AP291" s="119"/>
      <c r="AQ291" s="119"/>
      <c r="AR291" s="119"/>
      <c r="AS291" s="119"/>
      <c r="AT291" s="119"/>
      <c r="AU291" s="119"/>
      <c r="AV291" s="119"/>
    </row>
    <row r="292" spans="3:48" ht="12.75" customHeight="1">
      <c r="C292" s="24"/>
      <c r="D292" s="24"/>
      <c r="AA292" s="119"/>
      <c r="AB292" s="119"/>
      <c r="AC292" s="119"/>
      <c r="AD292" s="119"/>
      <c r="AE292" s="119"/>
      <c r="AG292" s="146"/>
      <c r="AN292" s="119"/>
      <c r="AO292" s="119"/>
      <c r="AP292" s="119"/>
      <c r="AQ292" s="119"/>
      <c r="AR292" s="119"/>
      <c r="AS292" s="119"/>
      <c r="AT292" s="119"/>
      <c r="AU292" s="119"/>
      <c r="AV292" s="119"/>
    </row>
    <row r="293" spans="3:48" ht="12.75" customHeight="1">
      <c r="C293" s="24"/>
      <c r="D293" s="24"/>
      <c r="AA293" s="119"/>
      <c r="AB293" s="119"/>
      <c r="AC293" s="119"/>
      <c r="AD293" s="119"/>
      <c r="AE293" s="119"/>
      <c r="AG293" s="146"/>
      <c r="AN293" s="119"/>
      <c r="AO293" s="119"/>
      <c r="AP293" s="119"/>
      <c r="AQ293" s="119"/>
      <c r="AR293" s="119"/>
      <c r="AS293" s="119"/>
      <c r="AT293" s="119"/>
      <c r="AU293" s="119"/>
    </row>
    <row r="294" spans="3:48" ht="12.75" customHeight="1">
      <c r="C294" s="24"/>
      <c r="D294" s="24"/>
      <c r="AA294" s="119"/>
      <c r="AB294" s="119"/>
      <c r="AC294" s="119"/>
      <c r="AD294" s="119"/>
      <c r="AE294" s="119"/>
      <c r="AG294" s="146"/>
      <c r="AN294" s="119"/>
      <c r="AO294" s="119"/>
      <c r="AP294" s="119"/>
      <c r="AQ294" s="119"/>
      <c r="AR294" s="119"/>
      <c r="AS294" s="119"/>
      <c r="AT294" s="119"/>
      <c r="AU294" s="119"/>
    </row>
    <row r="295" spans="3:48" ht="12.75" customHeight="1">
      <c r="C295" s="24"/>
      <c r="D295" s="24"/>
      <c r="AA295" s="119"/>
      <c r="AB295" s="119"/>
      <c r="AC295" s="119"/>
      <c r="AD295" s="119"/>
      <c r="AE295" s="119"/>
      <c r="AG295" s="146"/>
      <c r="AN295" s="119"/>
      <c r="AO295" s="119"/>
      <c r="AP295" s="119"/>
      <c r="AQ295" s="119"/>
      <c r="AR295" s="119"/>
      <c r="AS295" s="119"/>
      <c r="AT295" s="119"/>
      <c r="AU295" s="119"/>
    </row>
    <row r="296" spans="3:48" ht="12.75" customHeight="1">
      <c r="C296" s="24"/>
      <c r="D296" s="24"/>
      <c r="AA296" s="119"/>
      <c r="AB296" s="119"/>
      <c r="AC296" s="119"/>
      <c r="AD296" s="119"/>
      <c r="AE296" s="119"/>
      <c r="AG296" s="146"/>
      <c r="AN296" s="119"/>
      <c r="AO296" s="119"/>
      <c r="AP296" s="119"/>
      <c r="AQ296" s="119"/>
      <c r="AR296" s="119"/>
      <c r="AS296" s="119"/>
      <c r="AT296" s="119"/>
      <c r="AU296" s="119"/>
    </row>
    <row r="297" spans="3:48" ht="12.75" customHeight="1">
      <c r="C297" s="24"/>
      <c r="D297" s="24"/>
      <c r="AA297" s="119"/>
      <c r="AB297" s="119"/>
      <c r="AC297" s="119"/>
      <c r="AD297" s="119"/>
      <c r="AE297" s="119"/>
      <c r="AG297" s="146"/>
      <c r="AN297" s="119"/>
      <c r="AO297" s="119"/>
      <c r="AP297" s="119"/>
      <c r="AQ297" s="119"/>
      <c r="AR297" s="119"/>
      <c r="AS297" s="119"/>
      <c r="AT297" s="119"/>
      <c r="AU297" s="119"/>
    </row>
    <row r="298" spans="3:48" ht="12.75" customHeight="1">
      <c r="C298" s="24"/>
      <c r="D298" s="24"/>
      <c r="AA298" s="119"/>
      <c r="AB298" s="119"/>
      <c r="AC298" s="119"/>
      <c r="AD298" s="119"/>
      <c r="AE298" s="119"/>
      <c r="AG298" s="146"/>
      <c r="AN298" s="119"/>
      <c r="AO298" s="119"/>
      <c r="AP298" s="119"/>
      <c r="AQ298" s="119"/>
      <c r="AR298" s="119"/>
      <c r="AS298" s="119"/>
      <c r="AT298" s="119"/>
      <c r="AU298" s="119"/>
    </row>
    <row r="299" spans="3:48" ht="12.75" customHeight="1">
      <c r="C299" s="24"/>
      <c r="D299" s="24"/>
      <c r="AA299" s="119"/>
      <c r="AB299" s="119"/>
      <c r="AC299" s="119"/>
      <c r="AD299" s="119"/>
      <c r="AE299" s="119"/>
      <c r="AG299" s="146"/>
      <c r="AN299" s="119"/>
      <c r="AO299" s="119"/>
      <c r="AP299" s="119"/>
      <c r="AQ299" s="119"/>
      <c r="AR299" s="119"/>
      <c r="AS299" s="119"/>
      <c r="AT299" s="119"/>
      <c r="AU299" s="119"/>
    </row>
    <row r="300" spans="3:48" ht="12.75" customHeight="1">
      <c r="C300" s="24"/>
      <c r="D300" s="24"/>
      <c r="AA300" s="119"/>
      <c r="AB300" s="119"/>
      <c r="AC300" s="119"/>
      <c r="AD300" s="119"/>
      <c r="AE300" s="119"/>
      <c r="AG300" s="146"/>
      <c r="AN300" s="119"/>
      <c r="AO300" s="119"/>
      <c r="AP300" s="119"/>
      <c r="AQ300" s="119"/>
      <c r="AR300" s="119"/>
      <c r="AS300" s="119"/>
      <c r="AT300" s="119"/>
      <c r="AU300" s="119"/>
      <c r="AV300" s="119"/>
    </row>
    <row r="301" spans="3:48" ht="12.75" customHeight="1">
      <c r="C301" s="24"/>
      <c r="D301" s="24"/>
      <c r="AA301" s="119"/>
      <c r="AB301" s="119"/>
      <c r="AC301" s="119"/>
      <c r="AD301" s="119"/>
      <c r="AE301" s="119"/>
      <c r="AG301" s="146"/>
      <c r="AN301" s="119"/>
      <c r="AO301" s="119"/>
      <c r="AP301" s="119"/>
      <c r="AQ301" s="119"/>
      <c r="AR301" s="119"/>
      <c r="AS301" s="119"/>
      <c r="AT301" s="119"/>
      <c r="AU301" s="119"/>
      <c r="AV301" s="119"/>
    </row>
    <row r="302" spans="3:48" ht="12.75" customHeight="1">
      <c r="C302" s="24"/>
      <c r="D302" s="24"/>
      <c r="AA302" s="119"/>
      <c r="AB302" s="119"/>
      <c r="AC302" s="119"/>
      <c r="AD302" s="119"/>
      <c r="AE302" s="119"/>
      <c r="AG302" s="146"/>
      <c r="AN302" s="119"/>
      <c r="AO302" s="119"/>
      <c r="AP302" s="119"/>
      <c r="AQ302" s="119"/>
      <c r="AR302" s="119"/>
      <c r="AS302" s="119"/>
      <c r="AT302" s="119"/>
      <c r="AU302" s="119"/>
      <c r="AV302" s="119"/>
    </row>
    <row r="303" spans="3:48" ht="12.75" customHeight="1">
      <c r="C303" s="24"/>
      <c r="D303" s="24"/>
      <c r="AA303" s="119"/>
      <c r="AB303" s="119"/>
      <c r="AC303" s="119"/>
      <c r="AD303" s="119"/>
      <c r="AE303" s="119"/>
      <c r="AG303" s="146"/>
      <c r="AN303" s="119"/>
      <c r="AO303" s="119"/>
      <c r="AP303" s="119"/>
      <c r="AQ303" s="119"/>
      <c r="AR303" s="119"/>
      <c r="AS303" s="119"/>
      <c r="AT303" s="119"/>
      <c r="AU303" s="119"/>
    </row>
    <row r="304" spans="3:48" ht="12.75" customHeight="1">
      <c r="C304" s="24"/>
      <c r="D304" s="24"/>
      <c r="AA304" s="119"/>
      <c r="AB304" s="119"/>
      <c r="AC304" s="119"/>
      <c r="AD304" s="119"/>
      <c r="AE304" s="119"/>
      <c r="AG304" s="146"/>
      <c r="AN304" s="119"/>
      <c r="AO304" s="119"/>
      <c r="AP304" s="119"/>
      <c r="AQ304" s="119"/>
      <c r="AR304" s="119"/>
      <c r="AS304" s="119"/>
      <c r="AT304" s="119"/>
      <c r="AU304" s="119"/>
    </row>
    <row r="305" spans="3:48" ht="12.75" customHeight="1">
      <c r="C305" s="24"/>
      <c r="D305" s="24"/>
      <c r="AA305" s="119"/>
      <c r="AB305" s="119"/>
      <c r="AC305" s="119"/>
      <c r="AD305" s="119"/>
      <c r="AE305" s="119"/>
      <c r="AG305" s="146"/>
      <c r="AN305" s="119"/>
      <c r="AO305" s="119"/>
      <c r="AP305" s="119"/>
      <c r="AQ305" s="119"/>
      <c r="AR305" s="119"/>
      <c r="AS305" s="119"/>
      <c r="AT305" s="119"/>
      <c r="AU305" s="119"/>
    </row>
    <row r="306" spans="3:48" ht="12.75" customHeight="1">
      <c r="C306" s="24"/>
      <c r="D306" s="24"/>
      <c r="AA306" s="119"/>
      <c r="AB306" s="119"/>
      <c r="AC306" s="119"/>
      <c r="AD306" s="119"/>
      <c r="AE306" s="119"/>
      <c r="AG306" s="146"/>
      <c r="AN306" s="119"/>
      <c r="AO306" s="119"/>
      <c r="AP306" s="119"/>
      <c r="AQ306" s="119"/>
      <c r="AR306" s="119"/>
      <c r="AS306" s="119"/>
      <c r="AT306" s="119"/>
      <c r="AU306" s="119"/>
    </row>
    <row r="307" spans="3:48" ht="12.75" customHeight="1">
      <c r="C307" s="24"/>
      <c r="D307" s="24"/>
      <c r="AA307" s="119"/>
      <c r="AB307" s="119"/>
      <c r="AC307" s="119"/>
      <c r="AD307" s="119"/>
      <c r="AE307" s="119"/>
      <c r="AG307" s="146"/>
      <c r="AN307" s="119"/>
      <c r="AO307" s="119"/>
      <c r="AP307" s="119"/>
      <c r="AQ307" s="119"/>
      <c r="AR307" s="119"/>
      <c r="AS307" s="119"/>
      <c r="AT307" s="119"/>
      <c r="AU307" s="119"/>
    </row>
    <row r="308" spans="3:48" ht="12.75" customHeight="1">
      <c r="C308" s="24"/>
      <c r="D308" s="24"/>
      <c r="AA308" s="119"/>
      <c r="AB308" s="119"/>
      <c r="AC308" s="119"/>
      <c r="AD308" s="119"/>
      <c r="AE308" s="119"/>
      <c r="AG308" s="146"/>
      <c r="AN308" s="119"/>
      <c r="AO308" s="119"/>
      <c r="AP308" s="119"/>
      <c r="AQ308" s="119"/>
      <c r="AR308" s="119"/>
      <c r="AS308" s="119"/>
      <c r="AT308" s="119"/>
      <c r="AU308" s="119"/>
    </row>
    <row r="309" spans="3:48" ht="12.75" customHeight="1">
      <c r="C309" s="24"/>
      <c r="D309" s="24"/>
      <c r="AA309" s="119"/>
      <c r="AB309" s="119"/>
      <c r="AC309" s="119"/>
      <c r="AD309" s="119"/>
      <c r="AE309" s="119"/>
      <c r="AG309" s="146"/>
      <c r="AN309" s="119"/>
      <c r="AO309" s="119"/>
      <c r="AP309" s="119"/>
      <c r="AQ309" s="119"/>
      <c r="AR309" s="119"/>
      <c r="AS309" s="119"/>
      <c r="AT309" s="119"/>
      <c r="AU309" s="119"/>
    </row>
    <row r="310" spans="3:48" ht="12.75" customHeight="1">
      <c r="C310" s="24"/>
      <c r="D310" s="24"/>
      <c r="AA310" s="119"/>
      <c r="AB310" s="119"/>
      <c r="AC310" s="119"/>
      <c r="AD310" s="119"/>
      <c r="AE310" s="119"/>
      <c r="AG310" s="146"/>
      <c r="AN310" s="119"/>
      <c r="AO310" s="119"/>
      <c r="AP310" s="119"/>
      <c r="AQ310" s="119"/>
      <c r="AR310" s="119"/>
      <c r="AS310" s="119"/>
      <c r="AT310" s="119"/>
      <c r="AU310" s="119"/>
    </row>
    <row r="311" spans="3:48" ht="12.75" customHeight="1">
      <c r="C311" s="24"/>
      <c r="D311" s="24"/>
      <c r="AA311" s="119"/>
      <c r="AB311" s="119"/>
      <c r="AC311" s="119"/>
      <c r="AD311" s="119"/>
      <c r="AE311" s="119"/>
      <c r="AG311" s="146"/>
      <c r="AN311" s="119"/>
      <c r="AO311" s="119"/>
      <c r="AP311" s="119"/>
      <c r="AQ311" s="119"/>
      <c r="AR311" s="119"/>
      <c r="AS311" s="119"/>
      <c r="AT311" s="119"/>
      <c r="AU311" s="119"/>
    </row>
    <row r="312" spans="3:48" ht="12.75" customHeight="1">
      <c r="C312" s="24"/>
      <c r="D312" s="24"/>
      <c r="AA312" s="119"/>
      <c r="AB312" s="119"/>
      <c r="AC312" s="119"/>
      <c r="AD312" s="119"/>
      <c r="AE312" s="119"/>
      <c r="AG312" s="146"/>
      <c r="AN312" s="119"/>
      <c r="AO312" s="119"/>
      <c r="AP312" s="119"/>
      <c r="AQ312" s="119"/>
      <c r="AR312" s="119"/>
      <c r="AS312" s="119"/>
      <c r="AT312" s="119"/>
      <c r="AU312" s="119"/>
    </row>
    <row r="313" spans="3:48" ht="12.75" customHeight="1">
      <c r="C313" s="24"/>
      <c r="D313" s="24"/>
      <c r="AA313" s="119"/>
      <c r="AB313" s="119"/>
      <c r="AC313" s="119"/>
      <c r="AD313" s="119"/>
      <c r="AE313" s="119"/>
      <c r="AG313" s="146"/>
      <c r="AN313" s="119"/>
      <c r="AO313" s="119"/>
      <c r="AP313" s="119"/>
      <c r="AQ313" s="119"/>
      <c r="AR313" s="119"/>
      <c r="AS313" s="119"/>
      <c r="AT313" s="119"/>
      <c r="AU313" s="119"/>
    </row>
    <row r="314" spans="3:48" ht="12.75" customHeight="1">
      <c r="C314" s="24"/>
      <c r="D314" s="24"/>
      <c r="AA314" s="119"/>
      <c r="AB314" s="119"/>
      <c r="AC314" s="119"/>
      <c r="AD314" s="119"/>
      <c r="AE314" s="119"/>
      <c r="AG314" s="146"/>
      <c r="AN314" s="119"/>
      <c r="AO314" s="119"/>
      <c r="AP314" s="119"/>
      <c r="AQ314" s="119"/>
      <c r="AR314" s="119"/>
      <c r="AS314" s="119"/>
      <c r="AT314" s="119"/>
      <c r="AU314" s="119"/>
    </row>
    <row r="315" spans="3:48" ht="12.75" customHeight="1">
      <c r="C315" s="24"/>
      <c r="D315" s="24"/>
      <c r="AA315" s="119"/>
      <c r="AB315" s="119"/>
      <c r="AC315" s="119"/>
      <c r="AD315" s="119"/>
      <c r="AE315" s="119"/>
      <c r="AG315" s="146"/>
      <c r="AN315" s="119"/>
      <c r="AO315" s="119"/>
      <c r="AP315" s="119"/>
      <c r="AQ315" s="119"/>
      <c r="AR315" s="119"/>
      <c r="AS315" s="119"/>
      <c r="AT315" s="119"/>
      <c r="AU315" s="119"/>
    </row>
    <row r="316" spans="3:48" ht="12.75" customHeight="1">
      <c r="C316" s="24"/>
      <c r="D316" s="24"/>
      <c r="AA316" s="119"/>
      <c r="AB316" s="119"/>
      <c r="AC316" s="119"/>
      <c r="AD316" s="119"/>
      <c r="AE316" s="119"/>
      <c r="AG316" s="146"/>
      <c r="AN316" s="119"/>
      <c r="AO316" s="119"/>
      <c r="AP316" s="119"/>
      <c r="AQ316" s="119"/>
      <c r="AR316" s="119"/>
      <c r="AS316" s="119"/>
      <c r="AT316" s="119"/>
      <c r="AU316" s="119"/>
    </row>
    <row r="317" spans="3:48" ht="12.75" customHeight="1">
      <c r="C317" s="24"/>
      <c r="D317" s="24"/>
      <c r="AA317" s="119"/>
      <c r="AB317" s="119"/>
      <c r="AC317" s="119"/>
      <c r="AD317" s="119"/>
      <c r="AE317" s="119"/>
      <c r="AG317" s="146"/>
      <c r="AN317" s="119"/>
      <c r="AO317" s="119"/>
      <c r="AP317" s="119"/>
      <c r="AQ317" s="119"/>
      <c r="AR317" s="119"/>
      <c r="AS317" s="119"/>
      <c r="AT317" s="119"/>
      <c r="AU317" s="119"/>
    </row>
    <row r="318" spans="3:48" ht="12.75" customHeight="1">
      <c r="C318" s="24"/>
      <c r="D318" s="24"/>
      <c r="AA318" s="119"/>
      <c r="AB318" s="119"/>
      <c r="AC318" s="119"/>
      <c r="AD318" s="119"/>
      <c r="AE318" s="119"/>
      <c r="AG318" s="146"/>
      <c r="AN318" s="119"/>
      <c r="AO318" s="119"/>
      <c r="AP318" s="119"/>
      <c r="AQ318" s="119"/>
      <c r="AR318" s="119"/>
      <c r="AS318" s="119"/>
      <c r="AT318" s="119"/>
      <c r="AU318" s="119"/>
      <c r="AV318" s="119"/>
    </row>
    <row r="319" spans="3:48" ht="12.75" customHeight="1">
      <c r="C319" s="24"/>
      <c r="D319" s="24"/>
      <c r="AA319" s="119"/>
      <c r="AB319" s="119"/>
      <c r="AC319" s="119"/>
      <c r="AD319" s="119"/>
      <c r="AE319" s="119"/>
      <c r="AG319" s="146"/>
      <c r="AN319" s="119"/>
      <c r="AO319" s="119"/>
      <c r="AP319" s="119"/>
      <c r="AQ319" s="119"/>
      <c r="AR319" s="119"/>
      <c r="AS319" s="119"/>
      <c r="AT319" s="119"/>
      <c r="AU319" s="119"/>
    </row>
    <row r="320" spans="3:48" ht="12.75" customHeight="1">
      <c r="C320" s="24"/>
      <c r="D320" s="24"/>
      <c r="AA320" s="119"/>
      <c r="AB320" s="119"/>
      <c r="AC320" s="119"/>
      <c r="AD320" s="119"/>
      <c r="AE320" s="119"/>
      <c r="AG320" s="146"/>
      <c r="AN320" s="119"/>
      <c r="AO320" s="119"/>
      <c r="AP320" s="119"/>
      <c r="AQ320" s="119"/>
      <c r="AR320" s="119"/>
      <c r="AS320" s="119"/>
      <c r="AT320" s="119"/>
      <c r="AU320" s="119"/>
    </row>
    <row r="321" spans="3:48" ht="12.75" customHeight="1">
      <c r="C321" s="24"/>
      <c r="D321" s="24"/>
      <c r="AA321" s="119"/>
      <c r="AB321" s="119"/>
      <c r="AC321" s="119"/>
      <c r="AD321" s="119"/>
      <c r="AE321" s="119"/>
      <c r="AG321" s="146"/>
      <c r="AN321" s="119"/>
      <c r="AO321" s="119"/>
      <c r="AP321" s="119"/>
      <c r="AQ321" s="119"/>
      <c r="AR321" s="119"/>
      <c r="AS321" s="119"/>
      <c r="AT321" s="119"/>
      <c r="AU321" s="119"/>
    </row>
    <row r="322" spans="3:48" ht="12.75" customHeight="1">
      <c r="C322" s="24"/>
      <c r="D322" s="24"/>
      <c r="AA322" s="119"/>
      <c r="AB322" s="119"/>
      <c r="AC322" s="119"/>
      <c r="AD322" s="119"/>
      <c r="AE322" s="119"/>
      <c r="AG322" s="146"/>
      <c r="AN322" s="119"/>
      <c r="AO322" s="119"/>
      <c r="AP322" s="119"/>
      <c r="AQ322" s="119"/>
      <c r="AR322" s="119"/>
      <c r="AS322" s="119"/>
      <c r="AT322" s="119"/>
      <c r="AU322" s="119"/>
    </row>
    <row r="323" spans="3:48" ht="12.75" customHeight="1">
      <c r="C323" s="24"/>
      <c r="D323" s="24"/>
      <c r="AA323" s="119"/>
      <c r="AB323" s="119"/>
      <c r="AC323" s="119"/>
      <c r="AD323" s="119"/>
      <c r="AE323" s="119"/>
      <c r="AG323" s="146"/>
      <c r="AN323" s="119"/>
      <c r="AO323" s="119"/>
      <c r="AP323" s="119"/>
      <c r="AQ323" s="119"/>
      <c r="AR323" s="119"/>
      <c r="AS323" s="119"/>
      <c r="AT323" s="119"/>
      <c r="AU323" s="119"/>
    </row>
    <row r="324" spans="3:48" ht="12.75" customHeight="1">
      <c r="C324" s="24"/>
      <c r="D324" s="24"/>
      <c r="AA324" s="119"/>
      <c r="AB324" s="119"/>
      <c r="AC324" s="119"/>
      <c r="AD324" s="119"/>
      <c r="AE324" s="119"/>
      <c r="AG324" s="146"/>
      <c r="AN324" s="119"/>
      <c r="AO324" s="119"/>
      <c r="AP324" s="119"/>
      <c r="AQ324" s="119"/>
      <c r="AR324" s="119"/>
      <c r="AS324" s="119"/>
      <c r="AT324" s="119"/>
      <c r="AU324" s="119"/>
    </row>
    <row r="325" spans="3:48" ht="12.75" customHeight="1">
      <c r="C325" s="24"/>
      <c r="D325" s="24"/>
      <c r="AA325" s="119"/>
      <c r="AB325" s="119"/>
      <c r="AC325" s="119"/>
      <c r="AD325" s="119"/>
      <c r="AE325" s="119"/>
      <c r="AG325" s="146"/>
      <c r="AN325" s="119"/>
      <c r="AO325" s="119"/>
      <c r="AP325" s="119"/>
      <c r="AQ325" s="119"/>
      <c r="AR325" s="119"/>
      <c r="AS325" s="119"/>
      <c r="AT325" s="119"/>
      <c r="AU325" s="119"/>
    </row>
    <row r="326" spans="3:48" ht="12.75" customHeight="1">
      <c r="C326" s="24"/>
      <c r="D326" s="24"/>
      <c r="AA326" s="119"/>
      <c r="AB326" s="119"/>
      <c r="AC326" s="119"/>
      <c r="AD326" s="119"/>
      <c r="AE326" s="119"/>
      <c r="AG326" s="146"/>
      <c r="AN326" s="119"/>
      <c r="AO326" s="119"/>
      <c r="AP326" s="119"/>
      <c r="AQ326" s="119"/>
      <c r="AR326" s="119"/>
      <c r="AS326" s="119"/>
      <c r="AT326" s="119"/>
      <c r="AU326" s="119"/>
    </row>
    <row r="327" spans="3:48" ht="12.75" customHeight="1">
      <c r="C327" s="24"/>
      <c r="D327" s="24"/>
      <c r="AA327" s="119"/>
      <c r="AB327" s="119"/>
      <c r="AC327" s="119"/>
      <c r="AD327" s="119"/>
      <c r="AE327" s="119"/>
      <c r="AG327" s="146"/>
      <c r="AN327" s="119"/>
      <c r="AO327" s="119"/>
      <c r="AP327" s="119"/>
      <c r="AQ327" s="119"/>
      <c r="AR327" s="119"/>
      <c r="AS327" s="119"/>
      <c r="AT327" s="119"/>
      <c r="AU327" s="119"/>
    </row>
    <row r="328" spans="3:48">
      <c r="C328" s="24"/>
      <c r="D328" s="24"/>
      <c r="AA328" s="119"/>
      <c r="AB328" s="119"/>
      <c r="AC328" s="119"/>
      <c r="AD328" s="119"/>
      <c r="AE328" s="119"/>
      <c r="AG328" s="146"/>
      <c r="AN328" s="119"/>
      <c r="AO328" s="119"/>
      <c r="AP328" s="119"/>
      <c r="AQ328" s="119"/>
      <c r="AR328" s="119"/>
      <c r="AS328" s="119"/>
      <c r="AT328" s="119"/>
      <c r="AU328" s="119"/>
    </row>
    <row r="329" spans="3:48">
      <c r="C329" s="24"/>
      <c r="D329" s="24"/>
      <c r="AA329" s="119"/>
      <c r="AB329" s="119"/>
      <c r="AC329" s="119"/>
      <c r="AD329" s="119"/>
      <c r="AE329" s="119"/>
      <c r="AG329" s="146"/>
      <c r="AN329" s="119"/>
      <c r="AO329" s="119"/>
      <c r="AP329" s="119"/>
      <c r="AQ329" s="119"/>
      <c r="AR329" s="119"/>
      <c r="AS329" s="119"/>
      <c r="AT329" s="119"/>
      <c r="AU329" s="119"/>
    </row>
    <row r="330" spans="3:48">
      <c r="C330" s="24"/>
      <c r="D330" s="24"/>
      <c r="AA330" s="119"/>
      <c r="AB330" s="119"/>
      <c r="AC330" s="119"/>
      <c r="AD330" s="119"/>
      <c r="AE330" s="119"/>
      <c r="AG330" s="146"/>
      <c r="AN330" s="119"/>
      <c r="AO330" s="119"/>
      <c r="AP330" s="119"/>
      <c r="AQ330" s="119"/>
      <c r="AR330" s="119"/>
      <c r="AS330" s="119"/>
      <c r="AT330" s="119"/>
      <c r="AU330" s="119"/>
    </row>
    <row r="331" spans="3:48">
      <c r="C331" s="24"/>
      <c r="D331" s="24"/>
      <c r="AA331" s="119"/>
      <c r="AB331" s="119"/>
      <c r="AC331" s="119"/>
      <c r="AD331" s="119"/>
      <c r="AE331" s="119"/>
      <c r="AG331" s="146"/>
      <c r="AN331" s="119"/>
      <c r="AO331" s="119"/>
      <c r="AP331" s="119"/>
      <c r="AQ331" s="119"/>
      <c r="AR331" s="119"/>
      <c r="AS331" s="119"/>
      <c r="AT331" s="119"/>
      <c r="AU331" s="119"/>
    </row>
    <row r="332" spans="3:48">
      <c r="C332" s="24"/>
      <c r="D332" s="24"/>
      <c r="AA332" s="119"/>
      <c r="AB332" s="119"/>
      <c r="AC332" s="119"/>
      <c r="AD332" s="119"/>
      <c r="AE332" s="119"/>
      <c r="AG332" s="146"/>
      <c r="AN332" s="119"/>
      <c r="AO332" s="119"/>
      <c r="AP332" s="119"/>
      <c r="AQ332" s="119"/>
      <c r="AR332" s="119"/>
      <c r="AS332" s="119"/>
      <c r="AT332" s="119"/>
      <c r="AU332" s="119"/>
      <c r="AV332" s="119"/>
    </row>
    <row r="333" spans="3:48">
      <c r="C333" s="24"/>
      <c r="D333" s="24"/>
      <c r="AA333" s="119"/>
      <c r="AB333" s="119"/>
      <c r="AC333" s="119"/>
      <c r="AD333" s="119"/>
      <c r="AE333" s="119"/>
      <c r="AG333" s="146"/>
      <c r="AN333" s="119"/>
      <c r="AO333" s="119"/>
      <c r="AP333" s="119"/>
      <c r="AQ333" s="119"/>
      <c r="AR333" s="119"/>
      <c r="AS333" s="119"/>
      <c r="AT333" s="119"/>
      <c r="AU333" s="119"/>
    </row>
    <row r="334" spans="3:48">
      <c r="C334" s="24"/>
      <c r="D334" s="24"/>
      <c r="AA334" s="119"/>
      <c r="AB334" s="119"/>
      <c r="AC334" s="119"/>
      <c r="AD334" s="119"/>
      <c r="AE334" s="119"/>
      <c r="AG334" s="146"/>
      <c r="AN334" s="119"/>
      <c r="AO334" s="119"/>
      <c r="AP334" s="119"/>
      <c r="AQ334" s="119"/>
      <c r="AR334" s="119"/>
      <c r="AS334" s="119"/>
      <c r="AT334" s="119"/>
      <c r="AU334" s="119"/>
    </row>
    <row r="335" spans="3:48">
      <c r="C335" s="24"/>
      <c r="D335" s="24"/>
      <c r="AA335" s="119"/>
      <c r="AB335" s="119"/>
      <c r="AC335" s="119"/>
      <c r="AD335" s="119"/>
      <c r="AE335" s="119"/>
      <c r="AG335" s="146"/>
      <c r="AN335" s="119"/>
      <c r="AO335" s="119"/>
      <c r="AP335" s="119"/>
      <c r="AQ335" s="119"/>
      <c r="AR335" s="119"/>
      <c r="AS335" s="119"/>
      <c r="AT335" s="119"/>
      <c r="AU335" s="119"/>
    </row>
    <row r="336" spans="3:48">
      <c r="C336" s="24"/>
      <c r="D336" s="24"/>
      <c r="AA336" s="119"/>
      <c r="AB336" s="119"/>
      <c r="AC336" s="119"/>
      <c r="AD336" s="119"/>
      <c r="AE336" s="119"/>
      <c r="AG336" s="146"/>
      <c r="AN336" s="119"/>
      <c r="AO336" s="119"/>
      <c r="AP336" s="119"/>
      <c r="AQ336" s="119"/>
      <c r="AR336" s="119"/>
      <c r="AS336" s="119"/>
      <c r="AT336" s="119"/>
      <c r="AU336" s="119"/>
    </row>
    <row r="337" spans="3:48">
      <c r="C337" s="24"/>
      <c r="D337" s="24"/>
      <c r="AA337" s="119"/>
      <c r="AB337" s="119"/>
      <c r="AC337" s="119"/>
      <c r="AD337" s="119"/>
      <c r="AE337" s="119"/>
      <c r="AG337" s="146"/>
      <c r="AN337" s="119"/>
      <c r="AO337" s="119"/>
      <c r="AP337" s="119"/>
      <c r="AQ337" s="119"/>
      <c r="AR337" s="119"/>
      <c r="AS337" s="119"/>
      <c r="AT337" s="119"/>
      <c r="AU337" s="119"/>
    </row>
    <row r="338" spans="3:48">
      <c r="C338" s="24"/>
      <c r="D338" s="24"/>
      <c r="AA338" s="119"/>
      <c r="AB338" s="119"/>
      <c r="AC338" s="119"/>
      <c r="AD338" s="119"/>
      <c r="AE338" s="119"/>
      <c r="AG338" s="146"/>
      <c r="AN338" s="119"/>
      <c r="AO338" s="119"/>
      <c r="AP338" s="119"/>
      <c r="AQ338" s="119"/>
      <c r="AR338" s="119"/>
      <c r="AS338" s="119"/>
      <c r="AT338" s="119"/>
      <c r="AU338" s="119"/>
    </row>
    <row r="339" spans="3:48">
      <c r="C339" s="24"/>
      <c r="D339" s="24"/>
      <c r="AA339" s="119"/>
      <c r="AB339" s="119"/>
      <c r="AC339" s="119"/>
      <c r="AD339" s="119"/>
      <c r="AE339" s="119"/>
      <c r="AG339" s="146"/>
      <c r="AN339" s="119"/>
      <c r="AO339" s="119"/>
      <c r="AP339" s="119"/>
      <c r="AQ339" s="119"/>
      <c r="AR339" s="119"/>
      <c r="AS339" s="119"/>
      <c r="AT339" s="119"/>
      <c r="AU339" s="119"/>
    </row>
    <row r="340" spans="3:48">
      <c r="C340" s="24"/>
      <c r="D340" s="24"/>
      <c r="AA340" s="119"/>
      <c r="AB340" s="119"/>
      <c r="AC340" s="119"/>
      <c r="AD340" s="119"/>
      <c r="AE340" s="119"/>
      <c r="AG340" s="146"/>
      <c r="AN340" s="119"/>
      <c r="AO340" s="119"/>
      <c r="AP340" s="119"/>
      <c r="AQ340" s="119"/>
      <c r="AR340" s="119"/>
      <c r="AS340" s="119"/>
      <c r="AT340" s="119"/>
      <c r="AU340" s="119"/>
    </row>
    <row r="341" spans="3:48">
      <c r="C341" s="24"/>
      <c r="D341" s="24"/>
      <c r="AA341" s="119"/>
      <c r="AB341" s="119"/>
      <c r="AC341" s="119"/>
      <c r="AD341" s="119"/>
      <c r="AE341" s="119"/>
      <c r="AG341" s="146"/>
      <c r="AN341" s="119"/>
      <c r="AO341" s="119"/>
      <c r="AP341" s="119"/>
      <c r="AQ341" s="119"/>
      <c r="AR341" s="119"/>
      <c r="AS341" s="119"/>
      <c r="AT341" s="119"/>
      <c r="AU341" s="119"/>
    </row>
    <row r="342" spans="3:48">
      <c r="C342" s="24"/>
      <c r="D342" s="24"/>
      <c r="AA342" s="119"/>
      <c r="AB342" s="119"/>
      <c r="AC342" s="119"/>
      <c r="AD342" s="119"/>
      <c r="AE342" s="119"/>
      <c r="AG342" s="146"/>
      <c r="AN342" s="119"/>
      <c r="AO342" s="119"/>
      <c r="AP342" s="119"/>
      <c r="AQ342" s="119"/>
      <c r="AR342" s="119"/>
      <c r="AS342" s="119"/>
      <c r="AT342" s="119"/>
      <c r="AU342" s="119"/>
    </row>
    <row r="343" spans="3:48">
      <c r="C343" s="24"/>
      <c r="D343" s="24"/>
      <c r="AA343" s="119"/>
      <c r="AB343" s="119"/>
      <c r="AC343" s="119"/>
      <c r="AD343" s="119"/>
      <c r="AE343" s="119"/>
      <c r="AG343" s="146"/>
      <c r="AN343" s="119"/>
      <c r="AO343" s="119"/>
      <c r="AP343" s="119"/>
      <c r="AQ343" s="119"/>
      <c r="AR343" s="119"/>
      <c r="AS343" s="119"/>
      <c r="AT343" s="119"/>
      <c r="AU343" s="119"/>
    </row>
    <row r="344" spans="3:48">
      <c r="C344" s="24"/>
      <c r="D344" s="24"/>
      <c r="AA344" s="119"/>
      <c r="AB344" s="119"/>
      <c r="AC344" s="119"/>
      <c r="AD344" s="119"/>
      <c r="AE344" s="119"/>
      <c r="AG344" s="146"/>
      <c r="AN344" s="119"/>
      <c r="AO344" s="119"/>
      <c r="AP344" s="119"/>
      <c r="AQ344" s="119"/>
      <c r="AR344" s="119"/>
      <c r="AS344" s="119"/>
      <c r="AT344" s="119"/>
      <c r="AU344" s="119"/>
    </row>
    <row r="345" spans="3:48">
      <c r="C345" s="24"/>
      <c r="D345" s="24"/>
      <c r="AA345" s="119"/>
      <c r="AB345" s="119"/>
      <c r="AC345" s="119"/>
      <c r="AD345" s="119"/>
      <c r="AE345" s="119"/>
      <c r="AG345" s="146"/>
      <c r="AN345" s="119"/>
      <c r="AO345" s="119"/>
      <c r="AP345" s="119"/>
      <c r="AQ345" s="119"/>
      <c r="AR345" s="119"/>
      <c r="AS345" s="119"/>
      <c r="AT345" s="119"/>
      <c r="AU345" s="119"/>
    </row>
    <row r="346" spans="3:48">
      <c r="C346" s="24"/>
      <c r="D346" s="24"/>
      <c r="AA346" s="119"/>
      <c r="AB346" s="119"/>
      <c r="AC346" s="119"/>
      <c r="AD346" s="119"/>
      <c r="AE346" s="119"/>
      <c r="AG346" s="146"/>
      <c r="AN346" s="119"/>
      <c r="AO346" s="119"/>
      <c r="AP346" s="119"/>
      <c r="AQ346" s="119"/>
      <c r="AR346" s="119"/>
      <c r="AS346" s="119"/>
      <c r="AT346" s="119"/>
      <c r="AU346" s="119"/>
    </row>
    <row r="347" spans="3:48">
      <c r="C347" s="24"/>
      <c r="D347" s="24"/>
      <c r="AA347" s="119"/>
      <c r="AB347" s="119"/>
      <c r="AC347" s="119"/>
      <c r="AD347" s="119"/>
      <c r="AE347" s="119"/>
      <c r="AG347" s="146"/>
      <c r="AN347" s="119"/>
      <c r="AO347" s="119"/>
      <c r="AP347" s="119"/>
      <c r="AQ347" s="119"/>
      <c r="AR347" s="119"/>
      <c r="AS347" s="119"/>
      <c r="AT347" s="119"/>
      <c r="AU347" s="119"/>
    </row>
    <row r="348" spans="3:48">
      <c r="C348" s="24"/>
      <c r="D348" s="24"/>
      <c r="AA348" s="119"/>
      <c r="AB348" s="119"/>
      <c r="AC348" s="119"/>
      <c r="AD348" s="119"/>
      <c r="AE348" s="119"/>
      <c r="AG348" s="146"/>
      <c r="AN348" s="119"/>
      <c r="AO348" s="119"/>
      <c r="AP348" s="119"/>
      <c r="AQ348" s="119"/>
      <c r="AR348" s="119"/>
      <c r="AS348" s="119"/>
      <c r="AT348" s="119"/>
      <c r="AU348" s="119"/>
    </row>
    <row r="349" spans="3:48">
      <c r="C349" s="24"/>
      <c r="D349" s="24"/>
      <c r="AA349" s="119"/>
      <c r="AB349" s="119"/>
      <c r="AC349" s="119"/>
      <c r="AD349" s="119"/>
      <c r="AE349" s="119"/>
      <c r="AG349" s="146"/>
      <c r="AN349" s="119"/>
      <c r="AO349" s="119"/>
      <c r="AP349" s="119"/>
      <c r="AQ349" s="119"/>
      <c r="AR349" s="119"/>
      <c r="AS349" s="119"/>
      <c r="AT349" s="119"/>
      <c r="AU349" s="119"/>
    </row>
    <row r="350" spans="3:48">
      <c r="C350" s="24"/>
      <c r="D350" s="24"/>
      <c r="AA350" s="119"/>
      <c r="AB350" s="119"/>
      <c r="AC350" s="119"/>
      <c r="AD350" s="119"/>
      <c r="AE350" s="119"/>
      <c r="AG350" s="146"/>
      <c r="AN350" s="119"/>
      <c r="AO350" s="119"/>
      <c r="AP350" s="119"/>
      <c r="AQ350" s="119"/>
      <c r="AR350" s="119"/>
      <c r="AS350" s="119"/>
      <c r="AT350" s="119"/>
      <c r="AU350" s="119"/>
      <c r="AV350" s="119"/>
    </row>
    <row r="351" spans="3:48">
      <c r="C351" s="24"/>
      <c r="D351" s="24"/>
      <c r="AA351" s="119"/>
      <c r="AB351" s="119"/>
      <c r="AC351" s="119"/>
      <c r="AD351" s="119"/>
      <c r="AE351" s="119"/>
      <c r="AG351" s="146"/>
      <c r="AN351" s="119"/>
      <c r="AO351" s="119"/>
      <c r="AP351" s="119"/>
      <c r="AQ351" s="119"/>
      <c r="AR351" s="119"/>
      <c r="AS351" s="119"/>
      <c r="AT351" s="119"/>
      <c r="AU351" s="119"/>
    </row>
    <row r="352" spans="3:48">
      <c r="C352" s="24"/>
      <c r="D352" s="24"/>
      <c r="AA352" s="119"/>
      <c r="AB352" s="119"/>
      <c r="AC352" s="119"/>
      <c r="AD352" s="119"/>
      <c r="AE352" s="119"/>
      <c r="AG352" s="146"/>
      <c r="AN352" s="119"/>
      <c r="AO352" s="119"/>
      <c r="AP352" s="119"/>
      <c r="AQ352" s="119"/>
      <c r="AR352" s="119"/>
      <c r="AS352" s="119"/>
      <c r="AT352" s="119"/>
      <c r="AU352" s="119"/>
    </row>
    <row r="353" spans="3:64">
      <c r="C353" s="24"/>
      <c r="D353" s="24"/>
      <c r="AA353" s="119"/>
      <c r="AB353" s="119"/>
      <c r="AC353" s="119"/>
      <c r="AD353" s="119"/>
      <c r="AE353" s="119"/>
      <c r="AG353" s="146"/>
      <c r="AN353" s="119"/>
      <c r="AO353" s="119"/>
      <c r="AP353" s="119"/>
      <c r="AQ353" s="119"/>
      <c r="AR353" s="119"/>
      <c r="AS353" s="119"/>
      <c r="AT353" s="119"/>
      <c r="AU353" s="119"/>
    </row>
    <row r="354" spans="3:64">
      <c r="C354" s="24"/>
      <c r="D354" s="24"/>
      <c r="AA354" s="119"/>
      <c r="AB354" s="119"/>
      <c r="AC354" s="119"/>
      <c r="AD354" s="119"/>
      <c r="AE354" s="119"/>
      <c r="AG354" s="146"/>
      <c r="AN354" s="119"/>
      <c r="AO354" s="119"/>
      <c r="AP354" s="119"/>
      <c r="AQ354" s="119"/>
      <c r="AR354" s="119"/>
      <c r="AS354" s="119"/>
      <c r="AT354" s="119"/>
      <c r="AU354" s="119"/>
    </row>
    <row r="355" spans="3:64">
      <c r="C355" s="24"/>
      <c r="D355" s="24"/>
      <c r="AA355" s="119"/>
      <c r="AB355" s="119"/>
      <c r="AC355" s="119"/>
      <c r="AD355" s="119"/>
      <c r="AE355" s="119"/>
      <c r="AG355" s="146"/>
      <c r="AN355" s="119"/>
      <c r="AO355" s="119"/>
      <c r="AP355" s="119"/>
      <c r="AQ355" s="119"/>
      <c r="AR355" s="119"/>
      <c r="AS355" s="119"/>
      <c r="AT355" s="119"/>
      <c r="AU355" s="119"/>
    </row>
    <row r="356" spans="3:64">
      <c r="C356" s="24"/>
      <c r="D356" s="24"/>
      <c r="AA356" s="119"/>
      <c r="AB356" s="119"/>
      <c r="AC356" s="119"/>
      <c r="AD356" s="119"/>
      <c r="AE356" s="119"/>
      <c r="AG356" s="146"/>
      <c r="AN356" s="119"/>
      <c r="AO356" s="119"/>
      <c r="AP356" s="119"/>
      <c r="AQ356" s="119"/>
      <c r="AR356" s="119"/>
      <c r="AS356" s="119"/>
      <c r="AT356" s="119"/>
      <c r="AU356" s="119"/>
    </row>
    <row r="357" spans="3:64">
      <c r="C357" s="24"/>
      <c r="D357" s="24"/>
      <c r="AA357" s="119"/>
      <c r="AB357" s="119"/>
      <c r="AC357" s="119"/>
      <c r="AD357" s="119"/>
      <c r="AE357" s="119"/>
      <c r="AG357" s="146"/>
      <c r="AN357" s="119"/>
      <c r="AO357" s="119"/>
      <c r="AP357" s="119"/>
      <c r="AQ357" s="119"/>
      <c r="AR357" s="119"/>
      <c r="AS357" s="119"/>
      <c r="AT357" s="119"/>
      <c r="AU357" s="119"/>
    </row>
    <row r="358" spans="3:64">
      <c r="C358" s="24"/>
      <c r="D358" s="24"/>
      <c r="AA358" s="119"/>
      <c r="AB358" s="119"/>
      <c r="AC358" s="119"/>
      <c r="AD358" s="119"/>
      <c r="AE358" s="119"/>
      <c r="AG358" s="146"/>
      <c r="AN358" s="119"/>
      <c r="AO358" s="119"/>
      <c r="AP358" s="119"/>
      <c r="AQ358" s="119"/>
      <c r="AR358" s="119"/>
      <c r="AS358" s="119"/>
      <c r="AT358" s="119"/>
      <c r="AU358" s="119"/>
    </row>
    <row r="359" spans="3:64">
      <c r="C359" s="24"/>
      <c r="D359" s="24"/>
      <c r="AA359" s="119"/>
      <c r="AB359" s="119"/>
      <c r="AC359" s="119"/>
      <c r="AD359" s="119"/>
      <c r="AE359" s="119"/>
      <c r="AG359" s="146"/>
      <c r="AN359" s="119"/>
      <c r="AO359" s="119"/>
      <c r="AP359" s="119"/>
      <c r="AQ359" s="119"/>
      <c r="AR359" s="119"/>
      <c r="AS359" s="119"/>
      <c r="AT359" s="119"/>
      <c r="AU359" s="119"/>
    </row>
    <row r="360" spans="3:64">
      <c r="C360" s="24"/>
      <c r="D360" s="24"/>
      <c r="AA360" s="119"/>
      <c r="AB360" s="119"/>
      <c r="AC360" s="119"/>
      <c r="AD360" s="119"/>
      <c r="AE360" s="119"/>
      <c r="AG360" s="146"/>
      <c r="AN360" s="119"/>
      <c r="AO360" s="119"/>
      <c r="AP360" s="119"/>
      <c r="AQ360" s="119"/>
      <c r="AR360" s="119"/>
      <c r="AS360" s="119"/>
      <c r="AT360" s="119"/>
      <c r="AU360" s="119"/>
    </row>
    <row r="361" spans="3:64">
      <c r="C361" s="24"/>
      <c r="D361" s="24"/>
      <c r="AA361" s="119"/>
      <c r="AB361" s="119"/>
      <c r="AC361" s="119"/>
      <c r="AD361" s="119"/>
      <c r="AE361" s="119"/>
      <c r="AG361" s="146"/>
      <c r="AN361" s="119"/>
      <c r="AO361" s="119"/>
      <c r="AP361" s="119"/>
      <c r="AQ361" s="119"/>
      <c r="AR361" s="119"/>
      <c r="AS361" s="119"/>
      <c r="AT361" s="119"/>
      <c r="AU361" s="119"/>
    </row>
    <row r="362" spans="3:64">
      <c r="C362" s="24"/>
      <c r="D362" s="24"/>
      <c r="AA362" s="119"/>
      <c r="AB362" s="119"/>
      <c r="AC362" s="119"/>
      <c r="AD362" s="119"/>
      <c r="AE362" s="119"/>
      <c r="AG362" s="146"/>
      <c r="AN362" s="119"/>
      <c r="AO362" s="119"/>
      <c r="AP362" s="119"/>
      <c r="AQ362" s="119"/>
      <c r="AR362" s="119"/>
      <c r="AS362" s="119"/>
      <c r="AT362" s="119"/>
      <c r="AU362" s="119"/>
    </row>
    <row r="363" spans="3:64">
      <c r="C363" s="24"/>
      <c r="D363" s="24"/>
      <c r="AA363" s="119"/>
      <c r="AB363" s="119"/>
      <c r="AC363" s="119"/>
      <c r="AD363" s="119"/>
      <c r="AE363" s="119"/>
      <c r="AG363" s="146"/>
      <c r="AN363" s="119"/>
      <c r="AO363" s="119"/>
      <c r="AP363" s="119"/>
      <c r="AQ363" s="119"/>
      <c r="AR363" s="119"/>
      <c r="AS363" s="119"/>
      <c r="AT363" s="119"/>
      <c r="AU363" s="119"/>
    </row>
    <row r="364" spans="3:64">
      <c r="C364" s="24"/>
      <c r="D364" s="24"/>
      <c r="AA364" s="119"/>
      <c r="AB364" s="119"/>
      <c r="AC364" s="119"/>
      <c r="AD364" s="119"/>
      <c r="AE364" s="119"/>
      <c r="AG364" s="146"/>
      <c r="AN364" s="119"/>
      <c r="AO364" s="119"/>
      <c r="AP364" s="119"/>
      <c r="AQ364" s="119"/>
      <c r="AR364" s="119"/>
      <c r="AS364" s="119"/>
      <c r="AT364" s="119"/>
      <c r="AU364" s="119"/>
      <c r="AV364" s="119"/>
      <c r="AW364" s="119"/>
      <c r="AX364" s="119"/>
      <c r="AY364" s="119"/>
      <c r="AZ364" s="119"/>
      <c r="BA364" s="119"/>
      <c r="BB364" s="119"/>
      <c r="BC364" s="119"/>
      <c r="BD364" s="119"/>
      <c r="BE364" s="119"/>
      <c r="BF364" s="119"/>
      <c r="BG364" s="119"/>
      <c r="BH364" s="119"/>
      <c r="BI364" s="119"/>
      <c r="BJ364" s="119"/>
      <c r="BK364" s="119"/>
      <c r="BL364" s="119"/>
    </row>
    <row r="365" spans="3:64">
      <c r="C365" s="24"/>
      <c r="D365" s="24"/>
      <c r="AA365" s="119"/>
      <c r="AB365" s="119"/>
      <c r="AC365" s="119"/>
      <c r="AD365" s="119"/>
      <c r="AE365" s="119"/>
      <c r="AG365" s="146"/>
      <c r="AN365" s="119"/>
      <c r="AO365" s="119"/>
      <c r="AP365" s="119"/>
      <c r="AQ365" s="119"/>
      <c r="AR365" s="119"/>
      <c r="AS365" s="119"/>
      <c r="AT365" s="119"/>
      <c r="AU365" s="119"/>
    </row>
    <row r="366" spans="3:64">
      <c r="C366" s="24"/>
      <c r="D366" s="24"/>
      <c r="AA366" s="119"/>
      <c r="AB366" s="119"/>
      <c r="AC366" s="119"/>
      <c r="AD366" s="119"/>
      <c r="AE366" s="119"/>
      <c r="AG366" s="146"/>
      <c r="AN366" s="119"/>
      <c r="AO366" s="119"/>
      <c r="AP366" s="119"/>
      <c r="AQ366" s="119"/>
      <c r="AR366" s="119"/>
      <c r="AS366" s="119"/>
      <c r="AT366" s="119"/>
      <c r="AU366" s="119"/>
    </row>
    <row r="367" spans="3:64">
      <c r="C367" s="24"/>
      <c r="D367" s="24"/>
      <c r="AA367" s="119"/>
      <c r="AB367" s="119"/>
      <c r="AC367" s="119"/>
      <c r="AD367" s="119"/>
      <c r="AE367" s="119"/>
      <c r="AG367" s="146"/>
      <c r="AN367" s="119"/>
      <c r="AO367" s="119"/>
      <c r="AP367" s="119"/>
      <c r="AQ367" s="119"/>
      <c r="AR367" s="119"/>
      <c r="AS367" s="119"/>
      <c r="AT367" s="119"/>
      <c r="AU367" s="119"/>
    </row>
    <row r="368" spans="3:64">
      <c r="C368" s="24"/>
      <c r="D368" s="24"/>
      <c r="AA368" s="119"/>
      <c r="AB368" s="119"/>
      <c r="AC368" s="119"/>
      <c r="AD368" s="119"/>
      <c r="AE368" s="119"/>
      <c r="AG368" s="146"/>
      <c r="AN368" s="119"/>
      <c r="AO368" s="119"/>
      <c r="AP368" s="119"/>
      <c r="AQ368" s="119"/>
      <c r="AR368" s="119"/>
      <c r="AS368" s="119"/>
      <c r="AT368" s="119"/>
      <c r="AU368" s="119"/>
    </row>
    <row r="369" spans="3:47">
      <c r="C369" s="24"/>
      <c r="D369" s="24"/>
      <c r="AA369" s="119"/>
      <c r="AB369" s="119"/>
      <c r="AC369" s="119"/>
      <c r="AD369" s="119"/>
      <c r="AE369" s="119"/>
      <c r="AG369" s="146"/>
      <c r="AN369" s="119"/>
      <c r="AO369" s="119"/>
      <c r="AP369" s="119"/>
      <c r="AQ369" s="119"/>
      <c r="AR369" s="119"/>
      <c r="AS369" s="119"/>
      <c r="AT369" s="119"/>
      <c r="AU369" s="119"/>
    </row>
    <row r="370" spans="3:47">
      <c r="C370" s="24"/>
      <c r="D370" s="24"/>
      <c r="AA370" s="119"/>
      <c r="AB370" s="119"/>
      <c r="AC370" s="119"/>
      <c r="AD370" s="119"/>
      <c r="AE370" s="119"/>
      <c r="AG370" s="146"/>
      <c r="AN370" s="119"/>
      <c r="AO370" s="119"/>
      <c r="AP370" s="119"/>
      <c r="AQ370" s="119"/>
      <c r="AR370" s="119"/>
      <c r="AS370" s="119"/>
      <c r="AT370" s="119"/>
      <c r="AU370" s="119"/>
    </row>
    <row r="371" spans="3:47">
      <c r="C371" s="24"/>
      <c r="D371" s="24"/>
      <c r="AA371" s="119"/>
      <c r="AB371" s="119"/>
      <c r="AC371" s="119"/>
      <c r="AD371" s="119"/>
      <c r="AE371" s="119"/>
      <c r="AG371" s="146"/>
      <c r="AN371" s="119"/>
      <c r="AO371" s="119"/>
      <c r="AP371" s="119"/>
      <c r="AQ371" s="119"/>
      <c r="AR371" s="119"/>
      <c r="AS371" s="119"/>
      <c r="AT371" s="119"/>
      <c r="AU371" s="119"/>
    </row>
    <row r="372" spans="3:47">
      <c r="C372" s="24"/>
      <c r="D372" s="24"/>
      <c r="AA372" s="119"/>
      <c r="AB372" s="119"/>
      <c r="AC372" s="119"/>
      <c r="AD372" s="119"/>
      <c r="AE372" s="119"/>
      <c r="AG372" s="146"/>
      <c r="AN372" s="119"/>
      <c r="AO372" s="119"/>
      <c r="AP372" s="119"/>
      <c r="AQ372" s="119"/>
      <c r="AR372" s="119"/>
      <c r="AS372" s="119"/>
      <c r="AT372" s="119"/>
      <c r="AU372" s="119"/>
    </row>
    <row r="373" spans="3:47">
      <c r="C373" s="24"/>
      <c r="D373" s="24"/>
      <c r="AA373" s="119"/>
      <c r="AB373" s="119"/>
      <c r="AC373" s="119"/>
      <c r="AD373" s="119"/>
      <c r="AE373" s="119"/>
      <c r="AG373" s="146"/>
      <c r="AN373" s="119"/>
      <c r="AO373" s="119"/>
      <c r="AP373" s="119"/>
      <c r="AQ373" s="119"/>
      <c r="AR373" s="119"/>
      <c r="AS373" s="119"/>
      <c r="AT373" s="119"/>
      <c r="AU373" s="119"/>
    </row>
    <row r="374" spans="3:47">
      <c r="C374" s="24"/>
      <c r="D374" s="24"/>
      <c r="AA374" s="119"/>
      <c r="AB374" s="119"/>
      <c r="AC374" s="119"/>
      <c r="AD374" s="119"/>
      <c r="AE374" s="119"/>
      <c r="AG374" s="146"/>
      <c r="AN374" s="119"/>
      <c r="AO374" s="119"/>
      <c r="AP374" s="119"/>
      <c r="AQ374" s="119"/>
      <c r="AR374" s="119"/>
      <c r="AS374" s="119"/>
      <c r="AT374" s="119"/>
      <c r="AU374" s="119"/>
    </row>
    <row r="375" spans="3:47">
      <c r="C375" s="24"/>
      <c r="D375" s="24"/>
      <c r="AA375" s="119"/>
      <c r="AB375" s="119"/>
      <c r="AC375" s="119"/>
      <c r="AD375" s="119"/>
      <c r="AE375" s="119"/>
      <c r="AG375" s="146"/>
      <c r="AN375" s="119"/>
      <c r="AO375" s="119"/>
      <c r="AP375" s="119"/>
      <c r="AQ375" s="119"/>
      <c r="AR375" s="119"/>
      <c r="AS375" s="119"/>
      <c r="AT375" s="119"/>
      <c r="AU375" s="119"/>
    </row>
    <row r="376" spans="3:47">
      <c r="C376" s="24"/>
      <c r="D376" s="24"/>
      <c r="AA376" s="119"/>
      <c r="AB376" s="119"/>
      <c r="AC376" s="119"/>
      <c r="AD376" s="119"/>
      <c r="AE376" s="119"/>
      <c r="AG376" s="146"/>
      <c r="AN376" s="119"/>
      <c r="AO376" s="119"/>
      <c r="AP376" s="119"/>
      <c r="AQ376" s="119"/>
      <c r="AR376" s="119"/>
      <c r="AS376" s="119"/>
      <c r="AT376" s="119"/>
      <c r="AU376" s="119"/>
    </row>
    <row r="377" spans="3:47">
      <c r="C377" s="24"/>
      <c r="D377" s="24"/>
      <c r="AA377" s="119"/>
      <c r="AB377" s="119"/>
      <c r="AC377" s="119"/>
      <c r="AD377" s="119"/>
      <c r="AE377" s="119"/>
      <c r="AG377" s="146"/>
      <c r="AN377" s="119"/>
      <c r="AO377" s="119"/>
      <c r="AP377" s="119"/>
      <c r="AQ377" s="119"/>
      <c r="AR377" s="119"/>
      <c r="AS377" s="119"/>
      <c r="AT377" s="119"/>
      <c r="AU377" s="119"/>
    </row>
    <row r="378" spans="3:47">
      <c r="C378" s="24"/>
      <c r="D378" s="24"/>
      <c r="AA378" s="119"/>
      <c r="AB378" s="119"/>
      <c r="AC378" s="119"/>
      <c r="AD378" s="119"/>
      <c r="AE378" s="119"/>
      <c r="AG378" s="146"/>
      <c r="AN378" s="119"/>
      <c r="AO378" s="119"/>
      <c r="AP378" s="119"/>
      <c r="AQ378" s="119"/>
      <c r="AR378" s="119"/>
      <c r="AS378" s="119"/>
      <c r="AT378" s="119"/>
      <c r="AU378" s="119"/>
    </row>
    <row r="379" spans="3:47">
      <c r="C379" s="24"/>
      <c r="D379" s="24"/>
      <c r="AA379" s="119"/>
      <c r="AB379" s="119"/>
      <c r="AC379" s="119"/>
      <c r="AD379" s="119"/>
      <c r="AE379" s="119"/>
      <c r="AG379" s="146"/>
      <c r="AN379" s="119"/>
      <c r="AO379" s="119"/>
      <c r="AP379" s="119"/>
      <c r="AQ379" s="119"/>
      <c r="AR379" s="119"/>
      <c r="AS379" s="119"/>
      <c r="AT379" s="119"/>
      <c r="AU379" s="119"/>
    </row>
    <row r="380" spans="3:47">
      <c r="C380" s="24"/>
      <c r="D380" s="24"/>
      <c r="AA380" s="119"/>
      <c r="AB380" s="119"/>
      <c r="AC380" s="119"/>
      <c r="AD380" s="119"/>
      <c r="AE380" s="119"/>
      <c r="AG380" s="146"/>
      <c r="AN380" s="119"/>
      <c r="AO380" s="119"/>
      <c r="AP380" s="119"/>
      <c r="AQ380" s="119"/>
      <c r="AR380" s="119"/>
      <c r="AS380" s="119"/>
      <c r="AT380" s="119"/>
      <c r="AU380" s="119"/>
    </row>
    <row r="381" spans="3:47">
      <c r="C381" s="24"/>
      <c r="D381" s="24"/>
      <c r="AA381" s="119"/>
      <c r="AB381" s="119"/>
      <c r="AC381" s="119"/>
      <c r="AD381" s="119"/>
      <c r="AE381" s="119"/>
      <c r="AG381" s="146"/>
      <c r="AN381" s="119"/>
      <c r="AO381" s="119"/>
      <c r="AP381" s="119"/>
      <c r="AQ381" s="119"/>
      <c r="AR381" s="119"/>
      <c r="AS381" s="119"/>
      <c r="AT381" s="119"/>
      <c r="AU381" s="119"/>
    </row>
    <row r="382" spans="3:47">
      <c r="C382" s="24"/>
      <c r="D382" s="24"/>
      <c r="AA382" s="119"/>
      <c r="AB382" s="119"/>
      <c r="AC382" s="119"/>
      <c r="AD382" s="119"/>
      <c r="AE382" s="119"/>
      <c r="AG382" s="146"/>
      <c r="AN382" s="119"/>
      <c r="AO382" s="119"/>
      <c r="AP382" s="119"/>
      <c r="AQ382" s="119"/>
      <c r="AR382" s="119"/>
      <c r="AS382" s="119"/>
      <c r="AT382" s="119"/>
      <c r="AU382" s="119"/>
    </row>
    <row r="383" spans="3:47">
      <c r="C383" s="24"/>
      <c r="D383" s="24"/>
      <c r="AA383" s="119"/>
      <c r="AB383" s="119"/>
      <c r="AC383" s="119"/>
      <c r="AD383" s="119"/>
      <c r="AE383" s="119"/>
      <c r="AG383" s="146"/>
      <c r="AN383" s="119"/>
      <c r="AO383" s="119"/>
      <c r="AP383" s="119"/>
      <c r="AQ383" s="119"/>
      <c r="AR383" s="119"/>
      <c r="AS383" s="119"/>
      <c r="AT383" s="119"/>
      <c r="AU383" s="119"/>
    </row>
    <row r="384" spans="3:47">
      <c r="C384" s="24"/>
      <c r="D384" s="24"/>
      <c r="AA384" s="119"/>
      <c r="AB384" s="119"/>
      <c r="AC384" s="119"/>
      <c r="AD384" s="119"/>
      <c r="AE384" s="119"/>
      <c r="AG384" s="146"/>
      <c r="AN384" s="119"/>
      <c r="AO384" s="119"/>
      <c r="AP384" s="119"/>
      <c r="AQ384" s="119"/>
      <c r="AR384" s="119"/>
      <c r="AS384" s="119"/>
      <c r="AT384" s="119"/>
      <c r="AU384" s="119"/>
    </row>
    <row r="385" spans="3:64">
      <c r="C385" s="24"/>
      <c r="D385" s="24"/>
      <c r="AA385" s="119"/>
      <c r="AB385" s="119"/>
      <c r="AC385" s="119"/>
      <c r="AD385" s="119"/>
      <c r="AE385" s="119"/>
      <c r="AG385" s="146"/>
      <c r="AN385" s="119"/>
      <c r="AO385" s="119"/>
      <c r="AP385" s="119"/>
      <c r="AQ385" s="119"/>
      <c r="AR385" s="119"/>
      <c r="AS385" s="119"/>
      <c r="AT385" s="119"/>
      <c r="AU385" s="119"/>
      <c r="AV385" s="119"/>
      <c r="AW385" s="119"/>
      <c r="AX385" s="119"/>
      <c r="AY385" s="119"/>
      <c r="AZ385" s="119"/>
      <c r="BA385" s="119"/>
      <c r="BB385" s="119"/>
      <c r="BC385" s="119"/>
      <c r="BD385" s="119"/>
      <c r="BE385" s="119"/>
      <c r="BF385" s="119"/>
      <c r="BG385" s="119"/>
      <c r="BH385" s="119"/>
      <c r="BI385" s="119"/>
      <c r="BJ385" s="119"/>
      <c r="BK385" s="119"/>
      <c r="BL385" s="119"/>
    </row>
    <row r="386" spans="3:64">
      <c r="C386" s="24"/>
      <c r="D386" s="24"/>
      <c r="AA386" s="119"/>
      <c r="AB386" s="119"/>
      <c r="AC386" s="119"/>
      <c r="AD386" s="119"/>
      <c r="AE386" s="119"/>
      <c r="AG386" s="146"/>
      <c r="AN386" s="119"/>
      <c r="AO386" s="119"/>
      <c r="AP386" s="119"/>
      <c r="AQ386" s="119"/>
      <c r="AR386" s="119"/>
      <c r="AS386" s="119"/>
      <c r="AT386" s="119"/>
      <c r="AU386" s="119"/>
    </row>
    <row r="387" spans="3:64">
      <c r="C387" s="24"/>
      <c r="D387" s="24"/>
      <c r="AA387" s="119"/>
      <c r="AB387" s="119"/>
      <c r="AC387" s="119"/>
      <c r="AD387" s="119"/>
      <c r="AE387" s="119"/>
      <c r="AG387" s="146"/>
      <c r="AN387" s="119"/>
      <c r="AO387" s="119"/>
      <c r="AP387" s="119"/>
      <c r="AQ387" s="119"/>
      <c r="AR387" s="119"/>
      <c r="AS387" s="119"/>
      <c r="AT387" s="119"/>
      <c r="AU387" s="119"/>
      <c r="AV387" s="119"/>
    </row>
    <row r="388" spans="3:64">
      <c r="C388" s="24"/>
      <c r="D388" s="24"/>
      <c r="AA388" s="119"/>
      <c r="AB388" s="119"/>
      <c r="AC388" s="119"/>
      <c r="AD388" s="119"/>
      <c r="AE388" s="119"/>
      <c r="AG388" s="146"/>
      <c r="AN388" s="119"/>
      <c r="AO388" s="119"/>
      <c r="AP388" s="119"/>
      <c r="AQ388" s="119"/>
      <c r="AR388" s="119"/>
      <c r="AS388" s="119"/>
      <c r="AT388" s="119"/>
      <c r="AU388" s="119"/>
    </row>
    <row r="389" spans="3:64">
      <c r="C389" s="24"/>
      <c r="D389" s="24"/>
      <c r="AA389" s="119"/>
      <c r="AB389" s="119"/>
      <c r="AC389" s="119"/>
      <c r="AD389" s="119"/>
      <c r="AE389" s="119"/>
      <c r="AG389" s="146"/>
      <c r="AN389" s="119"/>
      <c r="AO389" s="119"/>
      <c r="AP389" s="119"/>
      <c r="AQ389" s="119"/>
      <c r="AR389" s="119"/>
      <c r="AS389" s="119"/>
      <c r="AT389" s="119"/>
      <c r="AU389" s="119"/>
    </row>
    <row r="390" spans="3:64">
      <c r="C390" s="24"/>
      <c r="D390" s="24"/>
      <c r="AA390" s="119"/>
      <c r="AB390" s="119"/>
      <c r="AC390" s="119"/>
      <c r="AD390" s="119"/>
      <c r="AE390" s="119"/>
      <c r="AG390" s="146"/>
      <c r="AN390" s="119"/>
      <c r="AO390" s="119"/>
      <c r="AP390" s="119"/>
      <c r="AQ390" s="119"/>
      <c r="AR390" s="119"/>
      <c r="AS390" s="119"/>
      <c r="AT390" s="119"/>
      <c r="AU390" s="119"/>
    </row>
    <row r="391" spans="3:64">
      <c r="C391" s="24"/>
      <c r="D391" s="24"/>
      <c r="AA391" s="119"/>
      <c r="AB391" s="119"/>
      <c r="AC391" s="119"/>
      <c r="AD391" s="119"/>
      <c r="AE391" s="119"/>
      <c r="AG391" s="146"/>
      <c r="AN391" s="119"/>
      <c r="AO391" s="119"/>
      <c r="AP391" s="119"/>
      <c r="AQ391" s="119"/>
      <c r="AR391" s="119"/>
      <c r="AS391" s="119"/>
      <c r="AT391" s="119"/>
      <c r="AU391" s="119"/>
    </row>
    <row r="392" spans="3:64">
      <c r="C392" s="24"/>
      <c r="D392" s="24"/>
      <c r="AA392" s="119"/>
      <c r="AB392" s="119"/>
      <c r="AC392" s="119"/>
      <c r="AD392" s="119"/>
      <c r="AE392" s="119"/>
      <c r="AG392" s="146"/>
      <c r="AN392" s="119"/>
      <c r="AO392" s="119"/>
      <c r="AP392" s="119"/>
      <c r="AQ392" s="119"/>
      <c r="AR392" s="119"/>
      <c r="AS392" s="119"/>
      <c r="AT392" s="119"/>
      <c r="AU392" s="119"/>
    </row>
    <row r="393" spans="3:64">
      <c r="C393" s="24"/>
      <c r="D393" s="24"/>
      <c r="AA393" s="119"/>
      <c r="AB393" s="119"/>
      <c r="AC393" s="119"/>
      <c r="AD393" s="119"/>
      <c r="AE393" s="119"/>
      <c r="AG393" s="146"/>
      <c r="AN393" s="119"/>
      <c r="AO393" s="119"/>
      <c r="AP393" s="119"/>
      <c r="AQ393" s="119"/>
      <c r="AR393" s="119"/>
      <c r="AS393" s="119"/>
      <c r="AT393" s="119"/>
      <c r="AU393" s="119"/>
    </row>
    <row r="394" spans="3:64">
      <c r="C394" s="24"/>
      <c r="D394" s="24"/>
      <c r="AA394" s="119"/>
      <c r="AB394" s="119"/>
      <c r="AC394" s="119"/>
      <c r="AD394" s="119"/>
      <c r="AE394" s="119"/>
      <c r="AG394" s="146"/>
      <c r="AN394" s="119"/>
      <c r="AO394" s="119"/>
      <c r="AP394" s="119"/>
      <c r="AQ394" s="119"/>
      <c r="AR394" s="119"/>
      <c r="AS394" s="119"/>
      <c r="AT394" s="119"/>
      <c r="AU394" s="119"/>
    </row>
    <row r="395" spans="3:64">
      <c r="C395" s="24"/>
      <c r="D395" s="24"/>
      <c r="AA395" s="119"/>
      <c r="AB395" s="119"/>
      <c r="AC395" s="119"/>
      <c r="AD395" s="119"/>
      <c r="AE395" s="119"/>
      <c r="AG395" s="146"/>
      <c r="AN395" s="119"/>
      <c r="AO395" s="119"/>
      <c r="AP395" s="119"/>
      <c r="AQ395" s="119"/>
      <c r="AR395" s="119"/>
      <c r="AS395" s="119"/>
      <c r="AT395" s="119"/>
      <c r="AU395" s="119"/>
    </row>
    <row r="396" spans="3:64">
      <c r="C396" s="24"/>
      <c r="D396" s="24"/>
      <c r="AA396" s="119"/>
      <c r="AB396" s="119"/>
      <c r="AC396" s="119"/>
      <c r="AD396" s="119"/>
      <c r="AE396" s="119"/>
      <c r="AG396" s="146"/>
      <c r="AN396" s="119"/>
      <c r="AO396" s="119"/>
      <c r="AP396" s="119"/>
      <c r="AQ396" s="119"/>
      <c r="AR396" s="119"/>
      <c r="AS396" s="119"/>
      <c r="AT396" s="119"/>
      <c r="AU396" s="119"/>
    </row>
    <row r="397" spans="3:64">
      <c r="C397" s="24"/>
      <c r="D397" s="24"/>
      <c r="AA397" s="119"/>
      <c r="AB397" s="119"/>
      <c r="AC397" s="119"/>
      <c r="AD397" s="119"/>
      <c r="AE397" s="119"/>
      <c r="AG397" s="146"/>
      <c r="AN397" s="119"/>
      <c r="AO397" s="119"/>
      <c r="AP397" s="119"/>
      <c r="AQ397" s="119"/>
      <c r="AR397" s="119"/>
      <c r="AS397" s="119"/>
      <c r="AT397" s="119"/>
      <c r="AU397" s="119"/>
    </row>
    <row r="398" spans="3:64">
      <c r="C398" s="24"/>
      <c r="D398" s="24"/>
      <c r="AA398" s="119"/>
      <c r="AB398" s="119"/>
      <c r="AC398" s="119"/>
      <c r="AD398" s="119"/>
      <c r="AE398" s="119"/>
      <c r="AG398" s="146"/>
      <c r="AN398" s="119"/>
      <c r="AO398" s="119"/>
      <c r="AP398" s="119"/>
      <c r="AQ398" s="119"/>
      <c r="AR398" s="119"/>
      <c r="AS398" s="119"/>
      <c r="AT398" s="119"/>
      <c r="AU398" s="119"/>
    </row>
    <row r="399" spans="3:64">
      <c r="C399" s="24"/>
      <c r="D399" s="24"/>
      <c r="AA399" s="119"/>
      <c r="AB399" s="119"/>
      <c r="AC399" s="119"/>
      <c r="AD399" s="119"/>
      <c r="AE399" s="119"/>
      <c r="AG399" s="146"/>
      <c r="AN399" s="119"/>
      <c r="AO399" s="119"/>
      <c r="AP399" s="119"/>
      <c r="AQ399" s="119"/>
      <c r="AR399" s="119"/>
      <c r="AS399" s="119"/>
      <c r="AT399" s="119"/>
      <c r="AU399" s="119"/>
    </row>
    <row r="400" spans="3:64">
      <c r="C400" s="24"/>
      <c r="D400" s="24"/>
      <c r="AA400" s="119"/>
      <c r="AB400" s="119"/>
      <c r="AC400" s="119"/>
      <c r="AD400" s="119"/>
      <c r="AE400" s="119"/>
      <c r="AG400" s="146"/>
      <c r="AN400" s="119"/>
      <c r="AO400" s="119"/>
      <c r="AP400" s="119"/>
      <c r="AQ400" s="119"/>
      <c r="AR400" s="119"/>
      <c r="AS400" s="119"/>
      <c r="AT400" s="119"/>
      <c r="AU400" s="119"/>
    </row>
    <row r="401" spans="3:64">
      <c r="C401" s="24"/>
      <c r="D401" s="24"/>
      <c r="AA401" s="119"/>
      <c r="AB401" s="119"/>
      <c r="AC401" s="119"/>
      <c r="AD401" s="119"/>
      <c r="AE401" s="119"/>
      <c r="AG401" s="146"/>
      <c r="AN401" s="119"/>
      <c r="AO401" s="119"/>
      <c r="AP401" s="119"/>
      <c r="AQ401" s="119"/>
      <c r="AR401" s="119"/>
      <c r="AS401" s="119"/>
      <c r="AT401" s="119"/>
      <c r="AU401" s="119"/>
    </row>
    <row r="402" spans="3:64">
      <c r="C402" s="24"/>
      <c r="D402" s="24"/>
      <c r="AA402" s="119"/>
      <c r="AB402" s="119"/>
      <c r="AC402" s="119"/>
      <c r="AD402" s="119"/>
      <c r="AE402" s="119"/>
      <c r="AG402" s="146"/>
      <c r="AN402" s="119"/>
      <c r="AO402" s="119"/>
      <c r="AP402" s="119"/>
      <c r="AQ402" s="119"/>
      <c r="AR402" s="119"/>
      <c r="AS402" s="119"/>
      <c r="AT402" s="119"/>
      <c r="AU402" s="119"/>
    </row>
    <row r="403" spans="3:64">
      <c r="C403" s="24"/>
      <c r="D403" s="24"/>
      <c r="AA403" s="119"/>
      <c r="AB403" s="119"/>
      <c r="AC403" s="119"/>
      <c r="AD403" s="119"/>
      <c r="AE403" s="119"/>
      <c r="AG403" s="146"/>
      <c r="AN403" s="119"/>
      <c r="AO403" s="119"/>
      <c r="AP403" s="119"/>
      <c r="AQ403" s="119"/>
      <c r="AR403" s="119"/>
      <c r="AS403" s="119"/>
      <c r="AT403" s="119"/>
      <c r="AU403" s="119"/>
    </row>
    <row r="404" spans="3:64">
      <c r="C404" s="24"/>
      <c r="D404" s="24"/>
      <c r="AA404" s="119"/>
      <c r="AB404" s="119"/>
      <c r="AC404" s="119"/>
      <c r="AD404" s="119"/>
      <c r="AE404" s="119"/>
      <c r="AG404" s="146"/>
      <c r="AN404" s="119"/>
      <c r="AO404" s="119"/>
      <c r="AP404" s="119"/>
      <c r="AQ404" s="119"/>
      <c r="AR404" s="119"/>
      <c r="AS404" s="119"/>
      <c r="AT404" s="119"/>
      <c r="AU404" s="119"/>
      <c r="AV404" s="119"/>
      <c r="AW404" s="119"/>
      <c r="AX404" s="119"/>
      <c r="AY404" s="119"/>
      <c r="AZ404" s="119"/>
      <c r="BA404" s="119"/>
      <c r="BB404" s="119"/>
      <c r="BC404" s="119"/>
      <c r="BD404" s="119"/>
      <c r="BE404" s="119"/>
      <c r="BF404" s="119"/>
      <c r="BG404" s="119"/>
      <c r="BH404" s="119"/>
      <c r="BI404" s="119"/>
      <c r="BJ404" s="119"/>
      <c r="BK404" s="119"/>
      <c r="BL404" s="119"/>
    </row>
    <row r="405" spans="3:64">
      <c r="C405" s="24"/>
      <c r="D405" s="24"/>
      <c r="AA405" s="119"/>
      <c r="AB405" s="119"/>
      <c r="AC405" s="119"/>
      <c r="AD405" s="119"/>
      <c r="AE405" s="119"/>
      <c r="AG405" s="146"/>
      <c r="AN405" s="119"/>
      <c r="AO405" s="119"/>
      <c r="AP405" s="119"/>
      <c r="AQ405" s="119"/>
      <c r="AR405" s="119"/>
      <c r="AS405" s="119"/>
      <c r="AT405" s="119"/>
      <c r="AU405" s="119"/>
      <c r="AV405" s="119"/>
    </row>
    <row r="406" spans="3:64">
      <c r="C406" s="24"/>
      <c r="D406" s="24"/>
      <c r="AA406" s="119"/>
      <c r="AB406" s="119"/>
      <c r="AC406" s="119"/>
      <c r="AD406" s="119"/>
      <c r="AE406" s="119"/>
      <c r="AG406" s="146"/>
      <c r="AN406" s="119"/>
      <c r="AO406" s="119"/>
      <c r="AP406" s="119"/>
      <c r="AQ406" s="119"/>
      <c r="AR406" s="119"/>
      <c r="AS406" s="119"/>
      <c r="AT406" s="119"/>
      <c r="AU406" s="119"/>
      <c r="AV406" s="119"/>
      <c r="AX406" s="119"/>
    </row>
    <row r="407" spans="3:64">
      <c r="C407" s="24"/>
      <c r="D407" s="24"/>
      <c r="AA407" s="119"/>
      <c r="AB407" s="119"/>
      <c r="AC407" s="119"/>
      <c r="AD407" s="119"/>
      <c r="AE407" s="119"/>
      <c r="AG407" s="146"/>
      <c r="AN407" s="119"/>
      <c r="AO407" s="119"/>
      <c r="AP407" s="119"/>
      <c r="AQ407" s="119"/>
      <c r="AR407" s="119"/>
      <c r="AS407" s="119"/>
      <c r="AT407" s="119"/>
      <c r="AU407" s="119"/>
    </row>
    <row r="408" spans="3:64">
      <c r="C408" s="24"/>
      <c r="D408" s="24"/>
      <c r="AA408" s="119"/>
      <c r="AB408" s="119"/>
      <c r="AC408" s="119"/>
      <c r="AD408" s="119"/>
      <c r="AE408" s="119"/>
      <c r="AG408" s="146"/>
      <c r="AN408" s="119"/>
      <c r="AO408" s="119"/>
      <c r="AP408" s="119"/>
      <c r="AQ408" s="119"/>
      <c r="AR408" s="119"/>
      <c r="AS408" s="119"/>
      <c r="AT408" s="119"/>
      <c r="AU408" s="119"/>
    </row>
    <row r="409" spans="3:64">
      <c r="C409" s="24"/>
      <c r="D409" s="24"/>
      <c r="AA409" s="119"/>
      <c r="AB409" s="119"/>
      <c r="AC409" s="119"/>
      <c r="AD409" s="119"/>
      <c r="AE409" s="119"/>
      <c r="AG409" s="146"/>
      <c r="AN409" s="119"/>
      <c r="AO409" s="119"/>
      <c r="AP409" s="119"/>
      <c r="AQ409" s="119"/>
      <c r="AR409" s="119"/>
      <c r="AS409" s="119"/>
      <c r="AT409" s="119"/>
      <c r="AU409" s="119"/>
    </row>
    <row r="410" spans="3:64">
      <c r="C410" s="24"/>
      <c r="D410" s="24"/>
      <c r="AA410" s="119"/>
      <c r="AB410" s="119"/>
      <c r="AC410" s="119"/>
      <c r="AD410" s="119"/>
      <c r="AE410" s="119"/>
      <c r="AG410" s="146"/>
      <c r="AN410" s="119"/>
      <c r="AO410" s="119"/>
      <c r="AP410" s="119"/>
      <c r="AQ410" s="119"/>
      <c r="AR410" s="119"/>
      <c r="AS410" s="119"/>
      <c r="AT410" s="119"/>
      <c r="AU410" s="119"/>
      <c r="AV410" s="119"/>
    </row>
    <row r="411" spans="3:64">
      <c r="C411" s="24"/>
      <c r="D411" s="24"/>
      <c r="AA411" s="119"/>
      <c r="AB411" s="119"/>
      <c r="AC411" s="119"/>
      <c r="AD411" s="119"/>
      <c r="AE411" s="119"/>
      <c r="AG411" s="146"/>
      <c r="AN411" s="119"/>
      <c r="AO411" s="119"/>
      <c r="AP411" s="119"/>
      <c r="AQ411" s="119"/>
      <c r="AR411" s="119"/>
      <c r="AS411" s="119"/>
      <c r="AT411" s="119"/>
      <c r="AU411" s="119"/>
    </row>
    <row r="412" spans="3:64">
      <c r="C412" s="24"/>
      <c r="D412" s="24"/>
      <c r="AA412" s="119"/>
      <c r="AB412" s="119"/>
      <c r="AC412" s="119"/>
      <c r="AD412" s="119"/>
      <c r="AE412" s="119"/>
      <c r="AG412" s="146"/>
      <c r="AN412" s="119"/>
      <c r="AO412" s="119"/>
      <c r="AP412" s="119"/>
      <c r="AQ412" s="119"/>
      <c r="AR412" s="119"/>
      <c r="AS412" s="119"/>
      <c r="AT412" s="119"/>
      <c r="AU412" s="119"/>
    </row>
    <row r="413" spans="3:64">
      <c r="C413" s="24"/>
      <c r="D413" s="24"/>
      <c r="AA413" s="119"/>
      <c r="AB413" s="119"/>
      <c r="AC413" s="119"/>
      <c r="AD413" s="119"/>
      <c r="AE413" s="119"/>
      <c r="AG413" s="146"/>
      <c r="AN413" s="119"/>
      <c r="AO413" s="119"/>
      <c r="AP413" s="119"/>
      <c r="AQ413" s="119"/>
      <c r="AR413" s="119"/>
      <c r="AS413" s="119"/>
      <c r="AT413" s="119"/>
      <c r="AU413" s="119"/>
    </row>
    <row r="414" spans="3:64">
      <c r="C414" s="24"/>
      <c r="D414" s="24"/>
      <c r="AA414" s="119"/>
      <c r="AB414" s="119"/>
      <c r="AC414" s="119"/>
      <c r="AD414" s="119"/>
      <c r="AE414" s="119"/>
      <c r="AG414" s="146"/>
      <c r="AN414" s="119"/>
      <c r="AO414" s="119"/>
      <c r="AP414" s="119"/>
      <c r="AQ414" s="119"/>
      <c r="AR414" s="119"/>
      <c r="AS414" s="119"/>
      <c r="AT414" s="119"/>
      <c r="AU414" s="119"/>
    </row>
    <row r="415" spans="3:64">
      <c r="C415" s="24"/>
      <c r="D415" s="24"/>
      <c r="AA415" s="119"/>
      <c r="AB415" s="119"/>
      <c r="AC415" s="119"/>
      <c r="AD415" s="119"/>
      <c r="AE415" s="119"/>
      <c r="AG415" s="146"/>
      <c r="AN415" s="119"/>
      <c r="AO415" s="119"/>
      <c r="AP415" s="119"/>
      <c r="AQ415" s="119"/>
      <c r="AR415" s="119"/>
      <c r="AS415" s="119"/>
      <c r="AT415" s="119"/>
      <c r="AU415" s="119"/>
    </row>
    <row r="416" spans="3:64">
      <c r="C416" s="24"/>
      <c r="D416" s="24"/>
      <c r="AA416" s="119"/>
      <c r="AB416" s="119"/>
      <c r="AC416" s="119"/>
      <c r="AD416" s="119"/>
      <c r="AE416" s="119"/>
      <c r="AG416" s="146"/>
      <c r="AN416" s="119"/>
      <c r="AO416" s="119"/>
      <c r="AP416" s="119"/>
      <c r="AQ416" s="119"/>
      <c r="AR416" s="119"/>
      <c r="AS416" s="119"/>
      <c r="AT416" s="119"/>
      <c r="AU416" s="119"/>
    </row>
    <row r="417" spans="3:47">
      <c r="C417" s="24"/>
      <c r="D417" s="24"/>
      <c r="AA417" s="119"/>
      <c r="AB417" s="119"/>
      <c r="AC417" s="119"/>
      <c r="AD417" s="119"/>
      <c r="AE417" s="119"/>
      <c r="AG417" s="146"/>
      <c r="AN417" s="119"/>
      <c r="AO417" s="119"/>
      <c r="AP417" s="119"/>
      <c r="AQ417" s="119"/>
      <c r="AR417" s="119"/>
      <c r="AS417" s="119"/>
      <c r="AT417" s="119"/>
      <c r="AU417" s="119"/>
    </row>
    <row r="418" spans="3:47">
      <c r="C418" s="24"/>
      <c r="D418" s="24"/>
      <c r="AA418" s="119"/>
      <c r="AB418" s="119"/>
      <c r="AC418" s="119"/>
      <c r="AD418" s="119"/>
      <c r="AE418" s="119"/>
      <c r="AG418" s="146"/>
      <c r="AN418" s="119"/>
      <c r="AO418" s="119"/>
      <c r="AP418" s="119"/>
      <c r="AQ418" s="119"/>
      <c r="AR418" s="119"/>
      <c r="AS418" s="119"/>
      <c r="AT418" s="119"/>
      <c r="AU418" s="119"/>
    </row>
    <row r="419" spans="3:47">
      <c r="C419" s="24"/>
      <c r="D419" s="24"/>
      <c r="AA419" s="119"/>
      <c r="AB419" s="119"/>
      <c r="AC419" s="119"/>
      <c r="AD419" s="119"/>
      <c r="AE419" s="119"/>
      <c r="AG419" s="146"/>
      <c r="AN419" s="119"/>
      <c r="AO419" s="119"/>
      <c r="AP419" s="119"/>
      <c r="AQ419" s="119"/>
      <c r="AR419" s="119"/>
      <c r="AS419" s="119"/>
      <c r="AT419" s="119"/>
      <c r="AU419" s="119"/>
    </row>
    <row r="420" spans="3:47">
      <c r="C420" s="24"/>
      <c r="D420" s="24"/>
      <c r="AA420" s="119"/>
      <c r="AB420" s="119"/>
      <c r="AC420" s="119"/>
      <c r="AD420" s="119"/>
      <c r="AE420" s="119"/>
      <c r="AG420" s="146"/>
      <c r="AN420" s="119"/>
      <c r="AO420" s="119"/>
      <c r="AP420" s="119"/>
      <c r="AQ420" s="119"/>
      <c r="AR420" s="119"/>
      <c r="AS420" s="119"/>
      <c r="AT420" s="119"/>
      <c r="AU420" s="119"/>
    </row>
    <row r="421" spans="3:47">
      <c r="C421" s="24"/>
      <c r="D421" s="24"/>
      <c r="AA421" s="119"/>
      <c r="AB421" s="119"/>
      <c r="AC421" s="119"/>
      <c r="AD421" s="119"/>
      <c r="AE421" s="119"/>
      <c r="AG421" s="146"/>
      <c r="AN421" s="119"/>
      <c r="AO421" s="119"/>
      <c r="AP421" s="119"/>
      <c r="AQ421" s="119"/>
      <c r="AR421" s="119"/>
      <c r="AS421" s="119"/>
      <c r="AT421" s="119"/>
      <c r="AU421" s="119"/>
    </row>
    <row r="422" spans="3:47">
      <c r="C422" s="24"/>
      <c r="D422" s="24"/>
      <c r="AA422" s="119"/>
      <c r="AB422" s="119"/>
      <c r="AC422" s="119"/>
      <c r="AD422" s="119"/>
      <c r="AE422" s="119"/>
      <c r="AG422" s="146"/>
      <c r="AN422" s="119"/>
      <c r="AO422" s="119"/>
      <c r="AP422" s="119"/>
      <c r="AQ422" s="119"/>
      <c r="AR422" s="119"/>
      <c r="AS422" s="119"/>
      <c r="AT422" s="119"/>
      <c r="AU422" s="119"/>
    </row>
    <row r="423" spans="3:47">
      <c r="C423" s="24"/>
      <c r="D423" s="24"/>
      <c r="AA423" s="119"/>
      <c r="AB423" s="119"/>
      <c r="AC423" s="119"/>
      <c r="AD423" s="119"/>
      <c r="AE423" s="119"/>
      <c r="AG423" s="146"/>
      <c r="AN423" s="119"/>
      <c r="AO423" s="119"/>
      <c r="AP423" s="119"/>
      <c r="AQ423" s="119"/>
      <c r="AR423" s="119"/>
      <c r="AS423" s="119"/>
      <c r="AT423" s="119"/>
      <c r="AU423" s="119"/>
    </row>
    <row r="424" spans="3:47">
      <c r="C424" s="24"/>
      <c r="D424" s="24"/>
      <c r="AA424" s="119"/>
      <c r="AB424" s="119"/>
      <c r="AC424" s="119"/>
      <c r="AD424" s="119"/>
      <c r="AE424" s="119"/>
      <c r="AG424" s="146"/>
      <c r="AN424" s="119"/>
      <c r="AO424" s="119"/>
      <c r="AP424" s="119"/>
      <c r="AQ424" s="119"/>
      <c r="AR424" s="119"/>
      <c r="AS424" s="119"/>
      <c r="AT424" s="119"/>
      <c r="AU424" s="119"/>
    </row>
    <row r="425" spans="3:47">
      <c r="C425" s="24"/>
      <c r="D425" s="24"/>
      <c r="AA425" s="119"/>
      <c r="AB425" s="119"/>
      <c r="AC425" s="119"/>
      <c r="AD425" s="119"/>
      <c r="AE425" s="119"/>
      <c r="AG425" s="146"/>
      <c r="AN425" s="119"/>
      <c r="AO425" s="119"/>
      <c r="AP425" s="119"/>
      <c r="AQ425" s="119"/>
      <c r="AR425" s="119"/>
      <c r="AS425" s="119"/>
      <c r="AT425" s="119"/>
      <c r="AU425" s="119"/>
    </row>
    <row r="426" spans="3:47">
      <c r="C426" s="24"/>
      <c r="D426" s="24"/>
      <c r="AA426" s="119"/>
      <c r="AB426" s="119"/>
      <c r="AC426" s="119"/>
      <c r="AD426" s="119"/>
      <c r="AE426" s="119"/>
      <c r="AG426" s="146"/>
      <c r="AN426" s="119"/>
      <c r="AO426" s="119"/>
      <c r="AP426" s="119"/>
      <c r="AQ426" s="119"/>
      <c r="AR426" s="119"/>
      <c r="AS426" s="119"/>
      <c r="AT426" s="119"/>
      <c r="AU426" s="119"/>
    </row>
    <row r="427" spans="3:47">
      <c r="C427" s="24"/>
      <c r="D427" s="24"/>
      <c r="AA427" s="119"/>
      <c r="AB427" s="119"/>
      <c r="AC427" s="119"/>
      <c r="AD427" s="119"/>
      <c r="AE427" s="119"/>
      <c r="AG427" s="146"/>
      <c r="AN427" s="119"/>
      <c r="AO427" s="119"/>
      <c r="AP427" s="119"/>
      <c r="AQ427" s="119"/>
      <c r="AR427" s="119"/>
      <c r="AS427" s="119"/>
      <c r="AT427" s="119"/>
      <c r="AU427" s="119"/>
    </row>
    <row r="428" spans="3:47">
      <c r="C428" s="24"/>
      <c r="D428" s="24"/>
      <c r="AA428" s="119"/>
      <c r="AB428" s="119"/>
      <c r="AC428" s="119"/>
      <c r="AD428" s="119"/>
      <c r="AE428" s="119"/>
      <c r="AG428" s="146"/>
      <c r="AN428" s="119"/>
      <c r="AO428" s="119"/>
      <c r="AP428" s="119"/>
      <c r="AQ428" s="119"/>
      <c r="AR428" s="119"/>
      <c r="AS428" s="119"/>
      <c r="AT428" s="119"/>
      <c r="AU428" s="119"/>
    </row>
    <row r="429" spans="3:47">
      <c r="C429" s="24"/>
      <c r="D429" s="24"/>
      <c r="AA429" s="119"/>
      <c r="AB429" s="119"/>
      <c r="AC429" s="119"/>
      <c r="AD429" s="119"/>
      <c r="AE429" s="119"/>
      <c r="AG429" s="146"/>
      <c r="AN429" s="119"/>
      <c r="AO429" s="119"/>
      <c r="AP429" s="119"/>
      <c r="AQ429" s="119"/>
      <c r="AR429" s="119"/>
      <c r="AS429" s="119"/>
      <c r="AT429" s="119"/>
      <c r="AU429" s="119"/>
    </row>
    <row r="430" spans="3:47">
      <c r="C430" s="24"/>
      <c r="D430" s="24"/>
      <c r="AA430" s="119"/>
      <c r="AB430" s="119"/>
      <c r="AC430" s="119"/>
      <c r="AD430" s="119"/>
      <c r="AE430" s="119"/>
      <c r="AG430" s="146"/>
      <c r="AN430" s="119"/>
      <c r="AO430" s="119"/>
      <c r="AP430" s="119"/>
      <c r="AQ430" s="119"/>
      <c r="AR430" s="119"/>
      <c r="AS430" s="119"/>
      <c r="AT430" s="119"/>
      <c r="AU430" s="119"/>
    </row>
    <row r="431" spans="3:47">
      <c r="C431" s="24"/>
      <c r="D431" s="24"/>
      <c r="AA431" s="119"/>
      <c r="AB431" s="119"/>
      <c r="AC431" s="119"/>
      <c r="AD431" s="119"/>
      <c r="AE431" s="119"/>
      <c r="AG431" s="146"/>
      <c r="AN431" s="119"/>
      <c r="AO431" s="119"/>
      <c r="AP431" s="119"/>
      <c r="AQ431" s="119"/>
      <c r="AR431" s="119"/>
      <c r="AS431" s="119"/>
      <c r="AT431" s="119"/>
      <c r="AU431" s="119"/>
    </row>
    <row r="432" spans="3:47">
      <c r="C432" s="24"/>
      <c r="D432" s="24"/>
      <c r="AA432" s="119"/>
      <c r="AB432" s="119"/>
      <c r="AC432" s="119"/>
      <c r="AD432" s="119"/>
      <c r="AE432" s="119"/>
      <c r="AG432" s="146"/>
      <c r="AN432" s="119"/>
      <c r="AO432" s="119"/>
      <c r="AP432" s="119"/>
      <c r="AQ432" s="119"/>
      <c r="AR432" s="119"/>
      <c r="AS432" s="119"/>
      <c r="AT432" s="119"/>
      <c r="AU432" s="119"/>
    </row>
    <row r="433" spans="3:47">
      <c r="C433" s="24"/>
      <c r="D433" s="24"/>
      <c r="AA433" s="119"/>
      <c r="AB433" s="119"/>
      <c r="AC433" s="119"/>
      <c r="AD433" s="119"/>
      <c r="AE433" s="119"/>
      <c r="AG433" s="146"/>
      <c r="AN433" s="119"/>
      <c r="AO433" s="119"/>
      <c r="AP433" s="119"/>
      <c r="AQ433" s="119"/>
      <c r="AR433" s="119"/>
      <c r="AS433" s="119"/>
      <c r="AT433" s="119"/>
      <c r="AU433" s="119"/>
    </row>
    <row r="434" spans="3:47">
      <c r="C434" s="24"/>
      <c r="D434" s="24"/>
      <c r="AA434" s="119"/>
      <c r="AB434" s="119"/>
      <c r="AC434" s="119"/>
      <c r="AD434" s="119"/>
      <c r="AE434" s="119"/>
      <c r="AG434" s="146"/>
      <c r="AN434" s="119"/>
      <c r="AO434" s="119"/>
      <c r="AP434" s="119"/>
      <c r="AQ434" s="119"/>
      <c r="AR434" s="119"/>
      <c r="AS434" s="119"/>
      <c r="AT434" s="119"/>
      <c r="AU434" s="119"/>
    </row>
    <row r="435" spans="3:47">
      <c r="C435" s="24"/>
      <c r="D435" s="24"/>
      <c r="AA435" s="119"/>
      <c r="AB435" s="119"/>
      <c r="AC435" s="119"/>
      <c r="AD435" s="119"/>
      <c r="AE435" s="119"/>
      <c r="AG435" s="146"/>
      <c r="AN435" s="119"/>
      <c r="AO435" s="119"/>
      <c r="AP435" s="119"/>
      <c r="AQ435" s="119"/>
      <c r="AR435" s="119"/>
      <c r="AS435" s="119"/>
      <c r="AT435" s="119"/>
      <c r="AU435" s="119"/>
    </row>
    <row r="436" spans="3:47">
      <c r="C436" s="24"/>
      <c r="D436" s="24"/>
      <c r="AA436" s="119"/>
      <c r="AB436" s="119"/>
      <c r="AC436" s="119"/>
      <c r="AD436" s="119"/>
      <c r="AE436" s="119"/>
      <c r="AG436" s="146"/>
      <c r="AN436" s="119"/>
      <c r="AO436" s="119"/>
      <c r="AP436" s="119"/>
      <c r="AQ436" s="119"/>
      <c r="AR436" s="119"/>
      <c r="AS436" s="119"/>
      <c r="AT436" s="119"/>
      <c r="AU436" s="119"/>
    </row>
    <row r="437" spans="3:47">
      <c r="C437" s="24"/>
      <c r="D437" s="24"/>
      <c r="AA437" s="119"/>
      <c r="AB437" s="119"/>
      <c r="AC437" s="119"/>
      <c r="AD437" s="119"/>
      <c r="AE437" s="119"/>
      <c r="AG437" s="146"/>
      <c r="AN437" s="119"/>
      <c r="AO437" s="119"/>
      <c r="AP437" s="119"/>
      <c r="AQ437" s="119"/>
      <c r="AR437" s="119"/>
      <c r="AS437" s="119"/>
      <c r="AT437" s="119"/>
      <c r="AU437" s="119"/>
    </row>
    <row r="438" spans="3:47">
      <c r="C438" s="24"/>
      <c r="D438" s="24"/>
      <c r="AA438" s="119"/>
      <c r="AB438" s="119"/>
      <c r="AC438" s="119"/>
      <c r="AD438" s="119"/>
      <c r="AE438" s="119"/>
      <c r="AG438" s="146"/>
      <c r="AN438" s="119"/>
      <c r="AO438" s="119"/>
      <c r="AP438" s="119"/>
      <c r="AQ438" s="119"/>
      <c r="AR438" s="119"/>
      <c r="AS438" s="119"/>
      <c r="AT438" s="119"/>
      <c r="AU438" s="119"/>
    </row>
    <row r="439" spans="3:47">
      <c r="C439" s="24"/>
      <c r="D439" s="24"/>
      <c r="AA439" s="119"/>
      <c r="AB439" s="119"/>
      <c r="AC439" s="119"/>
      <c r="AD439" s="119"/>
      <c r="AE439" s="119"/>
      <c r="AG439" s="146"/>
      <c r="AN439" s="119"/>
      <c r="AO439" s="119"/>
      <c r="AP439" s="119"/>
      <c r="AQ439" s="119"/>
      <c r="AR439" s="119"/>
      <c r="AS439" s="119"/>
      <c r="AT439" s="119"/>
      <c r="AU439" s="119"/>
    </row>
    <row r="440" spans="3:47">
      <c r="C440" s="24"/>
      <c r="D440" s="24"/>
      <c r="AA440" s="119"/>
      <c r="AB440" s="119"/>
      <c r="AC440" s="119"/>
      <c r="AD440" s="119"/>
      <c r="AE440" s="119"/>
      <c r="AG440" s="146"/>
      <c r="AN440" s="119"/>
      <c r="AO440" s="119"/>
      <c r="AP440" s="119"/>
      <c r="AQ440" s="119"/>
      <c r="AR440" s="119"/>
      <c r="AS440" s="119"/>
      <c r="AT440" s="119"/>
      <c r="AU440" s="119"/>
    </row>
    <row r="441" spans="3:47">
      <c r="C441" s="24"/>
      <c r="D441" s="24"/>
      <c r="AA441" s="119"/>
      <c r="AB441" s="119"/>
      <c r="AC441" s="119"/>
      <c r="AD441" s="119"/>
      <c r="AE441" s="119"/>
      <c r="AG441" s="146"/>
      <c r="AN441" s="119"/>
      <c r="AO441" s="119"/>
      <c r="AP441" s="119"/>
      <c r="AQ441" s="119"/>
      <c r="AR441" s="119"/>
      <c r="AS441" s="119"/>
      <c r="AT441" s="119"/>
      <c r="AU441" s="119"/>
    </row>
    <row r="442" spans="3:47">
      <c r="C442" s="24"/>
      <c r="D442" s="24"/>
      <c r="AA442" s="119"/>
      <c r="AB442" s="119"/>
      <c r="AC442" s="119"/>
      <c r="AD442" s="119"/>
      <c r="AE442" s="119"/>
      <c r="AG442" s="146"/>
      <c r="AN442" s="119"/>
      <c r="AO442" s="119"/>
      <c r="AP442" s="119"/>
      <c r="AQ442" s="119"/>
      <c r="AR442" s="119"/>
      <c r="AS442" s="119"/>
      <c r="AT442" s="119"/>
      <c r="AU442" s="119"/>
    </row>
    <row r="443" spans="3:47">
      <c r="C443" s="24"/>
      <c r="D443" s="24"/>
      <c r="AA443" s="119"/>
      <c r="AB443" s="119"/>
      <c r="AC443" s="119"/>
      <c r="AD443" s="119"/>
      <c r="AE443" s="119"/>
      <c r="AG443" s="146"/>
      <c r="AN443" s="119"/>
      <c r="AO443" s="119"/>
      <c r="AP443" s="119"/>
      <c r="AQ443" s="119"/>
      <c r="AR443" s="119"/>
      <c r="AS443" s="119"/>
      <c r="AT443" s="119"/>
      <c r="AU443" s="119"/>
    </row>
    <row r="444" spans="3:47">
      <c r="C444" s="24"/>
      <c r="D444" s="24"/>
      <c r="AA444" s="119"/>
      <c r="AB444" s="119"/>
      <c r="AC444" s="119"/>
      <c r="AD444" s="119"/>
      <c r="AE444" s="119"/>
      <c r="AG444" s="146"/>
      <c r="AN444" s="119"/>
      <c r="AO444" s="119"/>
      <c r="AP444" s="119"/>
      <c r="AQ444" s="119"/>
      <c r="AR444" s="119"/>
      <c r="AS444" s="119"/>
      <c r="AT444" s="119"/>
      <c r="AU444" s="119"/>
    </row>
    <row r="445" spans="3:47">
      <c r="C445" s="24"/>
      <c r="D445" s="24"/>
      <c r="AA445" s="119"/>
      <c r="AB445" s="119"/>
      <c r="AC445" s="119"/>
      <c r="AD445" s="119"/>
      <c r="AE445" s="119"/>
      <c r="AG445" s="146"/>
      <c r="AN445" s="119"/>
      <c r="AO445" s="119"/>
      <c r="AP445" s="119"/>
      <c r="AQ445" s="119"/>
      <c r="AR445" s="119"/>
      <c r="AS445" s="119"/>
      <c r="AT445" s="119"/>
      <c r="AU445" s="119"/>
    </row>
    <row r="446" spans="3:47">
      <c r="C446" s="24"/>
      <c r="D446" s="24"/>
      <c r="AA446" s="119"/>
      <c r="AB446" s="119"/>
      <c r="AC446" s="119"/>
      <c r="AD446" s="119"/>
      <c r="AE446" s="119"/>
      <c r="AG446" s="146"/>
      <c r="AN446" s="119"/>
      <c r="AO446" s="119"/>
      <c r="AP446" s="119"/>
      <c r="AQ446" s="119"/>
      <c r="AR446" s="119"/>
      <c r="AS446" s="119"/>
      <c r="AT446" s="119"/>
      <c r="AU446" s="119"/>
    </row>
    <row r="447" spans="3:47">
      <c r="C447" s="24"/>
      <c r="D447" s="24"/>
      <c r="AA447" s="119"/>
      <c r="AB447" s="119"/>
      <c r="AC447" s="119"/>
      <c r="AD447" s="119"/>
      <c r="AE447" s="119"/>
      <c r="AG447" s="146"/>
      <c r="AN447" s="119"/>
      <c r="AO447" s="119"/>
      <c r="AP447" s="119"/>
      <c r="AQ447" s="119"/>
      <c r="AR447" s="119"/>
      <c r="AS447" s="119"/>
      <c r="AT447" s="119"/>
      <c r="AU447" s="119"/>
    </row>
    <row r="448" spans="3:47">
      <c r="C448" s="24"/>
      <c r="D448" s="24"/>
      <c r="AA448" s="119"/>
      <c r="AB448" s="119"/>
      <c r="AC448" s="119"/>
      <c r="AD448" s="119"/>
      <c r="AE448" s="119"/>
      <c r="AG448" s="146"/>
      <c r="AN448" s="119"/>
      <c r="AO448" s="119"/>
      <c r="AP448" s="119"/>
      <c r="AQ448" s="119"/>
      <c r="AR448" s="119"/>
      <c r="AS448" s="119"/>
      <c r="AT448" s="119"/>
      <c r="AU448" s="119"/>
    </row>
    <row r="449" spans="3:47">
      <c r="C449" s="24"/>
      <c r="D449" s="24"/>
      <c r="AA449" s="119"/>
      <c r="AB449" s="119"/>
      <c r="AC449" s="119"/>
      <c r="AD449" s="119"/>
      <c r="AE449" s="119"/>
      <c r="AG449" s="146"/>
      <c r="AN449" s="119"/>
      <c r="AO449" s="119"/>
      <c r="AP449" s="119"/>
      <c r="AQ449" s="119"/>
      <c r="AR449" s="119"/>
      <c r="AS449" s="119"/>
      <c r="AT449" s="119"/>
      <c r="AU449" s="119"/>
    </row>
    <row r="450" spans="3:47">
      <c r="C450" s="24"/>
      <c r="D450" s="24"/>
      <c r="AA450" s="119"/>
      <c r="AB450" s="119"/>
      <c r="AC450" s="119"/>
      <c r="AD450" s="119"/>
      <c r="AE450" s="119"/>
      <c r="AG450" s="146"/>
      <c r="AN450" s="119"/>
      <c r="AO450" s="119"/>
      <c r="AP450" s="119"/>
      <c r="AQ450" s="119"/>
      <c r="AR450" s="119"/>
      <c r="AS450" s="119"/>
      <c r="AT450" s="119"/>
      <c r="AU450" s="119"/>
    </row>
    <row r="451" spans="3:47">
      <c r="C451" s="24"/>
      <c r="D451" s="24"/>
      <c r="AA451" s="119"/>
      <c r="AB451" s="119"/>
      <c r="AC451" s="119"/>
      <c r="AD451" s="119"/>
      <c r="AE451" s="119"/>
      <c r="AG451" s="146"/>
      <c r="AN451" s="119"/>
      <c r="AO451" s="119"/>
      <c r="AP451" s="119"/>
      <c r="AQ451" s="119"/>
      <c r="AR451" s="119"/>
      <c r="AS451" s="119"/>
      <c r="AT451" s="119"/>
      <c r="AU451" s="119"/>
    </row>
    <row r="452" spans="3:47">
      <c r="C452" s="24"/>
      <c r="D452" s="24"/>
      <c r="AA452" s="119"/>
      <c r="AB452" s="119"/>
      <c r="AC452" s="119"/>
      <c r="AD452" s="119"/>
      <c r="AE452" s="119"/>
      <c r="AG452" s="146"/>
      <c r="AN452" s="119"/>
      <c r="AO452" s="119"/>
      <c r="AP452" s="119"/>
      <c r="AQ452" s="119"/>
      <c r="AR452" s="119"/>
      <c r="AS452" s="119"/>
      <c r="AT452" s="119"/>
      <c r="AU452" s="119"/>
    </row>
    <row r="453" spans="3:47">
      <c r="C453" s="24"/>
      <c r="D453" s="24"/>
      <c r="AA453" s="119"/>
      <c r="AB453" s="119"/>
      <c r="AC453" s="119"/>
      <c r="AD453" s="119"/>
      <c r="AE453" s="119"/>
      <c r="AG453" s="146"/>
      <c r="AN453" s="119"/>
      <c r="AO453" s="119"/>
      <c r="AP453" s="119"/>
      <c r="AQ453" s="119"/>
      <c r="AR453" s="119"/>
      <c r="AS453" s="119"/>
      <c r="AT453" s="119"/>
      <c r="AU453" s="119"/>
    </row>
    <row r="454" spans="3:47">
      <c r="C454" s="24"/>
      <c r="D454" s="24"/>
      <c r="AA454" s="119"/>
      <c r="AB454" s="119"/>
      <c r="AC454" s="119"/>
      <c r="AD454" s="119"/>
      <c r="AE454" s="119"/>
      <c r="AG454" s="146"/>
      <c r="AN454" s="119"/>
      <c r="AO454" s="119"/>
      <c r="AP454" s="119"/>
      <c r="AQ454" s="119"/>
      <c r="AR454" s="119"/>
      <c r="AS454" s="119"/>
      <c r="AT454" s="119"/>
      <c r="AU454" s="119"/>
    </row>
    <row r="455" spans="3:47">
      <c r="C455" s="24"/>
      <c r="D455" s="24"/>
      <c r="AA455" s="119"/>
      <c r="AB455" s="119"/>
      <c r="AC455" s="119"/>
      <c r="AD455" s="119"/>
      <c r="AE455" s="119"/>
      <c r="AG455" s="146"/>
      <c r="AN455" s="119"/>
      <c r="AO455" s="119"/>
      <c r="AP455" s="119"/>
      <c r="AQ455" s="119"/>
      <c r="AR455" s="119"/>
      <c r="AS455" s="119"/>
      <c r="AT455" s="119"/>
      <c r="AU455" s="119"/>
    </row>
    <row r="456" spans="3:47">
      <c r="C456" s="24"/>
      <c r="D456" s="24"/>
      <c r="AA456" s="119"/>
      <c r="AB456" s="119"/>
      <c r="AC456" s="119"/>
      <c r="AD456" s="119"/>
      <c r="AE456" s="119"/>
      <c r="AG456" s="146"/>
      <c r="AN456" s="119"/>
      <c r="AO456" s="119"/>
      <c r="AP456" s="119"/>
      <c r="AQ456" s="119"/>
      <c r="AR456" s="119"/>
      <c r="AS456" s="119"/>
      <c r="AT456" s="119"/>
      <c r="AU456" s="119"/>
    </row>
    <row r="457" spans="3:47">
      <c r="C457" s="24"/>
      <c r="D457" s="24"/>
      <c r="AA457" s="119"/>
      <c r="AB457" s="119"/>
      <c r="AC457" s="119"/>
      <c r="AD457" s="119"/>
      <c r="AE457" s="119"/>
      <c r="AG457" s="146"/>
      <c r="AN457" s="119"/>
      <c r="AO457" s="119"/>
      <c r="AP457" s="119"/>
      <c r="AQ457" s="119"/>
      <c r="AR457" s="119"/>
      <c r="AS457" s="119"/>
      <c r="AT457" s="119"/>
      <c r="AU457" s="119"/>
    </row>
    <row r="458" spans="3:47">
      <c r="C458" s="24"/>
      <c r="D458" s="24"/>
      <c r="AA458" s="119"/>
      <c r="AB458" s="119"/>
      <c r="AC458" s="119"/>
      <c r="AD458" s="119"/>
      <c r="AE458" s="119"/>
      <c r="AG458" s="146"/>
      <c r="AN458" s="119"/>
      <c r="AO458" s="119"/>
      <c r="AP458" s="119"/>
      <c r="AQ458" s="119"/>
      <c r="AR458" s="119"/>
      <c r="AS458" s="119"/>
      <c r="AT458" s="119"/>
      <c r="AU458" s="119"/>
    </row>
    <row r="459" spans="3:47">
      <c r="C459" s="24"/>
      <c r="D459" s="24"/>
      <c r="AA459" s="119"/>
      <c r="AB459" s="119"/>
      <c r="AC459" s="119"/>
      <c r="AD459" s="119"/>
      <c r="AE459" s="119"/>
      <c r="AG459" s="146"/>
      <c r="AN459" s="119"/>
      <c r="AO459" s="119"/>
      <c r="AP459" s="119"/>
      <c r="AQ459" s="119"/>
      <c r="AR459" s="119"/>
      <c r="AS459" s="119"/>
      <c r="AT459" s="119"/>
      <c r="AU459" s="119"/>
    </row>
    <row r="460" spans="3:47">
      <c r="C460" s="24"/>
      <c r="D460" s="24"/>
      <c r="AA460" s="119"/>
      <c r="AB460" s="119"/>
      <c r="AC460" s="119"/>
      <c r="AD460" s="119"/>
      <c r="AE460" s="119"/>
      <c r="AG460" s="146"/>
      <c r="AN460" s="119"/>
      <c r="AO460" s="119"/>
      <c r="AP460" s="119"/>
      <c r="AQ460" s="119"/>
      <c r="AR460" s="119"/>
      <c r="AS460" s="119"/>
      <c r="AT460" s="119"/>
      <c r="AU460" s="119"/>
    </row>
    <row r="461" spans="3:47">
      <c r="C461" s="24"/>
      <c r="D461" s="24"/>
      <c r="AA461" s="119"/>
      <c r="AB461" s="119"/>
      <c r="AC461" s="119"/>
      <c r="AD461" s="119"/>
      <c r="AE461" s="119"/>
      <c r="AG461" s="146"/>
      <c r="AN461" s="119"/>
      <c r="AO461" s="119"/>
      <c r="AP461" s="119"/>
      <c r="AQ461" s="119"/>
      <c r="AR461" s="119"/>
      <c r="AS461" s="119"/>
      <c r="AT461" s="119"/>
      <c r="AU461" s="119"/>
    </row>
    <row r="462" spans="3:47">
      <c r="C462" s="24"/>
      <c r="D462" s="24"/>
      <c r="AA462" s="119"/>
      <c r="AB462" s="119"/>
      <c r="AC462" s="119"/>
      <c r="AD462" s="119"/>
      <c r="AE462" s="119"/>
      <c r="AG462" s="146"/>
      <c r="AN462" s="119"/>
      <c r="AO462" s="119"/>
      <c r="AP462" s="119"/>
      <c r="AQ462" s="119"/>
      <c r="AR462" s="119"/>
      <c r="AS462" s="119"/>
      <c r="AT462" s="119"/>
      <c r="AU462" s="119"/>
    </row>
    <row r="463" spans="3:47">
      <c r="C463" s="24"/>
      <c r="D463" s="24"/>
      <c r="AA463" s="119"/>
      <c r="AB463" s="119"/>
      <c r="AC463" s="119"/>
      <c r="AD463" s="119"/>
      <c r="AE463" s="119"/>
      <c r="AG463" s="146"/>
      <c r="AN463" s="119"/>
      <c r="AO463" s="119"/>
      <c r="AP463" s="119"/>
      <c r="AQ463" s="119"/>
      <c r="AR463" s="119"/>
      <c r="AS463" s="119"/>
      <c r="AT463" s="119"/>
      <c r="AU463" s="119"/>
    </row>
    <row r="464" spans="3:47">
      <c r="C464" s="24"/>
      <c r="D464" s="24"/>
      <c r="AA464" s="119"/>
      <c r="AB464" s="119"/>
      <c r="AC464" s="119"/>
      <c r="AD464" s="119"/>
      <c r="AE464" s="119"/>
      <c r="AG464" s="146"/>
      <c r="AN464" s="119"/>
      <c r="AO464" s="119"/>
      <c r="AP464" s="119"/>
      <c r="AQ464" s="119"/>
      <c r="AR464" s="119"/>
      <c r="AS464" s="119"/>
      <c r="AT464" s="119"/>
      <c r="AU464" s="119"/>
    </row>
    <row r="465" spans="3:50">
      <c r="C465" s="24"/>
      <c r="D465" s="24"/>
      <c r="AA465" s="119"/>
      <c r="AB465" s="119"/>
      <c r="AC465" s="119"/>
      <c r="AD465" s="119"/>
      <c r="AE465" s="119"/>
      <c r="AG465" s="146"/>
      <c r="AN465" s="119"/>
      <c r="AO465" s="119"/>
      <c r="AP465" s="119"/>
      <c r="AQ465" s="119"/>
      <c r="AR465" s="119"/>
      <c r="AS465" s="119"/>
      <c r="AT465" s="119"/>
      <c r="AU465" s="119"/>
    </row>
    <row r="466" spans="3:50">
      <c r="C466" s="24"/>
      <c r="D466" s="24"/>
      <c r="AA466" s="119"/>
      <c r="AB466" s="119"/>
      <c r="AC466" s="119"/>
      <c r="AD466" s="119"/>
      <c r="AE466" s="119"/>
      <c r="AG466" s="146"/>
      <c r="AN466" s="119"/>
      <c r="AO466" s="119"/>
      <c r="AP466" s="119"/>
      <c r="AQ466" s="119"/>
      <c r="AR466" s="119"/>
      <c r="AS466" s="119"/>
      <c r="AT466" s="119"/>
      <c r="AU466" s="119"/>
    </row>
    <row r="467" spans="3:50">
      <c r="C467" s="24"/>
      <c r="D467" s="24"/>
      <c r="AA467" s="119"/>
      <c r="AB467" s="119"/>
      <c r="AC467" s="119"/>
      <c r="AD467" s="119"/>
      <c r="AE467" s="119"/>
      <c r="AG467" s="146"/>
      <c r="AN467" s="119"/>
      <c r="AO467" s="119"/>
      <c r="AP467" s="119"/>
      <c r="AQ467" s="119"/>
      <c r="AR467" s="119"/>
      <c r="AS467" s="119"/>
      <c r="AT467" s="119"/>
      <c r="AU467" s="119"/>
    </row>
    <row r="468" spans="3:50">
      <c r="C468" s="24"/>
      <c r="D468" s="24"/>
      <c r="AA468" s="119"/>
      <c r="AB468" s="119"/>
      <c r="AC468" s="119"/>
      <c r="AD468" s="119"/>
      <c r="AE468" s="119"/>
      <c r="AG468" s="146"/>
      <c r="AN468" s="119"/>
      <c r="AO468" s="119"/>
      <c r="AP468" s="119"/>
      <c r="AQ468" s="119"/>
      <c r="AR468" s="119"/>
      <c r="AS468" s="119"/>
      <c r="AT468" s="119"/>
      <c r="AU468" s="119"/>
      <c r="AV468" s="119"/>
      <c r="AX468" s="119"/>
    </row>
    <row r="469" spans="3:50">
      <c r="C469" s="24"/>
      <c r="D469" s="24"/>
      <c r="AA469" s="119"/>
      <c r="AB469" s="119"/>
      <c r="AC469" s="119"/>
      <c r="AD469" s="119"/>
      <c r="AE469" s="119"/>
      <c r="AG469" s="146"/>
      <c r="AN469" s="119"/>
      <c r="AO469" s="119"/>
      <c r="AP469" s="119"/>
      <c r="AQ469" s="119"/>
      <c r="AR469" s="119"/>
      <c r="AS469" s="119"/>
      <c r="AT469" s="119"/>
      <c r="AU469" s="119"/>
    </row>
    <row r="470" spans="3:50">
      <c r="C470" s="24"/>
      <c r="D470" s="24"/>
      <c r="AA470" s="119"/>
      <c r="AB470" s="119"/>
      <c r="AC470" s="119"/>
      <c r="AD470" s="119"/>
      <c r="AE470" s="119"/>
      <c r="AG470" s="146"/>
      <c r="AN470" s="119"/>
      <c r="AO470" s="119"/>
      <c r="AP470" s="119"/>
      <c r="AQ470" s="119"/>
      <c r="AR470" s="119"/>
      <c r="AS470" s="119"/>
      <c r="AT470" s="119"/>
      <c r="AU470" s="119"/>
    </row>
    <row r="471" spans="3:50">
      <c r="C471" s="24"/>
      <c r="D471" s="24"/>
      <c r="AA471" s="119"/>
      <c r="AB471" s="119"/>
      <c r="AC471" s="119"/>
      <c r="AD471" s="119"/>
      <c r="AE471" s="119"/>
      <c r="AG471" s="146"/>
      <c r="AN471" s="119"/>
      <c r="AO471" s="119"/>
      <c r="AP471" s="119"/>
      <c r="AQ471" s="119"/>
      <c r="AR471" s="119"/>
      <c r="AS471" s="119"/>
      <c r="AT471" s="119"/>
      <c r="AU471" s="119"/>
    </row>
    <row r="472" spans="3:50">
      <c r="C472" s="24"/>
      <c r="D472" s="24"/>
      <c r="AA472" s="119"/>
      <c r="AB472" s="119"/>
      <c r="AC472" s="119"/>
      <c r="AD472" s="119"/>
      <c r="AE472" s="119"/>
      <c r="AG472" s="146"/>
      <c r="AN472" s="119"/>
      <c r="AO472" s="119"/>
      <c r="AP472" s="119"/>
      <c r="AQ472" s="119"/>
      <c r="AR472" s="119"/>
      <c r="AS472" s="119"/>
      <c r="AT472" s="119"/>
      <c r="AU472" s="119"/>
    </row>
    <row r="473" spans="3:50">
      <c r="C473" s="24"/>
      <c r="D473" s="24"/>
      <c r="AA473" s="119"/>
      <c r="AB473" s="119"/>
      <c r="AC473" s="119"/>
      <c r="AD473" s="119"/>
      <c r="AE473" s="119"/>
      <c r="AG473" s="146"/>
      <c r="AN473" s="119"/>
      <c r="AO473" s="119"/>
      <c r="AP473" s="119"/>
      <c r="AQ473" s="119"/>
      <c r="AR473" s="119"/>
      <c r="AS473" s="119"/>
      <c r="AT473" s="119"/>
      <c r="AU473" s="119"/>
    </row>
    <row r="474" spans="3:50">
      <c r="C474" s="24"/>
      <c r="D474" s="24"/>
      <c r="AA474" s="119"/>
      <c r="AB474" s="119"/>
      <c r="AC474" s="119"/>
      <c r="AD474" s="119"/>
      <c r="AE474" s="119"/>
      <c r="AG474" s="146"/>
      <c r="AN474" s="119"/>
      <c r="AO474" s="119"/>
      <c r="AP474" s="119"/>
      <c r="AQ474" s="119"/>
      <c r="AR474" s="119"/>
      <c r="AS474" s="119"/>
      <c r="AT474" s="119"/>
      <c r="AU474" s="119"/>
    </row>
    <row r="475" spans="3:50">
      <c r="C475" s="24"/>
      <c r="D475" s="24"/>
      <c r="AA475" s="119"/>
      <c r="AB475" s="119"/>
      <c r="AC475" s="119"/>
      <c r="AD475" s="119"/>
      <c r="AE475" s="119"/>
      <c r="AG475" s="146"/>
      <c r="AN475" s="119"/>
      <c r="AO475" s="119"/>
      <c r="AP475" s="119"/>
      <c r="AQ475" s="119"/>
      <c r="AR475" s="119"/>
      <c r="AS475" s="119"/>
      <c r="AT475" s="119"/>
      <c r="AU475" s="119"/>
    </row>
    <row r="476" spans="3:50">
      <c r="C476" s="24"/>
      <c r="D476" s="24"/>
      <c r="AA476" s="119"/>
      <c r="AB476" s="119"/>
      <c r="AC476" s="119"/>
      <c r="AD476" s="119"/>
      <c r="AE476" s="119"/>
      <c r="AG476" s="146"/>
      <c r="AN476" s="119"/>
      <c r="AO476" s="119"/>
      <c r="AP476" s="119"/>
      <c r="AQ476" s="119"/>
      <c r="AR476" s="119"/>
      <c r="AS476" s="119"/>
      <c r="AT476" s="119"/>
      <c r="AU476" s="119"/>
    </row>
    <row r="477" spans="3:50">
      <c r="C477" s="24"/>
      <c r="D477" s="24"/>
      <c r="AA477" s="119"/>
      <c r="AB477" s="119"/>
      <c r="AC477" s="119"/>
      <c r="AD477" s="119"/>
      <c r="AE477" s="119"/>
      <c r="AG477" s="146"/>
      <c r="AN477" s="119"/>
      <c r="AO477" s="119"/>
      <c r="AP477" s="119"/>
      <c r="AQ477" s="119"/>
      <c r="AR477" s="119"/>
      <c r="AS477" s="119"/>
      <c r="AT477" s="119"/>
      <c r="AU477" s="119"/>
    </row>
    <row r="478" spans="3:50">
      <c r="C478" s="24"/>
      <c r="D478" s="24"/>
      <c r="AA478" s="119"/>
      <c r="AB478" s="119"/>
      <c r="AC478" s="119"/>
      <c r="AD478" s="119"/>
      <c r="AE478" s="119"/>
      <c r="AG478" s="146"/>
      <c r="AN478" s="119"/>
      <c r="AO478" s="119"/>
      <c r="AP478" s="119"/>
      <c r="AQ478" s="119"/>
      <c r="AR478" s="119"/>
      <c r="AS478" s="119"/>
      <c r="AT478" s="119"/>
      <c r="AU478" s="119"/>
    </row>
    <row r="479" spans="3:50">
      <c r="C479" s="24"/>
      <c r="D479" s="24"/>
      <c r="AA479" s="119"/>
      <c r="AB479" s="119"/>
      <c r="AC479" s="119"/>
      <c r="AD479" s="119"/>
      <c r="AE479" s="119"/>
      <c r="AG479" s="146"/>
      <c r="AN479" s="119"/>
      <c r="AO479" s="119"/>
      <c r="AP479" s="119"/>
      <c r="AQ479" s="119"/>
      <c r="AR479" s="119"/>
      <c r="AS479" s="119"/>
      <c r="AT479" s="119"/>
      <c r="AU479" s="119"/>
    </row>
    <row r="480" spans="3:50">
      <c r="C480" s="24"/>
      <c r="D480" s="24"/>
      <c r="AA480" s="119"/>
      <c r="AB480" s="119"/>
      <c r="AC480" s="119"/>
      <c r="AD480" s="119"/>
      <c r="AE480" s="119"/>
      <c r="AG480" s="146"/>
      <c r="AN480" s="119"/>
      <c r="AO480" s="119"/>
      <c r="AP480" s="119"/>
      <c r="AQ480" s="119"/>
      <c r="AR480" s="119"/>
      <c r="AS480" s="119"/>
      <c r="AT480" s="119"/>
      <c r="AU480" s="119"/>
    </row>
    <row r="481" spans="3:64">
      <c r="C481" s="24"/>
      <c r="D481" s="24"/>
      <c r="AA481" s="119"/>
      <c r="AB481" s="119"/>
      <c r="AC481" s="119"/>
      <c r="AD481" s="119"/>
      <c r="AE481" s="119"/>
      <c r="AG481" s="146"/>
      <c r="AN481" s="119"/>
      <c r="AO481" s="119"/>
      <c r="AP481" s="119"/>
      <c r="AQ481" s="119"/>
      <c r="AR481" s="119"/>
      <c r="AS481" s="119"/>
      <c r="AT481" s="119"/>
      <c r="AU481" s="119"/>
      <c r="AV481" s="119"/>
      <c r="AW481" s="119"/>
      <c r="AX481" s="119"/>
      <c r="AY481" s="119"/>
      <c r="AZ481" s="119"/>
      <c r="BA481" s="119"/>
      <c r="BB481" s="119"/>
      <c r="BC481" s="119"/>
      <c r="BD481" s="119"/>
      <c r="BE481" s="119"/>
      <c r="BF481" s="119"/>
      <c r="BG481" s="119"/>
      <c r="BH481" s="119"/>
      <c r="BI481" s="119"/>
      <c r="BJ481" s="119"/>
      <c r="BK481" s="119"/>
      <c r="BL481" s="119"/>
    </row>
    <row r="482" spans="3:64">
      <c r="C482" s="24"/>
      <c r="D482" s="24"/>
      <c r="AA482" s="119"/>
      <c r="AB482" s="119"/>
      <c r="AC482" s="119"/>
      <c r="AD482" s="119"/>
      <c r="AE482" s="119"/>
      <c r="AG482" s="146"/>
      <c r="AN482" s="119"/>
      <c r="AO482" s="119"/>
      <c r="AP482" s="119"/>
      <c r="AQ482" s="119"/>
      <c r="AR482" s="119"/>
      <c r="AS482" s="119"/>
      <c r="AT482" s="119"/>
      <c r="AU482" s="119"/>
    </row>
    <row r="483" spans="3:64">
      <c r="C483" s="24"/>
      <c r="D483" s="24"/>
      <c r="AA483" s="119"/>
      <c r="AB483" s="119"/>
      <c r="AC483" s="119"/>
      <c r="AD483" s="119"/>
      <c r="AE483" s="119"/>
      <c r="AG483" s="146"/>
      <c r="AN483" s="119"/>
      <c r="AO483" s="119"/>
      <c r="AP483" s="119"/>
      <c r="AQ483" s="119"/>
      <c r="AR483" s="119"/>
      <c r="AS483" s="119"/>
      <c r="AT483" s="119"/>
      <c r="AU483" s="119"/>
    </row>
    <row r="484" spans="3:64">
      <c r="C484" s="24"/>
      <c r="D484" s="24"/>
      <c r="AA484" s="119"/>
      <c r="AB484" s="119"/>
      <c r="AC484" s="119"/>
      <c r="AD484" s="119"/>
      <c r="AE484" s="119"/>
      <c r="AG484" s="146"/>
      <c r="AN484" s="119"/>
      <c r="AO484" s="119"/>
      <c r="AP484" s="119"/>
      <c r="AQ484" s="119"/>
      <c r="AR484" s="119"/>
      <c r="AS484" s="119"/>
      <c r="AT484" s="119"/>
      <c r="AU484" s="119"/>
    </row>
    <row r="485" spans="3:64">
      <c r="C485" s="24"/>
      <c r="D485" s="24"/>
      <c r="AA485" s="119"/>
      <c r="AB485" s="119"/>
      <c r="AC485" s="119"/>
      <c r="AD485" s="119"/>
      <c r="AE485" s="119"/>
      <c r="AG485" s="146"/>
      <c r="AN485" s="119"/>
      <c r="AO485" s="119"/>
      <c r="AP485" s="119"/>
      <c r="AQ485" s="119"/>
      <c r="AR485" s="119"/>
      <c r="AS485" s="119"/>
      <c r="AT485" s="119"/>
      <c r="AU485" s="119"/>
    </row>
    <row r="486" spans="3:64">
      <c r="C486" s="24"/>
      <c r="D486" s="24"/>
      <c r="AA486" s="119"/>
      <c r="AB486" s="119"/>
      <c r="AC486" s="119"/>
      <c r="AD486" s="119"/>
      <c r="AE486" s="119"/>
      <c r="AG486" s="146"/>
      <c r="AN486" s="119"/>
      <c r="AO486" s="119"/>
      <c r="AP486" s="119"/>
      <c r="AQ486" s="119"/>
      <c r="AR486" s="119"/>
      <c r="AS486" s="119"/>
      <c r="AT486" s="119"/>
      <c r="AU486" s="119"/>
    </row>
    <row r="487" spans="3:64">
      <c r="C487" s="24"/>
      <c r="D487" s="24"/>
      <c r="AA487" s="119"/>
      <c r="AB487" s="119"/>
      <c r="AC487" s="119"/>
      <c r="AD487" s="119"/>
      <c r="AE487" s="119"/>
      <c r="AG487" s="146"/>
      <c r="AN487" s="119"/>
      <c r="AO487" s="119"/>
      <c r="AP487" s="119"/>
      <c r="AQ487" s="119"/>
      <c r="AR487" s="119"/>
      <c r="AS487" s="119"/>
      <c r="AT487" s="119"/>
      <c r="AU487" s="119"/>
    </row>
    <row r="488" spans="3:64">
      <c r="C488" s="24"/>
      <c r="D488" s="24"/>
      <c r="AA488" s="119"/>
      <c r="AB488" s="119"/>
      <c r="AC488" s="119"/>
      <c r="AD488" s="119"/>
      <c r="AE488" s="119"/>
      <c r="AG488" s="146"/>
      <c r="AN488" s="119"/>
      <c r="AO488" s="119"/>
      <c r="AP488" s="119"/>
      <c r="AQ488" s="119"/>
      <c r="AR488" s="119"/>
      <c r="AS488" s="119"/>
      <c r="AT488" s="119"/>
      <c r="AU488" s="119"/>
    </row>
    <row r="489" spans="3:64">
      <c r="C489" s="24"/>
      <c r="D489" s="24"/>
      <c r="AA489" s="119"/>
      <c r="AB489" s="119"/>
      <c r="AC489" s="119"/>
      <c r="AD489" s="119"/>
      <c r="AE489" s="119"/>
      <c r="AG489" s="146"/>
      <c r="AN489" s="119"/>
      <c r="AO489" s="119"/>
      <c r="AP489" s="119"/>
      <c r="AQ489" s="119"/>
      <c r="AR489" s="119"/>
      <c r="AS489" s="119"/>
      <c r="AT489" s="119"/>
      <c r="AU489" s="119"/>
    </row>
    <row r="490" spans="3:64">
      <c r="C490" s="24"/>
      <c r="D490" s="24"/>
      <c r="AA490" s="119"/>
      <c r="AB490" s="119"/>
      <c r="AC490" s="119"/>
      <c r="AD490" s="119"/>
      <c r="AE490" s="119"/>
      <c r="AG490" s="146"/>
      <c r="AN490" s="119"/>
      <c r="AO490" s="119"/>
      <c r="AP490" s="119"/>
      <c r="AQ490" s="119"/>
      <c r="AR490" s="119"/>
      <c r="AS490" s="119"/>
      <c r="AT490" s="119"/>
      <c r="AU490" s="119"/>
    </row>
    <row r="491" spans="3:64">
      <c r="C491" s="24"/>
      <c r="D491" s="24"/>
      <c r="AA491" s="119"/>
      <c r="AB491" s="119"/>
      <c r="AC491" s="119"/>
      <c r="AD491" s="119"/>
      <c r="AE491" s="119"/>
      <c r="AG491" s="146"/>
      <c r="AN491" s="119"/>
      <c r="AO491" s="119"/>
      <c r="AP491" s="119"/>
      <c r="AQ491" s="119"/>
      <c r="AR491" s="119"/>
      <c r="AS491" s="119"/>
      <c r="AT491" s="119"/>
      <c r="AU491" s="119"/>
    </row>
    <row r="492" spans="3:64">
      <c r="C492" s="24"/>
      <c r="D492" s="24"/>
      <c r="AA492" s="119"/>
      <c r="AB492" s="119"/>
      <c r="AC492" s="119"/>
      <c r="AD492" s="119"/>
      <c r="AE492" s="119"/>
      <c r="AG492" s="146"/>
      <c r="AN492" s="119"/>
      <c r="AO492" s="119"/>
      <c r="AP492" s="119"/>
      <c r="AQ492" s="119"/>
      <c r="AR492" s="119"/>
      <c r="AS492" s="119"/>
      <c r="AT492" s="119"/>
      <c r="AU492" s="119"/>
    </row>
    <row r="493" spans="3:64">
      <c r="C493" s="24"/>
      <c r="D493" s="24"/>
      <c r="AA493" s="119"/>
      <c r="AB493" s="119"/>
      <c r="AC493" s="119"/>
      <c r="AD493" s="119"/>
      <c r="AE493" s="119"/>
      <c r="AG493" s="146"/>
      <c r="AN493" s="119"/>
      <c r="AO493" s="119"/>
      <c r="AP493" s="119"/>
      <c r="AQ493" s="119"/>
      <c r="AR493" s="119"/>
      <c r="AS493" s="119"/>
      <c r="AT493" s="119"/>
      <c r="AU493" s="119"/>
    </row>
    <row r="494" spans="3:64">
      <c r="C494" s="24"/>
      <c r="D494" s="24"/>
      <c r="AA494" s="119"/>
      <c r="AB494" s="119"/>
      <c r="AC494" s="119"/>
      <c r="AD494" s="119"/>
      <c r="AE494" s="119"/>
      <c r="AG494" s="146"/>
      <c r="AN494" s="119"/>
      <c r="AO494" s="119"/>
      <c r="AP494" s="119"/>
      <c r="AQ494" s="119"/>
      <c r="AR494" s="119"/>
      <c r="AS494" s="119"/>
      <c r="AT494" s="119"/>
      <c r="AU494" s="119"/>
    </row>
    <row r="495" spans="3:64">
      <c r="C495" s="24"/>
      <c r="D495" s="24"/>
      <c r="AA495" s="119"/>
      <c r="AB495" s="119"/>
      <c r="AC495" s="119"/>
      <c r="AD495" s="119"/>
      <c r="AE495" s="119"/>
      <c r="AG495" s="146"/>
      <c r="AN495" s="119"/>
      <c r="AO495" s="119"/>
      <c r="AP495" s="119"/>
      <c r="AQ495" s="119"/>
      <c r="AR495" s="119"/>
      <c r="AS495" s="119"/>
      <c r="AT495" s="119"/>
      <c r="AU495" s="119"/>
    </row>
    <row r="496" spans="3:64">
      <c r="C496" s="24"/>
      <c r="D496" s="24"/>
      <c r="AA496" s="119"/>
      <c r="AB496" s="119"/>
      <c r="AC496" s="119"/>
      <c r="AD496" s="119"/>
      <c r="AE496" s="119"/>
      <c r="AG496" s="146"/>
      <c r="AN496" s="119"/>
      <c r="AO496" s="119"/>
      <c r="AP496" s="119"/>
      <c r="AQ496" s="119"/>
      <c r="AR496" s="119"/>
      <c r="AS496" s="119"/>
      <c r="AT496" s="119"/>
      <c r="AU496" s="119"/>
    </row>
    <row r="497" spans="3:48">
      <c r="C497" s="24"/>
      <c r="D497" s="24"/>
      <c r="AA497" s="119"/>
      <c r="AB497" s="119"/>
      <c r="AC497" s="119"/>
      <c r="AD497" s="119"/>
      <c r="AE497" s="119"/>
      <c r="AG497" s="146"/>
      <c r="AN497" s="119"/>
      <c r="AO497" s="119"/>
      <c r="AP497" s="119"/>
      <c r="AQ497" s="119"/>
      <c r="AR497" s="119"/>
      <c r="AS497" s="119"/>
      <c r="AT497" s="119"/>
      <c r="AU497" s="119"/>
    </row>
    <row r="498" spans="3:48">
      <c r="C498" s="24"/>
      <c r="D498" s="24"/>
      <c r="AA498" s="119"/>
      <c r="AB498" s="119"/>
      <c r="AC498" s="119"/>
      <c r="AD498" s="119"/>
      <c r="AE498" s="119"/>
      <c r="AG498" s="146"/>
      <c r="AN498" s="119"/>
      <c r="AO498" s="119"/>
      <c r="AP498" s="119"/>
      <c r="AQ498" s="119"/>
      <c r="AR498" s="119"/>
      <c r="AS498" s="119"/>
      <c r="AT498" s="119"/>
      <c r="AU498" s="119"/>
    </row>
    <row r="499" spans="3:48">
      <c r="C499" s="24"/>
      <c r="D499" s="24"/>
      <c r="AA499" s="119"/>
      <c r="AB499" s="119"/>
      <c r="AC499" s="119"/>
      <c r="AD499" s="119"/>
      <c r="AE499" s="119"/>
      <c r="AG499" s="146"/>
      <c r="AN499" s="119"/>
      <c r="AO499" s="119"/>
      <c r="AP499" s="119"/>
      <c r="AQ499" s="119"/>
      <c r="AR499" s="119"/>
      <c r="AS499" s="119"/>
      <c r="AT499" s="119"/>
      <c r="AU499" s="119"/>
    </row>
    <row r="500" spans="3:48">
      <c r="C500" s="24"/>
      <c r="D500" s="24"/>
      <c r="AA500" s="119"/>
      <c r="AB500" s="119"/>
      <c r="AC500" s="119"/>
      <c r="AD500" s="119"/>
      <c r="AE500" s="119"/>
      <c r="AG500" s="146"/>
      <c r="AN500" s="119"/>
      <c r="AO500" s="119"/>
      <c r="AP500" s="119"/>
      <c r="AQ500" s="119"/>
      <c r="AR500" s="119"/>
      <c r="AS500" s="119"/>
      <c r="AT500" s="119"/>
      <c r="AU500" s="119"/>
    </row>
    <row r="501" spans="3:48">
      <c r="C501" s="24"/>
      <c r="D501" s="24"/>
      <c r="AA501" s="119"/>
      <c r="AB501" s="119"/>
      <c r="AC501" s="119"/>
      <c r="AD501" s="119"/>
      <c r="AE501" s="119"/>
      <c r="AG501" s="146"/>
      <c r="AN501" s="119"/>
      <c r="AO501" s="119"/>
      <c r="AP501" s="119"/>
      <c r="AQ501" s="119"/>
      <c r="AR501" s="119"/>
      <c r="AS501" s="119"/>
      <c r="AT501" s="119"/>
      <c r="AU501" s="119"/>
    </row>
    <row r="502" spans="3:48">
      <c r="C502" s="24"/>
      <c r="D502" s="24"/>
      <c r="AA502" s="119"/>
      <c r="AB502" s="119"/>
      <c r="AC502" s="119"/>
      <c r="AD502" s="119"/>
      <c r="AE502" s="119"/>
      <c r="AG502" s="146"/>
      <c r="AN502" s="119"/>
      <c r="AO502" s="119"/>
      <c r="AP502" s="119"/>
      <c r="AQ502" s="119"/>
      <c r="AR502" s="119"/>
      <c r="AS502" s="119"/>
      <c r="AT502" s="119"/>
      <c r="AU502" s="119"/>
    </row>
    <row r="503" spans="3:48">
      <c r="C503" s="24"/>
      <c r="D503" s="24"/>
      <c r="AA503" s="119"/>
      <c r="AB503" s="119"/>
      <c r="AC503" s="119"/>
      <c r="AD503" s="119"/>
      <c r="AE503" s="119"/>
      <c r="AG503" s="146"/>
      <c r="AN503" s="119"/>
      <c r="AO503" s="119"/>
      <c r="AP503" s="119"/>
      <c r="AQ503" s="119"/>
      <c r="AR503" s="119"/>
      <c r="AS503" s="119"/>
      <c r="AT503" s="119"/>
      <c r="AU503" s="119"/>
    </row>
    <row r="504" spans="3:48">
      <c r="C504" s="24"/>
      <c r="D504" s="24"/>
      <c r="AA504" s="119"/>
      <c r="AB504" s="119"/>
      <c r="AC504" s="119"/>
      <c r="AD504" s="119"/>
      <c r="AE504" s="119"/>
      <c r="AG504" s="146"/>
      <c r="AN504" s="119"/>
      <c r="AO504" s="119"/>
      <c r="AP504" s="119"/>
      <c r="AQ504" s="119"/>
      <c r="AR504" s="119"/>
      <c r="AS504" s="119"/>
      <c r="AT504" s="119"/>
      <c r="AU504" s="119"/>
    </row>
    <row r="505" spans="3:48">
      <c r="C505" s="24"/>
      <c r="D505" s="24"/>
      <c r="AA505" s="119"/>
      <c r="AB505" s="119"/>
      <c r="AC505" s="119"/>
      <c r="AD505" s="119"/>
      <c r="AE505" s="119"/>
      <c r="AG505" s="146"/>
      <c r="AN505" s="119"/>
      <c r="AO505" s="119"/>
      <c r="AP505" s="119"/>
      <c r="AQ505" s="119"/>
      <c r="AR505" s="119"/>
      <c r="AS505" s="119"/>
      <c r="AT505" s="119"/>
      <c r="AU505" s="119"/>
    </row>
    <row r="506" spans="3:48">
      <c r="C506" s="24"/>
      <c r="D506" s="24"/>
      <c r="AA506" s="119"/>
      <c r="AB506" s="119"/>
      <c r="AC506" s="119"/>
      <c r="AD506" s="119"/>
      <c r="AE506" s="119"/>
      <c r="AG506" s="146"/>
      <c r="AN506" s="119"/>
      <c r="AO506" s="119"/>
      <c r="AP506" s="119"/>
      <c r="AQ506" s="119"/>
      <c r="AR506" s="119"/>
      <c r="AS506" s="119"/>
      <c r="AT506" s="119"/>
      <c r="AU506" s="119"/>
    </row>
    <row r="507" spans="3:48">
      <c r="C507" s="24"/>
      <c r="D507" s="24"/>
      <c r="AA507" s="119"/>
      <c r="AB507" s="119"/>
      <c r="AC507" s="119"/>
      <c r="AD507" s="119"/>
      <c r="AE507" s="119"/>
      <c r="AG507" s="146"/>
      <c r="AN507" s="119"/>
      <c r="AO507" s="119"/>
      <c r="AP507" s="119"/>
      <c r="AQ507" s="119"/>
      <c r="AR507" s="119"/>
      <c r="AS507" s="119"/>
      <c r="AT507" s="119"/>
      <c r="AU507" s="119"/>
    </row>
    <row r="508" spans="3:48">
      <c r="C508" s="24"/>
      <c r="D508" s="24"/>
      <c r="AA508" s="119"/>
      <c r="AB508" s="119"/>
      <c r="AC508" s="119"/>
      <c r="AD508" s="119"/>
      <c r="AE508" s="119"/>
      <c r="AG508" s="146"/>
      <c r="AN508" s="119"/>
      <c r="AO508" s="119"/>
      <c r="AP508" s="119"/>
      <c r="AQ508" s="119"/>
      <c r="AR508" s="119"/>
      <c r="AS508" s="119"/>
      <c r="AT508" s="119"/>
      <c r="AU508" s="119"/>
    </row>
    <row r="509" spans="3:48">
      <c r="C509" s="24"/>
      <c r="D509" s="24"/>
      <c r="AA509" s="119"/>
      <c r="AB509" s="119"/>
      <c r="AC509" s="119"/>
      <c r="AD509" s="119"/>
      <c r="AE509" s="119"/>
      <c r="AG509" s="146"/>
      <c r="AN509" s="119"/>
      <c r="AO509" s="119"/>
      <c r="AP509" s="119"/>
      <c r="AQ509" s="119"/>
      <c r="AR509" s="119"/>
      <c r="AS509" s="119"/>
      <c r="AT509" s="119"/>
      <c r="AU509" s="119"/>
    </row>
    <row r="510" spans="3:48">
      <c r="C510" s="24"/>
      <c r="D510" s="24"/>
      <c r="AA510" s="119"/>
      <c r="AB510" s="119"/>
      <c r="AC510" s="119"/>
      <c r="AD510" s="119"/>
      <c r="AE510" s="119"/>
      <c r="AG510" s="146"/>
      <c r="AN510" s="119"/>
      <c r="AO510" s="119"/>
      <c r="AP510" s="119"/>
      <c r="AQ510" s="119"/>
      <c r="AR510" s="119"/>
      <c r="AS510" s="119"/>
      <c r="AT510" s="119"/>
      <c r="AU510" s="119"/>
    </row>
    <row r="511" spans="3:48">
      <c r="C511" s="24"/>
      <c r="D511" s="24"/>
      <c r="AA511" s="119"/>
      <c r="AB511" s="119"/>
      <c r="AC511" s="119"/>
      <c r="AD511" s="119"/>
      <c r="AE511" s="119"/>
      <c r="AG511" s="146"/>
      <c r="AN511" s="119"/>
      <c r="AO511" s="119"/>
      <c r="AP511" s="119"/>
      <c r="AQ511" s="119"/>
      <c r="AR511" s="119"/>
      <c r="AS511" s="119"/>
      <c r="AT511" s="119"/>
      <c r="AU511" s="119"/>
      <c r="AV511" s="119"/>
    </row>
    <row r="512" spans="3:48">
      <c r="C512" s="24"/>
      <c r="D512" s="24"/>
      <c r="AA512" s="119"/>
      <c r="AB512" s="119"/>
      <c r="AC512" s="119"/>
      <c r="AD512" s="119"/>
      <c r="AE512" s="119"/>
      <c r="AG512" s="146"/>
      <c r="AN512" s="119"/>
      <c r="AO512" s="119"/>
      <c r="AP512" s="119"/>
      <c r="AQ512" s="119"/>
      <c r="AR512" s="119"/>
      <c r="AS512" s="119"/>
      <c r="AT512" s="119"/>
      <c r="AU512" s="119"/>
    </row>
    <row r="513" spans="3:64">
      <c r="C513" s="24"/>
      <c r="D513" s="24"/>
      <c r="AA513" s="119"/>
      <c r="AB513" s="119"/>
      <c r="AC513" s="119"/>
      <c r="AD513" s="119"/>
      <c r="AE513" s="119"/>
      <c r="AG513" s="146"/>
      <c r="AN513" s="119"/>
      <c r="AO513" s="119"/>
      <c r="AP513" s="119"/>
      <c r="AQ513" s="119"/>
      <c r="AR513" s="119"/>
      <c r="AS513" s="119"/>
      <c r="AT513" s="119"/>
      <c r="AU513" s="119"/>
    </row>
    <row r="514" spans="3:64">
      <c r="C514" s="24"/>
      <c r="D514" s="24"/>
      <c r="AA514" s="119"/>
      <c r="AB514" s="119"/>
      <c r="AC514" s="119"/>
      <c r="AD514" s="119"/>
      <c r="AE514" s="119"/>
      <c r="AG514" s="146"/>
      <c r="AN514" s="119"/>
      <c r="AO514" s="119"/>
      <c r="AP514" s="119"/>
      <c r="AQ514" s="119"/>
      <c r="AR514" s="119"/>
      <c r="AS514" s="119"/>
      <c r="AT514" s="119"/>
      <c r="AU514" s="119"/>
      <c r="AV514" s="119"/>
    </row>
    <row r="515" spans="3:64">
      <c r="C515" s="24"/>
      <c r="D515" s="24"/>
      <c r="AA515" s="119"/>
      <c r="AB515" s="119"/>
      <c r="AC515" s="119"/>
      <c r="AD515" s="119"/>
      <c r="AE515" s="119"/>
      <c r="AG515" s="146"/>
      <c r="AN515" s="119"/>
      <c r="AO515" s="119"/>
      <c r="AP515" s="119"/>
      <c r="AQ515" s="119"/>
      <c r="AR515" s="119"/>
      <c r="AS515" s="119"/>
      <c r="AT515" s="119"/>
      <c r="AU515" s="119"/>
      <c r="AV515" s="119"/>
      <c r="AW515" s="119"/>
      <c r="AX515" s="119"/>
      <c r="AY515" s="119"/>
      <c r="AZ515" s="119"/>
      <c r="BA515" s="119"/>
      <c r="BB515" s="119"/>
      <c r="BC515" s="119"/>
      <c r="BD515" s="119"/>
      <c r="BE515" s="119"/>
      <c r="BF515" s="119"/>
      <c r="BG515" s="119"/>
      <c r="BH515" s="119"/>
      <c r="BI515" s="119"/>
      <c r="BJ515" s="119"/>
      <c r="BK515" s="119"/>
      <c r="BL515" s="119"/>
    </row>
    <row r="516" spans="3:64">
      <c r="C516" s="24"/>
      <c r="D516" s="24"/>
      <c r="AA516" s="119"/>
      <c r="AB516" s="119"/>
      <c r="AC516" s="119"/>
      <c r="AD516" s="119"/>
      <c r="AE516" s="119"/>
      <c r="AG516" s="146"/>
      <c r="AN516" s="119"/>
      <c r="AO516" s="119"/>
      <c r="AP516" s="119"/>
      <c r="AQ516" s="119"/>
      <c r="AR516" s="119"/>
      <c r="AS516" s="119"/>
      <c r="AT516" s="119"/>
      <c r="AU516" s="119"/>
    </row>
    <row r="517" spans="3:64">
      <c r="C517" s="24"/>
      <c r="D517" s="24"/>
      <c r="AA517" s="119"/>
      <c r="AB517" s="119"/>
      <c r="AC517" s="119"/>
      <c r="AD517" s="119"/>
      <c r="AE517" s="119"/>
      <c r="AG517" s="146"/>
      <c r="AN517" s="119"/>
      <c r="AO517" s="119"/>
      <c r="AP517" s="119"/>
      <c r="AQ517" s="119"/>
      <c r="AR517" s="119"/>
      <c r="AS517" s="119"/>
      <c r="AT517" s="119"/>
      <c r="AU517" s="119"/>
    </row>
    <row r="518" spans="3:64">
      <c r="C518" s="24"/>
      <c r="D518" s="24"/>
      <c r="AA518" s="119"/>
      <c r="AB518" s="119"/>
      <c r="AC518" s="119"/>
      <c r="AD518" s="119"/>
      <c r="AE518" s="119"/>
      <c r="AG518" s="146"/>
      <c r="AN518" s="119"/>
      <c r="AO518" s="119"/>
      <c r="AP518" s="119"/>
      <c r="AQ518" s="119"/>
      <c r="AR518" s="119"/>
      <c r="AS518" s="119"/>
      <c r="AT518" s="119"/>
      <c r="AU518" s="119"/>
    </row>
    <row r="519" spans="3:64">
      <c r="C519" s="24"/>
      <c r="D519" s="24"/>
      <c r="AA519" s="119"/>
      <c r="AB519" s="119"/>
      <c r="AC519" s="119"/>
      <c r="AD519" s="119"/>
      <c r="AE519" s="119"/>
      <c r="AG519" s="146"/>
      <c r="AN519" s="119"/>
      <c r="AO519" s="119"/>
      <c r="AP519" s="119"/>
      <c r="AQ519" s="119"/>
      <c r="AR519" s="119"/>
      <c r="AS519" s="119"/>
      <c r="AT519" s="119"/>
      <c r="AU519" s="119"/>
    </row>
    <row r="520" spans="3:64">
      <c r="C520" s="24"/>
      <c r="D520" s="24"/>
      <c r="AA520" s="119"/>
      <c r="AB520" s="119"/>
      <c r="AC520" s="119"/>
      <c r="AD520" s="119"/>
      <c r="AE520" s="119"/>
      <c r="AG520" s="146"/>
      <c r="AN520" s="119"/>
      <c r="AO520" s="119"/>
      <c r="AP520" s="119"/>
      <c r="AQ520" s="119"/>
      <c r="AR520" s="119"/>
      <c r="AS520" s="119"/>
      <c r="AT520" s="119"/>
      <c r="AU520" s="119"/>
    </row>
    <row r="521" spans="3:64">
      <c r="C521" s="24"/>
      <c r="D521" s="24"/>
      <c r="AA521" s="119"/>
      <c r="AB521" s="119"/>
      <c r="AC521" s="119"/>
      <c r="AD521" s="119"/>
      <c r="AE521" s="119"/>
      <c r="AG521" s="146"/>
      <c r="AN521" s="119"/>
      <c r="AO521" s="119"/>
      <c r="AP521" s="119"/>
      <c r="AQ521" s="119"/>
      <c r="AR521" s="119"/>
      <c r="AS521" s="119"/>
      <c r="AT521" s="119"/>
      <c r="AU521" s="119"/>
    </row>
    <row r="522" spans="3:64">
      <c r="C522" s="24"/>
      <c r="D522" s="24"/>
      <c r="AA522" s="119"/>
      <c r="AB522" s="119"/>
      <c r="AC522" s="119"/>
      <c r="AD522" s="119"/>
      <c r="AE522" s="119"/>
      <c r="AG522" s="146"/>
      <c r="AN522" s="119"/>
      <c r="AO522" s="119"/>
      <c r="AP522" s="119"/>
      <c r="AQ522" s="119"/>
      <c r="AR522" s="119"/>
      <c r="AS522" s="119"/>
      <c r="AT522" s="119"/>
      <c r="AU522" s="119"/>
    </row>
    <row r="523" spans="3:64">
      <c r="C523" s="24"/>
      <c r="D523" s="24"/>
      <c r="AA523" s="119"/>
      <c r="AB523" s="119"/>
      <c r="AC523" s="119"/>
      <c r="AD523" s="119"/>
      <c r="AE523" s="119"/>
      <c r="AG523" s="146"/>
      <c r="AN523" s="119"/>
      <c r="AO523" s="119"/>
      <c r="AP523" s="119"/>
      <c r="AQ523" s="119"/>
      <c r="AR523" s="119"/>
      <c r="AS523" s="119"/>
      <c r="AT523" s="119"/>
      <c r="AU523" s="119"/>
    </row>
    <row r="524" spans="3:64">
      <c r="C524" s="24"/>
      <c r="D524" s="24"/>
      <c r="AA524" s="119"/>
      <c r="AB524" s="119"/>
      <c r="AC524" s="119"/>
      <c r="AD524" s="119"/>
      <c r="AE524" s="119"/>
      <c r="AG524" s="146"/>
      <c r="AN524" s="119"/>
      <c r="AO524" s="119"/>
      <c r="AP524" s="119"/>
      <c r="AQ524" s="119"/>
      <c r="AR524" s="119"/>
      <c r="AS524" s="119"/>
      <c r="AT524" s="119"/>
      <c r="AU524" s="119"/>
      <c r="AV524" s="119"/>
      <c r="AX524" s="119"/>
    </row>
    <row r="525" spans="3:64">
      <c r="C525" s="24"/>
      <c r="D525" s="24"/>
      <c r="AA525" s="119"/>
      <c r="AB525" s="119"/>
      <c r="AC525" s="119"/>
      <c r="AD525" s="119"/>
      <c r="AE525" s="119"/>
      <c r="AG525" s="146"/>
      <c r="AN525" s="119"/>
      <c r="AO525" s="119"/>
      <c r="AP525" s="119"/>
      <c r="AQ525" s="119"/>
      <c r="AR525" s="119"/>
      <c r="AS525" s="119"/>
      <c r="AT525" s="119"/>
      <c r="AU525" s="119"/>
    </row>
    <row r="526" spans="3:64">
      <c r="C526" s="24"/>
      <c r="D526" s="24"/>
      <c r="AA526" s="119"/>
      <c r="AB526" s="119"/>
      <c r="AC526" s="119"/>
      <c r="AD526" s="119"/>
      <c r="AE526" s="119"/>
      <c r="AG526" s="146"/>
      <c r="AN526" s="119"/>
      <c r="AO526" s="119"/>
      <c r="AP526" s="119"/>
      <c r="AQ526" s="119"/>
      <c r="AR526" s="119"/>
      <c r="AS526" s="119"/>
      <c r="AT526" s="119"/>
      <c r="AU526" s="119"/>
    </row>
    <row r="527" spans="3:64">
      <c r="C527" s="24"/>
      <c r="D527" s="24"/>
      <c r="AA527" s="119"/>
      <c r="AB527" s="119"/>
      <c r="AC527" s="119"/>
      <c r="AD527" s="119"/>
      <c r="AE527" s="119"/>
      <c r="AG527" s="146"/>
      <c r="AN527" s="119"/>
      <c r="AO527" s="119"/>
      <c r="AP527" s="119"/>
      <c r="AQ527" s="119"/>
      <c r="AR527" s="119"/>
      <c r="AS527" s="119"/>
      <c r="AT527" s="119"/>
      <c r="AU527" s="119"/>
    </row>
    <row r="528" spans="3:64">
      <c r="C528" s="24"/>
      <c r="D528" s="24"/>
      <c r="AA528" s="119"/>
      <c r="AB528" s="119"/>
      <c r="AC528" s="119"/>
      <c r="AD528" s="119"/>
      <c r="AE528" s="119"/>
      <c r="AG528" s="146"/>
      <c r="AN528" s="119"/>
      <c r="AO528" s="119"/>
      <c r="AP528" s="119"/>
      <c r="AQ528" s="119"/>
      <c r="AR528" s="119"/>
      <c r="AS528" s="119"/>
      <c r="AT528" s="119"/>
      <c r="AU528" s="119"/>
    </row>
    <row r="529" spans="3:64">
      <c r="C529" s="24"/>
      <c r="D529" s="24"/>
      <c r="AA529" s="119"/>
      <c r="AB529" s="119"/>
      <c r="AC529" s="119"/>
      <c r="AD529" s="119"/>
      <c r="AE529" s="119"/>
      <c r="AG529" s="146"/>
      <c r="AN529" s="119"/>
      <c r="AO529" s="119"/>
      <c r="AP529" s="119"/>
      <c r="AQ529" s="119"/>
      <c r="AR529" s="119"/>
      <c r="AS529" s="119"/>
      <c r="AT529" s="119"/>
      <c r="AU529" s="119"/>
    </row>
    <row r="530" spans="3:64">
      <c r="C530" s="24"/>
      <c r="D530" s="24"/>
      <c r="AA530" s="119"/>
      <c r="AB530" s="119"/>
      <c r="AC530" s="119"/>
      <c r="AD530" s="119"/>
      <c r="AE530" s="119"/>
      <c r="AG530" s="146"/>
      <c r="AN530" s="119"/>
      <c r="AO530" s="119"/>
      <c r="AP530" s="119"/>
      <c r="AQ530" s="119"/>
      <c r="AR530" s="119"/>
      <c r="AS530" s="119"/>
      <c r="AT530" s="119"/>
      <c r="AU530" s="119"/>
      <c r="AV530" s="119"/>
      <c r="AW530" s="119"/>
      <c r="AX530" s="119"/>
      <c r="AY530" s="119"/>
      <c r="AZ530" s="119"/>
      <c r="BA530" s="119"/>
      <c r="BB530" s="119"/>
      <c r="BC530" s="119"/>
      <c r="BD530" s="119"/>
      <c r="BE530" s="119"/>
      <c r="BF530" s="119"/>
      <c r="BG530" s="119"/>
      <c r="BH530" s="119"/>
      <c r="BI530" s="119"/>
      <c r="BJ530" s="119"/>
      <c r="BK530" s="119"/>
      <c r="BL530" s="119"/>
    </row>
    <row r="531" spans="3:64">
      <c r="C531" s="24"/>
      <c r="D531" s="24"/>
      <c r="AA531" s="119"/>
      <c r="AB531" s="119"/>
      <c r="AC531" s="119"/>
      <c r="AD531" s="119"/>
      <c r="AE531" s="119"/>
      <c r="AG531" s="146"/>
      <c r="AN531" s="119"/>
      <c r="AO531" s="119"/>
      <c r="AP531" s="119"/>
      <c r="AQ531" s="119"/>
      <c r="AR531" s="119"/>
      <c r="AS531" s="119"/>
      <c r="AT531" s="119"/>
      <c r="AU531" s="119"/>
    </row>
    <row r="532" spans="3:64">
      <c r="C532" s="24"/>
      <c r="D532" s="24"/>
      <c r="AA532" s="119"/>
      <c r="AB532" s="119"/>
      <c r="AC532" s="119"/>
      <c r="AD532" s="119"/>
      <c r="AE532" s="119"/>
      <c r="AG532" s="146"/>
      <c r="AN532" s="119"/>
      <c r="AO532" s="119"/>
      <c r="AP532" s="119"/>
      <c r="AQ532" s="119"/>
      <c r="AR532" s="119"/>
      <c r="AS532" s="119"/>
      <c r="AT532" s="119"/>
      <c r="AU532" s="119"/>
    </row>
    <row r="533" spans="3:64">
      <c r="C533" s="24"/>
      <c r="D533" s="24"/>
      <c r="AA533" s="119"/>
      <c r="AB533" s="119"/>
      <c r="AC533" s="119"/>
      <c r="AD533" s="119"/>
      <c r="AE533" s="119"/>
      <c r="AG533" s="146"/>
      <c r="AN533" s="119"/>
      <c r="AO533" s="119"/>
      <c r="AP533" s="119"/>
      <c r="AQ533" s="119"/>
      <c r="AR533" s="119"/>
      <c r="AS533" s="119"/>
      <c r="AT533" s="119"/>
      <c r="AU533" s="119"/>
    </row>
    <row r="534" spans="3:64">
      <c r="C534" s="24"/>
      <c r="D534" s="24"/>
      <c r="AA534" s="119"/>
      <c r="AB534" s="119"/>
      <c r="AC534" s="119"/>
      <c r="AD534" s="119"/>
      <c r="AE534" s="119"/>
      <c r="AG534" s="146"/>
      <c r="AN534" s="119"/>
      <c r="AO534" s="119"/>
      <c r="AP534" s="119"/>
      <c r="AQ534" s="119"/>
      <c r="AR534" s="119"/>
      <c r="AS534" s="119"/>
      <c r="AT534" s="119"/>
      <c r="AU534" s="119"/>
    </row>
    <row r="535" spans="3:64">
      <c r="C535" s="24"/>
      <c r="D535" s="24"/>
      <c r="AA535" s="119"/>
      <c r="AB535" s="119"/>
      <c r="AC535" s="119"/>
      <c r="AD535" s="119"/>
      <c r="AE535" s="119"/>
      <c r="AG535" s="146"/>
      <c r="AN535" s="119"/>
      <c r="AO535" s="119"/>
      <c r="AP535" s="119"/>
      <c r="AQ535" s="119"/>
      <c r="AR535" s="119"/>
      <c r="AS535" s="119"/>
      <c r="AT535" s="119"/>
      <c r="AU535" s="119"/>
    </row>
    <row r="536" spans="3:64">
      <c r="C536" s="24"/>
      <c r="D536" s="24"/>
      <c r="AA536" s="119"/>
      <c r="AB536" s="119"/>
      <c r="AC536" s="119"/>
      <c r="AD536" s="119"/>
      <c r="AE536" s="119"/>
      <c r="AG536" s="146"/>
      <c r="AN536" s="119"/>
      <c r="AO536" s="119"/>
      <c r="AP536" s="119"/>
      <c r="AQ536" s="119"/>
      <c r="AR536" s="119"/>
      <c r="AS536" s="119"/>
      <c r="AT536" s="119"/>
      <c r="AU536" s="119"/>
    </row>
    <row r="537" spans="3:64">
      <c r="C537" s="24"/>
      <c r="D537" s="24"/>
      <c r="AA537" s="119"/>
      <c r="AB537" s="119"/>
      <c r="AC537" s="119"/>
      <c r="AD537" s="119"/>
      <c r="AE537" s="119"/>
      <c r="AG537" s="146"/>
      <c r="AN537" s="119"/>
      <c r="AO537" s="119"/>
      <c r="AP537" s="119"/>
      <c r="AQ537" s="119"/>
      <c r="AR537" s="119"/>
      <c r="AS537" s="119"/>
      <c r="AT537" s="119"/>
      <c r="AU537" s="119"/>
    </row>
    <row r="538" spans="3:64">
      <c r="C538" s="24"/>
      <c r="D538" s="24"/>
      <c r="AA538" s="119"/>
      <c r="AB538" s="119"/>
      <c r="AC538" s="119"/>
      <c r="AD538" s="119"/>
      <c r="AE538" s="119"/>
      <c r="AG538" s="146"/>
      <c r="AN538" s="119"/>
      <c r="AO538" s="119"/>
      <c r="AP538" s="119"/>
      <c r="AQ538" s="119"/>
      <c r="AR538" s="119"/>
      <c r="AS538" s="119"/>
      <c r="AT538" s="119"/>
      <c r="AU538" s="119"/>
    </row>
    <row r="539" spans="3:64">
      <c r="C539" s="24"/>
      <c r="D539" s="24"/>
      <c r="AA539" s="119"/>
      <c r="AB539" s="119"/>
      <c r="AC539" s="119"/>
      <c r="AD539" s="119"/>
      <c r="AE539" s="119"/>
      <c r="AG539" s="146"/>
      <c r="AN539" s="119"/>
      <c r="AO539" s="119"/>
      <c r="AP539" s="119"/>
      <c r="AQ539" s="119"/>
      <c r="AR539" s="119"/>
      <c r="AS539" s="119"/>
      <c r="AT539" s="119"/>
      <c r="AU539" s="119"/>
    </row>
    <row r="540" spans="3:64">
      <c r="C540" s="24"/>
      <c r="D540" s="24"/>
      <c r="AA540" s="119"/>
      <c r="AB540" s="119"/>
      <c r="AC540" s="119"/>
      <c r="AD540" s="119"/>
      <c r="AE540" s="119"/>
      <c r="AG540" s="146"/>
      <c r="AN540" s="119"/>
      <c r="AO540" s="119"/>
      <c r="AP540" s="119"/>
      <c r="AQ540" s="119"/>
      <c r="AR540" s="119"/>
      <c r="AS540" s="119"/>
      <c r="AT540" s="119"/>
      <c r="AU540" s="119"/>
    </row>
    <row r="541" spans="3:64">
      <c r="C541" s="24"/>
      <c r="D541" s="24"/>
      <c r="AA541" s="119"/>
      <c r="AB541" s="119"/>
      <c r="AC541" s="119"/>
      <c r="AD541" s="119"/>
      <c r="AE541" s="119"/>
      <c r="AG541" s="146"/>
      <c r="AN541" s="119"/>
      <c r="AO541" s="119"/>
      <c r="AP541" s="119"/>
      <c r="AQ541" s="119"/>
      <c r="AR541" s="119"/>
      <c r="AS541" s="119"/>
      <c r="AT541" s="119"/>
      <c r="AU541" s="119"/>
    </row>
    <row r="542" spans="3:64">
      <c r="C542" s="24"/>
      <c r="D542" s="24"/>
      <c r="AA542" s="119"/>
      <c r="AB542" s="119"/>
      <c r="AC542" s="119"/>
      <c r="AD542" s="119"/>
      <c r="AE542" s="119"/>
      <c r="AG542" s="146"/>
      <c r="AN542" s="119"/>
      <c r="AO542" s="119"/>
      <c r="AP542" s="119"/>
      <c r="AQ542" s="119"/>
      <c r="AR542" s="119"/>
      <c r="AS542" s="119"/>
      <c r="AT542" s="119"/>
      <c r="AU542" s="119"/>
    </row>
    <row r="543" spans="3:64">
      <c r="C543" s="24"/>
      <c r="D543" s="24"/>
      <c r="AA543" s="119"/>
      <c r="AB543" s="119"/>
      <c r="AC543" s="119"/>
      <c r="AD543" s="119"/>
      <c r="AE543" s="119"/>
      <c r="AG543" s="146"/>
      <c r="AN543" s="119"/>
      <c r="AO543" s="119"/>
      <c r="AP543" s="119"/>
      <c r="AQ543" s="119"/>
      <c r="AR543" s="119"/>
      <c r="AS543" s="119"/>
      <c r="AT543" s="119"/>
      <c r="AU543" s="119"/>
    </row>
    <row r="544" spans="3:64">
      <c r="C544" s="24"/>
      <c r="D544" s="24"/>
      <c r="AA544" s="119"/>
      <c r="AB544" s="119"/>
      <c r="AC544" s="119"/>
      <c r="AD544" s="119"/>
      <c r="AE544" s="119"/>
      <c r="AG544" s="146"/>
      <c r="AN544" s="119"/>
      <c r="AO544" s="119"/>
      <c r="AP544" s="119"/>
      <c r="AQ544" s="119"/>
      <c r="AR544" s="119"/>
      <c r="AS544" s="119"/>
      <c r="AT544" s="119"/>
      <c r="AU544" s="119"/>
    </row>
    <row r="545" spans="3:48">
      <c r="C545" s="24"/>
      <c r="D545" s="24"/>
      <c r="AA545" s="119"/>
      <c r="AB545" s="119"/>
      <c r="AC545" s="119"/>
      <c r="AD545" s="119"/>
      <c r="AE545" s="119"/>
      <c r="AG545" s="146"/>
      <c r="AN545" s="119"/>
      <c r="AO545" s="119"/>
      <c r="AP545" s="119"/>
      <c r="AQ545" s="119"/>
      <c r="AR545" s="119"/>
      <c r="AS545" s="119"/>
      <c r="AT545" s="119"/>
      <c r="AU545" s="119"/>
    </row>
    <row r="546" spans="3:48">
      <c r="C546" s="24"/>
      <c r="D546" s="24"/>
      <c r="AA546" s="119"/>
      <c r="AB546" s="119"/>
      <c r="AC546" s="119"/>
      <c r="AD546" s="119"/>
      <c r="AE546" s="119"/>
      <c r="AG546" s="146"/>
      <c r="AN546" s="119"/>
      <c r="AO546" s="119"/>
      <c r="AP546" s="119"/>
      <c r="AQ546" s="119"/>
      <c r="AR546" s="119"/>
      <c r="AS546" s="119"/>
      <c r="AT546" s="119"/>
      <c r="AU546" s="119"/>
    </row>
    <row r="547" spans="3:48">
      <c r="C547" s="24"/>
      <c r="D547" s="24"/>
      <c r="AA547" s="119"/>
      <c r="AB547" s="119"/>
      <c r="AC547" s="119"/>
      <c r="AD547" s="119"/>
      <c r="AE547" s="119"/>
      <c r="AG547" s="146"/>
      <c r="AN547" s="119"/>
      <c r="AO547" s="119"/>
      <c r="AP547" s="119"/>
      <c r="AQ547" s="119"/>
      <c r="AR547" s="119"/>
      <c r="AS547" s="119"/>
      <c r="AT547" s="119"/>
      <c r="AU547" s="119"/>
    </row>
    <row r="548" spans="3:48">
      <c r="C548" s="24"/>
      <c r="D548" s="24"/>
      <c r="AA548" s="119"/>
      <c r="AB548" s="119"/>
      <c r="AC548" s="119"/>
      <c r="AD548" s="119"/>
      <c r="AE548" s="119"/>
      <c r="AG548" s="146"/>
      <c r="AN548" s="119"/>
      <c r="AO548" s="119"/>
      <c r="AP548" s="119"/>
      <c r="AQ548" s="119"/>
      <c r="AR548" s="119"/>
      <c r="AS548" s="119"/>
      <c r="AT548" s="119"/>
      <c r="AU548" s="119"/>
    </row>
    <row r="549" spans="3:48">
      <c r="C549" s="24"/>
      <c r="D549" s="24"/>
      <c r="AA549" s="119"/>
      <c r="AB549" s="119"/>
      <c r="AC549" s="119"/>
      <c r="AD549" s="119"/>
      <c r="AE549" s="119"/>
      <c r="AG549" s="146"/>
      <c r="AN549" s="119"/>
      <c r="AO549" s="119"/>
      <c r="AP549" s="119"/>
      <c r="AQ549" s="119"/>
      <c r="AR549" s="119"/>
      <c r="AS549" s="119"/>
      <c r="AT549" s="119"/>
      <c r="AU549" s="119"/>
    </row>
    <row r="550" spans="3:48">
      <c r="C550" s="24"/>
      <c r="D550" s="24"/>
      <c r="AA550" s="119"/>
      <c r="AB550" s="119"/>
      <c r="AC550" s="119"/>
      <c r="AD550" s="119"/>
      <c r="AE550" s="119"/>
      <c r="AG550" s="146"/>
      <c r="AN550" s="119"/>
      <c r="AO550" s="119"/>
      <c r="AP550" s="119"/>
      <c r="AQ550" s="119"/>
      <c r="AR550" s="119"/>
      <c r="AS550" s="119"/>
      <c r="AT550" s="119"/>
      <c r="AU550" s="119"/>
    </row>
    <row r="551" spans="3:48">
      <c r="C551" s="24"/>
      <c r="D551" s="24"/>
      <c r="AA551" s="119"/>
      <c r="AB551" s="119"/>
      <c r="AC551" s="119"/>
      <c r="AD551" s="119"/>
      <c r="AE551" s="119"/>
      <c r="AG551" s="146"/>
      <c r="AN551" s="119"/>
      <c r="AO551" s="119"/>
      <c r="AP551" s="119"/>
      <c r="AQ551" s="119"/>
      <c r="AR551" s="119"/>
      <c r="AS551" s="119"/>
      <c r="AT551" s="119"/>
      <c r="AU551" s="119"/>
    </row>
    <row r="552" spans="3:48">
      <c r="C552" s="24"/>
      <c r="D552" s="24"/>
      <c r="AA552" s="119"/>
      <c r="AB552" s="119"/>
      <c r="AC552" s="119"/>
      <c r="AD552" s="119"/>
      <c r="AE552" s="119"/>
      <c r="AG552" s="146"/>
      <c r="AN552" s="119"/>
      <c r="AO552" s="119"/>
      <c r="AP552" s="119"/>
      <c r="AQ552" s="119"/>
      <c r="AR552" s="119"/>
      <c r="AS552" s="119"/>
      <c r="AT552" s="119"/>
      <c r="AU552" s="119"/>
    </row>
    <row r="553" spans="3:48">
      <c r="C553" s="24"/>
      <c r="D553" s="24"/>
      <c r="AA553" s="119"/>
      <c r="AB553" s="119"/>
      <c r="AC553" s="119"/>
      <c r="AD553" s="119"/>
      <c r="AE553" s="119"/>
      <c r="AG553" s="146"/>
      <c r="AN553" s="119"/>
      <c r="AO553" s="119"/>
      <c r="AP553" s="119"/>
      <c r="AQ553" s="119"/>
      <c r="AR553" s="119"/>
      <c r="AS553" s="119"/>
      <c r="AT553" s="119"/>
      <c r="AU553" s="119"/>
    </row>
    <row r="554" spans="3:48">
      <c r="C554" s="24"/>
      <c r="D554" s="24"/>
      <c r="AA554" s="119"/>
      <c r="AB554" s="119"/>
      <c r="AC554" s="119"/>
      <c r="AD554" s="119"/>
      <c r="AE554" s="119"/>
      <c r="AG554" s="146"/>
      <c r="AN554" s="119"/>
      <c r="AO554" s="119"/>
      <c r="AP554" s="119"/>
      <c r="AQ554" s="119"/>
      <c r="AR554" s="119"/>
      <c r="AS554" s="119"/>
      <c r="AT554" s="119"/>
      <c r="AU554" s="119"/>
    </row>
    <row r="555" spans="3:48">
      <c r="C555" s="24"/>
      <c r="D555" s="24"/>
      <c r="AA555" s="119"/>
      <c r="AB555" s="119"/>
      <c r="AC555" s="119"/>
      <c r="AD555" s="119"/>
      <c r="AE555" s="119"/>
      <c r="AG555" s="146"/>
      <c r="AN555" s="119"/>
      <c r="AO555" s="119"/>
      <c r="AP555" s="119"/>
      <c r="AQ555" s="119"/>
      <c r="AR555" s="119"/>
      <c r="AS555" s="119"/>
      <c r="AT555" s="119"/>
      <c r="AU555" s="119"/>
      <c r="AV555" s="119"/>
    </row>
    <row r="556" spans="3:48">
      <c r="C556" s="24"/>
      <c r="D556" s="24"/>
      <c r="AA556" s="119"/>
      <c r="AB556" s="119"/>
      <c r="AC556" s="119"/>
      <c r="AD556" s="119"/>
      <c r="AE556" s="119"/>
      <c r="AG556" s="146"/>
      <c r="AN556" s="119"/>
      <c r="AO556" s="119"/>
      <c r="AP556" s="119"/>
      <c r="AQ556" s="119"/>
      <c r="AR556" s="119"/>
      <c r="AS556" s="119"/>
      <c r="AT556" s="119"/>
      <c r="AU556" s="119"/>
    </row>
    <row r="557" spans="3:48">
      <c r="C557" s="24"/>
      <c r="D557" s="24"/>
      <c r="AA557" s="119"/>
      <c r="AB557" s="119"/>
      <c r="AC557" s="119"/>
      <c r="AD557" s="119"/>
      <c r="AE557" s="119"/>
      <c r="AG557" s="146"/>
      <c r="AN557" s="119"/>
      <c r="AO557" s="119"/>
      <c r="AP557" s="119"/>
      <c r="AQ557" s="119"/>
      <c r="AR557" s="119"/>
      <c r="AS557" s="119"/>
      <c r="AT557" s="119"/>
      <c r="AU557" s="119"/>
    </row>
    <row r="558" spans="3:48">
      <c r="C558" s="24"/>
      <c r="D558" s="24"/>
      <c r="AA558" s="119"/>
      <c r="AB558" s="119"/>
      <c r="AC558" s="119"/>
      <c r="AD558" s="119"/>
      <c r="AE558" s="119"/>
      <c r="AG558" s="146"/>
      <c r="AN558" s="119"/>
      <c r="AO558" s="119"/>
      <c r="AP558" s="119"/>
      <c r="AQ558" s="119"/>
      <c r="AR558" s="119"/>
      <c r="AS558" s="119"/>
      <c r="AT558" s="119"/>
      <c r="AU558" s="119"/>
    </row>
    <row r="559" spans="3:48">
      <c r="C559" s="24"/>
      <c r="D559" s="24"/>
      <c r="AA559" s="119"/>
      <c r="AB559" s="119"/>
      <c r="AC559" s="119"/>
      <c r="AD559" s="119"/>
      <c r="AE559" s="119"/>
      <c r="AG559" s="146"/>
      <c r="AN559" s="119"/>
      <c r="AO559" s="119"/>
      <c r="AP559" s="119"/>
      <c r="AQ559" s="119"/>
      <c r="AR559" s="119"/>
      <c r="AS559" s="119"/>
      <c r="AT559" s="119"/>
      <c r="AU559" s="119"/>
    </row>
    <row r="560" spans="3:48">
      <c r="C560" s="24"/>
      <c r="D560" s="24"/>
      <c r="AA560" s="119"/>
      <c r="AB560" s="119"/>
      <c r="AC560" s="119"/>
      <c r="AD560" s="119"/>
      <c r="AE560" s="119"/>
      <c r="AG560" s="146"/>
      <c r="AN560" s="119"/>
      <c r="AO560" s="119"/>
      <c r="AP560" s="119"/>
      <c r="AQ560" s="119"/>
      <c r="AR560" s="119"/>
      <c r="AS560" s="119"/>
      <c r="AT560" s="119"/>
      <c r="AU560" s="119"/>
    </row>
    <row r="561" spans="3:48">
      <c r="C561" s="24"/>
      <c r="D561" s="24"/>
      <c r="AA561" s="119"/>
      <c r="AB561" s="119"/>
      <c r="AC561" s="119"/>
      <c r="AD561" s="119"/>
      <c r="AE561" s="119"/>
      <c r="AG561" s="146"/>
      <c r="AN561" s="119"/>
      <c r="AO561" s="119"/>
      <c r="AP561" s="119"/>
      <c r="AQ561" s="119"/>
      <c r="AR561" s="119"/>
      <c r="AS561" s="119"/>
      <c r="AT561" s="119"/>
      <c r="AU561" s="119"/>
    </row>
    <row r="562" spans="3:48">
      <c r="C562" s="24"/>
      <c r="D562" s="24"/>
      <c r="AA562" s="119"/>
      <c r="AB562" s="119"/>
      <c r="AC562" s="119"/>
      <c r="AD562" s="119"/>
      <c r="AE562" s="119"/>
      <c r="AG562" s="146"/>
      <c r="AN562" s="119"/>
      <c r="AO562" s="119"/>
      <c r="AP562" s="119"/>
      <c r="AQ562" s="119"/>
      <c r="AR562" s="119"/>
      <c r="AS562" s="119"/>
      <c r="AT562" s="119"/>
      <c r="AU562" s="119"/>
    </row>
    <row r="563" spans="3:48">
      <c r="C563" s="24"/>
      <c r="D563" s="24"/>
      <c r="AA563" s="119"/>
      <c r="AB563" s="119"/>
      <c r="AC563" s="119"/>
      <c r="AD563" s="119"/>
      <c r="AE563" s="119"/>
      <c r="AG563" s="146"/>
      <c r="AN563" s="119"/>
      <c r="AO563" s="119"/>
      <c r="AP563" s="119"/>
      <c r="AQ563" s="119"/>
      <c r="AR563" s="119"/>
      <c r="AS563" s="119"/>
      <c r="AT563" s="119"/>
      <c r="AU563" s="119"/>
    </row>
    <row r="564" spans="3:48">
      <c r="C564" s="24"/>
      <c r="D564" s="24"/>
      <c r="AA564" s="119"/>
      <c r="AB564" s="119"/>
      <c r="AC564" s="119"/>
      <c r="AD564" s="119"/>
      <c r="AE564" s="119"/>
      <c r="AG564" s="146"/>
      <c r="AN564" s="119"/>
      <c r="AO564" s="119"/>
      <c r="AP564" s="119"/>
      <c r="AQ564" s="119"/>
      <c r="AR564" s="119"/>
      <c r="AS564" s="119"/>
      <c r="AT564" s="119"/>
      <c r="AU564" s="119"/>
    </row>
    <row r="565" spans="3:48">
      <c r="C565" s="24"/>
      <c r="D565" s="24"/>
      <c r="AA565" s="119"/>
      <c r="AB565" s="119"/>
      <c r="AC565" s="119"/>
      <c r="AD565" s="119"/>
      <c r="AE565" s="119"/>
      <c r="AG565" s="146"/>
      <c r="AN565" s="119"/>
      <c r="AO565" s="119"/>
      <c r="AP565" s="119"/>
      <c r="AQ565" s="119"/>
      <c r="AR565" s="119"/>
      <c r="AS565" s="119"/>
      <c r="AT565" s="119"/>
      <c r="AU565" s="119"/>
    </row>
    <row r="566" spans="3:48">
      <c r="C566" s="24"/>
      <c r="D566" s="24"/>
      <c r="AA566" s="119"/>
      <c r="AB566" s="119"/>
      <c r="AC566" s="119"/>
      <c r="AD566" s="119"/>
      <c r="AE566" s="119"/>
      <c r="AG566" s="146"/>
      <c r="AN566" s="119"/>
      <c r="AO566" s="119"/>
      <c r="AP566" s="119"/>
      <c r="AQ566" s="119"/>
      <c r="AR566" s="119"/>
      <c r="AS566" s="119"/>
      <c r="AT566" s="119"/>
      <c r="AU566" s="119"/>
    </row>
    <row r="567" spans="3:48">
      <c r="C567" s="24"/>
      <c r="D567" s="24"/>
      <c r="AA567" s="119"/>
      <c r="AB567" s="119"/>
      <c r="AC567" s="119"/>
      <c r="AD567" s="119"/>
      <c r="AE567" s="119"/>
      <c r="AG567" s="146"/>
      <c r="AN567" s="119"/>
      <c r="AO567" s="119"/>
      <c r="AP567" s="119"/>
      <c r="AQ567" s="119"/>
      <c r="AR567" s="119"/>
      <c r="AS567" s="119"/>
      <c r="AT567" s="119"/>
      <c r="AU567" s="119"/>
    </row>
    <row r="568" spans="3:48">
      <c r="C568" s="24"/>
      <c r="D568" s="24"/>
      <c r="AA568" s="119"/>
      <c r="AB568" s="119"/>
      <c r="AC568" s="119"/>
      <c r="AD568" s="119"/>
      <c r="AE568" s="119"/>
      <c r="AG568" s="146"/>
      <c r="AN568" s="119"/>
      <c r="AO568" s="119"/>
      <c r="AP568" s="119"/>
      <c r="AQ568" s="119"/>
      <c r="AR568" s="119"/>
      <c r="AS568" s="119"/>
      <c r="AT568" s="119"/>
      <c r="AU568" s="119"/>
    </row>
    <row r="569" spans="3:48">
      <c r="C569" s="24"/>
      <c r="D569" s="24"/>
      <c r="AA569" s="119"/>
      <c r="AB569" s="119"/>
      <c r="AC569" s="119"/>
      <c r="AD569" s="119"/>
      <c r="AE569" s="119"/>
      <c r="AG569" s="146"/>
      <c r="AN569" s="119"/>
      <c r="AO569" s="119"/>
      <c r="AP569" s="119"/>
      <c r="AQ569" s="119"/>
      <c r="AR569" s="119"/>
      <c r="AS569" s="119"/>
      <c r="AT569" s="119"/>
      <c r="AU569" s="119"/>
    </row>
    <row r="570" spans="3:48">
      <c r="C570" s="24"/>
      <c r="D570" s="24"/>
      <c r="AA570" s="119"/>
      <c r="AB570" s="119"/>
      <c r="AC570" s="119"/>
      <c r="AD570" s="119"/>
      <c r="AE570" s="119"/>
      <c r="AG570" s="146"/>
      <c r="AN570" s="119"/>
      <c r="AO570" s="119"/>
      <c r="AP570" s="119"/>
      <c r="AQ570" s="119"/>
      <c r="AR570" s="119"/>
      <c r="AS570" s="119"/>
      <c r="AT570" s="119"/>
      <c r="AU570" s="119"/>
    </row>
    <row r="571" spans="3:48">
      <c r="C571" s="24"/>
      <c r="D571" s="24"/>
      <c r="AA571" s="119"/>
      <c r="AB571" s="119"/>
      <c r="AC571" s="119"/>
      <c r="AD571" s="119"/>
      <c r="AE571" s="119"/>
      <c r="AG571" s="146"/>
      <c r="AN571" s="119"/>
      <c r="AO571" s="119"/>
      <c r="AP571" s="119"/>
      <c r="AQ571" s="119"/>
      <c r="AR571" s="119"/>
      <c r="AS571" s="119"/>
      <c r="AT571" s="119"/>
      <c r="AU571" s="119"/>
    </row>
    <row r="572" spans="3:48">
      <c r="C572" s="24"/>
      <c r="D572" s="24"/>
      <c r="AA572" s="119"/>
      <c r="AB572" s="119"/>
      <c r="AC572" s="119"/>
      <c r="AD572" s="119"/>
      <c r="AE572" s="119"/>
      <c r="AG572" s="146"/>
      <c r="AN572" s="119"/>
      <c r="AO572" s="119"/>
      <c r="AP572" s="119"/>
      <c r="AQ572" s="119"/>
      <c r="AR572" s="119"/>
      <c r="AS572" s="119"/>
      <c r="AT572" s="119"/>
      <c r="AU572" s="119"/>
    </row>
    <row r="573" spans="3:48">
      <c r="C573" s="24"/>
      <c r="D573" s="24"/>
      <c r="AA573" s="119"/>
      <c r="AB573" s="119"/>
      <c r="AC573" s="119"/>
      <c r="AD573" s="119"/>
      <c r="AE573" s="119"/>
      <c r="AG573" s="146"/>
      <c r="AN573" s="119"/>
      <c r="AO573" s="119"/>
      <c r="AP573" s="119"/>
      <c r="AQ573" s="119"/>
      <c r="AR573" s="119"/>
      <c r="AS573" s="119"/>
      <c r="AT573" s="119"/>
      <c r="AU573" s="119"/>
    </row>
    <row r="574" spans="3:48">
      <c r="C574" s="24"/>
      <c r="D574" s="24"/>
      <c r="AA574" s="119"/>
      <c r="AB574" s="119"/>
      <c r="AC574" s="119"/>
      <c r="AD574" s="119"/>
      <c r="AE574" s="119"/>
      <c r="AG574" s="146"/>
      <c r="AN574" s="119"/>
      <c r="AO574" s="119"/>
      <c r="AP574" s="119"/>
      <c r="AQ574" s="119"/>
      <c r="AR574" s="119"/>
      <c r="AS574" s="119"/>
      <c r="AT574" s="119"/>
      <c r="AU574" s="119"/>
    </row>
    <row r="575" spans="3:48">
      <c r="C575" s="24"/>
      <c r="D575" s="24"/>
      <c r="AA575" s="119"/>
      <c r="AB575" s="119"/>
      <c r="AC575" s="119"/>
      <c r="AD575" s="119"/>
      <c r="AE575" s="119"/>
      <c r="AG575" s="146"/>
      <c r="AN575" s="119"/>
      <c r="AO575" s="119"/>
      <c r="AP575" s="119"/>
      <c r="AQ575" s="119"/>
      <c r="AR575" s="119"/>
      <c r="AS575" s="119"/>
      <c r="AT575" s="119"/>
      <c r="AU575" s="119"/>
      <c r="AV575" s="119"/>
    </row>
    <row r="576" spans="3:48">
      <c r="C576" s="24"/>
      <c r="D576" s="24"/>
      <c r="AA576" s="119"/>
      <c r="AB576" s="119"/>
      <c r="AC576" s="119"/>
      <c r="AD576" s="119"/>
      <c r="AE576" s="119"/>
      <c r="AG576" s="146"/>
      <c r="AN576" s="119"/>
      <c r="AO576" s="119"/>
      <c r="AP576" s="119"/>
      <c r="AQ576" s="119"/>
      <c r="AR576" s="119"/>
      <c r="AS576" s="119"/>
      <c r="AT576" s="119"/>
      <c r="AU576" s="119"/>
    </row>
    <row r="577" spans="3:50">
      <c r="C577" s="24"/>
      <c r="D577" s="24"/>
      <c r="AA577" s="119"/>
      <c r="AB577" s="119"/>
      <c r="AC577" s="119"/>
      <c r="AD577" s="119"/>
      <c r="AE577" s="119"/>
      <c r="AG577" s="146"/>
      <c r="AN577" s="119"/>
      <c r="AO577" s="119"/>
      <c r="AP577" s="119"/>
      <c r="AQ577" s="119"/>
      <c r="AR577" s="119"/>
      <c r="AS577" s="119"/>
      <c r="AT577" s="119"/>
      <c r="AU577" s="119"/>
    </row>
    <row r="578" spans="3:50">
      <c r="C578" s="24"/>
      <c r="D578" s="24"/>
      <c r="AA578" s="119"/>
      <c r="AB578" s="119"/>
      <c r="AC578" s="119"/>
      <c r="AD578" s="119"/>
      <c r="AE578" s="119"/>
      <c r="AG578" s="146"/>
      <c r="AN578" s="119"/>
      <c r="AO578" s="119"/>
      <c r="AP578" s="119"/>
      <c r="AQ578" s="119"/>
      <c r="AR578" s="119"/>
      <c r="AS578" s="119"/>
      <c r="AT578" s="119"/>
      <c r="AU578" s="119"/>
    </row>
    <row r="579" spans="3:50">
      <c r="C579" s="24"/>
      <c r="D579" s="24"/>
      <c r="AA579" s="119"/>
      <c r="AB579" s="119"/>
      <c r="AC579" s="119"/>
      <c r="AD579" s="119"/>
      <c r="AE579" s="119"/>
      <c r="AG579" s="146"/>
      <c r="AN579" s="119"/>
      <c r="AO579" s="119"/>
      <c r="AP579" s="119"/>
      <c r="AQ579" s="119"/>
      <c r="AR579" s="119"/>
      <c r="AS579" s="119"/>
      <c r="AT579" s="119"/>
      <c r="AU579" s="119"/>
    </row>
    <row r="580" spans="3:50">
      <c r="C580" s="24"/>
      <c r="D580" s="24"/>
      <c r="AA580" s="119"/>
      <c r="AB580" s="119"/>
      <c r="AC580" s="119"/>
      <c r="AD580" s="119"/>
      <c r="AE580" s="119"/>
      <c r="AG580" s="146"/>
      <c r="AN580" s="119"/>
      <c r="AO580" s="119"/>
      <c r="AP580" s="119"/>
      <c r="AQ580" s="119"/>
      <c r="AR580" s="119"/>
      <c r="AS580" s="119"/>
      <c r="AT580" s="119"/>
      <c r="AU580" s="119"/>
    </row>
    <row r="581" spans="3:50">
      <c r="C581" s="24"/>
      <c r="D581" s="24"/>
      <c r="AA581" s="119"/>
      <c r="AB581" s="119"/>
      <c r="AC581" s="119"/>
      <c r="AD581" s="119"/>
      <c r="AE581" s="119"/>
      <c r="AG581" s="146"/>
      <c r="AN581" s="119"/>
      <c r="AO581" s="119"/>
      <c r="AP581" s="119"/>
      <c r="AQ581" s="119"/>
      <c r="AR581" s="119"/>
      <c r="AS581" s="119"/>
      <c r="AT581" s="119"/>
      <c r="AU581" s="119"/>
    </row>
    <row r="582" spans="3:50">
      <c r="C582" s="24"/>
      <c r="D582" s="24"/>
      <c r="AA582" s="119"/>
      <c r="AB582" s="119"/>
      <c r="AC582" s="119"/>
      <c r="AD582" s="119"/>
      <c r="AE582" s="119"/>
      <c r="AG582" s="146"/>
      <c r="AN582" s="119"/>
      <c r="AO582" s="119"/>
      <c r="AP582" s="119"/>
      <c r="AQ582" s="119"/>
      <c r="AR582" s="119"/>
      <c r="AS582" s="119"/>
      <c r="AT582" s="119"/>
      <c r="AU582" s="119"/>
    </row>
    <row r="583" spans="3:50">
      <c r="C583" s="24"/>
      <c r="D583" s="24"/>
      <c r="AA583" s="119"/>
      <c r="AB583" s="119"/>
      <c r="AC583" s="119"/>
      <c r="AD583" s="119"/>
      <c r="AE583" s="119"/>
      <c r="AG583" s="146"/>
      <c r="AN583" s="119"/>
      <c r="AO583" s="119"/>
      <c r="AP583" s="119"/>
      <c r="AQ583" s="119"/>
      <c r="AR583" s="119"/>
      <c r="AS583" s="119"/>
      <c r="AT583" s="119"/>
      <c r="AU583" s="119"/>
    </row>
    <row r="584" spans="3:50">
      <c r="C584" s="24"/>
      <c r="D584" s="24"/>
      <c r="AA584" s="119"/>
      <c r="AB584" s="119"/>
      <c r="AC584" s="119"/>
      <c r="AD584" s="119"/>
      <c r="AE584" s="119"/>
      <c r="AG584" s="146"/>
      <c r="AN584" s="119"/>
      <c r="AO584" s="119"/>
      <c r="AP584" s="119"/>
      <c r="AQ584" s="119"/>
      <c r="AR584" s="119"/>
      <c r="AS584" s="119"/>
      <c r="AT584" s="119"/>
      <c r="AU584" s="119"/>
    </row>
    <row r="585" spans="3:50">
      <c r="C585" s="24"/>
      <c r="D585" s="24"/>
      <c r="AA585" s="119"/>
      <c r="AB585" s="119"/>
      <c r="AC585" s="119"/>
      <c r="AD585" s="119"/>
      <c r="AE585" s="119"/>
      <c r="AG585" s="146"/>
      <c r="AN585" s="119"/>
      <c r="AO585" s="119"/>
      <c r="AP585" s="119"/>
      <c r="AQ585" s="119"/>
      <c r="AR585" s="119"/>
      <c r="AS585" s="119"/>
      <c r="AT585" s="119"/>
      <c r="AU585" s="119"/>
    </row>
    <row r="586" spans="3:50">
      <c r="C586" s="24"/>
      <c r="D586" s="24"/>
      <c r="AA586" s="119"/>
      <c r="AB586" s="119"/>
      <c r="AC586" s="119"/>
      <c r="AD586" s="119"/>
      <c r="AE586" s="119"/>
      <c r="AG586" s="146"/>
      <c r="AN586" s="119"/>
      <c r="AO586" s="119"/>
      <c r="AP586" s="119"/>
      <c r="AQ586" s="119"/>
      <c r="AR586" s="119"/>
      <c r="AS586" s="119"/>
      <c r="AT586" s="119"/>
      <c r="AU586" s="119"/>
    </row>
    <row r="587" spans="3:50">
      <c r="C587" s="24"/>
      <c r="D587" s="24"/>
      <c r="AA587" s="119"/>
      <c r="AB587" s="119"/>
      <c r="AC587" s="119"/>
      <c r="AD587" s="119"/>
      <c r="AE587" s="119"/>
      <c r="AG587" s="146"/>
      <c r="AN587" s="119"/>
      <c r="AO587" s="119"/>
      <c r="AP587" s="119"/>
      <c r="AQ587" s="119"/>
      <c r="AR587" s="119"/>
      <c r="AS587" s="119"/>
      <c r="AT587" s="119"/>
      <c r="AU587" s="119"/>
      <c r="AV587" s="119"/>
    </row>
    <row r="588" spans="3:50">
      <c r="C588" s="24"/>
      <c r="D588" s="24"/>
      <c r="AA588" s="119"/>
      <c r="AB588" s="119"/>
      <c r="AC588" s="119"/>
      <c r="AD588" s="119"/>
      <c r="AE588" s="119"/>
      <c r="AG588" s="146"/>
      <c r="AN588" s="119"/>
      <c r="AO588" s="119"/>
      <c r="AP588" s="119"/>
      <c r="AQ588" s="119"/>
      <c r="AR588" s="119"/>
      <c r="AS588" s="119"/>
      <c r="AT588" s="119"/>
      <c r="AU588" s="119"/>
      <c r="AV588" s="119"/>
    </row>
    <row r="589" spans="3:50">
      <c r="C589" s="24"/>
      <c r="D589" s="24"/>
      <c r="AA589" s="119"/>
      <c r="AB589" s="119"/>
      <c r="AC589" s="119"/>
      <c r="AD589" s="119"/>
      <c r="AE589" s="119"/>
      <c r="AG589" s="146"/>
      <c r="AN589" s="119"/>
      <c r="AO589" s="119"/>
      <c r="AP589" s="119"/>
      <c r="AQ589" s="119"/>
      <c r="AR589" s="119"/>
      <c r="AS589" s="119"/>
      <c r="AT589" s="119"/>
      <c r="AU589" s="119"/>
      <c r="AV589" s="119"/>
      <c r="AX589" s="119"/>
    </row>
    <row r="590" spans="3:50">
      <c r="C590" s="24"/>
      <c r="D590" s="24"/>
      <c r="AA590" s="119"/>
      <c r="AB590" s="119"/>
      <c r="AC590" s="119"/>
      <c r="AD590" s="119"/>
      <c r="AE590" s="119"/>
      <c r="AG590" s="146"/>
      <c r="AN590" s="119"/>
      <c r="AO590" s="119"/>
      <c r="AP590" s="119"/>
      <c r="AQ590" s="119"/>
      <c r="AR590" s="119"/>
      <c r="AS590" s="119"/>
      <c r="AT590" s="119"/>
      <c r="AU590" s="119"/>
      <c r="AV590" s="119"/>
    </row>
    <row r="591" spans="3:50">
      <c r="C591" s="24"/>
      <c r="D591" s="24"/>
      <c r="AA591" s="119"/>
      <c r="AB591" s="119"/>
      <c r="AC591" s="119"/>
      <c r="AD591" s="119"/>
      <c r="AE591" s="119"/>
      <c r="AG591" s="146"/>
      <c r="AN591" s="119"/>
      <c r="AO591" s="119"/>
      <c r="AP591" s="119"/>
      <c r="AQ591" s="119"/>
      <c r="AR591" s="119"/>
      <c r="AS591" s="119"/>
      <c r="AT591" s="119"/>
      <c r="AU591" s="119"/>
    </row>
    <row r="592" spans="3:50">
      <c r="C592" s="24"/>
      <c r="D592" s="24"/>
      <c r="AA592" s="119"/>
      <c r="AB592" s="119"/>
      <c r="AC592" s="119"/>
      <c r="AD592" s="119"/>
      <c r="AE592" s="119"/>
      <c r="AG592" s="146"/>
      <c r="AN592" s="119"/>
      <c r="AO592" s="119"/>
      <c r="AP592" s="119"/>
      <c r="AQ592" s="119"/>
      <c r="AR592" s="119"/>
      <c r="AS592" s="119"/>
      <c r="AT592" s="119"/>
      <c r="AU592" s="119"/>
    </row>
    <row r="593" spans="3:64">
      <c r="C593" s="24"/>
      <c r="D593" s="24"/>
      <c r="AA593" s="119"/>
      <c r="AB593" s="119"/>
      <c r="AC593" s="119"/>
      <c r="AD593" s="119"/>
      <c r="AE593" s="119"/>
      <c r="AG593" s="146"/>
      <c r="AN593" s="119"/>
      <c r="AO593" s="119"/>
      <c r="AP593" s="119"/>
      <c r="AQ593" s="119"/>
      <c r="AR593" s="119"/>
      <c r="AS593" s="119"/>
      <c r="AT593" s="119"/>
      <c r="AU593" s="119"/>
    </row>
    <row r="594" spans="3:64">
      <c r="C594" s="24"/>
      <c r="D594" s="24"/>
      <c r="AA594" s="119"/>
      <c r="AB594" s="119"/>
      <c r="AC594" s="119"/>
      <c r="AD594" s="119"/>
      <c r="AE594" s="119"/>
      <c r="AG594" s="146"/>
      <c r="AN594" s="119"/>
      <c r="AO594" s="119"/>
      <c r="AP594" s="119"/>
      <c r="AQ594" s="119"/>
      <c r="AR594" s="119"/>
      <c r="AS594" s="119"/>
      <c r="AT594" s="119"/>
      <c r="AU594" s="119"/>
    </row>
    <row r="595" spans="3:64">
      <c r="C595" s="24"/>
      <c r="D595" s="24"/>
      <c r="AA595" s="119"/>
      <c r="AB595" s="119"/>
      <c r="AC595" s="119"/>
      <c r="AD595" s="119"/>
      <c r="AE595" s="119"/>
      <c r="AG595" s="146"/>
      <c r="AN595" s="119"/>
      <c r="AO595" s="119"/>
      <c r="AP595" s="119"/>
      <c r="AQ595" s="119"/>
      <c r="AR595" s="119"/>
      <c r="AS595" s="119"/>
      <c r="AT595" s="119"/>
      <c r="AU595" s="119"/>
    </row>
    <row r="596" spans="3:64">
      <c r="C596" s="24"/>
      <c r="D596" s="24"/>
      <c r="AA596" s="119"/>
      <c r="AB596" s="119"/>
      <c r="AC596" s="119"/>
      <c r="AD596" s="119"/>
      <c r="AE596" s="119"/>
      <c r="AG596" s="146"/>
      <c r="AN596" s="119"/>
      <c r="AO596" s="119"/>
      <c r="AP596" s="119"/>
      <c r="AQ596" s="119"/>
      <c r="AR596" s="119"/>
      <c r="AS596" s="119"/>
      <c r="AT596" s="119"/>
      <c r="AU596" s="119"/>
    </row>
    <row r="597" spans="3:64">
      <c r="C597" s="24"/>
      <c r="D597" s="24"/>
      <c r="AA597" s="119"/>
      <c r="AB597" s="119"/>
      <c r="AC597" s="119"/>
      <c r="AD597" s="119"/>
      <c r="AE597" s="119"/>
      <c r="AG597" s="146"/>
      <c r="AN597" s="119"/>
      <c r="AO597" s="119"/>
      <c r="AP597" s="119"/>
      <c r="AQ597" s="119"/>
      <c r="AR597" s="119"/>
      <c r="AS597" s="119"/>
      <c r="AT597" s="119"/>
      <c r="AU597" s="119"/>
    </row>
    <row r="598" spans="3:64">
      <c r="C598" s="24"/>
      <c r="D598" s="24"/>
      <c r="AA598" s="119"/>
      <c r="AB598" s="119"/>
      <c r="AC598" s="119"/>
      <c r="AD598" s="119"/>
      <c r="AE598" s="119"/>
      <c r="AG598" s="146"/>
      <c r="AN598" s="119"/>
      <c r="AO598" s="119"/>
      <c r="AP598" s="119"/>
      <c r="AQ598" s="119"/>
      <c r="AR598" s="119"/>
      <c r="AS598" s="119"/>
      <c r="AT598" s="119"/>
      <c r="AU598" s="119"/>
    </row>
    <row r="599" spans="3:64">
      <c r="C599" s="24"/>
      <c r="D599" s="24"/>
      <c r="AA599" s="119"/>
      <c r="AB599" s="119"/>
      <c r="AC599" s="119"/>
      <c r="AD599" s="119"/>
      <c r="AE599" s="119"/>
      <c r="AG599" s="146"/>
      <c r="AN599" s="119"/>
      <c r="AO599" s="119"/>
      <c r="AP599" s="119"/>
      <c r="AQ599" s="119"/>
      <c r="AR599" s="119"/>
      <c r="AS599" s="119"/>
      <c r="AT599" s="119"/>
      <c r="AU599" s="119"/>
    </row>
    <row r="600" spans="3:64">
      <c r="C600" s="24"/>
      <c r="D600" s="24"/>
      <c r="AA600" s="119"/>
      <c r="AB600" s="119"/>
      <c r="AC600" s="119"/>
      <c r="AD600" s="119"/>
      <c r="AE600" s="119"/>
      <c r="AG600" s="146"/>
      <c r="AN600" s="119"/>
      <c r="AO600" s="119"/>
      <c r="AP600" s="119"/>
      <c r="AQ600" s="119"/>
      <c r="AR600" s="119"/>
      <c r="AS600" s="119"/>
      <c r="AT600" s="119"/>
      <c r="AU600" s="119"/>
    </row>
    <row r="601" spans="3:64">
      <c r="C601" s="24"/>
      <c r="D601" s="24"/>
      <c r="AA601" s="119"/>
      <c r="AB601" s="119"/>
      <c r="AC601" s="119"/>
      <c r="AD601" s="119"/>
      <c r="AE601" s="119"/>
      <c r="AG601" s="146"/>
      <c r="AN601" s="119"/>
      <c r="AO601" s="119"/>
      <c r="AP601" s="119"/>
      <c r="AQ601" s="119"/>
      <c r="AR601" s="119"/>
      <c r="AS601" s="119"/>
      <c r="AT601" s="119"/>
      <c r="AU601" s="119"/>
      <c r="AV601" s="119"/>
      <c r="AW601" s="119"/>
      <c r="AX601" s="119"/>
      <c r="AY601" s="119"/>
      <c r="AZ601" s="119"/>
      <c r="BA601" s="119"/>
      <c r="BB601" s="119"/>
      <c r="BC601" s="119"/>
      <c r="BD601" s="119"/>
      <c r="BE601" s="119"/>
      <c r="BF601" s="119"/>
      <c r="BG601" s="119"/>
      <c r="BH601" s="119"/>
      <c r="BI601" s="119"/>
      <c r="BJ601" s="119"/>
      <c r="BK601" s="119"/>
      <c r="BL601" s="119"/>
    </row>
    <row r="602" spans="3:64">
      <c r="C602" s="24"/>
      <c r="D602" s="24"/>
      <c r="AA602" s="119"/>
      <c r="AB602" s="119"/>
      <c r="AC602" s="119"/>
      <c r="AD602" s="119"/>
      <c r="AE602" s="119"/>
      <c r="AG602" s="146"/>
      <c r="AN602" s="119"/>
      <c r="AO602" s="119"/>
      <c r="AP602" s="119"/>
      <c r="AQ602" s="119"/>
      <c r="AR602" s="119"/>
      <c r="AS602" s="119"/>
      <c r="AT602" s="119"/>
      <c r="AU602" s="119"/>
    </row>
    <row r="603" spans="3:64">
      <c r="C603" s="24"/>
      <c r="D603" s="24"/>
      <c r="AA603" s="119"/>
      <c r="AB603" s="119"/>
      <c r="AC603" s="119"/>
      <c r="AD603" s="119"/>
      <c r="AE603" s="119"/>
      <c r="AG603" s="146"/>
      <c r="AN603" s="119"/>
      <c r="AO603" s="119"/>
      <c r="AP603" s="119"/>
      <c r="AQ603" s="119"/>
      <c r="AR603" s="119"/>
      <c r="AS603" s="119"/>
      <c r="AT603" s="119"/>
      <c r="AU603" s="119"/>
    </row>
    <row r="604" spans="3:64">
      <c r="C604" s="24"/>
      <c r="D604" s="24"/>
      <c r="AA604" s="119"/>
      <c r="AB604" s="119"/>
      <c r="AC604" s="119"/>
      <c r="AD604" s="119"/>
      <c r="AE604" s="119"/>
      <c r="AG604" s="146"/>
      <c r="AN604" s="119"/>
      <c r="AO604" s="119"/>
      <c r="AP604" s="119"/>
      <c r="AQ604" s="119"/>
      <c r="AR604" s="119"/>
      <c r="AS604" s="119"/>
      <c r="AT604" s="119"/>
      <c r="AU604" s="119"/>
    </row>
    <row r="605" spans="3:64">
      <c r="C605" s="24"/>
      <c r="D605" s="24"/>
      <c r="AA605" s="119"/>
      <c r="AB605" s="119"/>
      <c r="AC605" s="119"/>
      <c r="AD605" s="119"/>
      <c r="AE605" s="119"/>
      <c r="AG605" s="146"/>
      <c r="AN605" s="119"/>
      <c r="AO605" s="119"/>
      <c r="AP605" s="119"/>
      <c r="AQ605" s="119"/>
      <c r="AR605" s="119"/>
      <c r="AS605" s="119"/>
      <c r="AT605" s="119"/>
      <c r="AU605" s="119"/>
    </row>
    <row r="606" spans="3:64">
      <c r="C606" s="24"/>
      <c r="D606" s="24"/>
      <c r="AA606" s="119"/>
      <c r="AB606" s="119"/>
      <c r="AC606" s="119"/>
      <c r="AD606" s="119"/>
      <c r="AE606" s="119"/>
      <c r="AG606" s="146"/>
      <c r="AN606" s="119"/>
      <c r="AO606" s="119"/>
      <c r="AP606" s="119"/>
      <c r="AQ606" s="119"/>
      <c r="AR606" s="119"/>
      <c r="AS606" s="119"/>
      <c r="AT606" s="119"/>
      <c r="AU606" s="119"/>
    </row>
    <row r="607" spans="3:64">
      <c r="C607" s="24"/>
      <c r="D607" s="24"/>
      <c r="AA607" s="119"/>
      <c r="AB607" s="119"/>
      <c r="AC607" s="119"/>
      <c r="AD607" s="119"/>
      <c r="AE607" s="119"/>
      <c r="AG607" s="146"/>
      <c r="AN607" s="119"/>
      <c r="AO607" s="119"/>
      <c r="AP607" s="119"/>
      <c r="AQ607" s="119"/>
      <c r="AR607" s="119"/>
      <c r="AS607" s="119"/>
      <c r="AT607" s="119"/>
      <c r="AU607" s="119"/>
    </row>
    <row r="608" spans="3:64">
      <c r="C608" s="24"/>
      <c r="D608" s="24"/>
      <c r="AA608" s="119"/>
      <c r="AB608" s="119"/>
      <c r="AC608" s="119"/>
      <c r="AD608" s="119"/>
      <c r="AE608" s="119"/>
      <c r="AG608" s="146"/>
      <c r="AN608" s="119"/>
      <c r="AO608" s="119"/>
      <c r="AP608" s="119"/>
      <c r="AQ608" s="119"/>
      <c r="AR608" s="119"/>
      <c r="AS608" s="119"/>
      <c r="AT608" s="119"/>
      <c r="AU608" s="119"/>
    </row>
    <row r="609" spans="3:64">
      <c r="C609" s="24"/>
      <c r="D609" s="24"/>
      <c r="AA609" s="119"/>
      <c r="AB609" s="119"/>
      <c r="AC609" s="119"/>
      <c r="AD609" s="119"/>
      <c r="AE609" s="119"/>
      <c r="AG609" s="146"/>
      <c r="AN609" s="119"/>
      <c r="AO609" s="119"/>
      <c r="AP609" s="119"/>
      <c r="AQ609" s="119"/>
      <c r="AR609" s="119"/>
      <c r="AS609" s="119"/>
      <c r="AT609" s="119"/>
      <c r="AU609" s="119"/>
    </row>
    <row r="610" spans="3:64">
      <c r="C610" s="24"/>
      <c r="D610" s="24"/>
      <c r="AA610" s="119"/>
      <c r="AB610" s="119"/>
      <c r="AC610" s="119"/>
      <c r="AD610" s="119"/>
      <c r="AE610" s="119"/>
      <c r="AG610" s="146"/>
      <c r="AN610" s="119"/>
      <c r="AO610" s="119"/>
      <c r="AP610" s="119"/>
      <c r="AQ610" s="119"/>
      <c r="AR610" s="119"/>
      <c r="AS610" s="119"/>
      <c r="AT610" s="119"/>
      <c r="AU610" s="119"/>
      <c r="AV610" s="119"/>
    </row>
    <row r="611" spans="3:64">
      <c r="C611" s="24"/>
      <c r="D611" s="24"/>
      <c r="AA611" s="119"/>
      <c r="AB611" s="119"/>
      <c r="AC611" s="119"/>
      <c r="AD611" s="119"/>
      <c r="AE611" s="119"/>
      <c r="AG611" s="146"/>
      <c r="AN611" s="119"/>
      <c r="AO611" s="119"/>
      <c r="AP611" s="119"/>
      <c r="AQ611" s="119"/>
      <c r="AR611" s="119"/>
      <c r="AS611" s="119"/>
      <c r="AT611" s="119"/>
      <c r="AU611" s="119"/>
    </row>
    <row r="612" spans="3:64">
      <c r="C612" s="24"/>
      <c r="D612" s="24"/>
      <c r="AA612" s="119"/>
      <c r="AB612" s="119"/>
      <c r="AC612" s="119"/>
      <c r="AD612" s="119"/>
      <c r="AE612" s="119"/>
      <c r="AG612" s="146"/>
      <c r="AN612" s="119"/>
      <c r="AO612" s="119"/>
      <c r="AP612" s="119"/>
      <c r="AQ612" s="119"/>
      <c r="AR612" s="119"/>
      <c r="AS612" s="119"/>
      <c r="AT612" s="119"/>
      <c r="AU612" s="119"/>
    </row>
    <row r="613" spans="3:64">
      <c r="C613" s="24"/>
      <c r="D613" s="24"/>
      <c r="AA613" s="119"/>
      <c r="AB613" s="119"/>
      <c r="AC613" s="119"/>
      <c r="AD613" s="119"/>
      <c r="AE613" s="119"/>
      <c r="AG613" s="146"/>
      <c r="AN613" s="119"/>
      <c r="AO613" s="119"/>
      <c r="AP613" s="119"/>
      <c r="AQ613" s="119"/>
      <c r="AR613" s="119"/>
      <c r="AS613" s="119"/>
      <c r="AT613" s="119"/>
      <c r="AU613" s="119"/>
    </row>
    <row r="614" spans="3:64">
      <c r="C614" s="24"/>
      <c r="D614" s="24"/>
      <c r="AA614" s="119"/>
      <c r="AB614" s="119"/>
      <c r="AC614" s="119"/>
      <c r="AD614" s="119"/>
      <c r="AE614" s="119"/>
      <c r="AG614" s="146"/>
      <c r="AN614" s="119"/>
      <c r="AO614" s="119"/>
      <c r="AP614" s="119"/>
      <c r="AQ614" s="119"/>
      <c r="AR614" s="119"/>
      <c r="AS614" s="119"/>
      <c r="AT614" s="119"/>
      <c r="AU614" s="119"/>
      <c r="AV614" s="119"/>
      <c r="AW614" s="119"/>
      <c r="AX614" s="119"/>
      <c r="AY614" s="119"/>
      <c r="AZ614" s="119"/>
      <c r="BA614" s="119"/>
      <c r="BB614" s="119"/>
      <c r="BC614" s="119"/>
      <c r="BD614" s="119"/>
      <c r="BE614" s="119"/>
      <c r="BF614" s="119"/>
      <c r="BG614" s="119"/>
      <c r="BH614" s="119"/>
      <c r="BI614" s="119"/>
      <c r="BJ614" s="119"/>
      <c r="BK614" s="119"/>
      <c r="BL614" s="119"/>
    </row>
    <row r="615" spans="3:64">
      <c r="C615" s="24"/>
      <c r="D615" s="24"/>
      <c r="AA615" s="119"/>
      <c r="AB615" s="119"/>
      <c r="AC615" s="119"/>
      <c r="AD615" s="119"/>
      <c r="AE615" s="119"/>
      <c r="AG615" s="146"/>
      <c r="AN615" s="119"/>
      <c r="AO615" s="119"/>
      <c r="AP615" s="119"/>
      <c r="AQ615" s="119"/>
      <c r="AR615" s="119"/>
      <c r="AS615" s="119"/>
      <c r="AT615" s="119"/>
      <c r="AU615" s="119"/>
    </row>
    <row r="616" spans="3:64">
      <c r="C616" s="24"/>
      <c r="D616" s="24"/>
      <c r="AA616" s="119"/>
      <c r="AB616" s="119"/>
      <c r="AC616" s="119"/>
      <c r="AD616" s="119"/>
      <c r="AE616" s="119"/>
      <c r="AG616" s="146"/>
      <c r="AN616" s="119"/>
      <c r="AO616" s="119"/>
      <c r="AP616" s="119"/>
      <c r="AQ616" s="119"/>
      <c r="AR616" s="119"/>
      <c r="AS616" s="119"/>
      <c r="AT616" s="119"/>
      <c r="AU616" s="119"/>
    </row>
    <row r="617" spans="3:64">
      <c r="C617" s="24"/>
      <c r="D617" s="24"/>
      <c r="AA617" s="119"/>
      <c r="AB617" s="119"/>
      <c r="AC617" s="119"/>
      <c r="AD617" s="119"/>
      <c r="AE617" s="119"/>
      <c r="AG617" s="146"/>
      <c r="AN617" s="119"/>
      <c r="AO617" s="119"/>
      <c r="AP617" s="119"/>
      <c r="AQ617" s="119"/>
      <c r="AR617" s="119"/>
      <c r="AS617" s="119"/>
      <c r="AT617" s="119"/>
      <c r="AU617" s="119"/>
    </row>
    <row r="618" spans="3:64">
      <c r="C618" s="24"/>
      <c r="D618" s="24"/>
      <c r="AA618" s="119"/>
      <c r="AB618" s="119"/>
      <c r="AC618" s="119"/>
      <c r="AD618" s="119"/>
      <c r="AE618" s="119"/>
      <c r="AG618" s="146"/>
      <c r="AN618" s="119"/>
      <c r="AO618" s="119"/>
      <c r="AP618" s="119"/>
      <c r="AQ618" s="119"/>
      <c r="AR618" s="119"/>
      <c r="AS618" s="119"/>
      <c r="AT618" s="119"/>
      <c r="AU618" s="119"/>
    </row>
    <row r="619" spans="3:64">
      <c r="C619" s="24"/>
      <c r="D619" s="24"/>
      <c r="AA619" s="119"/>
      <c r="AB619" s="119"/>
      <c r="AC619" s="119"/>
      <c r="AD619" s="119"/>
      <c r="AE619" s="119"/>
      <c r="AG619" s="146"/>
      <c r="AN619" s="119"/>
      <c r="AO619" s="119"/>
      <c r="AP619" s="119"/>
      <c r="AQ619" s="119"/>
      <c r="AR619" s="119"/>
      <c r="AS619" s="119"/>
      <c r="AT619" s="119"/>
      <c r="AU619" s="119"/>
    </row>
    <row r="620" spans="3:64">
      <c r="C620" s="24"/>
      <c r="D620" s="24"/>
      <c r="AA620" s="119"/>
      <c r="AB620" s="119"/>
      <c r="AC620" s="119"/>
      <c r="AD620" s="119"/>
      <c r="AE620" s="119"/>
      <c r="AG620" s="146"/>
      <c r="AN620" s="119"/>
      <c r="AO620" s="119"/>
      <c r="AP620" s="119"/>
      <c r="AQ620" s="119"/>
      <c r="AR620" s="119"/>
      <c r="AS620" s="119"/>
      <c r="AT620" s="119"/>
      <c r="AU620" s="119"/>
    </row>
    <row r="621" spans="3:64">
      <c r="C621" s="24"/>
      <c r="D621" s="24"/>
      <c r="AA621" s="119"/>
      <c r="AB621" s="119"/>
      <c r="AC621" s="119"/>
      <c r="AD621" s="119"/>
      <c r="AE621" s="119"/>
      <c r="AG621" s="146"/>
      <c r="AN621" s="119"/>
      <c r="AO621" s="119"/>
      <c r="AP621" s="119"/>
      <c r="AQ621" s="119"/>
      <c r="AR621" s="119"/>
      <c r="AS621" s="119"/>
      <c r="AT621" s="119"/>
      <c r="AU621" s="119"/>
    </row>
    <row r="622" spans="3:64">
      <c r="C622" s="24"/>
      <c r="D622" s="24"/>
      <c r="AA622" s="119"/>
      <c r="AB622" s="119"/>
      <c r="AC622" s="119"/>
      <c r="AD622" s="119"/>
      <c r="AE622" s="119"/>
      <c r="AG622" s="146"/>
      <c r="AN622" s="119"/>
      <c r="AO622" s="119"/>
      <c r="AP622" s="119"/>
      <c r="AQ622" s="119"/>
      <c r="AR622" s="119"/>
      <c r="AS622" s="119"/>
      <c r="AT622" s="119"/>
      <c r="AU622" s="119"/>
      <c r="AV622" s="119"/>
      <c r="AW622" s="119"/>
      <c r="AX622" s="119"/>
      <c r="AY622" s="119"/>
      <c r="AZ622" s="119"/>
      <c r="BA622" s="119"/>
      <c r="BB622" s="119"/>
      <c r="BC622" s="119"/>
      <c r="BD622" s="119"/>
      <c r="BE622" s="119"/>
      <c r="BF622" s="119"/>
      <c r="BG622" s="119"/>
      <c r="BH622" s="119"/>
      <c r="BI622" s="119"/>
      <c r="BJ622" s="119"/>
      <c r="BK622" s="119"/>
      <c r="BL622" s="119"/>
    </row>
    <row r="623" spans="3:64">
      <c r="C623" s="24"/>
      <c r="D623" s="24"/>
      <c r="AA623" s="119"/>
      <c r="AB623" s="119"/>
      <c r="AC623" s="119"/>
      <c r="AD623" s="119"/>
      <c r="AE623" s="119"/>
      <c r="AG623" s="146"/>
      <c r="AN623" s="119"/>
      <c r="AO623" s="119"/>
      <c r="AP623" s="119"/>
      <c r="AQ623" s="119"/>
      <c r="AR623" s="119"/>
      <c r="AS623" s="119"/>
      <c r="AT623" s="119"/>
      <c r="AU623" s="119"/>
    </row>
    <row r="624" spans="3:64">
      <c r="C624" s="24"/>
      <c r="D624" s="24"/>
      <c r="AA624" s="119"/>
      <c r="AB624" s="119"/>
      <c r="AC624" s="119"/>
      <c r="AD624" s="119"/>
      <c r="AE624" s="119"/>
      <c r="AG624" s="146"/>
      <c r="AN624" s="119"/>
      <c r="AO624" s="119"/>
      <c r="AP624" s="119"/>
      <c r="AQ624" s="119"/>
      <c r="AR624" s="119"/>
      <c r="AS624" s="119"/>
      <c r="AT624" s="119"/>
      <c r="AU624" s="119"/>
    </row>
    <row r="625" spans="3:48">
      <c r="C625" s="24"/>
      <c r="D625" s="24"/>
      <c r="AA625" s="119"/>
      <c r="AB625" s="119"/>
      <c r="AC625" s="119"/>
      <c r="AD625" s="119"/>
      <c r="AE625" s="119"/>
      <c r="AG625" s="146"/>
      <c r="AN625" s="119"/>
      <c r="AO625" s="119"/>
      <c r="AP625" s="119"/>
      <c r="AQ625" s="119"/>
      <c r="AR625" s="119"/>
      <c r="AS625" s="119"/>
      <c r="AT625" s="119"/>
      <c r="AU625" s="119"/>
    </row>
    <row r="626" spans="3:48">
      <c r="C626" s="24"/>
      <c r="D626" s="24"/>
      <c r="AA626" s="119"/>
      <c r="AB626" s="119"/>
      <c r="AC626" s="119"/>
      <c r="AD626" s="119"/>
      <c r="AE626" s="119"/>
      <c r="AG626" s="146"/>
      <c r="AN626" s="119"/>
      <c r="AO626" s="119"/>
      <c r="AP626" s="119"/>
      <c r="AQ626" s="119"/>
      <c r="AR626" s="119"/>
      <c r="AS626" s="119"/>
      <c r="AT626" s="119"/>
      <c r="AU626" s="119"/>
    </row>
    <row r="627" spans="3:48">
      <c r="C627" s="24"/>
      <c r="D627" s="24"/>
      <c r="AA627" s="119"/>
      <c r="AB627" s="119"/>
      <c r="AC627" s="119"/>
      <c r="AD627" s="119"/>
      <c r="AE627" s="119"/>
      <c r="AG627" s="146"/>
      <c r="AN627" s="119"/>
      <c r="AO627" s="119"/>
      <c r="AP627" s="119"/>
      <c r="AQ627" s="119"/>
      <c r="AR627" s="119"/>
      <c r="AS627" s="119"/>
      <c r="AT627" s="119"/>
      <c r="AU627" s="119"/>
    </row>
    <row r="628" spans="3:48">
      <c r="C628" s="24"/>
      <c r="D628" s="24"/>
      <c r="AA628" s="119"/>
      <c r="AB628" s="119"/>
      <c r="AC628" s="119"/>
      <c r="AD628" s="119"/>
      <c r="AE628" s="119"/>
      <c r="AG628" s="146"/>
      <c r="AN628" s="119"/>
      <c r="AO628" s="119"/>
      <c r="AP628" s="119"/>
      <c r="AQ628" s="119"/>
      <c r="AR628" s="119"/>
      <c r="AS628" s="119"/>
      <c r="AT628" s="119"/>
      <c r="AU628" s="119"/>
    </row>
    <row r="629" spans="3:48">
      <c r="C629" s="24"/>
      <c r="D629" s="24"/>
      <c r="AA629" s="119"/>
      <c r="AB629" s="119"/>
      <c r="AC629" s="119"/>
      <c r="AD629" s="119"/>
      <c r="AE629" s="119"/>
      <c r="AG629" s="146"/>
      <c r="AN629" s="119"/>
      <c r="AO629" s="119"/>
      <c r="AP629" s="119"/>
      <c r="AQ629" s="119"/>
      <c r="AR629" s="119"/>
      <c r="AS629" s="119"/>
      <c r="AT629" s="119"/>
      <c r="AU629" s="119"/>
    </row>
    <row r="630" spans="3:48">
      <c r="C630" s="24"/>
      <c r="D630" s="24"/>
      <c r="AA630" s="119"/>
      <c r="AB630" s="119"/>
      <c r="AC630" s="119"/>
      <c r="AD630" s="119"/>
      <c r="AE630" s="119"/>
      <c r="AG630" s="146"/>
      <c r="AN630" s="119"/>
      <c r="AO630" s="119"/>
      <c r="AP630" s="119"/>
      <c r="AQ630" s="119"/>
      <c r="AR630" s="119"/>
      <c r="AS630" s="119"/>
      <c r="AT630" s="119"/>
      <c r="AU630" s="119"/>
    </row>
    <row r="631" spans="3:48">
      <c r="C631" s="24"/>
      <c r="D631" s="24"/>
      <c r="AA631" s="119"/>
      <c r="AB631" s="119"/>
      <c r="AC631" s="119"/>
      <c r="AD631" s="119"/>
      <c r="AE631" s="119"/>
      <c r="AG631" s="146"/>
      <c r="AN631" s="119"/>
      <c r="AO631" s="119"/>
      <c r="AP631" s="119"/>
      <c r="AQ631" s="119"/>
      <c r="AR631" s="119"/>
      <c r="AS631" s="119"/>
      <c r="AT631" s="119"/>
      <c r="AU631" s="119"/>
    </row>
    <row r="632" spans="3:48">
      <c r="C632" s="24"/>
      <c r="D632" s="24"/>
      <c r="AA632" s="119"/>
      <c r="AB632" s="119"/>
      <c r="AC632" s="119"/>
      <c r="AD632" s="119"/>
      <c r="AE632" s="119"/>
      <c r="AG632" s="146"/>
      <c r="AN632" s="119"/>
      <c r="AO632" s="119"/>
      <c r="AP632" s="119"/>
      <c r="AQ632" s="119"/>
      <c r="AR632" s="119"/>
      <c r="AS632" s="119"/>
      <c r="AT632" s="119"/>
      <c r="AU632" s="119"/>
    </row>
    <row r="633" spans="3:48">
      <c r="C633" s="24"/>
      <c r="D633" s="24"/>
      <c r="AA633" s="119"/>
      <c r="AB633" s="119"/>
      <c r="AC633" s="119"/>
      <c r="AD633" s="119"/>
      <c r="AE633" s="119"/>
      <c r="AG633" s="146"/>
      <c r="AN633" s="119"/>
      <c r="AO633" s="119"/>
      <c r="AP633" s="119"/>
      <c r="AQ633" s="119"/>
      <c r="AR633" s="119"/>
      <c r="AS633" s="119"/>
      <c r="AT633" s="119"/>
      <c r="AU633" s="119"/>
    </row>
    <row r="634" spans="3:48">
      <c r="C634" s="24"/>
      <c r="D634" s="24"/>
      <c r="AA634" s="119"/>
      <c r="AB634" s="119"/>
      <c r="AC634" s="119"/>
      <c r="AD634" s="119"/>
      <c r="AE634" s="119"/>
      <c r="AG634" s="146"/>
      <c r="AN634" s="119"/>
      <c r="AO634" s="119"/>
      <c r="AP634" s="119"/>
      <c r="AQ634" s="119"/>
      <c r="AR634" s="119"/>
      <c r="AS634" s="119"/>
      <c r="AT634" s="119"/>
      <c r="AU634" s="119"/>
    </row>
    <row r="635" spans="3:48">
      <c r="C635" s="24"/>
      <c r="D635" s="24"/>
      <c r="AA635" s="119"/>
      <c r="AB635" s="119"/>
      <c r="AC635" s="119"/>
      <c r="AD635" s="119"/>
      <c r="AE635" s="119"/>
      <c r="AG635" s="146"/>
      <c r="AN635" s="119"/>
      <c r="AO635" s="119"/>
      <c r="AP635" s="119"/>
      <c r="AQ635" s="119"/>
      <c r="AR635" s="119"/>
      <c r="AS635" s="119"/>
      <c r="AT635" s="119"/>
      <c r="AU635" s="119"/>
    </row>
    <row r="636" spans="3:48">
      <c r="C636" s="24"/>
      <c r="D636" s="24"/>
      <c r="AA636" s="119"/>
      <c r="AB636" s="119"/>
      <c r="AC636" s="119"/>
      <c r="AD636" s="119"/>
      <c r="AE636" s="119"/>
      <c r="AG636" s="146"/>
      <c r="AN636" s="119"/>
      <c r="AO636" s="119"/>
      <c r="AP636" s="119"/>
      <c r="AQ636" s="119"/>
      <c r="AR636" s="119"/>
      <c r="AS636" s="119"/>
      <c r="AT636" s="119"/>
      <c r="AU636" s="119"/>
      <c r="AV636" s="119"/>
    </row>
    <row r="637" spans="3:48">
      <c r="C637" s="24"/>
      <c r="D637" s="24"/>
      <c r="AA637" s="119"/>
      <c r="AB637" s="119"/>
      <c r="AC637" s="119"/>
      <c r="AD637" s="119"/>
      <c r="AE637" s="119"/>
      <c r="AG637" s="146"/>
      <c r="AN637" s="119"/>
      <c r="AO637" s="119"/>
      <c r="AP637" s="119"/>
      <c r="AQ637" s="119"/>
      <c r="AR637" s="119"/>
      <c r="AS637" s="119"/>
      <c r="AT637" s="119"/>
      <c r="AU637" s="119"/>
    </row>
    <row r="638" spans="3:48">
      <c r="C638" s="24"/>
      <c r="D638" s="24"/>
      <c r="AA638" s="119"/>
      <c r="AB638" s="119"/>
      <c r="AC638" s="119"/>
      <c r="AD638" s="119"/>
      <c r="AE638" s="119"/>
      <c r="AG638" s="146"/>
      <c r="AN638" s="119"/>
      <c r="AO638" s="119"/>
      <c r="AP638" s="119"/>
      <c r="AQ638" s="119"/>
      <c r="AR638" s="119"/>
      <c r="AS638" s="119"/>
      <c r="AT638" s="119"/>
      <c r="AU638" s="119"/>
    </row>
    <row r="639" spans="3:48">
      <c r="C639" s="24"/>
      <c r="D639" s="24"/>
      <c r="AA639" s="119"/>
      <c r="AB639" s="119"/>
      <c r="AC639" s="119"/>
      <c r="AD639" s="119"/>
      <c r="AE639" s="119"/>
      <c r="AG639" s="146"/>
      <c r="AN639" s="119"/>
      <c r="AO639" s="119"/>
      <c r="AP639" s="119"/>
      <c r="AQ639" s="119"/>
      <c r="AR639" s="119"/>
      <c r="AS639" s="119"/>
      <c r="AT639" s="119"/>
      <c r="AU639" s="119"/>
    </row>
    <row r="640" spans="3:48">
      <c r="C640" s="24"/>
      <c r="D640" s="24"/>
      <c r="AA640" s="119"/>
      <c r="AB640" s="119"/>
      <c r="AC640" s="119"/>
      <c r="AD640" s="119"/>
      <c r="AE640" s="119"/>
      <c r="AG640" s="146"/>
      <c r="AN640" s="119"/>
      <c r="AO640" s="119"/>
      <c r="AP640" s="119"/>
      <c r="AQ640" s="119"/>
      <c r="AR640" s="119"/>
      <c r="AS640" s="119"/>
      <c r="AT640" s="119"/>
      <c r="AU640" s="119"/>
    </row>
    <row r="641" spans="3:64">
      <c r="C641" s="24"/>
      <c r="D641" s="24"/>
      <c r="AA641" s="119"/>
      <c r="AB641" s="119"/>
      <c r="AC641" s="119"/>
      <c r="AD641" s="119"/>
      <c r="AE641" s="119"/>
      <c r="AG641" s="146"/>
      <c r="AN641" s="119"/>
      <c r="AO641" s="119"/>
      <c r="AP641" s="119"/>
      <c r="AQ641" s="119"/>
      <c r="AR641" s="119"/>
      <c r="AS641" s="119"/>
      <c r="AT641" s="119"/>
      <c r="AU641" s="119"/>
    </row>
    <row r="642" spans="3:64">
      <c r="C642" s="24"/>
      <c r="D642" s="24"/>
      <c r="AA642" s="119"/>
      <c r="AB642" s="119"/>
      <c r="AC642" s="119"/>
      <c r="AD642" s="119"/>
      <c r="AE642" s="119"/>
      <c r="AG642" s="146"/>
      <c r="AN642" s="119"/>
      <c r="AO642" s="119"/>
      <c r="AP642" s="119"/>
      <c r="AQ642" s="119"/>
      <c r="AR642" s="119"/>
      <c r="AS642" s="119"/>
      <c r="AT642" s="119"/>
      <c r="AU642" s="119"/>
    </row>
    <row r="643" spans="3:64">
      <c r="C643" s="24"/>
      <c r="D643" s="24"/>
      <c r="AA643" s="119"/>
      <c r="AB643" s="119"/>
      <c r="AC643" s="119"/>
      <c r="AD643" s="119"/>
      <c r="AE643" s="119"/>
      <c r="AG643" s="146"/>
      <c r="AN643" s="119"/>
      <c r="AO643" s="119"/>
      <c r="AP643" s="119"/>
      <c r="AQ643" s="119"/>
      <c r="AR643" s="119"/>
      <c r="AS643" s="119"/>
      <c r="AT643" s="119"/>
      <c r="AU643" s="119"/>
    </row>
    <row r="644" spans="3:64">
      <c r="C644" s="24"/>
      <c r="D644" s="24"/>
      <c r="AA644" s="119"/>
      <c r="AB644" s="119"/>
      <c r="AC644" s="119"/>
      <c r="AD644" s="119"/>
      <c r="AE644" s="119"/>
      <c r="AG644" s="146"/>
      <c r="AN644" s="119"/>
      <c r="AO644" s="119"/>
      <c r="AP644" s="119"/>
      <c r="AQ644" s="119"/>
      <c r="AR644" s="119"/>
      <c r="AS644" s="119"/>
      <c r="AT644" s="119"/>
      <c r="AU644" s="119"/>
    </row>
    <row r="645" spans="3:64">
      <c r="C645" s="24"/>
      <c r="D645" s="24"/>
      <c r="AA645" s="119"/>
      <c r="AB645" s="119"/>
      <c r="AC645" s="119"/>
      <c r="AD645" s="119"/>
      <c r="AE645" s="119"/>
      <c r="AG645" s="146"/>
      <c r="AN645" s="119"/>
      <c r="AO645" s="119"/>
      <c r="AP645" s="119"/>
      <c r="AQ645" s="119"/>
      <c r="AR645" s="119"/>
      <c r="AS645" s="119"/>
      <c r="AT645" s="119"/>
      <c r="AU645" s="119"/>
    </row>
    <row r="646" spans="3:64">
      <c r="C646" s="24"/>
      <c r="D646" s="24"/>
      <c r="AA646" s="119"/>
      <c r="AB646" s="119"/>
      <c r="AC646" s="119"/>
      <c r="AD646" s="119"/>
      <c r="AE646" s="119"/>
      <c r="AG646" s="146"/>
      <c r="AN646" s="119"/>
      <c r="AO646" s="119"/>
      <c r="AP646" s="119"/>
      <c r="AQ646" s="119"/>
      <c r="AR646" s="119"/>
      <c r="AS646" s="119"/>
      <c r="AT646" s="119"/>
      <c r="AU646" s="119"/>
    </row>
    <row r="647" spans="3:64">
      <c r="C647" s="24"/>
      <c r="D647" s="24"/>
      <c r="AA647" s="119"/>
      <c r="AB647" s="119"/>
      <c r="AC647" s="119"/>
      <c r="AD647" s="119"/>
      <c r="AE647" s="119"/>
      <c r="AG647" s="146"/>
      <c r="AN647" s="119"/>
      <c r="AO647" s="119"/>
      <c r="AP647" s="119"/>
      <c r="AQ647" s="119"/>
      <c r="AR647" s="119"/>
      <c r="AS647" s="119"/>
      <c r="AT647" s="119"/>
      <c r="AU647" s="119"/>
    </row>
    <row r="648" spans="3:64">
      <c r="C648" s="24"/>
      <c r="D648" s="24"/>
      <c r="AA648" s="119"/>
      <c r="AB648" s="119"/>
      <c r="AC648" s="119"/>
      <c r="AD648" s="119"/>
      <c r="AE648" s="119"/>
      <c r="AG648" s="146"/>
      <c r="AN648" s="119"/>
      <c r="AO648" s="119"/>
      <c r="AP648" s="119"/>
      <c r="AQ648" s="119"/>
      <c r="AR648" s="119"/>
      <c r="AS648" s="119"/>
      <c r="AT648" s="119"/>
      <c r="AU648" s="119"/>
    </row>
    <row r="649" spans="3:64">
      <c r="C649" s="24"/>
      <c r="D649" s="24"/>
      <c r="AA649" s="119"/>
      <c r="AB649" s="119"/>
      <c r="AC649" s="119"/>
      <c r="AD649" s="119"/>
      <c r="AE649" s="119"/>
      <c r="AG649" s="146"/>
      <c r="AN649" s="119"/>
      <c r="AO649" s="119"/>
      <c r="AP649" s="119"/>
      <c r="AQ649" s="119"/>
      <c r="AR649" s="119"/>
      <c r="AS649" s="119"/>
      <c r="AT649" s="119"/>
      <c r="AU649" s="119"/>
    </row>
    <row r="650" spans="3:64">
      <c r="C650" s="24"/>
      <c r="D650" s="24"/>
      <c r="AA650" s="119"/>
      <c r="AB650" s="119"/>
      <c r="AC650" s="119"/>
      <c r="AD650" s="119"/>
      <c r="AE650" s="119"/>
      <c r="AG650" s="146"/>
      <c r="AN650" s="119"/>
      <c r="AO650" s="119"/>
      <c r="AP650" s="119"/>
      <c r="AQ650" s="119"/>
      <c r="AR650" s="119"/>
      <c r="AS650" s="119"/>
      <c r="AT650" s="119"/>
      <c r="AU650" s="119"/>
    </row>
    <row r="651" spans="3:64">
      <c r="C651" s="24"/>
      <c r="D651" s="24"/>
      <c r="AA651" s="119"/>
      <c r="AB651" s="119"/>
      <c r="AC651" s="119"/>
      <c r="AD651" s="119"/>
      <c r="AE651" s="119"/>
      <c r="AG651" s="146"/>
      <c r="AN651" s="119"/>
      <c r="AO651" s="119"/>
      <c r="AP651" s="119"/>
      <c r="AQ651" s="119"/>
      <c r="AR651" s="119"/>
      <c r="AS651" s="119"/>
      <c r="AT651" s="119"/>
      <c r="AU651" s="119"/>
    </row>
    <row r="652" spans="3:64">
      <c r="C652" s="24"/>
      <c r="D652" s="24"/>
      <c r="AA652" s="119"/>
      <c r="AB652" s="119"/>
      <c r="AC652" s="119"/>
      <c r="AD652" s="119"/>
      <c r="AE652" s="119"/>
      <c r="AG652" s="146"/>
      <c r="AN652" s="119"/>
      <c r="AO652" s="119"/>
      <c r="AP652" s="119"/>
      <c r="AQ652" s="119"/>
      <c r="AR652" s="119"/>
      <c r="AS652" s="119"/>
      <c r="AT652" s="119"/>
      <c r="AU652" s="119"/>
    </row>
    <row r="653" spans="3:64">
      <c r="C653" s="24"/>
      <c r="D653" s="24"/>
      <c r="AA653" s="119"/>
      <c r="AB653" s="119"/>
      <c r="AC653" s="119"/>
      <c r="AD653" s="119"/>
      <c r="AE653" s="119"/>
      <c r="AG653" s="146"/>
      <c r="AN653" s="119"/>
      <c r="AO653" s="119"/>
      <c r="AP653" s="119"/>
      <c r="AQ653" s="119"/>
      <c r="AR653" s="119"/>
      <c r="AS653" s="119"/>
      <c r="AT653" s="119"/>
      <c r="AU653" s="119"/>
    </row>
    <row r="654" spans="3:64">
      <c r="C654" s="24"/>
      <c r="D654" s="24"/>
      <c r="AA654" s="119"/>
      <c r="AB654" s="119"/>
      <c r="AC654" s="119"/>
      <c r="AD654" s="119"/>
      <c r="AE654" s="119"/>
      <c r="AG654" s="146"/>
      <c r="AN654" s="119"/>
      <c r="AO654" s="119"/>
      <c r="AP654" s="119"/>
      <c r="AQ654" s="119"/>
      <c r="AR654" s="119"/>
      <c r="AS654" s="119"/>
      <c r="AT654" s="119"/>
      <c r="AU654" s="119"/>
    </row>
    <row r="655" spans="3:64">
      <c r="C655" s="24"/>
      <c r="D655" s="24"/>
      <c r="AA655" s="119"/>
      <c r="AB655" s="119"/>
      <c r="AC655" s="119"/>
      <c r="AD655" s="119"/>
      <c r="AE655" s="119"/>
      <c r="AG655" s="146"/>
      <c r="AN655" s="119"/>
      <c r="AO655" s="119"/>
      <c r="AP655" s="119"/>
      <c r="AQ655" s="119"/>
      <c r="AR655" s="119"/>
      <c r="AS655" s="119"/>
      <c r="AT655" s="119"/>
      <c r="AU655" s="119"/>
      <c r="AV655" s="119"/>
      <c r="AW655" s="119"/>
      <c r="AX655" s="119"/>
      <c r="AY655" s="119"/>
      <c r="AZ655" s="119"/>
      <c r="BA655" s="119"/>
      <c r="BB655" s="119"/>
      <c r="BC655" s="119"/>
      <c r="BD655" s="119"/>
      <c r="BE655" s="119"/>
      <c r="BF655" s="119"/>
      <c r="BG655" s="119"/>
      <c r="BH655" s="119"/>
      <c r="BI655" s="119"/>
      <c r="BJ655" s="119"/>
      <c r="BK655" s="119"/>
      <c r="BL655" s="119"/>
    </row>
    <row r="656" spans="3:64">
      <c r="C656" s="24"/>
      <c r="D656" s="24"/>
      <c r="AA656" s="119"/>
      <c r="AB656" s="119"/>
      <c r="AC656" s="119"/>
      <c r="AD656" s="119"/>
      <c r="AE656" s="119"/>
      <c r="AG656" s="146"/>
      <c r="AN656" s="119"/>
      <c r="AO656" s="119"/>
      <c r="AP656" s="119"/>
      <c r="AQ656" s="119"/>
      <c r="AR656" s="119"/>
      <c r="AS656" s="119"/>
      <c r="AT656" s="119"/>
      <c r="AU656" s="119"/>
    </row>
    <row r="657" spans="3:64">
      <c r="C657" s="24"/>
      <c r="D657" s="24"/>
      <c r="AA657" s="119"/>
      <c r="AB657" s="119"/>
      <c r="AC657" s="119"/>
      <c r="AD657" s="119"/>
      <c r="AE657" s="119"/>
      <c r="AG657" s="146"/>
      <c r="AN657" s="119"/>
      <c r="AO657" s="119"/>
      <c r="AP657" s="119"/>
      <c r="AQ657" s="119"/>
      <c r="AR657" s="119"/>
      <c r="AS657" s="119"/>
      <c r="AT657" s="119"/>
      <c r="AU657" s="119"/>
    </row>
    <row r="658" spans="3:64">
      <c r="C658" s="24"/>
      <c r="D658" s="24"/>
      <c r="AA658" s="119"/>
      <c r="AB658" s="119"/>
      <c r="AC658" s="119"/>
      <c r="AD658" s="119"/>
      <c r="AE658" s="119"/>
      <c r="AG658" s="146"/>
      <c r="AN658" s="119"/>
      <c r="AO658" s="119"/>
      <c r="AP658" s="119"/>
      <c r="AQ658" s="119"/>
      <c r="AR658" s="119"/>
      <c r="AS658" s="119"/>
      <c r="AT658" s="119"/>
      <c r="AU658" s="119"/>
    </row>
    <row r="659" spans="3:64">
      <c r="C659" s="24"/>
      <c r="D659" s="24"/>
      <c r="AA659" s="119"/>
      <c r="AB659" s="119"/>
      <c r="AC659" s="119"/>
      <c r="AD659" s="119"/>
      <c r="AE659" s="119"/>
      <c r="AG659" s="146"/>
      <c r="AN659" s="119"/>
      <c r="AO659" s="119"/>
      <c r="AP659" s="119"/>
      <c r="AQ659" s="119"/>
      <c r="AR659" s="119"/>
      <c r="AS659" s="119"/>
      <c r="AT659" s="119"/>
      <c r="AU659" s="119"/>
    </row>
    <row r="660" spans="3:64">
      <c r="C660" s="24"/>
      <c r="D660" s="24"/>
      <c r="AA660" s="119"/>
      <c r="AB660" s="119"/>
      <c r="AC660" s="119"/>
      <c r="AD660" s="119"/>
      <c r="AE660" s="119"/>
      <c r="AG660" s="146"/>
      <c r="AN660" s="119"/>
      <c r="AO660" s="119"/>
      <c r="AP660" s="119"/>
      <c r="AQ660" s="119"/>
      <c r="AR660" s="119"/>
      <c r="AS660" s="119"/>
      <c r="AT660" s="119"/>
      <c r="AU660" s="119"/>
      <c r="AV660" s="119"/>
      <c r="AW660" s="119"/>
      <c r="AX660" s="119"/>
      <c r="AY660" s="119"/>
      <c r="AZ660" s="119"/>
      <c r="BA660" s="119"/>
      <c r="BB660" s="119"/>
      <c r="BC660" s="119"/>
      <c r="BD660" s="119"/>
      <c r="BE660" s="119"/>
      <c r="BF660" s="119"/>
      <c r="BG660" s="119"/>
      <c r="BH660" s="119"/>
      <c r="BI660" s="119"/>
      <c r="BJ660" s="119"/>
      <c r="BK660" s="119"/>
      <c r="BL660" s="119"/>
    </row>
    <row r="661" spans="3:64">
      <c r="C661" s="24"/>
      <c r="D661" s="24"/>
      <c r="AA661" s="119"/>
      <c r="AB661" s="119"/>
      <c r="AC661" s="119"/>
      <c r="AD661" s="119"/>
      <c r="AE661" s="119"/>
      <c r="AG661" s="146"/>
      <c r="AN661" s="119"/>
      <c r="AO661" s="119"/>
      <c r="AP661" s="119"/>
      <c r="AQ661" s="119"/>
      <c r="AR661" s="119"/>
      <c r="AS661" s="119"/>
      <c r="AT661" s="119"/>
      <c r="AU661" s="119"/>
    </row>
    <row r="662" spans="3:64">
      <c r="C662" s="24"/>
      <c r="D662" s="24"/>
      <c r="AA662" s="119"/>
      <c r="AB662" s="119"/>
      <c r="AC662" s="119"/>
      <c r="AD662" s="119"/>
      <c r="AE662" s="119"/>
      <c r="AG662" s="146"/>
      <c r="AN662" s="119"/>
      <c r="AO662" s="119"/>
      <c r="AP662" s="119"/>
      <c r="AQ662" s="119"/>
      <c r="AR662" s="119"/>
      <c r="AS662" s="119"/>
      <c r="AT662" s="119"/>
      <c r="AU662" s="119"/>
    </row>
    <row r="663" spans="3:64">
      <c r="C663" s="24"/>
      <c r="D663" s="24"/>
      <c r="AA663" s="119"/>
      <c r="AB663" s="119"/>
      <c r="AC663" s="119"/>
      <c r="AD663" s="119"/>
      <c r="AE663" s="119"/>
      <c r="AG663" s="146"/>
      <c r="AN663" s="119"/>
      <c r="AO663" s="119"/>
      <c r="AP663" s="119"/>
      <c r="AQ663" s="119"/>
      <c r="AR663" s="119"/>
      <c r="AS663" s="119"/>
      <c r="AT663" s="119"/>
      <c r="AU663" s="119"/>
    </row>
    <row r="664" spans="3:64">
      <c r="C664" s="24"/>
      <c r="D664" s="24"/>
      <c r="AA664" s="119"/>
      <c r="AB664" s="119"/>
      <c r="AC664" s="119"/>
      <c r="AD664" s="119"/>
      <c r="AE664" s="119"/>
      <c r="AG664" s="146"/>
      <c r="AN664" s="119"/>
      <c r="AO664" s="119"/>
      <c r="AP664" s="119"/>
      <c r="AQ664" s="119"/>
      <c r="AR664" s="119"/>
      <c r="AS664" s="119"/>
      <c r="AT664" s="119"/>
      <c r="AU664" s="119"/>
    </row>
    <row r="665" spans="3:64">
      <c r="C665" s="24"/>
      <c r="D665" s="24"/>
      <c r="AA665" s="119"/>
      <c r="AB665" s="119"/>
      <c r="AC665" s="119"/>
      <c r="AD665" s="119"/>
      <c r="AE665" s="119"/>
      <c r="AG665" s="146"/>
      <c r="AN665" s="119"/>
      <c r="AO665" s="119"/>
      <c r="AP665" s="119"/>
      <c r="AQ665" s="119"/>
      <c r="AR665" s="119"/>
      <c r="AS665" s="119"/>
      <c r="AT665" s="119"/>
      <c r="AU665" s="119"/>
      <c r="AV665" s="119"/>
      <c r="AX665" s="119"/>
    </row>
    <row r="666" spans="3:64">
      <c r="C666" s="24"/>
      <c r="D666" s="24"/>
      <c r="AA666" s="119"/>
      <c r="AB666" s="119"/>
      <c r="AC666" s="119"/>
      <c r="AD666" s="119"/>
      <c r="AE666" s="119"/>
      <c r="AG666" s="146"/>
      <c r="AN666" s="119"/>
      <c r="AO666" s="119"/>
      <c r="AP666" s="119"/>
      <c r="AQ666" s="119"/>
      <c r="AR666" s="119"/>
      <c r="AS666" s="119"/>
      <c r="AT666" s="119"/>
      <c r="AU666" s="119"/>
    </row>
    <row r="667" spans="3:64">
      <c r="C667" s="24"/>
      <c r="D667" s="24"/>
      <c r="AA667" s="119"/>
      <c r="AB667" s="119"/>
      <c r="AC667" s="119"/>
      <c r="AD667" s="119"/>
      <c r="AE667" s="119"/>
      <c r="AG667" s="146"/>
      <c r="AN667" s="119"/>
      <c r="AO667" s="119"/>
      <c r="AP667" s="119"/>
      <c r="AQ667" s="119"/>
      <c r="AR667" s="119"/>
      <c r="AS667" s="119"/>
      <c r="AT667" s="119"/>
      <c r="AU667" s="119"/>
    </row>
    <row r="668" spans="3:64">
      <c r="C668" s="24"/>
      <c r="D668" s="24"/>
      <c r="AA668" s="119"/>
      <c r="AB668" s="119"/>
      <c r="AC668" s="119"/>
      <c r="AD668" s="119"/>
      <c r="AE668" s="119"/>
      <c r="AG668" s="146"/>
      <c r="AN668" s="119"/>
      <c r="AO668" s="119"/>
      <c r="AP668" s="119"/>
      <c r="AQ668" s="119"/>
      <c r="AR668" s="119"/>
      <c r="AS668" s="119"/>
      <c r="AT668" s="119"/>
      <c r="AU668" s="119"/>
    </row>
    <row r="669" spans="3:64">
      <c r="C669" s="24"/>
      <c r="D669" s="24"/>
      <c r="AA669" s="119"/>
      <c r="AB669" s="119"/>
      <c r="AC669" s="119"/>
      <c r="AD669" s="119"/>
      <c r="AE669" s="119"/>
      <c r="AG669" s="146"/>
      <c r="AN669" s="119"/>
      <c r="AO669" s="119"/>
      <c r="AP669" s="119"/>
      <c r="AQ669" s="119"/>
      <c r="AR669" s="119"/>
      <c r="AS669" s="119"/>
      <c r="AT669" s="119"/>
      <c r="AU669" s="119"/>
    </row>
    <row r="670" spans="3:64">
      <c r="C670" s="24"/>
      <c r="D670" s="24"/>
      <c r="AA670" s="119"/>
      <c r="AB670" s="119"/>
      <c r="AC670" s="119"/>
      <c r="AD670" s="119"/>
      <c r="AE670" s="119"/>
      <c r="AG670" s="146"/>
      <c r="AN670" s="119"/>
      <c r="AO670" s="119"/>
      <c r="AP670" s="119"/>
      <c r="AQ670" s="119"/>
      <c r="AR670" s="119"/>
      <c r="AS670" s="119"/>
      <c r="AT670" s="119"/>
      <c r="AU670" s="119"/>
    </row>
    <row r="671" spans="3:64">
      <c r="C671" s="24"/>
      <c r="D671" s="24"/>
      <c r="AA671" s="119"/>
      <c r="AB671" s="119"/>
      <c r="AC671" s="119"/>
      <c r="AD671" s="119"/>
      <c r="AE671" s="119"/>
      <c r="AG671" s="146"/>
      <c r="AN671" s="119"/>
      <c r="AO671" s="119"/>
      <c r="AP671" s="119"/>
      <c r="AQ671" s="119"/>
      <c r="AR671" s="119"/>
      <c r="AS671" s="119"/>
      <c r="AT671" s="119"/>
      <c r="AU671" s="119"/>
    </row>
    <row r="672" spans="3:64">
      <c r="C672" s="24"/>
      <c r="D672" s="24"/>
      <c r="AA672" s="119"/>
      <c r="AB672" s="119"/>
      <c r="AC672" s="119"/>
      <c r="AD672" s="119"/>
      <c r="AE672" s="119"/>
      <c r="AG672" s="146"/>
      <c r="AN672" s="119"/>
      <c r="AO672" s="119"/>
      <c r="AP672" s="119"/>
      <c r="AQ672" s="119"/>
      <c r="AR672" s="119"/>
      <c r="AS672" s="119"/>
      <c r="AT672" s="119"/>
      <c r="AU672" s="119"/>
    </row>
    <row r="673" spans="3:64">
      <c r="C673" s="24"/>
      <c r="D673" s="24"/>
      <c r="AA673" s="119"/>
      <c r="AB673" s="119"/>
      <c r="AC673" s="119"/>
      <c r="AD673" s="119"/>
      <c r="AE673" s="119"/>
      <c r="AG673" s="146"/>
      <c r="AN673" s="119"/>
      <c r="AO673" s="119"/>
      <c r="AP673" s="119"/>
      <c r="AQ673" s="119"/>
      <c r="AR673" s="119"/>
      <c r="AS673" s="119"/>
      <c r="AT673" s="119"/>
      <c r="AU673" s="119"/>
    </row>
    <row r="674" spans="3:64">
      <c r="C674" s="24"/>
      <c r="D674" s="24"/>
      <c r="AA674" s="119"/>
      <c r="AB674" s="119"/>
      <c r="AC674" s="119"/>
      <c r="AD674" s="119"/>
      <c r="AE674" s="119"/>
      <c r="AG674" s="146"/>
      <c r="AN674" s="119"/>
      <c r="AO674" s="119"/>
      <c r="AP674" s="119"/>
      <c r="AQ674" s="119"/>
      <c r="AR674" s="119"/>
      <c r="AS674" s="119"/>
      <c r="AT674" s="119"/>
      <c r="AU674" s="119"/>
    </row>
    <row r="675" spans="3:64">
      <c r="C675" s="24"/>
      <c r="D675" s="24"/>
      <c r="AA675" s="119"/>
      <c r="AB675" s="119"/>
      <c r="AC675" s="119"/>
      <c r="AD675" s="119"/>
      <c r="AE675" s="119"/>
      <c r="AG675" s="146"/>
      <c r="AN675" s="119"/>
      <c r="AO675" s="119"/>
      <c r="AP675" s="119"/>
      <c r="AQ675" s="119"/>
      <c r="AR675" s="119"/>
      <c r="AS675" s="119"/>
      <c r="AT675" s="119"/>
      <c r="AU675" s="119"/>
    </row>
    <row r="676" spans="3:64">
      <c r="C676" s="24"/>
      <c r="D676" s="24"/>
      <c r="AA676" s="119"/>
      <c r="AB676" s="119"/>
      <c r="AC676" s="119"/>
      <c r="AD676" s="119"/>
      <c r="AE676" s="119"/>
      <c r="AG676" s="146"/>
      <c r="AN676" s="119"/>
      <c r="AO676" s="119"/>
      <c r="AP676" s="119"/>
      <c r="AQ676" s="119"/>
      <c r="AR676" s="119"/>
      <c r="AS676" s="119"/>
      <c r="AT676" s="119"/>
      <c r="AU676" s="119"/>
    </row>
    <row r="677" spans="3:64">
      <c r="C677" s="24"/>
      <c r="D677" s="24"/>
      <c r="AA677" s="119"/>
      <c r="AB677" s="119"/>
      <c r="AC677" s="119"/>
      <c r="AD677" s="119"/>
      <c r="AE677" s="119"/>
      <c r="AG677" s="146"/>
      <c r="AN677" s="119"/>
      <c r="AO677" s="119"/>
      <c r="AP677" s="119"/>
      <c r="AQ677" s="119"/>
      <c r="AR677" s="119"/>
      <c r="AS677" s="119"/>
      <c r="AT677" s="119"/>
      <c r="AU677" s="119"/>
    </row>
    <row r="678" spans="3:64">
      <c r="C678" s="24"/>
      <c r="D678" s="24"/>
      <c r="AA678" s="119"/>
      <c r="AB678" s="119"/>
      <c r="AC678" s="119"/>
      <c r="AD678" s="119"/>
      <c r="AE678" s="119"/>
      <c r="AG678" s="146"/>
      <c r="AN678" s="119"/>
      <c r="AO678" s="119"/>
      <c r="AP678" s="119"/>
      <c r="AQ678" s="119"/>
      <c r="AR678" s="119"/>
      <c r="AS678" s="119"/>
      <c r="AT678" s="119"/>
      <c r="AU678" s="119"/>
    </row>
    <row r="679" spans="3:64">
      <c r="C679" s="24"/>
      <c r="D679" s="24"/>
      <c r="AA679" s="119"/>
      <c r="AB679" s="119"/>
      <c r="AC679" s="119"/>
      <c r="AD679" s="119"/>
      <c r="AE679" s="119"/>
      <c r="AG679" s="146"/>
      <c r="AN679" s="119"/>
      <c r="AO679" s="119"/>
      <c r="AP679" s="119"/>
      <c r="AQ679" s="119"/>
      <c r="AR679" s="119"/>
      <c r="AS679" s="119"/>
      <c r="AT679" s="119"/>
      <c r="AU679" s="119"/>
    </row>
    <row r="680" spans="3:64">
      <c r="C680" s="24"/>
      <c r="D680" s="24"/>
      <c r="AA680" s="119"/>
      <c r="AB680" s="119"/>
      <c r="AC680" s="119"/>
      <c r="AD680" s="119"/>
      <c r="AE680" s="119"/>
      <c r="AG680" s="146"/>
      <c r="AN680" s="119"/>
      <c r="AO680" s="119"/>
      <c r="AP680" s="119"/>
      <c r="AQ680" s="119"/>
      <c r="AR680" s="119"/>
      <c r="AS680" s="119"/>
      <c r="AT680" s="119"/>
      <c r="AU680" s="119"/>
    </row>
    <row r="681" spans="3:64">
      <c r="C681" s="24"/>
      <c r="D681" s="24"/>
      <c r="AA681" s="119"/>
      <c r="AB681" s="119"/>
      <c r="AC681" s="119"/>
      <c r="AD681" s="119"/>
      <c r="AE681" s="119"/>
      <c r="AG681" s="146"/>
      <c r="AN681" s="119"/>
      <c r="AO681" s="119"/>
      <c r="AP681" s="119"/>
      <c r="AQ681" s="119"/>
      <c r="AR681" s="119"/>
      <c r="AS681" s="119"/>
      <c r="AT681" s="119"/>
      <c r="AU681" s="119"/>
    </row>
    <row r="682" spans="3:64">
      <c r="C682" s="24"/>
      <c r="D682" s="24"/>
      <c r="AA682" s="119"/>
      <c r="AB682" s="119"/>
      <c r="AC682" s="119"/>
      <c r="AD682" s="119"/>
      <c r="AE682" s="119"/>
      <c r="AG682" s="146"/>
      <c r="AN682" s="119"/>
      <c r="AO682" s="119"/>
      <c r="AP682" s="119"/>
      <c r="AQ682" s="119"/>
      <c r="AR682" s="119"/>
      <c r="AS682" s="119"/>
      <c r="AT682" s="119"/>
      <c r="AU682" s="119"/>
    </row>
    <row r="683" spans="3:64">
      <c r="C683" s="24"/>
      <c r="D683" s="24"/>
      <c r="AA683" s="119"/>
      <c r="AB683" s="119"/>
      <c r="AC683" s="119"/>
      <c r="AD683" s="119"/>
      <c r="AE683" s="119"/>
      <c r="AG683" s="146"/>
      <c r="AN683" s="119"/>
      <c r="AO683" s="119"/>
      <c r="AP683" s="119"/>
      <c r="AQ683" s="119"/>
      <c r="AR683" s="119"/>
      <c r="AS683" s="119"/>
      <c r="AT683" s="119"/>
      <c r="AU683" s="119"/>
    </row>
    <row r="684" spans="3:64">
      <c r="C684" s="24"/>
      <c r="D684" s="24"/>
      <c r="AA684" s="119"/>
      <c r="AB684" s="119"/>
      <c r="AC684" s="119"/>
      <c r="AD684" s="119"/>
      <c r="AE684" s="119"/>
      <c r="AG684" s="146"/>
      <c r="AN684" s="119"/>
      <c r="AO684" s="119"/>
      <c r="AP684" s="119"/>
      <c r="AQ684" s="119"/>
      <c r="AR684" s="119"/>
      <c r="AS684" s="119"/>
      <c r="AT684" s="119"/>
      <c r="AU684" s="119"/>
    </row>
    <row r="685" spans="3:64">
      <c r="C685" s="24"/>
      <c r="D685" s="24"/>
      <c r="AA685" s="119"/>
      <c r="AB685" s="119"/>
      <c r="AC685" s="119"/>
      <c r="AD685" s="119"/>
      <c r="AE685" s="119"/>
      <c r="AG685" s="146"/>
      <c r="AN685" s="119"/>
      <c r="AO685" s="119"/>
      <c r="AP685" s="119"/>
      <c r="AQ685" s="119"/>
      <c r="AR685" s="119"/>
      <c r="AS685" s="119"/>
      <c r="AT685" s="119"/>
      <c r="AU685" s="119"/>
    </row>
    <row r="686" spans="3:64">
      <c r="C686" s="24"/>
      <c r="D686" s="24"/>
      <c r="AA686" s="119"/>
      <c r="AB686" s="119"/>
      <c r="AC686" s="119"/>
      <c r="AD686" s="119"/>
      <c r="AE686" s="119"/>
      <c r="AG686" s="146"/>
      <c r="AN686" s="119"/>
      <c r="AO686" s="119"/>
      <c r="AP686" s="119"/>
      <c r="AQ686" s="119"/>
      <c r="AR686" s="119"/>
      <c r="AS686" s="119"/>
      <c r="AT686" s="119"/>
      <c r="AU686" s="119"/>
    </row>
    <row r="687" spans="3:64">
      <c r="C687" s="24"/>
      <c r="D687" s="24"/>
      <c r="AA687" s="119"/>
      <c r="AB687" s="119"/>
      <c r="AC687" s="119"/>
      <c r="AD687" s="119"/>
      <c r="AE687" s="119"/>
      <c r="AG687" s="146"/>
      <c r="AN687" s="119"/>
      <c r="AO687" s="119"/>
      <c r="AP687" s="119"/>
      <c r="AQ687" s="119"/>
      <c r="AR687" s="119"/>
      <c r="AS687" s="119"/>
      <c r="AT687" s="119"/>
      <c r="AU687" s="119"/>
      <c r="AV687" s="119"/>
      <c r="AW687" s="119"/>
      <c r="AX687" s="119"/>
      <c r="AY687" s="119"/>
      <c r="AZ687" s="119"/>
      <c r="BA687" s="119"/>
      <c r="BB687" s="119"/>
      <c r="BC687" s="119"/>
      <c r="BD687" s="119"/>
      <c r="BE687" s="119"/>
      <c r="BF687" s="119"/>
      <c r="BG687" s="119"/>
      <c r="BH687" s="119"/>
      <c r="BI687" s="119"/>
      <c r="BJ687" s="119"/>
      <c r="BK687" s="119"/>
      <c r="BL687" s="119"/>
    </row>
    <row r="688" spans="3:64">
      <c r="C688" s="24"/>
      <c r="D688" s="24"/>
      <c r="AA688" s="119"/>
      <c r="AB688" s="119"/>
      <c r="AC688" s="119"/>
      <c r="AD688" s="119"/>
      <c r="AE688" s="119"/>
      <c r="AG688" s="146"/>
      <c r="AN688" s="119"/>
      <c r="AO688" s="119"/>
      <c r="AP688" s="119"/>
      <c r="AQ688" s="119"/>
      <c r="AR688" s="119"/>
      <c r="AS688" s="119"/>
      <c r="AT688" s="119"/>
      <c r="AU688" s="119"/>
    </row>
    <row r="689" spans="3:47">
      <c r="C689" s="24"/>
      <c r="D689" s="24"/>
      <c r="AA689" s="119"/>
      <c r="AB689" s="119"/>
      <c r="AC689" s="119"/>
      <c r="AD689" s="119"/>
      <c r="AE689" s="119"/>
      <c r="AG689" s="146"/>
      <c r="AN689" s="119"/>
      <c r="AO689" s="119"/>
      <c r="AP689" s="119"/>
      <c r="AQ689" s="119"/>
      <c r="AR689" s="119"/>
      <c r="AS689" s="119"/>
      <c r="AT689" s="119"/>
      <c r="AU689" s="119"/>
    </row>
    <row r="690" spans="3:47">
      <c r="C690" s="24"/>
      <c r="D690" s="24"/>
      <c r="AA690" s="119"/>
      <c r="AB690" s="119"/>
      <c r="AC690" s="119"/>
      <c r="AD690" s="119"/>
      <c r="AE690" s="119"/>
      <c r="AG690" s="146"/>
      <c r="AN690" s="119"/>
      <c r="AO690" s="119"/>
      <c r="AP690" s="119"/>
      <c r="AQ690" s="119"/>
      <c r="AR690" s="119"/>
      <c r="AS690" s="119"/>
      <c r="AT690" s="119"/>
      <c r="AU690" s="119"/>
    </row>
    <row r="691" spans="3:47">
      <c r="C691" s="24"/>
      <c r="D691" s="24"/>
      <c r="AA691" s="119"/>
      <c r="AB691" s="119"/>
      <c r="AC691" s="119"/>
      <c r="AD691" s="119"/>
      <c r="AE691" s="119"/>
      <c r="AG691" s="146"/>
      <c r="AN691" s="119"/>
      <c r="AO691" s="119"/>
      <c r="AP691" s="119"/>
      <c r="AQ691" s="119"/>
      <c r="AR691" s="119"/>
      <c r="AS691" s="119"/>
      <c r="AT691" s="119"/>
      <c r="AU691" s="119"/>
    </row>
    <row r="692" spans="3:47">
      <c r="C692" s="24"/>
      <c r="D692" s="24"/>
      <c r="AA692" s="119"/>
      <c r="AB692" s="119"/>
      <c r="AC692" s="119"/>
      <c r="AD692" s="119"/>
      <c r="AE692" s="119"/>
      <c r="AG692" s="146"/>
      <c r="AN692" s="119"/>
      <c r="AO692" s="119"/>
      <c r="AP692" s="119"/>
      <c r="AQ692" s="119"/>
      <c r="AR692" s="119"/>
      <c r="AS692" s="119"/>
      <c r="AT692" s="119"/>
      <c r="AU692" s="119"/>
    </row>
    <row r="693" spans="3:47">
      <c r="C693" s="24"/>
      <c r="D693" s="24"/>
      <c r="AA693" s="119"/>
      <c r="AB693" s="119"/>
      <c r="AC693" s="119"/>
      <c r="AD693" s="119"/>
      <c r="AE693" s="119"/>
      <c r="AG693" s="146"/>
      <c r="AN693" s="119"/>
      <c r="AO693" s="119"/>
      <c r="AP693" s="119"/>
      <c r="AQ693" s="119"/>
      <c r="AR693" s="119"/>
      <c r="AS693" s="119"/>
      <c r="AT693" s="119"/>
      <c r="AU693" s="119"/>
    </row>
    <row r="694" spans="3:47">
      <c r="C694" s="24"/>
      <c r="D694" s="24"/>
      <c r="AA694" s="119"/>
      <c r="AB694" s="119"/>
      <c r="AC694" s="119"/>
      <c r="AD694" s="119"/>
      <c r="AE694" s="119"/>
      <c r="AG694" s="146"/>
      <c r="AN694" s="119"/>
      <c r="AO694" s="119"/>
      <c r="AP694" s="119"/>
      <c r="AQ694" s="119"/>
      <c r="AR694" s="119"/>
      <c r="AS694" s="119"/>
      <c r="AT694" s="119"/>
      <c r="AU694" s="119"/>
    </row>
    <row r="695" spans="3:47">
      <c r="C695" s="24"/>
      <c r="D695" s="24"/>
      <c r="AA695" s="119"/>
      <c r="AB695" s="119"/>
      <c r="AC695" s="119"/>
      <c r="AD695" s="119"/>
      <c r="AE695" s="119"/>
      <c r="AG695" s="146"/>
      <c r="AN695" s="119"/>
      <c r="AO695" s="119"/>
      <c r="AP695" s="119"/>
      <c r="AQ695" s="119"/>
      <c r="AR695" s="119"/>
      <c r="AS695" s="119"/>
      <c r="AT695" s="119"/>
      <c r="AU695" s="119"/>
    </row>
    <row r="696" spans="3:47">
      <c r="C696" s="24"/>
      <c r="D696" s="24"/>
      <c r="AA696" s="119"/>
      <c r="AB696" s="119"/>
      <c r="AC696" s="119"/>
      <c r="AD696" s="119"/>
      <c r="AE696" s="119"/>
      <c r="AG696" s="146"/>
      <c r="AN696" s="119"/>
      <c r="AO696" s="119"/>
      <c r="AP696" s="119"/>
      <c r="AQ696" s="119"/>
      <c r="AR696" s="119"/>
      <c r="AS696" s="119"/>
      <c r="AT696" s="119"/>
      <c r="AU696" s="119"/>
    </row>
    <row r="697" spans="3:47">
      <c r="C697" s="24"/>
      <c r="D697" s="24"/>
      <c r="AA697" s="119"/>
      <c r="AB697" s="119"/>
      <c r="AC697" s="119"/>
      <c r="AD697" s="119"/>
      <c r="AE697" s="119"/>
      <c r="AG697" s="146"/>
      <c r="AN697" s="119"/>
      <c r="AO697" s="119"/>
      <c r="AP697" s="119"/>
      <c r="AQ697" s="119"/>
      <c r="AR697" s="119"/>
      <c r="AS697" s="119"/>
      <c r="AT697" s="119"/>
      <c r="AU697" s="119"/>
    </row>
    <row r="698" spans="3:47">
      <c r="C698" s="24"/>
      <c r="D698" s="24"/>
      <c r="AA698" s="119"/>
      <c r="AB698" s="119"/>
      <c r="AC698" s="119"/>
      <c r="AD698" s="119"/>
      <c r="AE698" s="119"/>
      <c r="AG698" s="146"/>
      <c r="AN698" s="119"/>
      <c r="AO698" s="119"/>
      <c r="AP698" s="119"/>
      <c r="AQ698" s="119"/>
      <c r="AR698" s="119"/>
      <c r="AS698" s="119"/>
      <c r="AT698" s="119"/>
      <c r="AU698" s="119"/>
    </row>
    <row r="699" spans="3:47">
      <c r="C699" s="24"/>
      <c r="D699" s="24"/>
      <c r="AA699" s="119"/>
      <c r="AB699" s="119"/>
      <c r="AC699" s="119"/>
      <c r="AD699" s="119"/>
      <c r="AE699" s="119"/>
      <c r="AG699" s="146"/>
      <c r="AN699" s="119"/>
      <c r="AO699" s="119"/>
      <c r="AP699" s="119"/>
      <c r="AQ699" s="119"/>
      <c r="AR699" s="119"/>
      <c r="AS699" s="119"/>
      <c r="AT699" s="119"/>
      <c r="AU699" s="119"/>
    </row>
    <row r="700" spans="3:47">
      <c r="C700" s="24"/>
      <c r="D700" s="24"/>
      <c r="AA700" s="119"/>
      <c r="AB700" s="119"/>
      <c r="AC700" s="119"/>
      <c r="AD700" s="119"/>
      <c r="AE700" s="119"/>
      <c r="AG700" s="146"/>
      <c r="AN700" s="119"/>
      <c r="AO700" s="119"/>
      <c r="AP700" s="119"/>
      <c r="AQ700" s="119"/>
      <c r="AR700" s="119"/>
      <c r="AS700" s="119"/>
      <c r="AT700" s="119"/>
      <c r="AU700" s="119"/>
    </row>
    <row r="701" spans="3:47">
      <c r="C701" s="24"/>
      <c r="D701" s="24"/>
      <c r="AA701" s="119"/>
      <c r="AB701" s="119"/>
      <c r="AC701" s="119"/>
      <c r="AD701" s="119"/>
      <c r="AE701" s="119"/>
      <c r="AG701" s="146"/>
      <c r="AN701" s="119"/>
      <c r="AO701" s="119"/>
      <c r="AP701" s="119"/>
      <c r="AQ701" s="119"/>
      <c r="AR701" s="119"/>
      <c r="AS701" s="119"/>
      <c r="AT701" s="119"/>
      <c r="AU701" s="119"/>
    </row>
    <row r="702" spans="3:47">
      <c r="C702" s="24"/>
      <c r="D702" s="24"/>
      <c r="AA702" s="119"/>
      <c r="AB702" s="119"/>
      <c r="AC702" s="119"/>
      <c r="AD702" s="119"/>
      <c r="AE702" s="119"/>
      <c r="AG702" s="146"/>
      <c r="AN702" s="119"/>
      <c r="AO702" s="119"/>
      <c r="AP702" s="119"/>
      <c r="AQ702" s="119"/>
      <c r="AR702" s="119"/>
      <c r="AS702" s="119"/>
      <c r="AT702" s="119"/>
      <c r="AU702" s="119"/>
    </row>
    <row r="703" spans="3:47">
      <c r="C703" s="24"/>
      <c r="D703" s="24"/>
      <c r="AA703" s="119"/>
      <c r="AB703" s="119"/>
      <c r="AC703" s="119"/>
      <c r="AD703" s="119"/>
      <c r="AE703" s="119"/>
      <c r="AG703" s="146"/>
      <c r="AN703" s="119"/>
      <c r="AO703" s="119"/>
      <c r="AP703" s="119"/>
      <c r="AQ703" s="119"/>
      <c r="AR703" s="119"/>
      <c r="AS703" s="119"/>
      <c r="AT703" s="119"/>
      <c r="AU703" s="119"/>
    </row>
    <row r="704" spans="3:47">
      <c r="C704" s="24"/>
      <c r="D704" s="24"/>
      <c r="AA704" s="119"/>
      <c r="AB704" s="119"/>
      <c r="AC704" s="119"/>
      <c r="AD704" s="119"/>
      <c r="AE704" s="119"/>
      <c r="AG704" s="146"/>
      <c r="AN704" s="119"/>
      <c r="AO704" s="119"/>
      <c r="AP704" s="119"/>
      <c r="AQ704" s="119"/>
      <c r="AR704" s="119"/>
      <c r="AS704" s="119"/>
      <c r="AT704" s="119"/>
      <c r="AU704" s="119"/>
    </row>
    <row r="705" spans="3:47">
      <c r="C705" s="24"/>
      <c r="D705" s="24"/>
      <c r="AA705" s="119"/>
      <c r="AB705" s="119"/>
      <c r="AC705" s="119"/>
      <c r="AD705" s="119"/>
      <c r="AE705" s="119"/>
      <c r="AG705" s="146"/>
      <c r="AN705" s="119"/>
      <c r="AO705" s="119"/>
      <c r="AP705" s="119"/>
      <c r="AQ705" s="119"/>
      <c r="AR705" s="119"/>
      <c r="AS705" s="119"/>
      <c r="AT705" s="119"/>
      <c r="AU705" s="119"/>
    </row>
    <row r="706" spans="3:47">
      <c r="C706" s="24"/>
      <c r="D706" s="24"/>
      <c r="AA706" s="119"/>
      <c r="AB706" s="119"/>
      <c r="AC706" s="119"/>
      <c r="AD706" s="119"/>
      <c r="AE706" s="119"/>
      <c r="AG706" s="146"/>
      <c r="AN706" s="119"/>
      <c r="AO706" s="119"/>
      <c r="AP706" s="119"/>
      <c r="AQ706" s="119"/>
      <c r="AR706" s="119"/>
      <c r="AS706" s="119"/>
      <c r="AT706" s="119"/>
      <c r="AU706" s="119"/>
    </row>
    <row r="707" spans="3:47">
      <c r="C707" s="24"/>
      <c r="D707" s="24"/>
      <c r="AA707" s="119"/>
      <c r="AB707" s="119"/>
      <c r="AC707" s="119"/>
      <c r="AD707" s="119"/>
      <c r="AE707" s="119"/>
      <c r="AG707" s="146"/>
      <c r="AN707" s="119"/>
      <c r="AO707" s="119"/>
      <c r="AP707" s="119"/>
      <c r="AQ707" s="119"/>
      <c r="AR707" s="119"/>
      <c r="AS707" s="119"/>
      <c r="AT707" s="119"/>
      <c r="AU707" s="119"/>
    </row>
    <row r="708" spans="3:47">
      <c r="C708" s="24"/>
      <c r="D708" s="24"/>
      <c r="AA708" s="119"/>
      <c r="AB708" s="119"/>
      <c r="AC708" s="119"/>
      <c r="AD708" s="119"/>
      <c r="AE708" s="119"/>
      <c r="AG708" s="146"/>
      <c r="AN708" s="119"/>
      <c r="AO708" s="119"/>
      <c r="AP708" s="119"/>
      <c r="AQ708" s="119"/>
      <c r="AR708" s="119"/>
      <c r="AS708" s="119"/>
      <c r="AT708" s="119"/>
      <c r="AU708" s="119"/>
    </row>
    <row r="709" spans="3:47">
      <c r="C709" s="24"/>
      <c r="D709" s="24"/>
      <c r="AA709" s="119"/>
      <c r="AB709" s="119"/>
      <c r="AC709" s="119"/>
      <c r="AD709" s="119"/>
      <c r="AE709" s="119"/>
      <c r="AG709" s="146"/>
      <c r="AN709" s="119"/>
      <c r="AO709" s="119"/>
      <c r="AP709" s="119"/>
      <c r="AQ709" s="119"/>
      <c r="AR709" s="119"/>
      <c r="AS709" s="119"/>
      <c r="AT709" s="119"/>
      <c r="AU709" s="119"/>
    </row>
    <row r="710" spans="3:47">
      <c r="C710" s="24"/>
      <c r="D710" s="24"/>
      <c r="AA710" s="119"/>
      <c r="AB710" s="119"/>
      <c r="AC710" s="119"/>
      <c r="AD710" s="119"/>
      <c r="AE710" s="119"/>
      <c r="AG710" s="146"/>
      <c r="AN710" s="119"/>
      <c r="AO710" s="119"/>
      <c r="AP710" s="119"/>
      <c r="AQ710" s="119"/>
      <c r="AR710" s="119"/>
      <c r="AS710" s="119"/>
      <c r="AT710" s="119"/>
      <c r="AU710" s="119"/>
    </row>
    <row r="711" spans="3:47">
      <c r="C711" s="24"/>
      <c r="D711" s="24"/>
      <c r="AA711" s="119"/>
      <c r="AB711" s="119"/>
      <c r="AC711" s="119"/>
      <c r="AD711" s="119"/>
      <c r="AE711" s="119"/>
      <c r="AG711" s="146"/>
      <c r="AN711" s="119"/>
      <c r="AO711" s="119"/>
      <c r="AP711" s="119"/>
      <c r="AQ711" s="119"/>
      <c r="AR711" s="119"/>
      <c r="AS711" s="119"/>
      <c r="AT711" s="119"/>
      <c r="AU711" s="119"/>
    </row>
    <row r="712" spans="3:47">
      <c r="C712" s="24"/>
      <c r="D712" s="24"/>
      <c r="AA712" s="119"/>
      <c r="AB712" s="119"/>
      <c r="AC712" s="119"/>
      <c r="AD712" s="119"/>
      <c r="AE712" s="119"/>
      <c r="AG712" s="146"/>
      <c r="AN712" s="119"/>
      <c r="AO712" s="119"/>
      <c r="AP712" s="119"/>
      <c r="AQ712" s="119"/>
      <c r="AR712" s="119"/>
      <c r="AS712" s="119"/>
      <c r="AT712" s="119"/>
      <c r="AU712" s="119"/>
    </row>
    <row r="713" spans="3:47">
      <c r="C713" s="24"/>
      <c r="D713" s="24"/>
      <c r="AA713" s="119"/>
      <c r="AB713" s="119"/>
      <c r="AC713" s="119"/>
      <c r="AD713" s="119"/>
      <c r="AE713" s="119"/>
      <c r="AG713" s="146"/>
      <c r="AN713" s="119"/>
      <c r="AO713" s="119"/>
      <c r="AP713" s="119"/>
      <c r="AQ713" s="119"/>
      <c r="AR713" s="119"/>
      <c r="AS713" s="119"/>
      <c r="AT713" s="119"/>
      <c r="AU713" s="119"/>
    </row>
    <row r="714" spans="3:47">
      <c r="C714" s="24"/>
      <c r="D714" s="24"/>
      <c r="AA714" s="119"/>
      <c r="AB714" s="119"/>
      <c r="AC714" s="119"/>
      <c r="AD714" s="119"/>
      <c r="AE714" s="119"/>
      <c r="AG714" s="146"/>
      <c r="AN714" s="119"/>
      <c r="AO714" s="119"/>
      <c r="AP714" s="119"/>
      <c r="AQ714" s="119"/>
      <c r="AR714" s="119"/>
      <c r="AS714" s="119"/>
      <c r="AT714" s="119"/>
      <c r="AU714" s="119"/>
    </row>
    <row r="715" spans="3:47">
      <c r="C715" s="24"/>
      <c r="D715" s="24"/>
      <c r="AA715" s="119"/>
      <c r="AB715" s="119"/>
      <c r="AC715" s="119"/>
      <c r="AD715" s="119"/>
      <c r="AE715" s="119"/>
      <c r="AG715" s="146"/>
      <c r="AN715" s="119"/>
      <c r="AO715" s="119"/>
      <c r="AP715" s="119"/>
      <c r="AQ715" s="119"/>
      <c r="AR715" s="119"/>
      <c r="AS715" s="119"/>
      <c r="AT715" s="119"/>
      <c r="AU715" s="119"/>
    </row>
    <row r="716" spans="3:47">
      <c r="C716" s="24"/>
      <c r="D716" s="24"/>
      <c r="AA716" s="119"/>
      <c r="AB716" s="119"/>
      <c r="AC716" s="119"/>
      <c r="AD716" s="119"/>
      <c r="AE716" s="119"/>
      <c r="AG716" s="146"/>
      <c r="AN716" s="119"/>
      <c r="AO716" s="119"/>
      <c r="AP716" s="119"/>
      <c r="AQ716" s="119"/>
      <c r="AR716" s="119"/>
      <c r="AS716" s="119"/>
      <c r="AT716" s="119"/>
      <c r="AU716" s="119"/>
    </row>
    <row r="717" spans="3:47">
      <c r="C717" s="24"/>
      <c r="D717" s="24"/>
      <c r="AA717" s="119"/>
      <c r="AB717" s="119"/>
      <c r="AC717" s="119"/>
      <c r="AD717" s="119"/>
      <c r="AE717" s="119"/>
      <c r="AG717" s="146"/>
      <c r="AN717" s="119"/>
      <c r="AO717" s="119"/>
      <c r="AP717" s="119"/>
      <c r="AQ717" s="119"/>
      <c r="AR717" s="119"/>
      <c r="AS717" s="119"/>
      <c r="AT717" s="119"/>
      <c r="AU717" s="119"/>
    </row>
    <row r="718" spans="3:47">
      <c r="C718" s="24"/>
      <c r="D718" s="24"/>
      <c r="AA718" s="119"/>
      <c r="AB718" s="119"/>
      <c r="AC718" s="119"/>
      <c r="AD718" s="119"/>
      <c r="AE718" s="119"/>
      <c r="AG718" s="146"/>
      <c r="AN718" s="119"/>
      <c r="AO718" s="119"/>
      <c r="AP718" s="119"/>
      <c r="AQ718" s="119"/>
      <c r="AR718" s="119"/>
      <c r="AS718" s="119"/>
      <c r="AT718" s="119"/>
      <c r="AU718" s="119"/>
    </row>
    <row r="719" spans="3:47">
      <c r="C719" s="24"/>
      <c r="D719" s="24"/>
      <c r="AA719" s="119"/>
      <c r="AB719" s="119"/>
      <c r="AC719" s="119"/>
      <c r="AD719" s="119"/>
      <c r="AE719" s="119"/>
      <c r="AG719" s="146"/>
      <c r="AN719" s="119"/>
      <c r="AO719" s="119"/>
      <c r="AP719" s="119"/>
      <c r="AQ719" s="119"/>
      <c r="AR719" s="119"/>
      <c r="AS719" s="119"/>
      <c r="AT719" s="119"/>
      <c r="AU719" s="119"/>
    </row>
    <row r="720" spans="3:47">
      <c r="C720" s="24"/>
      <c r="D720" s="24"/>
      <c r="AA720" s="119"/>
      <c r="AB720" s="119"/>
      <c r="AC720" s="119"/>
      <c r="AD720" s="119"/>
      <c r="AE720" s="119"/>
      <c r="AG720" s="146"/>
      <c r="AN720" s="119"/>
      <c r="AO720" s="119"/>
      <c r="AP720" s="119"/>
      <c r="AQ720" s="119"/>
      <c r="AR720" s="119"/>
      <c r="AS720" s="119"/>
      <c r="AT720" s="119"/>
      <c r="AU720" s="119"/>
    </row>
    <row r="721" spans="3:64">
      <c r="C721" s="24"/>
      <c r="D721" s="24"/>
      <c r="AA721" s="119"/>
      <c r="AB721" s="119"/>
      <c r="AC721" s="119"/>
      <c r="AD721" s="119"/>
      <c r="AE721" s="119"/>
      <c r="AG721" s="146"/>
      <c r="AN721" s="119"/>
      <c r="AO721" s="119"/>
      <c r="AP721" s="119"/>
      <c r="AQ721" s="119"/>
      <c r="AR721" s="119"/>
      <c r="AS721" s="119"/>
      <c r="AT721" s="119"/>
      <c r="AU721" s="119"/>
    </row>
    <row r="722" spans="3:64">
      <c r="C722" s="24"/>
      <c r="D722" s="24"/>
      <c r="AA722" s="119"/>
      <c r="AB722" s="119"/>
      <c r="AC722" s="119"/>
      <c r="AD722" s="119"/>
      <c r="AE722" s="119"/>
      <c r="AG722" s="146"/>
      <c r="AN722" s="119"/>
      <c r="AO722" s="119"/>
      <c r="AP722" s="119"/>
      <c r="AQ722" s="119"/>
      <c r="AR722" s="119"/>
      <c r="AS722" s="119"/>
      <c r="AT722" s="119"/>
      <c r="AU722" s="119"/>
    </row>
    <row r="723" spans="3:64">
      <c r="C723" s="24"/>
      <c r="D723" s="24"/>
      <c r="AA723" s="119"/>
      <c r="AB723" s="119"/>
      <c r="AC723" s="119"/>
      <c r="AD723" s="119"/>
      <c r="AE723" s="119"/>
      <c r="AG723" s="146"/>
      <c r="AN723" s="119"/>
      <c r="AO723" s="119"/>
      <c r="AP723" s="119"/>
      <c r="AQ723" s="119"/>
      <c r="AR723" s="119"/>
      <c r="AS723" s="119"/>
      <c r="AT723" s="119"/>
      <c r="AU723" s="119"/>
      <c r="AV723" s="119"/>
    </row>
    <row r="724" spans="3:64">
      <c r="C724" s="24"/>
      <c r="D724" s="24"/>
      <c r="AA724" s="119"/>
      <c r="AB724" s="119"/>
      <c r="AC724" s="119"/>
      <c r="AD724" s="119"/>
      <c r="AE724" s="119"/>
      <c r="AG724" s="146"/>
      <c r="AN724" s="119"/>
      <c r="AO724" s="119"/>
      <c r="AP724" s="119"/>
      <c r="AQ724" s="119"/>
      <c r="AR724" s="119"/>
      <c r="AS724" s="119"/>
      <c r="AT724" s="119"/>
      <c r="AU724" s="119"/>
      <c r="AV724" s="119"/>
      <c r="AW724" s="119"/>
      <c r="AX724" s="119"/>
      <c r="AY724" s="119"/>
      <c r="AZ724" s="119"/>
      <c r="BA724" s="119"/>
      <c r="BB724" s="119"/>
      <c r="BC724" s="119"/>
      <c r="BD724" s="119"/>
      <c r="BE724" s="119"/>
      <c r="BF724" s="119"/>
      <c r="BG724" s="119"/>
      <c r="BH724" s="119"/>
      <c r="BI724" s="119"/>
      <c r="BJ724" s="119"/>
      <c r="BK724" s="119"/>
      <c r="BL724" s="119"/>
    </row>
    <row r="725" spans="3:64">
      <c r="C725" s="24"/>
      <c r="D725" s="24"/>
      <c r="AA725" s="119"/>
      <c r="AB725" s="119"/>
      <c r="AC725" s="119"/>
      <c r="AD725" s="119"/>
      <c r="AE725" s="119"/>
      <c r="AG725" s="146"/>
      <c r="AN725" s="119"/>
      <c r="AO725" s="119"/>
      <c r="AP725" s="119"/>
      <c r="AQ725" s="119"/>
      <c r="AR725" s="119"/>
      <c r="AS725" s="119"/>
      <c r="AT725" s="119"/>
      <c r="AU725" s="119"/>
    </row>
    <row r="726" spans="3:64">
      <c r="C726" s="24"/>
      <c r="D726" s="24"/>
      <c r="AA726" s="119"/>
      <c r="AB726" s="119"/>
      <c r="AC726" s="119"/>
      <c r="AD726" s="119"/>
      <c r="AE726" s="119"/>
      <c r="AG726" s="146"/>
      <c r="AN726" s="119"/>
      <c r="AO726" s="119"/>
      <c r="AP726" s="119"/>
      <c r="AQ726" s="119"/>
      <c r="AR726" s="119"/>
      <c r="AS726" s="119"/>
      <c r="AT726" s="119"/>
      <c r="AU726" s="119"/>
    </row>
    <row r="727" spans="3:64">
      <c r="C727" s="24"/>
      <c r="D727" s="24"/>
      <c r="AA727" s="119"/>
      <c r="AB727" s="119"/>
      <c r="AC727" s="119"/>
      <c r="AD727" s="119"/>
      <c r="AE727" s="119"/>
      <c r="AG727" s="146"/>
      <c r="AN727" s="119"/>
      <c r="AO727" s="119"/>
      <c r="AP727" s="119"/>
      <c r="AQ727" s="119"/>
      <c r="AR727" s="119"/>
      <c r="AS727" s="119"/>
      <c r="AT727" s="119"/>
      <c r="AU727" s="119"/>
    </row>
    <row r="728" spans="3:64">
      <c r="C728" s="24"/>
      <c r="D728" s="24"/>
      <c r="AA728" s="119"/>
      <c r="AB728" s="119"/>
      <c r="AC728" s="119"/>
      <c r="AD728" s="119"/>
      <c r="AE728" s="119"/>
      <c r="AG728" s="146"/>
      <c r="AN728" s="119"/>
      <c r="AO728" s="119"/>
      <c r="AP728" s="119"/>
      <c r="AQ728" s="119"/>
      <c r="AR728" s="119"/>
      <c r="AS728" s="119"/>
      <c r="AT728" s="119"/>
      <c r="AU728" s="119"/>
    </row>
    <row r="729" spans="3:64">
      <c r="C729" s="24"/>
      <c r="D729" s="24"/>
      <c r="AA729" s="119"/>
      <c r="AB729" s="119"/>
      <c r="AC729" s="119"/>
      <c r="AD729" s="119"/>
      <c r="AE729" s="119"/>
      <c r="AG729" s="146"/>
      <c r="AN729" s="119"/>
      <c r="AO729" s="119"/>
      <c r="AP729" s="119"/>
      <c r="AQ729" s="119"/>
      <c r="AR729" s="119"/>
      <c r="AS729" s="119"/>
      <c r="AT729" s="119"/>
      <c r="AU729" s="119"/>
    </row>
    <row r="730" spans="3:64">
      <c r="C730" s="24"/>
      <c r="D730" s="24"/>
      <c r="AA730" s="119"/>
      <c r="AB730" s="119"/>
      <c r="AC730" s="119"/>
      <c r="AD730" s="119"/>
      <c r="AE730" s="119"/>
      <c r="AG730" s="146"/>
      <c r="AN730" s="119"/>
      <c r="AO730" s="119"/>
      <c r="AP730" s="119"/>
      <c r="AQ730" s="119"/>
      <c r="AR730" s="119"/>
      <c r="AS730" s="119"/>
      <c r="AT730" s="119"/>
      <c r="AU730" s="119"/>
    </row>
    <row r="731" spans="3:64">
      <c r="C731" s="24"/>
      <c r="D731" s="24"/>
      <c r="AA731" s="119"/>
      <c r="AB731" s="119"/>
      <c r="AC731" s="119"/>
      <c r="AD731" s="119"/>
      <c r="AE731" s="119"/>
      <c r="AG731" s="146"/>
      <c r="AN731" s="119"/>
      <c r="AO731" s="119"/>
      <c r="AP731" s="119"/>
      <c r="AQ731" s="119"/>
      <c r="AR731" s="119"/>
      <c r="AS731" s="119"/>
      <c r="AT731" s="119"/>
      <c r="AU731" s="119"/>
    </row>
    <row r="732" spans="3:64">
      <c r="C732" s="24"/>
      <c r="D732" s="24"/>
      <c r="AA732" s="119"/>
      <c r="AB732" s="119"/>
      <c r="AC732" s="119"/>
      <c r="AD732" s="119"/>
      <c r="AE732" s="119"/>
      <c r="AG732" s="146"/>
      <c r="AN732" s="119"/>
      <c r="AO732" s="119"/>
      <c r="AP732" s="119"/>
      <c r="AQ732" s="119"/>
      <c r="AR732" s="119"/>
      <c r="AS732" s="119"/>
      <c r="AT732" s="119"/>
      <c r="AU732" s="119"/>
    </row>
    <row r="733" spans="3:64">
      <c r="C733" s="24"/>
      <c r="D733" s="24"/>
      <c r="AA733" s="119"/>
      <c r="AB733" s="119"/>
      <c r="AC733" s="119"/>
      <c r="AD733" s="119"/>
      <c r="AE733" s="119"/>
      <c r="AG733" s="146"/>
      <c r="AN733" s="119"/>
      <c r="AO733" s="119"/>
      <c r="AP733" s="119"/>
      <c r="AQ733" s="119"/>
      <c r="AR733" s="119"/>
      <c r="AS733" s="119"/>
      <c r="AT733" s="119"/>
      <c r="AU733" s="119"/>
    </row>
    <row r="734" spans="3:64">
      <c r="C734" s="24"/>
      <c r="D734" s="24"/>
      <c r="AA734" s="119"/>
      <c r="AB734" s="119"/>
      <c r="AC734" s="119"/>
      <c r="AD734" s="119"/>
      <c r="AE734" s="119"/>
      <c r="AG734" s="146"/>
      <c r="AN734" s="119"/>
      <c r="AO734" s="119"/>
      <c r="AP734" s="119"/>
      <c r="AQ734" s="119"/>
      <c r="AR734" s="119"/>
      <c r="AS734" s="119"/>
      <c r="AT734" s="119"/>
      <c r="AU734" s="119"/>
    </row>
    <row r="735" spans="3:64">
      <c r="C735" s="24"/>
      <c r="D735" s="24"/>
      <c r="AA735" s="119"/>
      <c r="AB735" s="119"/>
      <c r="AC735" s="119"/>
      <c r="AD735" s="119"/>
      <c r="AE735" s="119"/>
      <c r="AG735" s="146"/>
      <c r="AN735" s="119"/>
      <c r="AO735" s="119"/>
      <c r="AP735" s="119"/>
      <c r="AQ735" s="119"/>
      <c r="AR735" s="119"/>
      <c r="AS735" s="119"/>
      <c r="AT735" s="119"/>
      <c r="AU735" s="119"/>
    </row>
    <row r="736" spans="3:64">
      <c r="C736" s="24"/>
      <c r="D736" s="24"/>
      <c r="AA736" s="119"/>
      <c r="AB736" s="119"/>
      <c r="AC736" s="119"/>
      <c r="AD736" s="119"/>
      <c r="AE736" s="119"/>
      <c r="AG736" s="146"/>
      <c r="AN736" s="119"/>
      <c r="AO736" s="119"/>
      <c r="AP736" s="119"/>
      <c r="AQ736" s="119"/>
      <c r="AR736" s="119"/>
      <c r="AS736" s="119"/>
      <c r="AT736" s="119"/>
      <c r="AU736" s="119"/>
    </row>
    <row r="737" spans="3:64">
      <c r="C737" s="24"/>
      <c r="D737" s="24"/>
      <c r="AA737" s="119"/>
      <c r="AB737" s="119"/>
      <c r="AC737" s="119"/>
      <c r="AD737" s="119"/>
      <c r="AE737" s="119"/>
      <c r="AG737" s="146"/>
      <c r="AN737" s="119"/>
      <c r="AO737" s="119"/>
      <c r="AP737" s="119"/>
      <c r="AQ737" s="119"/>
      <c r="AR737" s="119"/>
      <c r="AS737" s="119"/>
      <c r="AT737" s="119"/>
      <c r="AU737" s="119"/>
    </row>
    <row r="738" spans="3:64">
      <c r="C738" s="24"/>
      <c r="D738" s="24"/>
      <c r="AA738" s="119"/>
      <c r="AB738" s="119"/>
      <c r="AC738" s="119"/>
      <c r="AD738" s="119"/>
      <c r="AE738" s="119"/>
      <c r="AG738" s="146"/>
      <c r="AN738" s="119"/>
      <c r="AO738" s="119"/>
      <c r="AP738" s="119"/>
      <c r="AQ738" s="119"/>
      <c r="AR738" s="119"/>
      <c r="AS738" s="119"/>
      <c r="AT738" s="119"/>
      <c r="AU738" s="119"/>
    </row>
    <row r="739" spans="3:64">
      <c r="C739" s="24"/>
      <c r="D739" s="24"/>
      <c r="AA739" s="119"/>
      <c r="AB739" s="119"/>
      <c r="AC739" s="119"/>
      <c r="AD739" s="119"/>
      <c r="AE739" s="119"/>
      <c r="AG739" s="146"/>
      <c r="AN739" s="119"/>
      <c r="AO739" s="119"/>
      <c r="AP739" s="119"/>
      <c r="AQ739" s="119"/>
      <c r="AR739" s="119"/>
      <c r="AS739" s="119"/>
      <c r="AT739" s="119"/>
      <c r="AU739" s="119"/>
    </row>
    <row r="740" spans="3:64">
      <c r="C740" s="24"/>
      <c r="D740" s="24"/>
      <c r="AA740" s="119"/>
      <c r="AB740" s="119"/>
      <c r="AC740" s="119"/>
      <c r="AD740" s="119"/>
      <c r="AE740" s="119"/>
      <c r="AG740" s="146"/>
      <c r="AN740" s="119"/>
      <c r="AO740" s="119"/>
      <c r="AP740" s="119"/>
      <c r="AQ740" s="119"/>
      <c r="AR740" s="119"/>
      <c r="AS740" s="119"/>
      <c r="AT740" s="119"/>
      <c r="AU740" s="119"/>
    </row>
    <row r="741" spans="3:64">
      <c r="C741" s="24"/>
      <c r="D741" s="24"/>
      <c r="AA741" s="119"/>
      <c r="AB741" s="119"/>
      <c r="AC741" s="119"/>
      <c r="AD741" s="119"/>
      <c r="AE741" s="119"/>
      <c r="AG741" s="146"/>
      <c r="AN741" s="119"/>
      <c r="AO741" s="119"/>
      <c r="AP741" s="119"/>
      <c r="AQ741" s="119"/>
      <c r="AR741" s="119"/>
      <c r="AS741" s="119"/>
      <c r="AT741" s="119"/>
      <c r="AU741" s="119"/>
    </row>
    <row r="742" spans="3:64">
      <c r="C742" s="24"/>
      <c r="D742" s="24"/>
      <c r="AA742" s="119"/>
      <c r="AB742" s="119"/>
      <c r="AC742" s="119"/>
      <c r="AD742" s="119"/>
      <c r="AE742" s="119"/>
      <c r="AG742" s="146"/>
      <c r="AN742" s="119"/>
      <c r="AO742" s="119"/>
      <c r="AP742" s="119"/>
      <c r="AQ742" s="119"/>
      <c r="AR742" s="119"/>
      <c r="AS742" s="119"/>
      <c r="AT742" s="119"/>
      <c r="AU742" s="119"/>
    </row>
    <row r="743" spans="3:64">
      <c r="C743" s="24"/>
      <c r="D743" s="24"/>
      <c r="AA743" s="119"/>
      <c r="AB743" s="119"/>
      <c r="AC743" s="119"/>
      <c r="AD743" s="119"/>
      <c r="AE743" s="119"/>
      <c r="AG743" s="146"/>
      <c r="AN743" s="119"/>
      <c r="AO743" s="119"/>
      <c r="AP743" s="119"/>
      <c r="AQ743" s="119"/>
      <c r="AR743" s="119"/>
      <c r="AS743" s="119"/>
      <c r="AT743" s="119"/>
      <c r="AU743" s="119"/>
    </row>
    <row r="744" spans="3:64">
      <c r="C744" s="24"/>
      <c r="D744" s="24"/>
      <c r="AA744" s="119"/>
      <c r="AB744" s="119"/>
      <c r="AC744" s="119"/>
      <c r="AD744" s="119"/>
      <c r="AE744" s="119"/>
      <c r="AG744" s="146"/>
      <c r="AN744" s="119"/>
      <c r="AO744" s="119"/>
      <c r="AP744" s="119"/>
      <c r="AQ744" s="119"/>
      <c r="AR744" s="119"/>
      <c r="AS744" s="119"/>
      <c r="AT744" s="119"/>
      <c r="AU744" s="119"/>
      <c r="AV744" s="119"/>
      <c r="AW744" s="119"/>
      <c r="AX744" s="119"/>
      <c r="AY744" s="119"/>
      <c r="AZ744" s="119"/>
      <c r="BA744" s="119"/>
      <c r="BB744" s="119"/>
      <c r="BC744" s="119"/>
      <c r="BD744" s="119"/>
      <c r="BE744" s="119"/>
      <c r="BF744" s="119"/>
      <c r="BG744" s="119"/>
      <c r="BH744" s="119"/>
      <c r="BI744" s="119"/>
      <c r="BJ744" s="119"/>
      <c r="BK744" s="119"/>
      <c r="BL744" s="119"/>
    </row>
    <row r="745" spans="3:64">
      <c r="C745" s="24"/>
      <c r="D745" s="24"/>
      <c r="AA745" s="119"/>
      <c r="AB745" s="119"/>
      <c r="AC745" s="119"/>
      <c r="AD745" s="119"/>
      <c r="AE745" s="119"/>
      <c r="AG745" s="146"/>
      <c r="AN745" s="119"/>
      <c r="AO745" s="119"/>
      <c r="AP745" s="119"/>
      <c r="AQ745" s="119"/>
      <c r="AR745" s="119"/>
      <c r="AS745" s="119"/>
      <c r="AT745" s="119"/>
      <c r="AU745" s="119"/>
    </row>
    <row r="746" spans="3:64">
      <c r="C746" s="24"/>
      <c r="D746" s="24"/>
      <c r="AA746" s="119"/>
      <c r="AB746" s="119"/>
      <c r="AC746" s="119"/>
      <c r="AD746" s="119"/>
      <c r="AE746" s="119"/>
      <c r="AG746" s="146"/>
      <c r="AN746" s="119"/>
      <c r="AO746" s="119"/>
      <c r="AP746" s="119"/>
      <c r="AQ746" s="119"/>
      <c r="AR746" s="119"/>
      <c r="AS746" s="119"/>
      <c r="AT746" s="119"/>
      <c r="AU746" s="119"/>
    </row>
    <row r="747" spans="3:64">
      <c r="C747" s="24"/>
      <c r="D747" s="24"/>
      <c r="AA747" s="119"/>
      <c r="AB747" s="119"/>
      <c r="AC747" s="119"/>
      <c r="AD747" s="119"/>
      <c r="AE747" s="119"/>
      <c r="AG747" s="146"/>
      <c r="AN747" s="119"/>
      <c r="AO747" s="119"/>
      <c r="AP747" s="119"/>
      <c r="AQ747" s="119"/>
      <c r="AR747" s="119"/>
      <c r="AS747" s="119"/>
      <c r="AT747" s="119"/>
      <c r="AU747" s="119"/>
    </row>
    <row r="748" spans="3:64">
      <c r="C748" s="24"/>
      <c r="D748" s="24"/>
      <c r="AA748" s="119"/>
      <c r="AB748" s="119"/>
      <c r="AC748" s="119"/>
      <c r="AD748" s="119"/>
      <c r="AE748" s="119"/>
      <c r="AG748" s="146"/>
      <c r="AN748" s="119"/>
      <c r="AO748" s="119"/>
      <c r="AP748" s="119"/>
      <c r="AQ748" s="119"/>
      <c r="AR748" s="119"/>
      <c r="AS748" s="119"/>
      <c r="AT748" s="119"/>
      <c r="AU748" s="119"/>
    </row>
    <row r="749" spans="3:64">
      <c r="C749" s="24"/>
      <c r="D749" s="24"/>
      <c r="AA749" s="119"/>
      <c r="AB749" s="119"/>
      <c r="AC749" s="119"/>
      <c r="AD749" s="119"/>
      <c r="AE749" s="119"/>
      <c r="AG749" s="146"/>
      <c r="AN749" s="119"/>
      <c r="AO749" s="119"/>
      <c r="AP749" s="119"/>
      <c r="AQ749" s="119"/>
      <c r="AR749" s="119"/>
      <c r="AS749" s="119"/>
      <c r="AT749" s="119"/>
      <c r="AU749" s="119"/>
    </row>
    <row r="750" spans="3:64">
      <c r="C750" s="24"/>
      <c r="D750" s="24"/>
      <c r="AA750" s="119"/>
      <c r="AB750" s="119"/>
      <c r="AC750" s="119"/>
      <c r="AD750" s="119"/>
      <c r="AE750" s="119"/>
      <c r="AG750" s="146"/>
      <c r="AN750" s="119"/>
      <c r="AO750" s="119"/>
      <c r="AP750" s="119"/>
      <c r="AQ750" s="119"/>
      <c r="AR750" s="119"/>
      <c r="AS750" s="119"/>
      <c r="AT750" s="119"/>
      <c r="AU750" s="119"/>
    </row>
    <row r="751" spans="3:64">
      <c r="C751" s="24"/>
      <c r="D751" s="24"/>
      <c r="AA751" s="119"/>
      <c r="AB751" s="119"/>
      <c r="AC751" s="119"/>
      <c r="AD751" s="119"/>
      <c r="AE751" s="119"/>
      <c r="AG751" s="146"/>
      <c r="AN751" s="119"/>
      <c r="AO751" s="119"/>
      <c r="AP751" s="119"/>
      <c r="AQ751" s="119"/>
      <c r="AR751" s="119"/>
      <c r="AS751" s="119"/>
      <c r="AT751" s="119"/>
      <c r="AU751" s="119"/>
    </row>
    <row r="752" spans="3:64">
      <c r="C752" s="24"/>
      <c r="D752" s="24"/>
      <c r="AA752" s="119"/>
      <c r="AB752" s="119"/>
      <c r="AC752" s="119"/>
      <c r="AD752" s="119"/>
      <c r="AE752" s="119"/>
      <c r="AG752" s="146"/>
      <c r="AN752" s="119"/>
      <c r="AO752" s="119"/>
      <c r="AP752" s="119"/>
      <c r="AQ752" s="119"/>
      <c r="AR752" s="119"/>
      <c r="AS752" s="119"/>
      <c r="AT752" s="119"/>
      <c r="AU752" s="119"/>
    </row>
    <row r="753" spans="3:64">
      <c r="C753" s="24"/>
      <c r="D753" s="24"/>
      <c r="AA753" s="119"/>
      <c r="AB753" s="119"/>
      <c r="AC753" s="119"/>
      <c r="AD753" s="119"/>
      <c r="AE753" s="119"/>
      <c r="AG753" s="146"/>
      <c r="AN753" s="119"/>
      <c r="AO753" s="119"/>
      <c r="AP753" s="119"/>
      <c r="AQ753" s="119"/>
      <c r="AR753" s="119"/>
      <c r="AS753" s="119"/>
      <c r="AT753" s="119"/>
      <c r="AU753" s="119"/>
    </row>
    <row r="754" spans="3:64">
      <c r="C754" s="24"/>
      <c r="D754" s="24"/>
      <c r="AA754" s="119"/>
      <c r="AB754" s="119"/>
      <c r="AC754" s="119"/>
      <c r="AD754" s="119"/>
      <c r="AE754" s="119"/>
      <c r="AG754" s="146"/>
      <c r="AN754" s="119"/>
      <c r="AO754" s="119"/>
      <c r="AP754" s="119"/>
      <c r="AQ754" s="119"/>
      <c r="AR754" s="119"/>
      <c r="AS754" s="119"/>
      <c r="AT754" s="119"/>
      <c r="AU754" s="119"/>
    </row>
    <row r="755" spans="3:64">
      <c r="C755" s="24"/>
      <c r="D755" s="24"/>
      <c r="AA755" s="119"/>
      <c r="AB755" s="119"/>
      <c r="AC755" s="119"/>
      <c r="AD755" s="119"/>
      <c r="AE755" s="119"/>
      <c r="AG755" s="146"/>
      <c r="AN755" s="119"/>
      <c r="AO755" s="119"/>
      <c r="AP755" s="119"/>
      <c r="AQ755" s="119"/>
      <c r="AR755" s="119"/>
      <c r="AS755" s="119"/>
      <c r="AT755" s="119"/>
      <c r="AU755" s="119"/>
      <c r="AV755" s="119"/>
    </row>
    <row r="756" spans="3:64">
      <c r="C756" s="24"/>
      <c r="D756" s="24"/>
      <c r="AA756" s="119"/>
      <c r="AB756" s="119"/>
      <c r="AC756" s="119"/>
      <c r="AD756" s="119"/>
      <c r="AE756" s="119"/>
      <c r="AG756" s="146"/>
      <c r="AN756" s="119"/>
      <c r="AO756" s="119"/>
      <c r="AP756" s="119"/>
      <c r="AQ756" s="119"/>
      <c r="AR756" s="119"/>
      <c r="AS756" s="119"/>
      <c r="AT756" s="119"/>
      <c r="AU756" s="119"/>
    </row>
    <row r="757" spans="3:64">
      <c r="C757" s="24"/>
      <c r="D757" s="24"/>
      <c r="AA757" s="119"/>
      <c r="AB757" s="119"/>
      <c r="AC757" s="119"/>
      <c r="AD757" s="119"/>
      <c r="AE757" s="119"/>
      <c r="AG757" s="146"/>
      <c r="AN757" s="119"/>
      <c r="AO757" s="119"/>
      <c r="AP757" s="119"/>
      <c r="AQ757" s="119"/>
      <c r="AR757" s="119"/>
      <c r="AS757" s="119"/>
      <c r="AT757" s="119"/>
      <c r="AU757" s="119"/>
    </row>
    <row r="758" spans="3:64">
      <c r="C758" s="24"/>
      <c r="D758" s="24"/>
      <c r="AA758" s="119"/>
      <c r="AB758" s="119"/>
      <c r="AC758" s="119"/>
      <c r="AD758" s="119"/>
      <c r="AE758" s="119"/>
      <c r="AG758" s="146"/>
      <c r="AN758" s="119"/>
      <c r="AO758" s="119"/>
      <c r="AP758" s="119"/>
      <c r="AQ758" s="119"/>
      <c r="AR758" s="119"/>
      <c r="AS758" s="119"/>
      <c r="AT758" s="119"/>
      <c r="AU758" s="119"/>
    </row>
    <row r="759" spans="3:64">
      <c r="C759" s="24"/>
      <c r="D759" s="24"/>
      <c r="AA759" s="119"/>
      <c r="AB759" s="119"/>
      <c r="AC759" s="119"/>
      <c r="AD759" s="119"/>
      <c r="AE759" s="119"/>
      <c r="AG759" s="146"/>
      <c r="AN759" s="119"/>
      <c r="AO759" s="119"/>
      <c r="AP759" s="119"/>
      <c r="AQ759" s="119"/>
      <c r="AR759" s="119"/>
      <c r="AS759" s="119"/>
      <c r="AT759" s="119"/>
      <c r="AU759" s="119"/>
    </row>
    <row r="760" spans="3:64">
      <c r="C760" s="24"/>
      <c r="D760" s="24"/>
      <c r="AA760" s="119"/>
      <c r="AB760" s="119"/>
      <c r="AC760" s="119"/>
      <c r="AD760" s="119"/>
      <c r="AE760" s="119"/>
      <c r="AG760" s="146"/>
      <c r="AN760" s="119"/>
      <c r="AO760" s="119"/>
      <c r="AP760" s="119"/>
      <c r="AQ760" s="119"/>
      <c r="AR760" s="119"/>
      <c r="AS760" s="119"/>
      <c r="AT760" s="119"/>
      <c r="AU760" s="119"/>
    </row>
    <row r="761" spans="3:64">
      <c r="C761" s="24"/>
      <c r="D761" s="24"/>
      <c r="AA761" s="119"/>
      <c r="AB761" s="119"/>
      <c r="AC761" s="119"/>
      <c r="AD761" s="119"/>
      <c r="AE761" s="119"/>
      <c r="AG761" s="146"/>
      <c r="AN761" s="119"/>
      <c r="AO761" s="119"/>
      <c r="AP761" s="119"/>
      <c r="AQ761" s="119"/>
      <c r="AR761" s="119"/>
      <c r="AS761" s="119"/>
      <c r="AT761" s="119"/>
      <c r="AU761" s="119"/>
    </row>
    <row r="762" spans="3:64">
      <c r="C762" s="24"/>
      <c r="D762" s="24"/>
      <c r="AA762" s="119"/>
      <c r="AB762" s="119"/>
      <c r="AC762" s="119"/>
      <c r="AD762" s="119"/>
      <c r="AE762" s="119"/>
      <c r="AG762" s="146"/>
      <c r="AN762" s="119"/>
      <c r="AO762" s="119"/>
      <c r="AP762" s="119"/>
      <c r="AQ762" s="119"/>
      <c r="AR762" s="119"/>
      <c r="AS762" s="119"/>
      <c r="AT762" s="119"/>
      <c r="AU762" s="119"/>
    </row>
    <row r="763" spans="3:64">
      <c r="C763" s="24"/>
      <c r="D763" s="24"/>
      <c r="AA763" s="119"/>
      <c r="AB763" s="119"/>
      <c r="AC763" s="119"/>
      <c r="AD763" s="119"/>
      <c r="AE763" s="119"/>
      <c r="AG763" s="146"/>
      <c r="AN763" s="119"/>
      <c r="AO763" s="119"/>
      <c r="AP763" s="119"/>
      <c r="AQ763" s="119"/>
      <c r="AR763" s="119"/>
      <c r="AS763" s="119"/>
      <c r="AT763" s="119"/>
      <c r="AU763" s="119"/>
    </row>
    <row r="764" spans="3:64">
      <c r="C764" s="24"/>
      <c r="D764" s="24"/>
      <c r="AA764" s="119"/>
      <c r="AB764" s="119"/>
      <c r="AC764" s="119"/>
      <c r="AD764" s="119"/>
      <c r="AE764" s="119"/>
      <c r="AG764" s="146"/>
      <c r="AN764" s="119"/>
      <c r="AO764" s="119"/>
      <c r="AP764" s="119"/>
      <c r="AQ764" s="119"/>
      <c r="AR764" s="119"/>
      <c r="AS764" s="119"/>
      <c r="AT764" s="119"/>
      <c r="AU764" s="119"/>
    </row>
    <row r="765" spans="3:64">
      <c r="C765" s="24"/>
      <c r="D765" s="24"/>
      <c r="AA765" s="119"/>
      <c r="AB765" s="119"/>
      <c r="AC765" s="119"/>
      <c r="AD765" s="119"/>
      <c r="AE765" s="119"/>
      <c r="AG765" s="146"/>
      <c r="AN765" s="119"/>
      <c r="AO765" s="119"/>
      <c r="AP765" s="119"/>
      <c r="AQ765" s="119"/>
      <c r="AR765" s="119"/>
      <c r="AS765" s="119"/>
      <c r="AT765" s="119"/>
      <c r="AU765" s="119"/>
      <c r="AV765" s="119"/>
      <c r="AX765" s="119"/>
      <c r="AY765" s="119"/>
      <c r="AZ765" s="119"/>
      <c r="BA765" s="119"/>
      <c r="BB765" s="119"/>
      <c r="BC765" s="119"/>
      <c r="BD765" s="119"/>
      <c r="BE765" s="119"/>
      <c r="BF765" s="119"/>
      <c r="BG765" s="119"/>
      <c r="BH765" s="119"/>
      <c r="BI765" s="119"/>
      <c r="BJ765" s="119"/>
      <c r="BK765" s="119"/>
      <c r="BL765" s="119"/>
    </row>
    <row r="766" spans="3:64">
      <c r="C766" s="24"/>
      <c r="D766" s="24"/>
      <c r="AA766" s="119"/>
      <c r="AB766" s="119"/>
      <c r="AC766" s="119"/>
      <c r="AD766" s="119"/>
      <c r="AE766" s="119"/>
      <c r="AG766" s="146"/>
      <c r="AN766" s="119"/>
      <c r="AO766" s="119"/>
      <c r="AP766" s="119"/>
      <c r="AQ766" s="119"/>
      <c r="AR766" s="119"/>
      <c r="AS766" s="119"/>
      <c r="AT766" s="119"/>
      <c r="AU766" s="119"/>
    </row>
    <row r="767" spans="3:64">
      <c r="C767" s="24"/>
      <c r="D767" s="24"/>
      <c r="AA767" s="119"/>
      <c r="AB767" s="119"/>
      <c r="AC767" s="119"/>
      <c r="AD767" s="119"/>
      <c r="AE767" s="119"/>
      <c r="AG767" s="146"/>
      <c r="AN767" s="119"/>
      <c r="AO767" s="119"/>
      <c r="AP767" s="119"/>
      <c r="AQ767" s="119"/>
      <c r="AR767" s="119"/>
      <c r="AS767" s="119"/>
      <c r="AT767" s="119"/>
      <c r="AU767" s="119"/>
    </row>
    <row r="768" spans="3:64">
      <c r="C768" s="24"/>
      <c r="D768" s="24"/>
      <c r="AA768" s="119"/>
      <c r="AB768" s="119"/>
      <c r="AC768" s="119"/>
      <c r="AD768" s="119"/>
      <c r="AE768" s="119"/>
      <c r="AG768" s="146"/>
      <c r="AN768" s="119"/>
      <c r="AO768" s="119"/>
      <c r="AP768" s="119"/>
      <c r="AQ768" s="119"/>
      <c r="AR768" s="119"/>
      <c r="AS768" s="119"/>
      <c r="AT768" s="119"/>
      <c r="AU768" s="119"/>
    </row>
    <row r="769" spans="3:64">
      <c r="C769" s="24"/>
      <c r="D769" s="24"/>
      <c r="AA769" s="119"/>
      <c r="AB769" s="119"/>
      <c r="AC769" s="119"/>
      <c r="AD769" s="119"/>
      <c r="AE769" s="119"/>
      <c r="AG769" s="146"/>
      <c r="AN769" s="119"/>
      <c r="AO769" s="119"/>
      <c r="AP769" s="119"/>
      <c r="AQ769" s="119"/>
      <c r="AR769" s="119"/>
      <c r="AS769" s="119"/>
      <c r="AT769" s="119"/>
      <c r="AU769" s="119"/>
    </row>
    <row r="770" spans="3:64">
      <c r="C770" s="24"/>
      <c r="D770" s="24"/>
      <c r="AA770" s="119"/>
      <c r="AB770" s="119"/>
      <c r="AC770" s="119"/>
      <c r="AD770" s="119"/>
      <c r="AE770" s="119"/>
      <c r="AG770" s="146"/>
      <c r="AN770" s="119"/>
      <c r="AO770" s="119"/>
      <c r="AP770" s="119"/>
      <c r="AQ770" s="119"/>
      <c r="AR770" s="119"/>
      <c r="AS770" s="119"/>
      <c r="AT770" s="119"/>
      <c r="AU770" s="119"/>
      <c r="AV770" s="119"/>
      <c r="AW770" s="119"/>
      <c r="AX770" s="119"/>
      <c r="AY770" s="119"/>
      <c r="AZ770" s="119"/>
      <c r="BA770" s="119"/>
      <c r="BB770" s="119"/>
      <c r="BC770" s="119"/>
      <c r="BD770" s="119"/>
      <c r="BE770" s="119"/>
      <c r="BF770" s="119"/>
      <c r="BG770" s="119"/>
      <c r="BH770" s="119"/>
      <c r="BI770" s="119"/>
      <c r="BJ770" s="119"/>
      <c r="BK770" s="119"/>
      <c r="BL770" s="119"/>
    </row>
    <row r="771" spans="3:64">
      <c r="C771" s="24"/>
      <c r="D771" s="24"/>
      <c r="AA771" s="119"/>
      <c r="AB771" s="119"/>
      <c r="AC771" s="119"/>
      <c r="AD771" s="119"/>
      <c r="AE771" s="119"/>
      <c r="AG771" s="146"/>
      <c r="AN771" s="119"/>
      <c r="AO771" s="119"/>
      <c r="AP771" s="119"/>
      <c r="AQ771" s="119"/>
      <c r="AR771" s="119"/>
      <c r="AS771" s="119"/>
      <c r="AT771" s="119"/>
      <c r="AU771" s="119"/>
    </row>
    <row r="772" spans="3:64">
      <c r="C772" s="24"/>
      <c r="D772" s="24"/>
      <c r="AA772" s="119"/>
      <c r="AB772" s="119"/>
      <c r="AC772" s="119"/>
      <c r="AD772" s="119"/>
      <c r="AE772" s="119"/>
      <c r="AG772" s="146"/>
      <c r="AN772" s="119"/>
      <c r="AO772" s="119"/>
      <c r="AP772" s="119"/>
      <c r="AQ772" s="119"/>
      <c r="AR772" s="119"/>
      <c r="AS772" s="119"/>
      <c r="AT772" s="119"/>
      <c r="AU772" s="119"/>
    </row>
    <row r="773" spans="3:64">
      <c r="C773" s="24"/>
      <c r="D773" s="24"/>
      <c r="AA773" s="119"/>
      <c r="AB773" s="119"/>
      <c r="AC773" s="119"/>
      <c r="AD773" s="119"/>
      <c r="AE773" s="119"/>
      <c r="AG773" s="146"/>
      <c r="AN773" s="119"/>
      <c r="AO773" s="119"/>
      <c r="AP773" s="119"/>
      <c r="AQ773" s="119"/>
      <c r="AR773" s="119"/>
      <c r="AS773" s="119"/>
      <c r="AT773" s="119"/>
      <c r="AU773" s="119"/>
    </row>
    <row r="774" spans="3:64">
      <c r="C774" s="24"/>
      <c r="D774" s="24"/>
      <c r="AA774" s="119"/>
      <c r="AB774" s="119"/>
      <c r="AC774" s="119"/>
      <c r="AD774" s="119"/>
      <c r="AE774" s="119"/>
      <c r="AG774" s="146"/>
      <c r="AN774" s="119"/>
      <c r="AO774" s="119"/>
      <c r="AP774" s="119"/>
      <c r="AQ774" s="119"/>
      <c r="AR774" s="119"/>
      <c r="AS774" s="119"/>
      <c r="AT774" s="119"/>
      <c r="AU774" s="119"/>
    </row>
    <row r="775" spans="3:64">
      <c r="C775" s="24"/>
      <c r="D775" s="24"/>
      <c r="AA775" s="119"/>
      <c r="AB775" s="119"/>
      <c r="AC775" s="119"/>
      <c r="AD775" s="119"/>
      <c r="AE775" s="119"/>
      <c r="AG775" s="146"/>
      <c r="AN775" s="119"/>
      <c r="AO775" s="119"/>
      <c r="AP775" s="119"/>
      <c r="AQ775" s="119"/>
      <c r="AR775" s="119"/>
      <c r="AS775" s="119"/>
      <c r="AT775" s="119"/>
      <c r="AU775" s="119"/>
    </row>
    <row r="776" spans="3:64">
      <c r="C776" s="24"/>
      <c r="D776" s="24"/>
      <c r="AA776" s="119"/>
      <c r="AB776" s="119"/>
      <c r="AC776" s="119"/>
      <c r="AD776" s="119"/>
      <c r="AE776" s="119"/>
      <c r="AG776" s="146"/>
      <c r="AN776" s="119"/>
      <c r="AO776" s="119"/>
      <c r="AP776" s="119"/>
      <c r="AQ776" s="119"/>
      <c r="AR776" s="119"/>
      <c r="AS776" s="119"/>
      <c r="AT776" s="119"/>
      <c r="AU776" s="119"/>
    </row>
    <row r="777" spans="3:64">
      <c r="C777" s="24"/>
      <c r="D777" s="24"/>
      <c r="AA777" s="119"/>
      <c r="AB777" s="119"/>
      <c r="AC777" s="119"/>
      <c r="AD777" s="119"/>
      <c r="AE777" s="119"/>
      <c r="AG777" s="146"/>
      <c r="AN777" s="119"/>
      <c r="AO777" s="119"/>
      <c r="AP777" s="119"/>
      <c r="AQ777" s="119"/>
      <c r="AR777" s="119"/>
      <c r="AS777" s="119"/>
      <c r="AT777" s="119"/>
      <c r="AU777" s="119"/>
    </row>
    <row r="778" spans="3:64">
      <c r="C778" s="24"/>
      <c r="D778" s="24"/>
      <c r="AA778" s="119"/>
      <c r="AB778" s="119"/>
      <c r="AC778" s="119"/>
      <c r="AD778" s="119"/>
      <c r="AE778" s="119"/>
      <c r="AG778" s="146"/>
      <c r="AN778" s="119"/>
      <c r="AO778" s="119"/>
      <c r="AP778" s="119"/>
      <c r="AQ778" s="119"/>
      <c r="AR778" s="119"/>
      <c r="AS778" s="119"/>
      <c r="AT778" s="119"/>
      <c r="AU778" s="119"/>
    </row>
    <row r="779" spans="3:64">
      <c r="C779" s="24"/>
      <c r="D779" s="24"/>
      <c r="AA779" s="119"/>
      <c r="AB779" s="119"/>
      <c r="AC779" s="119"/>
      <c r="AD779" s="119"/>
      <c r="AE779" s="119"/>
      <c r="AG779" s="146"/>
      <c r="AN779" s="119"/>
      <c r="AO779" s="119"/>
      <c r="AP779" s="119"/>
      <c r="AQ779" s="119"/>
      <c r="AR779" s="119"/>
      <c r="AS779" s="119"/>
      <c r="AT779" s="119"/>
      <c r="AU779" s="119"/>
      <c r="AV779" s="119"/>
    </row>
    <row r="780" spans="3:64">
      <c r="C780" s="24"/>
      <c r="D780" s="24"/>
      <c r="AA780" s="119"/>
      <c r="AB780" s="119"/>
      <c r="AC780" s="119"/>
      <c r="AD780" s="119"/>
      <c r="AE780" s="119"/>
      <c r="AG780" s="146"/>
      <c r="AN780" s="119"/>
      <c r="AO780" s="119"/>
      <c r="AP780" s="119"/>
      <c r="AQ780" s="119"/>
      <c r="AR780" s="119"/>
      <c r="AS780" s="119"/>
      <c r="AT780" s="119"/>
      <c r="AU780" s="119"/>
    </row>
    <row r="781" spans="3:64">
      <c r="C781" s="24"/>
      <c r="D781" s="24"/>
      <c r="AA781" s="119"/>
      <c r="AB781" s="119"/>
      <c r="AC781" s="119"/>
      <c r="AD781" s="119"/>
      <c r="AE781" s="119"/>
      <c r="AG781" s="146"/>
      <c r="AN781" s="119"/>
      <c r="AO781" s="119"/>
      <c r="AP781" s="119"/>
      <c r="AQ781" s="119"/>
      <c r="AR781" s="119"/>
      <c r="AS781" s="119"/>
      <c r="AT781" s="119"/>
      <c r="AU781" s="119"/>
    </row>
    <row r="782" spans="3:64">
      <c r="C782" s="24"/>
      <c r="D782" s="24"/>
      <c r="AA782" s="119"/>
      <c r="AB782" s="119"/>
      <c r="AC782" s="119"/>
      <c r="AD782" s="119"/>
      <c r="AE782" s="119"/>
      <c r="AG782" s="146"/>
      <c r="AN782" s="119"/>
      <c r="AO782" s="119"/>
      <c r="AP782" s="119"/>
      <c r="AQ782" s="119"/>
      <c r="AR782" s="119"/>
      <c r="AS782" s="119"/>
      <c r="AT782" s="119"/>
      <c r="AU782" s="119"/>
    </row>
    <row r="783" spans="3:64">
      <c r="C783" s="24"/>
      <c r="D783" s="24"/>
      <c r="AA783" s="119"/>
      <c r="AB783" s="119"/>
      <c r="AC783" s="119"/>
      <c r="AD783" s="119"/>
      <c r="AE783" s="119"/>
      <c r="AG783" s="146"/>
      <c r="AN783" s="119"/>
      <c r="AO783" s="119"/>
      <c r="AP783" s="119"/>
      <c r="AQ783" s="119"/>
      <c r="AR783" s="119"/>
      <c r="AS783" s="119"/>
      <c r="AT783" s="119"/>
      <c r="AU783" s="119"/>
    </row>
    <row r="784" spans="3:64">
      <c r="C784" s="24"/>
      <c r="D784" s="24"/>
      <c r="AA784" s="119"/>
      <c r="AB784" s="119"/>
      <c r="AC784" s="119"/>
      <c r="AD784" s="119"/>
      <c r="AE784" s="119"/>
      <c r="AG784" s="146"/>
      <c r="AN784" s="119"/>
      <c r="AO784" s="119"/>
      <c r="AP784" s="119"/>
      <c r="AQ784" s="119"/>
      <c r="AR784" s="119"/>
      <c r="AS784" s="119"/>
      <c r="AT784" s="119"/>
      <c r="AU784" s="119"/>
    </row>
    <row r="785" spans="3:47">
      <c r="C785" s="24"/>
      <c r="D785" s="24"/>
      <c r="AA785" s="119"/>
      <c r="AB785" s="119"/>
      <c r="AC785" s="119"/>
      <c r="AD785" s="119"/>
      <c r="AE785" s="119"/>
      <c r="AG785" s="146"/>
      <c r="AN785" s="119"/>
      <c r="AO785" s="119"/>
      <c r="AP785" s="119"/>
      <c r="AQ785" s="119"/>
      <c r="AR785" s="119"/>
      <c r="AS785" s="119"/>
      <c r="AT785" s="119"/>
      <c r="AU785" s="119"/>
    </row>
    <row r="786" spans="3:47">
      <c r="C786" s="24"/>
      <c r="D786" s="24"/>
      <c r="AA786" s="119"/>
      <c r="AB786" s="119"/>
      <c r="AC786" s="119"/>
      <c r="AD786" s="119"/>
      <c r="AE786" s="119"/>
      <c r="AG786" s="146"/>
      <c r="AN786" s="119"/>
      <c r="AO786" s="119"/>
      <c r="AP786" s="119"/>
      <c r="AQ786" s="119"/>
      <c r="AR786" s="119"/>
      <c r="AS786" s="119"/>
      <c r="AT786" s="119"/>
      <c r="AU786" s="119"/>
    </row>
    <row r="787" spans="3:47">
      <c r="C787" s="24"/>
      <c r="D787" s="24"/>
      <c r="AA787" s="119"/>
      <c r="AB787" s="119"/>
      <c r="AC787" s="119"/>
      <c r="AD787" s="119"/>
      <c r="AE787" s="119"/>
      <c r="AG787" s="146"/>
      <c r="AN787" s="119"/>
      <c r="AO787" s="119"/>
      <c r="AP787" s="119"/>
      <c r="AQ787" s="119"/>
      <c r="AR787" s="119"/>
      <c r="AS787" s="119"/>
      <c r="AT787" s="119"/>
      <c r="AU787" s="119"/>
    </row>
    <row r="788" spans="3:47">
      <c r="C788" s="24"/>
      <c r="D788" s="24"/>
      <c r="AA788" s="119"/>
      <c r="AB788" s="119"/>
      <c r="AC788" s="119"/>
      <c r="AD788" s="119"/>
      <c r="AE788" s="119"/>
      <c r="AG788" s="146"/>
      <c r="AN788" s="119"/>
      <c r="AO788" s="119"/>
      <c r="AP788" s="119"/>
      <c r="AQ788" s="119"/>
      <c r="AR788" s="119"/>
      <c r="AS788" s="119"/>
      <c r="AT788" s="119"/>
      <c r="AU788" s="119"/>
    </row>
    <row r="789" spans="3:47">
      <c r="C789" s="24"/>
      <c r="D789" s="24"/>
      <c r="AA789" s="119"/>
      <c r="AB789" s="119"/>
      <c r="AC789" s="119"/>
      <c r="AD789" s="119"/>
      <c r="AE789" s="119"/>
      <c r="AG789" s="146"/>
      <c r="AN789" s="119"/>
      <c r="AO789" s="119"/>
      <c r="AP789" s="119"/>
      <c r="AQ789" s="119"/>
      <c r="AR789" s="119"/>
      <c r="AS789" s="119"/>
      <c r="AT789" s="119"/>
      <c r="AU789" s="119"/>
    </row>
    <row r="790" spans="3:47">
      <c r="C790" s="24"/>
      <c r="D790" s="24"/>
      <c r="AA790" s="119"/>
      <c r="AB790" s="119"/>
      <c r="AC790" s="119"/>
      <c r="AD790" s="119"/>
      <c r="AE790" s="119"/>
      <c r="AG790" s="146"/>
      <c r="AN790" s="119"/>
      <c r="AO790" s="119"/>
      <c r="AP790" s="119"/>
      <c r="AQ790" s="119"/>
      <c r="AR790" s="119"/>
      <c r="AS790" s="119"/>
      <c r="AT790" s="119"/>
      <c r="AU790" s="119"/>
    </row>
    <row r="791" spans="3:47">
      <c r="C791" s="24"/>
      <c r="D791" s="24"/>
      <c r="AA791" s="119"/>
      <c r="AB791" s="119"/>
      <c r="AC791" s="119"/>
      <c r="AD791" s="119"/>
      <c r="AE791" s="119"/>
      <c r="AG791" s="146"/>
      <c r="AN791" s="119"/>
      <c r="AO791" s="119"/>
      <c r="AP791" s="119"/>
      <c r="AQ791" s="119"/>
      <c r="AR791" s="119"/>
      <c r="AS791" s="119"/>
      <c r="AT791" s="119"/>
      <c r="AU791" s="119"/>
    </row>
    <row r="792" spans="3:47">
      <c r="C792" s="24"/>
      <c r="D792" s="24"/>
      <c r="AA792" s="119"/>
      <c r="AB792" s="119"/>
      <c r="AC792" s="119"/>
      <c r="AD792" s="119"/>
      <c r="AE792" s="119"/>
      <c r="AG792" s="146"/>
      <c r="AN792" s="119"/>
      <c r="AO792" s="119"/>
      <c r="AP792" s="119"/>
      <c r="AQ792" s="119"/>
      <c r="AR792" s="119"/>
      <c r="AS792" s="119"/>
      <c r="AT792" s="119"/>
      <c r="AU792" s="119"/>
    </row>
    <row r="793" spans="3:47">
      <c r="C793" s="24"/>
      <c r="D793" s="24"/>
      <c r="AA793" s="119"/>
      <c r="AB793" s="119"/>
      <c r="AC793" s="119"/>
      <c r="AD793" s="119"/>
      <c r="AE793" s="119"/>
      <c r="AG793" s="146"/>
      <c r="AN793" s="119"/>
      <c r="AO793" s="119"/>
      <c r="AP793" s="119"/>
      <c r="AQ793" s="119"/>
      <c r="AR793" s="119"/>
      <c r="AS793" s="119"/>
      <c r="AT793" s="119"/>
      <c r="AU793" s="119"/>
    </row>
    <row r="794" spans="3:47">
      <c r="C794" s="24"/>
      <c r="D794" s="24"/>
      <c r="AA794" s="119"/>
      <c r="AB794" s="119"/>
      <c r="AC794" s="119"/>
      <c r="AD794" s="119"/>
      <c r="AE794" s="119"/>
      <c r="AG794" s="146"/>
      <c r="AN794" s="119"/>
      <c r="AO794" s="119"/>
      <c r="AP794" s="119"/>
      <c r="AQ794" s="119"/>
      <c r="AR794" s="119"/>
      <c r="AS794" s="119"/>
      <c r="AT794" s="119"/>
      <c r="AU794" s="119"/>
    </row>
    <row r="795" spans="3:47">
      <c r="C795" s="24"/>
      <c r="D795" s="24"/>
      <c r="AA795" s="119"/>
      <c r="AB795" s="119"/>
      <c r="AC795" s="119"/>
      <c r="AD795" s="119"/>
      <c r="AE795" s="119"/>
      <c r="AG795" s="146"/>
      <c r="AN795" s="119"/>
      <c r="AO795" s="119"/>
      <c r="AP795" s="119"/>
      <c r="AQ795" s="119"/>
      <c r="AR795" s="119"/>
      <c r="AS795" s="119"/>
      <c r="AT795" s="119"/>
      <c r="AU795" s="119"/>
    </row>
    <row r="796" spans="3:47">
      <c r="C796" s="24"/>
      <c r="D796" s="24"/>
      <c r="AA796" s="119"/>
      <c r="AB796" s="119"/>
      <c r="AC796" s="119"/>
      <c r="AD796" s="119"/>
      <c r="AE796" s="119"/>
      <c r="AG796" s="146"/>
      <c r="AN796" s="119"/>
      <c r="AO796" s="119"/>
      <c r="AP796" s="119"/>
      <c r="AQ796" s="119"/>
      <c r="AR796" s="119"/>
      <c r="AS796" s="119"/>
      <c r="AT796" s="119"/>
      <c r="AU796" s="119"/>
    </row>
    <row r="797" spans="3:47">
      <c r="C797" s="24"/>
      <c r="D797" s="24"/>
      <c r="AA797" s="119"/>
      <c r="AB797" s="119"/>
      <c r="AC797" s="119"/>
      <c r="AD797" s="119"/>
      <c r="AE797" s="119"/>
      <c r="AG797" s="146"/>
      <c r="AN797" s="119"/>
      <c r="AO797" s="119"/>
      <c r="AP797" s="119"/>
      <c r="AQ797" s="119"/>
      <c r="AR797" s="119"/>
      <c r="AS797" s="119"/>
      <c r="AT797" s="119"/>
      <c r="AU797" s="119"/>
    </row>
    <row r="798" spans="3:47">
      <c r="C798" s="24"/>
      <c r="D798" s="24"/>
      <c r="AA798" s="119"/>
      <c r="AB798" s="119"/>
      <c r="AC798" s="119"/>
      <c r="AD798" s="119"/>
      <c r="AE798" s="119"/>
      <c r="AG798" s="146"/>
      <c r="AN798" s="119"/>
      <c r="AO798" s="119"/>
      <c r="AP798" s="119"/>
      <c r="AQ798" s="119"/>
      <c r="AR798" s="119"/>
      <c r="AS798" s="119"/>
      <c r="AT798" s="119"/>
      <c r="AU798" s="119"/>
    </row>
    <row r="799" spans="3:47">
      <c r="C799" s="24"/>
      <c r="D799" s="24"/>
      <c r="AA799" s="119"/>
      <c r="AB799" s="119"/>
      <c r="AC799" s="119"/>
      <c r="AD799" s="119"/>
      <c r="AE799" s="119"/>
      <c r="AG799" s="146"/>
      <c r="AN799" s="119"/>
      <c r="AO799" s="119"/>
      <c r="AP799" s="119"/>
      <c r="AQ799" s="119"/>
      <c r="AR799" s="119"/>
      <c r="AS799" s="119"/>
      <c r="AT799" s="119"/>
      <c r="AU799" s="119"/>
    </row>
    <row r="800" spans="3:47">
      <c r="C800" s="24"/>
      <c r="D800" s="24"/>
      <c r="AA800" s="119"/>
      <c r="AB800" s="119"/>
      <c r="AC800" s="119"/>
      <c r="AD800" s="119"/>
      <c r="AE800" s="119"/>
      <c r="AG800" s="146"/>
      <c r="AN800" s="119"/>
      <c r="AO800" s="119"/>
      <c r="AP800" s="119"/>
      <c r="AQ800" s="119"/>
      <c r="AR800" s="119"/>
      <c r="AS800" s="119"/>
      <c r="AT800" s="119"/>
      <c r="AU800" s="119"/>
    </row>
    <row r="801" spans="3:47">
      <c r="C801" s="24"/>
      <c r="D801" s="24"/>
      <c r="AA801" s="119"/>
      <c r="AB801" s="119"/>
      <c r="AC801" s="119"/>
      <c r="AD801" s="119"/>
      <c r="AE801" s="119"/>
      <c r="AG801" s="146"/>
      <c r="AN801" s="119"/>
      <c r="AO801" s="119"/>
      <c r="AP801" s="119"/>
      <c r="AQ801" s="119"/>
      <c r="AR801" s="119"/>
      <c r="AS801" s="119"/>
      <c r="AT801" s="119"/>
      <c r="AU801" s="119"/>
    </row>
    <row r="802" spans="3:47">
      <c r="C802" s="24"/>
      <c r="D802" s="24"/>
      <c r="AA802" s="119"/>
      <c r="AB802" s="119"/>
      <c r="AC802" s="119"/>
      <c r="AD802" s="119"/>
      <c r="AE802" s="119"/>
      <c r="AG802" s="146"/>
      <c r="AN802" s="119"/>
      <c r="AO802" s="119"/>
      <c r="AP802" s="119"/>
      <c r="AQ802" s="119"/>
      <c r="AR802" s="119"/>
      <c r="AS802" s="119"/>
      <c r="AT802" s="119"/>
      <c r="AU802" s="119"/>
    </row>
    <row r="803" spans="3:47">
      <c r="C803" s="24"/>
      <c r="D803" s="24"/>
      <c r="AA803" s="119"/>
      <c r="AB803" s="119"/>
      <c r="AC803" s="119"/>
      <c r="AD803" s="119"/>
      <c r="AE803" s="119"/>
      <c r="AG803" s="146"/>
      <c r="AN803" s="119"/>
      <c r="AO803" s="119"/>
      <c r="AP803" s="119"/>
      <c r="AQ803" s="119"/>
      <c r="AR803" s="119"/>
      <c r="AS803" s="119"/>
      <c r="AT803" s="119"/>
      <c r="AU803" s="119"/>
    </row>
    <row r="804" spans="3:47">
      <c r="C804" s="24"/>
      <c r="D804" s="24"/>
      <c r="AA804" s="119"/>
      <c r="AB804" s="119"/>
      <c r="AC804" s="119"/>
      <c r="AD804" s="119"/>
      <c r="AE804" s="119"/>
      <c r="AG804" s="146"/>
      <c r="AN804" s="119"/>
      <c r="AO804" s="119"/>
      <c r="AP804" s="119"/>
      <c r="AQ804" s="119"/>
      <c r="AR804" s="119"/>
      <c r="AS804" s="119"/>
      <c r="AT804" s="119"/>
      <c r="AU804" s="119"/>
    </row>
    <row r="805" spans="3:47">
      <c r="C805" s="24"/>
      <c r="D805" s="24"/>
      <c r="AA805" s="119"/>
      <c r="AB805" s="119"/>
      <c r="AC805" s="119"/>
      <c r="AD805" s="119"/>
      <c r="AE805" s="119"/>
      <c r="AG805" s="146"/>
      <c r="AN805" s="119"/>
      <c r="AO805" s="119"/>
      <c r="AP805" s="119"/>
      <c r="AQ805" s="119"/>
      <c r="AR805" s="119"/>
      <c r="AS805" s="119"/>
      <c r="AT805" s="119"/>
      <c r="AU805" s="119"/>
    </row>
    <row r="806" spans="3:47">
      <c r="C806" s="24"/>
      <c r="D806" s="24"/>
      <c r="AA806" s="119"/>
      <c r="AB806" s="119"/>
      <c r="AC806" s="119"/>
      <c r="AD806" s="119"/>
      <c r="AE806" s="119"/>
      <c r="AG806" s="146"/>
      <c r="AN806" s="119"/>
      <c r="AO806" s="119"/>
      <c r="AP806" s="119"/>
      <c r="AQ806" s="119"/>
      <c r="AR806" s="119"/>
      <c r="AS806" s="119"/>
      <c r="AT806" s="119"/>
      <c r="AU806" s="119"/>
    </row>
    <row r="807" spans="3:47">
      <c r="C807" s="24"/>
      <c r="D807" s="24"/>
      <c r="AA807" s="119"/>
      <c r="AB807" s="119"/>
      <c r="AC807" s="119"/>
      <c r="AD807" s="119"/>
      <c r="AE807" s="119"/>
      <c r="AG807" s="146"/>
      <c r="AN807" s="119"/>
      <c r="AO807" s="119"/>
      <c r="AP807" s="119"/>
      <c r="AQ807" s="119"/>
      <c r="AR807" s="119"/>
      <c r="AS807" s="119"/>
      <c r="AT807" s="119"/>
      <c r="AU807" s="119"/>
    </row>
    <row r="808" spans="3:47">
      <c r="C808" s="24"/>
      <c r="D808" s="24"/>
      <c r="AA808" s="119"/>
      <c r="AB808" s="119"/>
      <c r="AC808" s="119"/>
      <c r="AD808" s="119"/>
      <c r="AE808" s="119"/>
      <c r="AG808" s="146"/>
      <c r="AN808" s="119"/>
      <c r="AO808" s="119"/>
      <c r="AP808" s="119"/>
      <c r="AQ808" s="119"/>
      <c r="AR808" s="119"/>
      <c r="AS808" s="119"/>
      <c r="AT808" s="119"/>
      <c r="AU808" s="119"/>
    </row>
    <row r="809" spans="3:47">
      <c r="C809" s="24"/>
      <c r="D809" s="24"/>
      <c r="AA809" s="119"/>
      <c r="AB809" s="119"/>
      <c r="AC809" s="119"/>
      <c r="AD809" s="119"/>
      <c r="AE809" s="119"/>
      <c r="AG809" s="146"/>
      <c r="AN809" s="119"/>
      <c r="AO809" s="119"/>
      <c r="AP809" s="119"/>
      <c r="AQ809" s="119"/>
      <c r="AR809" s="119"/>
      <c r="AS809" s="119"/>
      <c r="AT809" s="119"/>
      <c r="AU809" s="119"/>
    </row>
    <row r="810" spans="3:47">
      <c r="C810" s="24"/>
      <c r="D810" s="24"/>
      <c r="AA810" s="119"/>
      <c r="AB810" s="119"/>
      <c r="AC810" s="119"/>
      <c r="AD810" s="119"/>
      <c r="AE810" s="119"/>
      <c r="AG810" s="146"/>
      <c r="AN810" s="119"/>
      <c r="AO810" s="119"/>
      <c r="AP810" s="119"/>
      <c r="AQ810" s="119"/>
      <c r="AR810" s="119"/>
      <c r="AS810" s="119"/>
      <c r="AT810" s="119"/>
      <c r="AU810" s="119"/>
    </row>
    <row r="811" spans="3:47">
      <c r="C811" s="24"/>
      <c r="D811" s="24"/>
      <c r="AA811" s="119"/>
      <c r="AB811" s="119"/>
      <c r="AC811" s="119"/>
      <c r="AD811" s="119"/>
      <c r="AE811" s="119"/>
      <c r="AG811" s="146"/>
      <c r="AN811" s="119"/>
      <c r="AO811" s="119"/>
      <c r="AP811" s="119"/>
      <c r="AQ811" s="119"/>
      <c r="AR811" s="119"/>
      <c r="AS811" s="119"/>
      <c r="AT811" s="119"/>
      <c r="AU811" s="119"/>
    </row>
    <row r="812" spans="3:47">
      <c r="C812" s="24"/>
      <c r="D812" s="24"/>
      <c r="AA812" s="119"/>
      <c r="AB812" s="119"/>
      <c r="AC812" s="119"/>
      <c r="AD812" s="119"/>
      <c r="AE812" s="119"/>
      <c r="AG812" s="146"/>
      <c r="AN812" s="119"/>
      <c r="AO812" s="119"/>
      <c r="AP812" s="119"/>
      <c r="AQ812" s="119"/>
      <c r="AR812" s="119"/>
      <c r="AS812" s="119"/>
      <c r="AT812" s="119"/>
      <c r="AU812" s="119"/>
    </row>
    <row r="813" spans="3:47">
      <c r="C813" s="24"/>
      <c r="D813" s="24"/>
      <c r="AA813" s="119"/>
      <c r="AB813" s="119"/>
      <c r="AC813" s="119"/>
      <c r="AD813" s="119"/>
      <c r="AE813" s="119"/>
      <c r="AG813" s="146"/>
      <c r="AN813" s="119"/>
      <c r="AO813" s="119"/>
      <c r="AP813" s="119"/>
      <c r="AQ813" s="119"/>
      <c r="AR813" s="119"/>
      <c r="AS813" s="119"/>
      <c r="AT813" s="119"/>
      <c r="AU813" s="119"/>
    </row>
    <row r="814" spans="3:47">
      <c r="C814" s="24"/>
      <c r="D814" s="24"/>
      <c r="AA814" s="119"/>
      <c r="AB814" s="119"/>
      <c r="AC814" s="119"/>
      <c r="AD814" s="119"/>
      <c r="AE814" s="119"/>
      <c r="AG814" s="146"/>
      <c r="AN814" s="119"/>
      <c r="AO814" s="119"/>
      <c r="AP814" s="119"/>
      <c r="AQ814" s="119"/>
      <c r="AR814" s="119"/>
      <c r="AS814" s="119"/>
      <c r="AT814" s="119"/>
      <c r="AU814" s="119"/>
    </row>
    <row r="815" spans="3:47">
      <c r="C815" s="24"/>
      <c r="D815" s="24"/>
      <c r="AA815" s="119"/>
      <c r="AB815" s="119"/>
      <c r="AC815" s="119"/>
      <c r="AD815" s="119"/>
      <c r="AE815" s="119"/>
      <c r="AG815" s="146"/>
      <c r="AN815" s="119"/>
      <c r="AO815" s="119"/>
      <c r="AP815" s="119"/>
      <c r="AQ815" s="119"/>
      <c r="AR815" s="119"/>
      <c r="AS815" s="119"/>
      <c r="AT815" s="119"/>
      <c r="AU815" s="119"/>
    </row>
    <row r="816" spans="3:47">
      <c r="C816" s="24"/>
      <c r="D816" s="24"/>
      <c r="AA816" s="119"/>
      <c r="AB816" s="119"/>
      <c r="AC816" s="119"/>
      <c r="AD816" s="119"/>
      <c r="AE816" s="119"/>
      <c r="AG816" s="146"/>
      <c r="AN816" s="119"/>
      <c r="AO816" s="119"/>
      <c r="AP816" s="119"/>
      <c r="AQ816" s="119"/>
      <c r="AR816" s="119"/>
      <c r="AS816" s="119"/>
      <c r="AT816" s="119"/>
      <c r="AU816" s="119"/>
    </row>
    <row r="817" spans="3:64">
      <c r="C817" s="24"/>
      <c r="D817" s="24"/>
      <c r="AA817" s="119"/>
      <c r="AB817" s="119"/>
      <c r="AC817" s="119"/>
      <c r="AD817" s="119"/>
      <c r="AE817" s="119"/>
      <c r="AG817" s="146"/>
      <c r="AN817" s="119"/>
      <c r="AO817" s="119"/>
      <c r="AP817" s="119"/>
      <c r="AQ817" s="119"/>
      <c r="AR817" s="119"/>
      <c r="AS817" s="119"/>
      <c r="AT817" s="119"/>
      <c r="AU817" s="119"/>
      <c r="AV817" s="119"/>
      <c r="AW817" s="119"/>
      <c r="AX817" s="119"/>
      <c r="AY817" s="119"/>
      <c r="AZ817" s="119"/>
      <c r="BA817" s="119"/>
      <c r="BB817" s="119"/>
      <c r="BC817" s="119"/>
      <c r="BD817" s="119"/>
      <c r="BE817" s="119"/>
      <c r="BF817" s="119"/>
      <c r="BG817" s="119"/>
      <c r="BH817" s="119"/>
      <c r="BI817" s="119"/>
      <c r="BJ817" s="119"/>
      <c r="BK817" s="119"/>
      <c r="BL817" s="119"/>
    </row>
    <row r="818" spans="3:64">
      <c r="C818" s="24"/>
      <c r="D818" s="24"/>
      <c r="AA818" s="119"/>
      <c r="AB818" s="119"/>
      <c r="AC818" s="119"/>
      <c r="AD818" s="119"/>
      <c r="AE818" s="119"/>
      <c r="AG818" s="146"/>
      <c r="AN818" s="119"/>
      <c r="AO818" s="119"/>
      <c r="AP818" s="119"/>
      <c r="AQ818" s="119"/>
      <c r="AR818" s="119"/>
      <c r="AS818" s="119"/>
      <c r="AT818" s="119"/>
      <c r="AU818" s="119"/>
      <c r="AV818" s="119"/>
      <c r="AX818" s="119"/>
      <c r="AY818" s="119"/>
      <c r="AZ818" s="119"/>
      <c r="BA818" s="119"/>
      <c r="BB818" s="119"/>
      <c r="BC818" s="119"/>
      <c r="BD818" s="119"/>
      <c r="BE818" s="119"/>
      <c r="BF818" s="119"/>
      <c r="BG818" s="119"/>
      <c r="BH818" s="119"/>
      <c r="BI818" s="119"/>
      <c r="BJ818" s="119"/>
      <c r="BK818" s="119"/>
      <c r="BL818" s="119"/>
    </row>
    <row r="819" spans="3:64">
      <c r="C819" s="24"/>
      <c r="D819" s="24"/>
      <c r="AA819" s="119"/>
      <c r="AB819" s="119"/>
      <c r="AC819" s="119"/>
      <c r="AD819" s="119"/>
      <c r="AE819" s="119"/>
      <c r="AG819" s="146"/>
      <c r="AN819" s="119"/>
      <c r="AO819" s="119"/>
      <c r="AP819" s="119"/>
      <c r="AQ819" s="119"/>
      <c r="AR819" s="119"/>
      <c r="AS819" s="119"/>
      <c r="AT819" s="119"/>
      <c r="AU819" s="119"/>
    </row>
    <row r="820" spans="3:64">
      <c r="C820" s="24"/>
      <c r="D820" s="24"/>
      <c r="AA820" s="119"/>
      <c r="AB820" s="119"/>
      <c r="AC820" s="119"/>
      <c r="AD820" s="119"/>
      <c r="AE820" s="119"/>
      <c r="AG820" s="146"/>
      <c r="AN820" s="119"/>
      <c r="AO820" s="119"/>
      <c r="AP820" s="119"/>
      <c r="AQ820" s="119"/>
      <c r="AR820" s="119"/>
      <c r="AS820" s="119"/>
      <c r="AT820" s="119"/>
      <c r="AU820" s="119"/>
    </row>
    <row r="821" spans="3:64">
      <c r="C821" s="24"/>
      <c r="D821" s="24"/>
      <c r="AA821" s="119"/>
      <c r="AB821" s="119"/>
      <c r="AC821" s="119"/>
      <c r="AD821" s="119"/>
      <c r="AE821" s="119"/>
      <c r="AG821" s="146"/>
      <c r="AN821" s="119"/>
      <c r="AO821" s="119"/>
      <c r="AP821" s="119"/>
      <c r="AQ821" s="119"/>
      <c r="AR821" s="119"/>
      <c r="AS821" s="119"/>
      <c r="AT821" s="119"/>
      <c r="AU821" s="119"/>
    </row>
    <row r="822" spans="3:64">
      <c r="C822" s="24"/>
      <c r="D822" s="24"/>
      <c r="AA822" s="119"/>
      <c r="AB822" s="119"/>
      <c r="AC822" s="119"/>
      <c r="AD822" s="119"/>
      <c r="AE822" s="119"/>
      <c r="AG822" s="146"/>
      <c r="AN822" s="119"/>
      <c r="AO822" s="119"/>
      <c r="AP822" s="119"/>
      <c r="AQ822" s="119"/>
      <c r="AR822" s="119"/>
      <c r="AS822" s="119"/>
      <c r="AT822" s="119"/>
      <c r="AU822" s="119"/>
    </row>
    <row r="823" spans="3:64">
      <c r="C823" s="24"/>
      <c r="D823" s="24"/>
      <c r="AA823" s="119"/>
      <c r="AB823" s="119"/>
      <c r="AC823" s="119"/>
      <c r="AD823" s="119"/>
      <c r="AE823" s="119"/>
      <c r="AG823" s="146"/>
      <c r="AN823" s="119"/>
      <c r="AO823" s="119"/>
      <c r="AP823" s="119"/>
      <c r="AQ823" s="119"/>
      <c r="AR823" s="119"/>
      <c r="AS823" s="119"/>
      <c r="AT823" s="119"/>
      <c r="AU823" s="119"/>
    </row>
    <row r="824" spans="3:64">
      <c r="C824" s="24"/>
      <c r="D824" s="24"/>
      <c r="AA824" s="119"/>
      <c r="AB824" s="119"/>
      <c r="AC824" s="119"/>
      <c r="AD824" s="119"/>
      <c r="AE824" s="119"/>
      <c r="AG824" s="146"/>
      <c r="AN824" s="119"/>
      <c r="AO824" s="119"/>
      <c r="AP824" s="119"/>
      <c r="AQ824" s="119"/>
      <c r="AR824" s="119"/>
      <c r="AS824" s="119"/>
      <c r="AT824" s="119"/>
      <c r="AU824" s="119"/>
    </row>
    <row r="825" spans="3:64">
      <c r="C825" s="24"/>
      <c r="D825" s="24"/>
      <c r="AA825" s="119"/>
      <c r="AB825" s="119"/>
      <c r="AC825" s="119"/>
      <c r="AD825" s="119"/>
      <c r="AE825" s="119"/>
      <c r="AG825" s="146"/>
      <c r="AN825" s="119"/>
      <c r="AO825" s="119"/>
      <c r="AP825" s="119"/>
      <c r="AQ825" s="119"/>
      <c r="AR825" s="119"/>
      <c r="AS825" s="119"/>
      <c r="AT825" s="119"/>
      <c r="AU825" s="119"/>
    </row>
    <row r="826" spans="3:64">
      <c r="C826" s="24"/>
      <c r="D826" s="24"/>
      <c r="AA826" s="119"/>
      <c r="AB826" s="119"/>
      <c r="AC826" s="119"/>
      <c r="AD826" s="119"/>
      <c r="AE826" s="119"/>
      <c r="AG826" s="146"/>
      <c r="AN826" s="119"/>
      <c r="AO826" s="119"/>
      <c r="AP826" s="119"/>
      <c r="AQ826" s="119"/>
      <c r="AR826" s="119"/>
      <c r="AS826" s="119"/>
      <c r="AT826" s="119"/>
      <c r="AU826" s="119"/>
    </row>
    <row r="827" spans="3:64">
      <c r="C827" s="24"/>
      <c r="D827" s="24"/>
      <c r="AA827" s="119"/>
      <c r="AB827" s="119"/>
      <c r="AC827" s="119"/>
      <c r="AD827" s="119"/>
      <c r="AE827" s="119"/>
      <c r="AG827" s="146"/>
      <c r="AN827" s="119"/>
      <c r="AO827" s="119"/>
      <c r="AP827" s="119"/>
      <c r="AQ827" s="119"/>
      <c r="AR827" s="119"/>
      <c r="AS827" s="119"/>
      <c r="AT827" s="119"/>
      <c r="AU827" s="119"/>
    </row>
    <row r="828" spans="3:64">
      <c r="C828" s="24"/>
      <c r="D828" s="24"/>
      <c r="AA828" s="119"/>
      <c r="AB828" s="119"/>
      <c r="AC828" s="119"/>
      <c r="AD828" s="119"/>
      <c r="AE828" s="119"/>
      <c r="AG828" s="146"/>
      <c r="AN828" s="119"/>
      <c r="AO828" s="119"/>
      <c r="AP828" s="119"/>
      <c r="AQ828" s="119"/>
      <c r="AR828" s="119"/>
      <c r="AS828" s="119"/>
      <c r="AT828" s="119"/>
      <c r="AU828" s="119"/>
    </row>
    <row r="829" spans="3:64">
      <c r="C829" s="24"/>
      <c r="D829" s="24"/>
      <c r="AA829" s="119"/>
      <c r="AB829" s="119"/>
      <c r="AC829" s="119"/>
      <c r="AD829" s="119"/>
      <c r="AE829" s="119"/>
      <c r="AG829" s="146"/>
      <c r="AN829" s="119"/>
      <c r="AO829" s="119"/>
      <c r="AP829" s="119"/>
      <c r="AQ829" s="119"/>
      <c r="AR829" s="119"/>
      <c r="AS829" s="119"/>
      <c r="AT829" s="119"/>
      <c r="AU829" s="119"/>
      <c r="AV829" s="119"/>
      <c r="AX829" s="119"/>
    </row>
    <row r="830" spans="3:64">
      <c r="C830" s="24"/>
      <c r="D830" s="24"/>
      <c r="AA830" s="119"/>
      <c r="AB830" s="119"/>
      <c r="AC830" s="119"/>
      <c r="AD830" s="119"/>
      <c r="AE830" s="119"/>
      <c r="AG830" s="146"/>
      <c r="AN830" s="119"/>
      <c r="AO830" s="119"/>
      <c r="AP830" s="119"/>
      <c r="AQ830" s="119"/>
      <c r="AR830" s="119"/>
      <c r="AS830" s="119"/>
      <c r="AT830" s="119"/>
      <c r="AU830" s="119"/>
    </row>
    <row r="831" spans="3:64">
      <c r="C831" s="24"/>
      <c r="D831" s="24"/>
      <c r="AA831" s="119"/>
      <c r="AB831" s="119"/>
      <c r="AC831" s="119"/>
      <c r="AD831" s="119"/>
      <c r="AE831" s="119"/>
      <c r="AG831" s="146"/>
      <c r="AN831" s="119"/>
      <c r="AO831" s="119"/>
      <c r="AP831" s="119"/>
      <c r="AQ831" s="119"/>
      <c r="AR831" s="119"/>
      <c r="AS831" s="119"/>
      <c r="AT831" s="119"/>
      <c r="AU831" s="119"/>
    </row>
    <row r="832" spans="3:64">
      <c r="C832" s="24"/>
      <c r="D832" s="24"/>
      <c r="AA832" s="119"/>
      <c r="AB832" s="119"/>
      <c r="AC832" s="119"/>
      <c r="AD832" s="119"/>
      <c r="AE832" s="119"/>
      <c r="AG832" s="146"/>
      <c r="AN832" s="119"/>
      <c r="AO832" s="119"/>
      <c r="AP832" s="119"/>
      <c r="AQ832" s="119"/>
      <c r="AR832" s="119"/>
      <c r="AS832" s="119"/>
      <c r="AT832" s="119"/>
      <c r="AU832" s="119"/>
    </row>
    <row r="833" spans="3:47">
      <c r="C833" s="24"/>
      <c r="D833" s="24"/>
      <c r="AA833" s="119"/>
      <c r="AB833" s="119"/>
      <c r="AC833" s="119"/>
      <c r="AD833" s="119"/>
      <c r="AE833" s="119"/>
      <c r="AG833" s="146"/>
      <c r="AN833" s="119"/>
      <c r="AO833" s="119"/>
      <c r="AP833" s="119"/>
      <c r="AQ833" s="119"/>
      <c r="AR833" s="119"/>
      <c r="AS833" s="119"/>
      <c r="AT833" s="119"/>
      <c r="AU833" s="119"/>
    </row>
    <row r="834" spans="3:47">
      <c r="C834" s="24"/>
      <c r="D834" s="24"/>
      <c r="AA834" s="119"/>
      <c r="AB834" s="119"/>
      <c r="AC834" s="119"/>
      <c r="AD834" s="119"/>
      <c r="AE834" s="119"/>
      <c r="AG834" s="146"/>
      <c r="AN834" s="119"/>
      <c r="AO834" s="119"/>
      <c r="AP834" s="119"/>
      <c r="AQ834" s="119"/>
      <c r="AR834" s="119"/>
      <c r="AS834" s="119"/>
      <c r="AT834" s="119"/>
      <c r="AU834" s="119"/>
    </row>
    <row r="835" spans="3:47">
      <c r="C835" s="24"/>
      <c r="D835" s="24"/>
      <c r="AA835" s="119"/>
      <c r="AB835" s="119"/>
      <c r="AC835" s="119"/>
      <c r="AD835" s="119"/>
      <c r="AE835" s="119"/>
      <c r="AG835" s="146"/>
      <c r="AN835" s="119"/>
      <c r="AO835" s="119"/>
      <c r="AP835" s="119"/>
      <c r="AQ835" s="119"/>
      <c r="AR835" s="119"/>
      <c r="AS835" s="119"/>
      <c r="AT835" s="119"/>
      <c r="AU835" s="119"/>
    </row>
    <row r="836" spans="3:47">
      <c r="C836" s="24"/>
      <c r="D836" s="24"/>
      <c r="AA836" s="119"/>
      <c r="AB836" s="119"/>
      <c r="AC836" s="119"/>
      <c r="AD836" s="119"/>
      <c r="AE836" s="119"/>
      <c r="AG836" s="146"/>
      <c r="AN836" s="119"/>
      <c r="AO836" s="119"/>
      <c r="AP836" s="119"/>
      <c r="AQ836" s="119"/>
      <c r="AR836" s="119"/>
      <c r="AS836" s="119"/>
      <c r="AT836" s="119"/>
      <c r="AU836" s="119"/>
    </row>
    <row r="837" spans="3:47">
      <c r="C837" s="24"/>
      <c r="D837" s="24"/>
      <c r="AA837" s="119"/>
      <c r="AB837" s="119"/>
      <c r="AC837" s="119"/>
      <c r="AD837" s="119"/>
      <c r="AE837" s="119"/>
      <c r="AG837" s="146"/>
      <c r="AN837" s="119"/>
      <c r="AO837" s="119"/>
      <c r="AP837" s="119"/>
      <c r="AQ837" s="119"/>
      <c r="AR837" s="119"/>
      <c r="AS837" s="119"/>
      <c r="AT837" s="119"/>
      <c r="AU837" s="119"/>
    </row>
    <row r="838" spans="3:47">
      <c r="C838" s="24"/>
      <c r="D838" s="24"/>
      <c r="AA838" s="119"/>
      <c r="AB838" s="119"/>
      <c r="AC838" s="119"/>
      <c r="AD838" s="119"/>
      <c r="AE838" s="119"/>
      <c r="AG838" s="146"/>
      <c r="AN838" s="119"/>
      <c r="AO838" s="119"/>
      <c r="AP838" s="119"/>
      <c r="AQ838" s="119"/>
      <c r="AR838" s="119"/>
      <c r="AS838" s="119"/>
      <c r="AT838" s="119"/>
      <c r="AU838" s="119"/>
    </row>
    <row r="839" spans="3:47">
      <c r="C839" s="24"/>
      <c r="D839" s="24"/>
      <c r="AA839" s="119"/>
      <c r="AB839" s="119"/>
      <c r="AC839" s="119"/>
      <c r="AD839" s="119"/>
      <c r="AE839" s="119"/>
      <c r="AG839" s="146"/>
      <c r="AN839" s="119"/>
      <c r="AO839" s="119"/>
      <c r="AP839" s="119"/>
      <c r="AQ839" s="119"/>
      <c r="AR839" s="119"/>
      <c r="AS839" s="119"/>
      <c r="AT839" s="119"/>
      <c r="AU839" s="119"/>
    </row>
    <row r="840" spans="3:47">
      <c r="C840" s="24"/>
      <c r="D840" s="24"/>
      <c r="AA840" s="119"/>
      <c r="AB840" s="119"/>
      <c r="AC840" s="119"/>
      <c r="AD840" s="119"/>
      <c r="AE840" s="119"/>
      <c r="AG840" s="146"/>
      <c r="AN840" s="119"/>
      <c r="AO840" s="119"/>
      <c r="AP840" s="119"/>
      <c r="AQ840" s="119"/>
      <c r="AR840" s="119"/>
      <c r="AS840" s="119"/>
      <c r="AT840" s="119"/>
      <c r="AU840" s="119"/>
    </row>
    <row r="841" spans="3:47">
      <c r="C841" s="24"/>
      <c r="D841" s="24"/>
      <c r="AA841" s="119"/>
      <c r="AB841" s="119"/>
      <c r="AC841" s="119"/>
      <c r="AD841" s="119"/>
      <c r="AE841" s="119"/>
      <c r="AG841" s="146"/>
      <c r="AN841" s="119"/>
      <c r="AO841" s="119"/>
      <c r="AP841" s="119"/>
      <c r="AQ841" s="119"/>
      <c r="AR841" s="119"/>
      <c r="AS841" s="119"/>
      <c r="AT841" s="119"/>
      <c r="AU841" s="119"/>
    </row>
    <row r="842" spans="3:47">
      <c r="C842" s="24"/>
      <c r="D842" s="24"/>
      <c r="AA842" s="119"/>
      <c r="AB842" s="119"/>
      <c r="AC842" s="119"/>
      <c r="AD842" s="119"/>
      <c r="AE842" s="119"/>
      <c r="AG842" s="146"/>
      <c r="AN842" s="119"/>
      <c r="AO842" s="119"/>
      <c r="AP842" s="119"/>
      <c r="AQ842" s="119"/>
      <c r="AR842" s="119"/>
      <c r="AS842" s="119"/>
      <c r="AT842" s="119"/>
      <c r="AU842" s="119"/>
    </row>
    <row r="843" spans="3:47">
      <c r="C843" s="24"/>
      <c r="D843" s="24"/>
      <c r="AA843" s="119"/>
      <c r="AB843" s="119"/>
      <c r="AC843" s="119"/>
      <c r="AD843" s="119"/>
      <c r="AE843" s="119"/>
      <c r="AG843" s="146"/>
      <c r="AN843" s="119"/>
      <c r="AO843" s="119"/>
      <c r="AP843" s="119"/>
      <c r="AQ843" s="119"/>
      <c r="AR843" s="119"/>
      <c r="AS843" s="119"/>
      <c r="AT843" s="119"/>
      <c r="AU843" s="119"/>
    </row>
    <row r="844" spans="3:47">
      <c r="C844" s="24"/>
      <c r="D844" s="24"/>
      <c r="AA844" s="119"/>
      <c r="AB844" s="119"/>
      <c r="AC844" s="119"/>
      <c r="AD844" s="119"/>
      <c r="AE844" s="119"/>
      <c r="AG844" s="146"/>
      <c r="AN844" s="119"/>
      <c r="AO844" s="119"/>
      <c r="AP844" s="119"/>
      <c r="AQ844" s="119"/>
      <c r="AR844" s="119"/>
      <c r="AS844" s="119"/>
      <c r="AT844" s="119"/>
      <c r="AU844" s="119"/>
    </row>
    <row r="845" spans="3:47">
      <c r="C845" s="24"/>
      <c r="D845" s="24"/>
      <c r="AA845" s="119"/>
      <c r="AB845" s="119"/>
      <c r="AC845" s="119"/>
      <c r="AD845" s="119"/>
      <c r="AE845" s="119"/>
      <c r="AG845" s="146"/>
      <c r="AN845" s="119"/>
      <c r="AO845" s="119"/>
      <c r="AP845" s="119"/>
      <c r="AQ845" s="119"/>
      <c r="AR845" s="119"/>
      <c r="AS845" s="119"/>
      <c r="AT845" s="119"/>
      <c r="AU845" s="119"/>
    </row>
    <row r="846" spans="3:47">
      <c r="C846" s="24"/>
      <c r="D846" s="24"/>
      <c r="AA846" s="119"/>
      <c r="AB846" s="119"/>
      <c r="AC846" s="119"/>
      <c r="AD846" s="119"/>
      <c r="AE846" s="119"/>
      <c r="AG846" s="146"/>
      <c r="AN846" s="119"/>
      <c r="AO846" s="119"/>
      <c r="AP846" s="119"/>
      <c r="AQ846" s="119"/>
      <c r="AR846" s="119"/>
      <c r="AS846" s="119"/>
      <c r="AT846" s="119"/>
      <c r="AU846" s="119"/>
    </row>
    <row r="847" spans="3:47">
      <c r="C847" s="24"/>
      <c r="D847" s="24"/>
      <c r="AA847" s="119"/>
      <c r="AB847" s="119"/>
      <c r="AC847" s="119"/>
      <c r="AD847" s="119"/>
      <c r="AE847" s="119"/>
      <c r="AG847" s="146"/>
      <c r="AN847" s="119"/>
      <c r="AO847" s="119"/>
      <c r="AP847" s="119"/>
      <c r="AQ847" s="119"/>
      <c r="AR847" s="119"/>
      <c r="AS847" s="119"/>
      <c r="AT847" s="119"/>
      <c r="AU847" s="119"/>
    </row>
    <row r="848" spans="3:47">
      <c r="C848" s="24"/>
      <c r="D848" s="24"/>
      <c r="AA848" s="119"/>
      <c r="AB848" s="119"/>
      <c r="AC848" s="119"/>
      <c r="AD848" s="119"/>
      <c r="AE848" s="119"/>
      <c r="AG848" s="146"/>
      <c r="AN848" s="119"/>
      <c r="AO848" s="119"/>
      <c r="AP848" s="119"/>
      <c r="AQ848" s="119"/>
      <c r="AR848" s="119"/>
      <c r="AS848" s="119"/>
      <c r="AT848" s="119"/>
      <c r="AU848" s="119"/>
    </row>
    <row r="849" spans="3:47">
      <c r="C849" s="24"/>
      <c r="D849" s="24"/>
      <c r="AA849" s="119"/>
      <c r="AB849" s="119"/>
      <c r="AC849" s="119"/>
      <c r="AD849" s="119"/>
      <c r="AE849" s="119"/>
      <c r="AG849" s="146"/>
      <c r="AN849" s="119"/>
      <c r="AO849" s="119"/>
      <c r="AP849" s="119"/>
      <c r="AQ849" s="119"/>
      <c r="AR849" s="119"/>
      <c r="AS849" s="119"/>
      <c r="AT849" s="119"/>
      <c r="AU849" s="119"/>
    </row>
    <row r="850" spans="3:47">
      <c r="C850" s="24"/>
      <c r="D850" s="24"/>
      <c r="AA850" s="119"/>
      <c r="AB850" s="119"/>
      <c r="AC850" s="119"/>
      <c r="AD850" s="119"/>
      <c r="AE850" s="119"/>
      <c r="AG850" s="146"/>
      <c r="AN850" s="119"/>
      <c r="AO850" s="119"/>
      <c r="AP850" s="119"/>
      <c r="AQ850" s="119"/>
      <c r="AR850" s="119"/>
      <c r="AS850" s="119"/>
      <c r="AT850" s="119"/>
      <c r="AU850" s="119"/>
    </row>
    <row r="851" spans="3:47">
      <c r="C851" s="24"/>
      <c r="D851" s="24"/>
      <c r="AA851" s="119"/>
      <c r="AB851" s="119"/>
      <c r="AC851" s="119"/>
      <c r="AD851" s="119"/>
      <c r="AE851" s="119"/>
      <c r="AG851" s="146"/>
      <c r="AN851" s="119"/>
      <c r="AO851" s="119"/>
      <c r="AP851" s="119"/>
      <c r="AQ851" s="119"/>
      <c r="AR851" s="119"/>
      <c r="AS851" s="119"/>
      <c r="AT851" s="119"/>
      <c r="AU851" s="119"/>
    </row>
    <row r="852" spans="3:47">
      <c r="C852" s="24"/>
      <c r="D852" s="24"/>
      <c r="AA852" s="119"/>
      <c r="AB852" s="119"/>
      <c r="AC852" s="119"/>
      <c r="AD852" s="119"/>
      <c r="AE852" s="119"/>
      <c r="AG852" s="146"/>
      <c r="AN852" s="119"/>
      <c r="AO852" s="119"/>
      <c r="AP852" s="119"/>
      <c r="AQ852" s="119"/>
      <c r="AR852" s="119"/>
      <c r="AS852" s="119"/>
      <c r="AT852" s="119"/>
      <c r="AU852" s="119"/>
    </row>
    <row r="853" spans="3:47">
      <c r="C853" s="24"/>
      <c r="D853" s="24"/>
      <c r="AA853" s="119"/>
      <c r="AB853" s="119"/>
      <c r="AC853" s="119"/>
      <c r="AD853" s="119"/>
      <c r="AE853" s="119"/>
      <c r="AG853" s="146"/>
      <c r="AN853" s="119"/>
      <c r="AO853" s="119"/>
      <c r="AP853" s="119"/>
      <c r="AQ853" s="119"/>
      <c r="AR853" s="119"/>
      <c r="AS853" s="119"/>
      <c r="AT853" s="119"/>
      <c r="AU853" s="119"/>
    </row>
    <row r="854" spans="3:47">
      <c r="C854" s="24"/>
      <c r="D854" s="24"/>
      <c r="AA854" s="119"/>
      <c r="AB854" s="119"/>
      <c r="AC854" s="119"/>
      <c r="AD854" s="119"/>
      <c r="AE854" s="119"/>
      <c r="AG854" s="146"/>
      <c r="AN854" s="119"/>
      <c r="AO854" s="119"/>
      <c r="AP854" s="119"/>
      <c r="AQ854" s="119"/>
      <c r="AR854" s="119"/>
      <c r="AS854" s="119"/>
      <c r="AT854" s="119"/>
      <c r="AU854" s="119"/>
    </row>
    <row r="855" spans="3:47">
      <c r="C855" s="24"/>
      <c r="D855" s="24"/>
      <c r="AA855" s="119"/>
      <c r="AB855" s="119"/>
      <c r="AC855" s="119"/>
      <c r="AD855" s="119"/>
      <c r="AE855" s="119"/>
      <c r="AG855" s="146"/>
      <c r="AN855" s="119"/>
      <c r="AO855" s="119"/>
      <c r="AP855" s="119"/>
      <c r="AQ855" s="119"/>
      <c r="AR855" s="119"/>
      <c r="AS855" s="119"/>
      <c r="AT855" s="119"/>
      <c r="AU855" s="119"/>
    </row>
    <row r="856" spans="3:47">
      <c r="C856" s="24"/>
      <c r="D856" s="24"/>
      <c r="AA856" s="119"/>
      <c r="AB856" s="119"/>
      <c r="AC856" s="119"/>
      <c r="AD856" s="119"/>
      <c r="AE856" s="119"/>
      <c r="AG856" s="146"/>
      <c r="AN856" s="119"/>
      <c r="AO856" s="119"/>
      <c r="AP856" s="119"/>
      <c r="AQ856" s="119"/>
      <c r="AR856" s="119"/>
      <c r="AS856" s="119"/>
      <c r="AT856" s="119"/>
      <c r="AU856" s="119"/>
    </row>
    <row r="857" spans="3:47">
      <c r="C857" s="24"/>
      <c r="D857" s="24"/>
      <c r="AA857" s="119"/>
      <c r="AB857" s="119"/>
      <c r="AC857" s="119"/>
      <c r="AD857" s="119"/>
      <c r="AE857" s="119"/>
      <c r="AG857" s="146"/>
      <c r="AN857" s="119"/>
      <c r="AO857" s="119"/>
      <c r="AP857" s="119"/>
      <c r="AQ857" s="119"/>
      <c r="AR857" s="119"/>
      <c r="AS857" s="119"/>
      <c r="AT857" s="119"/>
      <c r="AU857" s="119"/>
    </row>
    <row r="858" spans="3:47">
      <c r="C858" s="24"/>
      <c r="D858" s="24"/>
      <c r="AA858" s="119"/>
      <c r="AB858" s="119"/>
      <c r="AC858" s="119"/>
      <c r="AD858" s="119"/>
      <c r="AE858" s="119"/>
      <c r="AG858" s="146"/>
      <c r="AN858" s="119"/>
      <c r="AO858" s="119"/>
      <c r="AP858" s="119"/>
      <c r="AQ858" s="119"/>
      <c r="AR858" s="119"/>
      <c r="AS858" s="119"/>
      <c r="AT858" s="119"/>
      <c r="AU858" s="119"/>
    </row>
    <row r="859" spans="3:47">
      <c r="C859" s="24"/>
      <c r="D859" s="24"/>
      <c r="AA859" s="119"/>
      <c r="AB859" s="119"/>
      <c r="AC859" s="119"/>
      <c r="AD859" s="119"/>
      <c r="AE859" s="119"/>
      <c r="AG859" s="146"/>
      <c r="AN859" s="119"/>
      <c r="AO859" s="119"/>
      <c r="AP859" s="119"/>
      <c r="AQ859" s="119"/>
      <c r="AR859" s="119"/>
      <c r="AS859" s="119"/>
      <c r="AT859" s="119"/>
      <c r="AU859" s="119"/>
    </row>
    <row r="860" spans="3:47">
      <c r="C860" s="24"/>
      <c r="D860" s="24"/>
      <c r="AA860" s="119"/>
      <c r="AB860" s="119"/>
      <c r="AC860" s="119"/>
      <c r="AD860" s="119"/>
      <c r="AE860" s="119"/>
      <c r="AG860" s="146"/>
      <c r="AN860" s="119"/>
      <c r="AO860" s="119"/>
      <c r="AP860" s="119"/>
      <c r="AQ860" s="119"/>
      <c r="AR860" s="119"/>
      <c r="AS860" s="119"/>
      <c r="AT860" s="119"/>
      <c r="AU860" s="119"/>
    </row>
    <row r="861" spans="3:47">
      <c r="C861" s="24"/>
      <c r="D861" s="24"/>
      <c r="AA861" s="119"/>
      <c r="AB861" s="119"/>
      <c r="AC861" s="119"/>
      <c r="AD861" s="119"/>
      <c r="AE861" s="119"/>
      <c r="AG861" s="146"/>
      <c r="AN861" s="119"/>
      <c r="AO861" s="119"/>
      <c r="AP861" s="119"/>
      <c r="AQ861" s="119"/>
      <c r="AR861" s="119"/>
      <c r="AS861" s="119"/>
      <c r="AT861" s="119"/>
      <c r="AU861" s="119"/>
    </row>
    <row r="862" spans="3:47">
      <c r="C862" s="24"/>
      <c r="D862" s="24"/>
      <c r="AA862" s="119"/>
      <c r="AB862" s="119"/>
      <c r="AC862" s="119"/>
      <c r="AD862" s="119"/>
      <c r="AE862" s="119"/>
      <c r="AG862" s="146"/>
      <c r="AN862" s="119"/>
      <c r="AO862" s="119"/>
      <c r="AP862" s="119"/>
      <c r="AQ862" s="119"/>
      <c r="AR862" s="119"/>
      <c r="AS862" s="119"/>
      <c r="AT862" s="119"/>
      <c r="AU862" s="119"/>
    </row>
    <row r="863" spans="3:47">
      <c r="C863" s="24"/>
      <c r="D863" s="24"/>
      <c r="AA863" s="119"/>
      <c r="AB863" s="119"/>
      <c r="AC863" s="119"/>
      <c r="AD863" s="119"/>
      <c r="AE863" s="119"/>
      <c r="AG863" s="146"/>
      <c r="AN863" s="119"/>
      <c r="AO863" s="119"/>
      <c r="AP863" s="119"/>
      <c r="AQ863" s="119"/>
      <c r="AR863" s="119"/>
      <c r="AS863" s="119"/>
      <c r="AT863" s="119"/>
      <c r="AU863" s="119"/>
    </row>
    <row r="864" spans="3:47">
      <c r="C864" s="24"/>
      <c r="D864" s="24"/>
      <c r="AA864" s="119"/>
      <c r="AB864" s="119"/>
      <c r="AC864" s="119"/>
      <c r="AD864" s="119"/>
      <c r="AE864" s="119"/>
      <c r="AG864" s="146"/>
      <c r="AN864" s="119"/>
      <c r="AO864" s="119"/>
      <c r="AP864" s="119"/>
      <c r="AQ864" s="119"/>
      <c r="AR864" s="119"/>
      <c r="AS864" s="119"/>
      <c r="AT864" s="119"/>
      <c r="AU864" s="119"/>
    </row>
    <row r="865" spans="3:47">
      <c r="C865" s="24"/>
      <c r="D865" s="24"/>
      <c r="AA865" s="119"/>
      <c r="AB865" s="119"/>
      <c r="AC865" s="119"/>
      <c r="AD865" s="119"/>
      <c r="AE865" s="119"/>
      <c r="AG865" s="146"/>
      <c r="AN865" s="119"/>
      <c r="AO865" s="119"/>
      <c r="AP865" s="119"/>
      <c r="AQ865" s="119"/>
      <c r="AR865" s="119"/>
      <c r="AS865" s="119"/>
      <c r="AT865" s="119"/>
      <c r="AU865" s="119"/>
    </row>
    <row r="866" spans="3:47">
      <c r="C866" s="24"/>
      <c r="D866" s="24"/>
      <c r="AA866" s="119"/>
      <c r="AB866" s="119"/>
      <c r="AC866" s="119"/>
      <c r="AD866" s="119"/>
      <c r="AE866" s="119"/>
      <c r="AG866" s="146"/>
      <c r="AN866" s="119"/>
      <c r="AO866" s="119"/>
      <c r="AP866" s="119"/>
      <c r="AQ866" s="119"/>
      <c r="AR866" s="119"/>
      <c r="AS866" s="119"/>
      <c r="AT866" s="119"/>
      <c r="AU866" s="119"/>
    </row>
    <row r="867" spans="3:47">
      <c r="C867" s="24"/>
      <c r="D867" s="24"/>
      <c r="AA867" s="119"/>
      <c r="AB867" s="119"/>
      <c r="AC867" s="119"/>
      <c r="AD867" s="119"/>
      <c r="AE867" s="119"/>
      <c r="AG867" s="146"/>
      <c r="AN867" s="119"/>
      <c r="AO867" s="119"/>
      <c r="AP867" s="119"/>
      <c r="AQ867" s="119"/>
      <c r="AR867" s="119"/>
      <c r="AS867" s="119"/>
      <c r="AT867" s="119"/>
      <c r="AU867" s="119"/>
    </row>
    <row r="868" spans="3:47">
      <c r="C868" s="24"/>
      <c r="D868" s="24"/>
      <c r="AA868" s="119"/>
      <c r="AB868" s="119"/>
      <c r="AC868" s="119"/>
      <c r="AD868" s="119"/>
      <c r="AE868" s="119"/>
      <c r="AG868" s="146"/>
      <c r="AN868" s="119"/>
      <c r="AO868" s="119"/>
      <c r="AP868" s="119"/>
      <c r="AQ868" s="119"/>
      <c r="AR868" s="119"/>
      <c r="AS868" s="119"/>
      <c r="AT868" s="119"/>
      <c r="AU868" s="119"/>
    </row>
    <row r="869" spans="3:47">
      <c r="C869" s="24"/>
      <c r="D869" s="24"/>
      <c r="AA869" s="119"/>
      <c r="AB869" s="119"/>
      <c r="AC869" s="119"/>
      <c r="AD869" s="119"/>
      <c r="AE869" s="119"/>
      <c r="AG869" s="146"/>
      <c r="AN869" s="119"/>
      <c r="AO869" s="119"/>
      <c r="AP869" s="119"/>
      <c r="AQ869" s="119"/>
      <c r="AR869" s="119"/>
      <c r="AS869" s="119"/>
      <c r="AT869" s="119"/>
      <c r="AU869" s="119"/>
    </row>
    <row r="870" spans="3:47">
      <c r="C870" s="24"/>
      <c r="D870" s="24"/>
      <c r="AA870" s="119"/>
      <c r="AB870" s="119"/>
      <c r="AC870" s="119"/>
      <c r="AD870" s="119"/>
      <c r="AE870" s="119"/>
      <c r="AG870" s="146"/>
      <c r="AN870" s="119"/>
      <c r="AO870" s="119"/>
      <c r="AP870" s="119"/>
      <c r="AQ870" s="119"/>
      <c r="AR870" s="119"/>
      <c r="AS870" s="119"/>
      <c r="AT870" s="119"/>
      <c r="AU870" s="119"/>
    </row>
    <row r="871" spans="3:47">
      <c r="C871" s="24"/>
      <c r="D871" s="24"/>
      <c r="AA871" s="119"/>
      <c r="AB871" s="119"/>
      <c r="AC871" s="119"/>
      <c r="AD871" s="119"/>
      <c r="AE871" s="119"/>
      <c r="AG871" s="146"/>
      <c r="AN871" s="119"/>
      <c r="AO871" s="119"/>
      <c r="AP871" s="119"/>
      <c r="AQ871" s="119"/>
      <c r="AR871" s="119"/>
      <c r="AS871" s="119"/>
      <c r="AT871" s="119"/>
      <c r="AU871" s="119"/>
    </row>
    <row r="872" spans="3:47">
      <c r="C872" s="24"/>
      <c r="D872" s="24"/>
      <c r="AA872" s="119"/>
      <c r="AB872" s="119"/>
      <c r="AC872" s="119"/>
      <c r="AD872" s="119"/>
      <c r="AE872" s="119"/>
      <c r="AG872" s="146"/>
      <c r="AN872" s="119"/>
      <c r="AO872" s="119"/>
      <c r="AP872" s="119"/>
      <c r="AQ872" s="119"/>
      <c r="AR872" s="119"/>
      <c r="AS872" s="119"/>
      <c r="AT872" s="119"/>
      <c r="AU872" s="119"/>
    </row>
    <row r="873" spans="3:47">
      <c r="C873" s="24"/>
      <c r="D873" s="24"/>
      <c r="AA873" s="119"/>
      <c r="AB873" s="119"/>
      <c r="AC873" s="119"/>
      <c r="AD873" s="119"/>
      <c r="AE873" s="119"/>
      <c r="AG873" s="146"/>
      <c r="AN873" s="119"/>
      <c r="AO873" s="119"/>
      <c r="AP873" s="119"/>
      <c r="AQ873" s="119"/>
      <c r="AR873" s="119"/>
      <c r="AS873" s="119"/>
      <c r="AT873" s="119"/>
      <c r="AU873" s="119"/>
    </row>
    <row r="874" spans="3:47">
      <c r="C874" s="24"/>
      <c r="D874" s="24"/>
      <c r="AA874" s="119"/>
      <c r="AB874" s="119"/>
      <c r="AC874" s="119"/>
      <c r="AD874" s="119"/>
      <c r="AE874" s="119"/>
      <c r="AG874" s="146"/>
      <c r="AN874" s="119"/>
      <c r="AO874" s="119"/>
      <c r="AP874" s="119"/>
      <c r="AQ874" s="119"/>
      <c r="AR874" s="119"/>
      <c r="AS874" s="119"/>
      <c r="AT874" s="119"/>
      <c r="AU874" s="119"/>
    </row>
    <row r="875" spans="3:47">
      <c r="C875" s="24"/>
      <c r="D875" s="24"/>
      <c r="AA875" s="119"/>
      <c r="AB875" s="119"/>
      <c r="AC875" s="119"/>
      <c r="AD875" s="119"/>
      <c r="AE875" s="119"/>
      <c r="AG875" s="146"/>
      <c r="AN875" s="119"/>
      <c r="AO875" s="119"/>
      <c r="AP875" s="119"/>
      <c r="AQ875" s="119"/>
      <c r="AR875" s="119"/>
      <c r="AS875" s="119"/>
      <c r="AT875" s="119"/>
      <c r="AU875" s="119"/>
    </row>
    <row r="876" spans="3:47">
      <c r="C876" s="24"/>
      <c r="D876" s="24"/>
      <c r="AA876" s="119"/>
      <c r="AB876" s="119"/>
      <c r="AC876" s="119"/>
      <c r="AD876" s="119"/>
      <c r="AE876" s="119"/>
      <c r="AG876" s="146"/>
      <c r="AN876" s="119"/>
      <c r="AO876" s="119"/>
      <c r="AP876" s="119"/>
      <c r="AQ876" s="119"/>
      <c r="AR876" s="119"/>
      <c r="AS876" s="119"/>
      <c r="AT876" s="119"/>
      <c r="AU876" s="119"/>
    </row>
    <row r="877" spans="3:47">
      <c r="C877" s="24"/>
      <c r="D877" s="24"/>
      <c r="AA877" s="119"/>
      <c r="AB877" s="119"/>
      <c r="AC877" s="119"/>
      <c r="AD877" s="119"/>
      <c r="AE877" s="119"/>
      <c r="AG877" s="146"/>
      <c r="AN877" s="119"/>
      <c r="AO877" s="119"/>
      <c r="AP877" s="119"/>
      <c r="AQ877" s="119"/>
      <c r="AR877" s="119"/>
      <c r="AS877" s="119"/>
      <c r="AT877" s="119"/>
      <c r="AU877" s="119"/>
    </row>
    <row r="878" spans="3:47">
      <c r="C878" s="24"/>
      <c r="D878" s="24"/>
      <c r="AA878" s="119"/>
      <c r="AB878" s="119"/>
      <c r="AC878" s="119"/>
      <c r="AD878" s="119"/>
      <c r="AE878" s="119"/>
      <c r="AG878" s="146"/>
      <c r="AN878" s="119"/>
      <c r="AO878" s="119"/>
      <c r="AP878" s="119"/>
      <c r="AQ878" s="119"/>
      <c r="AR878" s="119"/>
      <c r="AS878" s="119"/>
      <c r="AT878" s="119"/>
      <c r="AU878" s="119"/>
    </row>
    <row r="879" spans="3:47">
      <c r="C879" s="24"/>
      <c r="D879" s="24"/>
      <c r="AA879" s="119"/>
      <c r="AB879" s="119"/>
      <c r="AC879" s="119"/>
      <c r="AD879" s="119"/>
      <c r="AE879" s="119"/>
      <c r="AG879" s="146"/>
      <c r="AN879" s="119"/>
      <c r="AO879" s="119"/>
      <c r="AP879" s="119"/>
      <c r="AQ879" s="119"/>
      <c r="AR879" s="119"/>
      <c r="AS879" s="119"/>
      <c r="AT879" s="119"/>
      <c r="AU879" s="119"/>
    </row>
    <row r="880" spans="3:47">
      <c r="C880" s="24"/>
      <c r="D880" s="24"/>
      <c r="AA880" s="119"/>
      <c r="AB880" s="119"/>
      <c r="AC880" s="119"/>
      <c r="AD880" s="119"/>
      <c r="AE880" s="119"/>
      <c r="AG880" s="146"/>
      <c r="AN880" s="119"/>
      <c r="AO880" s="119"/>
      <c r="AP880" s="119"/>
      <c r="AQ880" s="119"/>
      <c r="AR880" s="119"/>
      <c r="AS880" s="119"/>
      <c r="AT880" s="119"/>
      <c r="AU880" s="119"/>
    </row>
    <row r="881" spans="3:48">
      <c r="C881" s="24"/>
      <c r="D881" s="24"/>
      <c r="AA881" s="119"/>
      <c r="AB881" s="119"/>
      <c r="AC881" s="119"/>
      <c r="AD881" s="119"/>
      <c r="AE881" s="119"/>
      <c r="AG881" s="146"/>
      <c r="AN881" s="119"/>
      <c r="AO881" s="119"/>
      <c r="AP881" s="119"/>
      <c r="AQ881" s="119"/>
      <c r="AR881" s="119"/>
      <c r="AS881" s="119"/>
      <c r="AT881" s="119"/>
      <c r="AU881" s="119"/>
    </row>
    <row r="882" spans="3:48">
      <c r="C882" s="24"/>
      <c r="D882" s="24"/>
      <c r="AA882" s="119"/>
      <c r="AB882" s="119"/>
      <c r="AC882" s="119"/>
      <c r="AD882" s="119"/>
      <c r="AE882" s="119"/>
      <c r="AG882" s="146"/>
      <c r="AN882" s="119"/>
      <c r="AO882" s="119"/>
      <c r="AP882" s="119"/>
      <c r="AQ882" s="119"/>
      <c r="AR882" s="119"/>
      <c r="AS882" s="119"/>
      <c r="AT882" s="119"/>
      <c r="AU882" s="119"/>
    </row>
    <row r="883" spans="3:48">
      <c r="C883" s="24"/>
      <c r="D883" s="24"/>
      <c r="AA883" s="119"/>
      <c r="AB883" s="119"/>
      <c r="AC883" s="119"/>
      <c r="AD883" s="119"/>
      <c r="AE883" s="119"/>
      <c r="AG883" s="146"/>
      <c r="AN883" s="119"/>
      <c r="AO883" s="119"/>
      <c r="AP883" s="119"/>
      <c r="AQ883" s="119"/>
      <c r="AR883" s="119"/>
      <c r="AS883" s="119"/>
      <c r="AT883" s="119"/>
      <c r="AU883" s="119"/>
    </row>
    <row r="884" spans="3:48">
      <c r="C884" s="24"/>
      <c r="D884" s="24"/>
      <c r="AA884" s="119"/>
      <c r="AB884" s="119"/>
      <c r="AC884" s="119"/>
      <c r="AD884" s="119"/>
      <c r="AE884" s="119"/>
      <c r="AG884" s="146"/>
      <c r="AN884" s="119"/>
      <c r="AO884" s="119"/>
      <c r="AP884" s="119"/>
      <c r="AQ884" s="119"/>
      <c r="AR884" s="119"/>
      <c r="AS884" s="119"/>
      <c r="AT884" s="119"/>
      <c r="AU884" s="119"/>
      <c r="AV884" s="119"/>
    </row>
    <row r="885" spans="3:48">
      <c r="C885" s="24"/>
      <c r="D885" s="24"/>
      <c r="AA885" s="119"/>
      <c r="AB885" s="119"/>
      <c r="AC885" s="119"/>
      <c r="AD885" s="119"/>
      <c r="AE885" s="119"/>
      <c r="AG885" s="146"/>
      <c r="AN885" s="119"/>
      <c r="AO885" s="119"/>
      <c r="AP885" s="119"/>
      <c r="AQ885" s="119"/>
      <c r="AR885" s="119"/>
      <c r="AS885" s="119"/>
      <c r="AT885" s="119"/>
      <c r="AU885" s="119"/>
    </row>
    <row r="886" spans="3:48">
      <c r="C886" s="24"/>
      <c r="D886" s="24"/>
      <c r="AA886" s="119"/>
      <c r="AB886" s="119"/>
      <c r="AC886" s="119"/>
      <c r="AD886" s="119"/>
      <c r="AE886" s="119"/>
      <c r="AG886" s="146"/>
      <c r="AN886" s="119"/>
      <c r="AO886" s="119"/>
      <c r="AP886" s="119"/>
      <c r="AQ886" s="119"/>
      <c r="AR886" s="119"/>
      <c r="AS886" s="119"/>
      <c r="AT886" s="119"/>
      <c r="AU886" s="119"/>
    </row>
    <row r="887" spans="3:48">
      <c r="C887" s="24"/>
      <c r="D887" s="24"/>
      <c r="AA887" s="119"/>
      <c r="AB887" s="119"/>
      <c r="AC887" s="119"/>
      <c r="AD887" s="119"/>
      <c r="AE887" s="119"/>
      <c r="AG887" s="146"/>
      <c r="AN887" s="119"/>
      <c r="AO887" s="119"/>
      <c r="AP887" s="119"/>
      <c r="AQ887" s="119"/>
      <c r="AR887" s="119"/>
      <c r="AS887" s="119"/>
      <c r="AT887" s="119"/>
      <c r="AU887" s="119"/>
    </row>
    <row r="888" spans="3:48">
      <c r="C888" s="24"/>
      <c r="D888" s="24"/>
      <c r="AA888" s="119"/>
      <c r="AB888" s="119"/>
      <c r="AC888" s="119"/>
      <c r="AD888" s="119"/>
      <c r="AE888" s="119"/>
      <c r="AG888" s="146"/>
      <c r="AN888" s="119"/>
      <c r="AO888" s="119"/>
      <c r="AP888" s="119"/>
      <c r="AQ888" s="119"/>
      <c r="AR888" s="119"/>
      <c r="AS888" s="119"/>
      <c r="AT888" s="119"/>
      <c r="AU888" s="119"/>
    </row>
    <row r="889" spans="3:48">
      <c r="C889" s="24"/>
      <c r="D889" s="24"/>
      <c r="AA889" s="119"/>
      <c r="AB889" s="119"/>
      <c r="AC889" s="119"/>
      <c r="AD889" s="119"/>
      <c r="AE889" s="119"/>
      <c r="AG889" s="146"/>
      <c r="AN889" s="119"/>
      <c r="AO889" s="119"/>
      <c r="AP889" s="119"/>
      <c r="AQ889" s="119"/>
      <c r="AR889" s="119"/>
      <c r="AS889" s="119"/>
      <c r="AT889" s="119"/>
      <c r="AU889" s="119"/>
    </row>
    <row r="890" spans="3:48">
      <c r="C890" s="24"/>
      <c r="D890" s="24"/>
      <c r="AA890" s="119"/>
      <c r="AB890" s="119"/>
      <c r="AC890" s="119"/>
      <c r="AD890" s="119"/>
      <c r="AE890" s="119"/>
      <c r="AG890" s="146"/>
      <c r="AN890" s="119"/>
      <c r="AO890" s="119"/>
      <c r="AP890" s="119"/>
      <c r="AQ890" s="119"/>
      <c r="AR890" s="119"/>
      <c r="AS890" s="119"/>
      <c r="AT890" s="119"/>
      <c r="AU890" s="119"/>
    </row>
    <row r="891" spans="3:48">
      <c r="C891" s="24"/>
      <c r="D891" s="24"/>
      <c r="AA891" s="119"/>
      <c r="AB891" s="119"/>
      <c r="AC891" s="119"/>
      <c r="AD891" s="119"/>
      <c r="AE891" s="119"/>
      <c r="AG891" s="146"/>
      <c r="AN891" s="119"/>
      <c r="AO891" s="119"/>
      <c r="AP891" s="119"/>
      <c r="AQ891" s="119"/>
      <c r="AR891" s="119"/>
      <c r="AS891" s="119"/>
      <c r="AT891" s="119"/>
      <c r="AU891" s="119"/>
    </row>
    <row r="892" spans="3:48">
      <c r="C892" s="24"/>
      <c r="D892" s="24"/>
      <c r="AA892" s="119"/>
      <c r="AB892" s="119"/>
      <c r="AC892" s="119"/>
      <c r="AD892" s="119"/>
      <c r="AE892" s="119"/>
      <c r="AG892" s="146"/>
      <c r="AN892" s="119"/>
      <c r="AO892" s="119"/>
      <c r="AP892" s="119"/>
      <c r="AQ892" s="119"/>
      <c r="AR892" s="119"/>
      <c r="AS892" s="119"/>
      <c r="AT892" s="119"/>
      <c r="AU892" s="119"/>
    </row>
    <row r="893" spans="3:48">
      <c r="C893" s="24"/>
      <c r="D893" s="24"/>
      <c r="AA893" s="119"/>
      <c r="AB893" s="119"/>
      <c r="AC893" s="119"/>
      <c r="AD893" s="119"/>
      <c r="AE893" s="119"/>
      <c r="AG893" s="146"/>
      <c r="AN893" s="119"/>
      <c r="AO893" s="119"/>
      <c r="AP893" s="119"/>
      <c r="AQ893" s="119"/>
      <c r="AR893" s="119"/>
      <c r="AS893" s="119"/>
      <c r="AT893" s="119"/>
      <c r="AU893" s="119"/>
    </row>
    <row r="894" spans="3:48">
      <c r="C894" s="24"/>
      <c r="D894" s="24"/>
      <c r="AA894" s="119"/>
      <c r="AB894" s="119"/>
      <c r="AC894" s="119"/>
      <c r="AD894" s="119"/>
      <c r="AE894" s="119"/>
      <c r="AG894" s="146"/>
      <c r="AN894" s="119"/>
      <c r="AO894" s="119"/>
      <c r="AP894" s="119"/>
      <c r="AQ894" s="119"/>
      <c r="AR894" s="119"/>
      <c r="AS894" s="119"/>
      <c r="AT894" s="119"/>
      <c r="AU894" s="119"/>
    </row>
    <row r="895" spans="3:48">
      <c r="C895" s="24"/>
      <c r="D895" s="24"/>
      <c r="AA895" s="119"/>
      <c r="AB895" s="119"/>
      <c r="AC895" s="119"/>
      <c r="AD895" s="119"/>
      <c r="AE895" s="119"/>
      <c r="AG895" s="146"/>
      <c r="AN895" s="119"/>
      <c r="AO895" s="119"/>
      <c r="AP895" s="119"/>
      <c r="AQ895" s="119"/>
      <c r="AR895" s="119"/>
      <c r="AS895" s="119"/>
      <c r="AT895" s="119"/>
      <c r="AU895" s="119"/>
    </row>
    <row r="896" spans="3:48">
      <c r="C896" s="24"/>
      <c r="D896" s="24"/>
      <c r="AA896" s="119"/>
      <c r="AB896" s="119"/>
      <c r="AC896" s="119"/>
      <c r="AD896" s="119"/>
      <c r="AE896" s="119"/>
      <c r="AG896" s="146"/>
      <c r="AN896" s="119"/>
      <c r="AO896" s="119"/>
      <c r="AP896" s="119"/>
      <c r="AQ896" s="119"/>
      <c r="AR896" s="119"/>
      <c r="AS896" s="119"/>
      <c r="AT896" s="119"/>
      <c r="AU896" s="119"/>
    </row>
    <row r="897" spans="3:64">
      <c r="C897" s="24"/>
      <c r="D897" s="24"/>
      <c r="AA897" s="119"/>
      <c r="AB897" s="119"/>
      <c r="AC897" s="119"/>
      <c r="AD897" s="119"/>
      <c r="AE897" s="119"/>
      <c r="AG897" s="146"/>
      <c r="AN897" s="119"/>
      <c r="AO897" s="119"/>
      <c r="AP897" s="119"/>
      <c r="AQ897" s="119"/>
      <c r="AR897" s="119"/>
      <c r="AS897" s="119"/>
      <c r="AT897" s="119"/>
      <c r="AU897" s="119"/>
    </row>
    <row r="898" spans="3:64">
      <c r="C898" s="24"/>
      <c r="D898" s="24"/>
      <c r="AA898" s="119"/>
      <c r="AB898" s="119"/>
      <c r="AC898" s="119"/>
      <c r="AD898" s="119"/>
      <c r="AE898" s="119"/>
      <c r="AG898" s="146"/>
      <c r="AN898" s="119"/>
      <c r="AO898" s="119"/>
      <c r="AP898" s="119"/>
      <c r="AQ898" s="119"/>
      <c r="AR898" s="119"/>
      <c r="AS898" s="119"/>
      <c r="AT898" s="119"/>
      <c r="AU898" s="119"/>
    </row>
    <row r="899" spans="3:64">
      <c r="C899" s="24"/>
      <c r="D899" s="24"/>
      <c r="AA899" s="119"/>
      <c r="AB899" s="119"/>
      <c r="AC899" s="119"/>
      <c r="AD899" s="119"/>
      <c r="AE899" s="119"/>
      <c r="AG899" s="146"/>
      <c r="AN899" s="119"/>
      <c r="AO899" s="119"/>
      <c r="AP899" s="119"/>
      <c r="AQ899" s="119"/>
      <c r="AR899" s="119"/>
      <c r="AS899" s="119"/>
      <c r="AT899" s="119"/>
      <c r="AU899" s="119"/>
      <c r="AV899" s="119"/>
      <c r="AW899" s="119"/>
      <c r="AX899" s="119"/>
      <c r="AY899" s="119"/>
      <c r="AZ899" s="119"/>
      <c r="BA899" s="119"/>
      <c r="BB899" s="119"/>
      <c r="BC899" s="119"/>
      <c r="BD899" s="119"/>
      <c r="BE899" s="119"/>
      <c r="BF899" s="119"/>
      <c r="BG899" s="119"/>
      <c r="BH899" s="119"/>
      <c r="BI899" s="119"/>
      <c r="BJ899" s="119"/>
      <c r="BK899" s="119"/>
      <c r="BL899" s="119"/>
    </row>
    <row r="900" spans="3:64">
      <c r="C900" s="24"/>
      <c r="D900" s="24"/>
      <c r="AA900" s="119"/>
      <c r="AB900" s="119"/>
      <c r="AC900" s="119"/>
      <c r="AD900" s="119"/>
      <c r="AE900" s="119"/>
      <c r="AG900" s="146"/>
      <c r="AN900" s="119"/>
      <c r="AO900" s="119"/>
      <c r="AP900" s="119"/>
      <c r="AQ900" s="119"/>
      <c r="AR900" s="119"/>
      <c r="AS900" s="119"/>
      <c r="AT900" s="119"/>
      <c r="AU900" s="119"/>
    </row>
    <row r="901" spans="3:64">
      <c r="C901" s="24"/>
      <c r="D901" s="24"/>
      <c r="AA901" s="119"/>
      <c r="AB901" s="119"/>
      <c r="AC901" s="119"/>
      <c r="AD901" s="119"/>
      <c r="AE901" s="119"/>
      <c r="AG901" s="146"/>
      <c r="AN901" s="119"/>
      <c r="AO901" s="119"/>
      <c r="AP901" s="119"/>
      <c r="AQ901" s="119"/>
      <c r="AR901" s="119"/>
      <c r="AS901" s="119"/>
      <c r="AT901" s="119"/>
      <c r="AU901" s="119"/>
    </row>
    <row r="902" spans="3:64">
      <c r="C902" s="24"/>
      <c r="D902" s="24"/>
      <c r="AA902" s="119"/>
      <c r="AB902" s="119"/>
      <c r="AC902" s="119"/>
      <c r="AD902" s="119"/>
      <c r="AE902" s="119"/>
      <c r="AG902" s="146"/>
      <c r="AN902" s="119"/>
      <c r="AO902" s="119"/>
      <c r="AP902" s="119"/>
      <c r="AQ902" s="119"/>
      <c r="AR902" s="119"/>
      <c r="AS902" s="119"/>
      <c r="AT902" s="119"/>
      <c r="AU902" s="119"/>
    </row>
    <row r="903" spans="3:64">
      <c r="C903" s="24"/>
      <c r="D903" s="24"/>
      <c r="AA903" s="119"/>
      <c r="AB903" s="119"/>
      <c r="AC903" s="119"/>
      <c r="AD903" s="119"/>
      <c r="AE903" s="119"/>
      <c r="AG903" s="146"/>
      <c r="AN903" s="119"/>
      <c r="AO903" s="119"/>
      <c r="AP903" s="119"/>
      <c r="AQ903" s="119"/>
      <c r="AR903" s="119"/>
      <c r="AS903" s="119"/>
      <c r="AT903" s="119"/>
      <c r="AU903" s="119"/>
      <c r="AV903" s="119"/>
      <c r="AW903" s="119"/>
      <c r="AX903" s="119"/>
      <c r="AY903" s="119"/>
      <c r="AZ903" s="119"/>
      <c r="BA903" s="119"/>
      <c r="BB903" s="119"/>
      <c r="BC903" s="119"/>
      <c r="BD903" s="119"/>
      <c r="BE903" s="119"/>
      <c r="BF903" s="119"/>
      <c r="BG903" s="119"/>
      <c r="BH903" s="119"/>
      <c r="BI903" s="119"/>
      <c r="BJ903" s="119"/>
      <c r="BK903" s="119"/>
      <c r="BL903" s="119"/>
    </row>
    <row r="904" spans="3:64">
      <c r="C904" s="24"/>
      <c r="D904" s="24"/>
      <c r="AA904" s="119"/>
      <c r="AB904" s="119"/>
      <c r="AC904" s="119"/>
      <c r="AD904" s="119"/>
      <c r="AE904" s="119"/>
      <c r="AG904" s="146"/>
      <c r="AN904" s="119"/>
      <c r="AO904" s="119"/>
      <c r="AP904" s="119"/>
      <c r="AQ904" s="119"/>
      <c r="AR904" s="119"/>
      <c r="AS904" s="119"/>
      <c r="AT904" s="119"/>
      <c r="AU904" s="119"/>
    </row>
    <row r="905" spans="3:64">
      <c r="C905" s="24"/>
      <c r="D905" s="24"/>
      <c r="AA905" s="119"/>
      <c r="AB905" s="119"/>
      <c r="AC905" s="119"/>
      <c r="AD905" s="119"/>
      <c r="AE905" s="119"/>
      <c r="AG905" s="146"/>
      <c r="AN905" s="119"/>
      <c r="AO905" s="119"/>
      <c r="AP905" s="119"/>
      <c r="AQ905" s="119"/>
      <c r="AR905" s="119"/>
      <c r="AS905" s="119"/>
      <c r="AT905" s="119"/>
      <c r="AU905" s="119"/>
    </row>
    <row r="906" spans="3:64">
      <c r="C906" s="24"/>
      <c r="D906" s="24"/>
      <c r="AA906" s="119"/>
      <c r="AB906" s="119"/>
      <c r="AC906" s="119"/>
      <c r="AD906" s="119"/>
      <c r="AE906" s="119"/>
      <c r="AG906" s="146"/>
      <c r="AN906" s="119"/>
      <c r="AO906" s="119"/>
      <c r="AP906" s="119"/>
      <c r="AQ906" s="119"/>
      <c r="AR906" s="119"/>
      <c r="AS906" s="119"/>
      <c r="AT906" s="119"/>
      <c r="AU906" s="119"/>
    </row>
    <row r="907" spans="3:64">
      <c r="C907" s="24"/>
      <c r="D907" s="24"/>
      <c r="AA907" s="119"/>
      <c r="AB907" s="119"/>
      <c r="AC907" s="119"/>
      <c r="AD907" s="119"/>
      <c r="AE907" s="119"/>
      <c r="AG907" s="146"/>
      <c r="AN907" s="119"/>
      <c r="AO907" s="119"/>
      <c r="AP907" s="119"/>
      <c r="AQ907" s="119"/>
      <c r="AR907" s="119"/>
      <c r="AS907" s="119"/>
      <c r="AT907" s="119"/>
      <c r="AU907" s="119"/>
      <c r="AV907" s="119"/>
      <c r="AW907" s="119"/>
      <c r="AX907" s="119"/>
      <c r="AY907" s="119"/>
      <c r="AZ907" s="119"/>
      <c r="BA907" s="119"/>
      <c r="BB907" s="119"/>
      <c r="BC907" s="119"/>
      <c r="BD907" s="119"/>
      <c r="BE907" s="119"/>
      <c r="BF907" s="119"/>
      <c r="BG907" s="119"/>
      <c r="BH907" s="119"/>
      <c r="BI907" s="119"/>
      <c r="BJ907" s="119"/>
      <c r="BK907" s="119"/>
      <c r="BL907" s="119"/>
    </row>
    <row r="908" spans="3:64">
      <c r="C908" s="24"/>
      <c r="D908" s="24"/>
      <c r="AA908" s="119"/>
      <c r="AB908" s="119"/>
      <c r="AC908" s="119"/>
      <c r="AD908" s="119"/>
      <c r="AE908" s="119"/>
      <c r="AG908" s="146"/>
      <c r="AN908" s="119"/>
      <c r="AO908" s="119"/>
      <c r="AP908" s="119"/>
      <c r="AQ908" s="119"/>
      <c r="AR908" s="119"/>
      <c r="AS908" s="119"/>
      <c r="AT908" s="119"/>
      <c r="AU908" s="119"/>
    </row>
    <row r="909" spans="3:64">
      <c r="C909" s="24"/>
      <c r="D909" s="24"/>
      <c r="AA909" s="119"/>
      <c r="AB909" s="119"/>
      <c r="AC909" s="119"/>
      <c r="AD909" s="119"/>
      <c r="AE909" s="119"/>
      <c r="AG909" s="146"/>
      <c r="AN909" s="119"/>
      <c r="AO909" s="119"/>
      <c r="AP909" s="119"/>
      <c r="AQ909" s="119"/>
      <c r="AR909" s="119"/>
      <c r="AS909" s="119"/>
      <c r="AT909" s="119"/>
      <c r="AU909" s="119"/>
    </row>
    <row r="910" spans="3:64">
      <c r="C910" s="24"/>
      <c r="D910" s="24"/>
      <c r="AA910" s="119"/>
      <c r="AB910" s="119"/>
      <c r="AC910" s="119"/>
      <c r="AD910" s="119"/>
      <c r="AE910" s="119"/>
      <c r="AG910" s="146"/>
      <c r="AN910" s="119"/>
      <c r="AO910" s="119"/>
      <c r="AP910" s="119"/>
      <c r="AQ910" s="119"/>
      <c r="AR910" s="119"/>
      <c r="AS910" s="119"/>
      <c r="AT910" s="119"/>
      <c r="AU910" s="119"/>
    </row>
    <row r="911" spans="3:64">
      <c r="C911" s="24"/>
      <c r="D911" s="24"/>
      <c r="AA911" s="119"/>
      <c r="AB911" s="119"/>
      <c r="AC911" s="119"/>
      <c r="AD911" s="119"/>
      <c r="AE911" s="119"/>
      <c r="AG911" s="146"/>
      <c r="AN911" s="119"/>
      <c r="AO911" s="119"/>
      <c r="AP911" s="119"/>
      <c r="AQ911" s="119"/>
      <c r="AR911" s="119"/>
      <c r="AS911" s="119"/>
      <c r="AT911" s="119"/>
      <c r="AU911" s="119"/>
    </row>
    <row r="912" spans="3:64">
      <c r="C912" s="24"/>
      <c r="D912" s="24"/>
      <c r="AA912" s="119"/>
      <c r="AB912" s="119"/>
      <c r="AC912" s="119"/>
      <c r="AD912" s="119"/>
      <c r="AE912" s="119"/>
      <c r="AG912" s="146"/>
      <c r="AN912" s="119"/>
      <c r="AO912" s="119"/>
      <c r="AP912" s="119"/>
      <c r="AQ912" s="119"/>
      <c r="AR912" s="119"/>
      <c r="AS912" s="119"/>
      <c r="AT912" s="119"/>
      <c r="AU912" s="119"/>
    </row>
    <row r="913" spans="3:64">
      <c r="C913" s="24"/>
      <c r="D913" s="24"/>
      <c r="AA913" s="119"/>
      <c r="AB913" s="119"/>
      <c r="AC913" s="119"/>
      <c r="AD913" s="119"/>
      <c r="AE913" s="119"/>
      <c r="AG913" s="146"/>
      <c r="AN913" s="119"/>
      <c r="AO913" s="119"/>
      <c r="AP913" s="119"/>
      <c r="AQ913" s="119"/>
      <c r="AR913" s="119"/>
      <c r="AS913" s="119"/>
      <c r="AT913" s="119"/>
      <c r="AU913" s="119"/>
    </row>
    <row r="914" spans="3:64">
      <c r="C914" s="24"/>
      <c r="D914" s="24"/>
      <c r="AA914" s="119"/>
      <c r="AB914" s="119"/>
      <c r="AC914" s="119"/>
      <c r="AD914" s="119"/>
      <c r="AE914" s="119"/>
      <c r="AG914" s="146"/>
      <c r="AN914" s="119"/>
      <c r="AO914" s="119"/>
      <c r="AP914" s="119"/>
      <c r="AQ914" s="119"/>
      <c r="AR914" s="119"/>
      <c r="AS914" s="119"/>
      <c r="AT914" s="119"/>
      <c r="AU914" s="119"/>
    </row>
    <row r="915" spans="3:64">
      <c r="C915" s="24"/>
      <c r="D915" s="24"/>
      <c r="AA915" s="119"/>
      <c r="AB915" s="119"/>
      <c r="AC915" s="119"/>
      <c r="AD915" s="119"/>
      <c r="AE915" s="119"/>
      <c r="AG915" s="146"/>
      <c r="AN915" s="119"/>
      <c r="AO915" s="119"/>
      <c r="AP915" s="119"/>
      <c r="AQ915" s="119"/>
      <c r="AR915" s="119"/>
      <c r="AS915" s="119"/>
      <c r="AT915" s="119"/>
      <c r="AU915" s="119"/>
    </row>
    <row r="916" spans="3:64">
      <c r="C916" s="24"/>
      <c r="D916" s="24"/>
      <c r="AA916" s="119"/>
      <c r="AB916" s="119"/>
      <c r="AC916" s="119"/>
      <c r="AD916" s="119"/>
      <c r="AE916" s="119"/>
      <c r="AG916" s="146"/>
      <c r="AN916" s="119"/>
      <c r="AO916" s="119"/>
      <c r="AP916" s="119"/>
      <c r="AQ916" s="119"/>
      <c r="AR916" s="119"/>
      <c r="AS916" s="119"/>
      <c r="AT916" s="119"/>
      <c r="AU916" s="119"/>
      <c r="AV916" s="119"/>
      <c r="AW916" s="119"/>
      <c r="AX916" s="119"/>
      <c r="AY916" s="119"/>
      <c r="AZ916" s="119"/>
      <c r="BA916" s="119"/>
      <c r="BB916" s="119"/>
      <c r="BC916" s="119"/>
      <c r="BD916" s="119"/>
      <c r="BE916" s="119"/>
      <c r="BF916" s="119"/>
      <c r="BG916" s="119"/>
      <c r="BH916" s="119"/>
      <c r="BI916" s="119"/>
      <c r="BJ916" s="119"/>
      <c r="BK916" s="119"/>
      <c r="BL916" s="119"/>
    </row>
    <row r="917" spans="3:64">
      <c r="C917" s="24"/>
      <c r="D917" s="24"/>
      <c r="AA917" s="119"/>
      <c r="AB917" s="119"/>
      <c r="AC917" s="119"/>
      <c r="AD917" s="119"/>
      <c r="AE917" s="119"/>
      <c r="AG917" s="146"/>
      <c r="AN917" s="119"/>
      <c r="AO917" s="119"/>
      <c r="AP917" s="119"/>
      <c r="AQ917" s="119"/>
      <c r="AR917" s="119"/>
      <c r="AS917" s="119"/>
      <c r="AT917" s="119"/>
      <c r="AU917" s="119"/>
    </row>
    <row r="918" spans="3:64">
      <c r="C918" s="24"/>
      <c r="D918" s="24"/>
      <c r="AA918" s="119"/>
      <c r="AB918" s="119"/>
      <c r="AC918" s="119"/>
      <c r="AD918" s="119"/>
      <c r="AE918" s="119"/>
      <c r="AG918" s="146"/>
      <c r="AN918" s="119"/>
      <c r="AO918" s="119"/>
      <c r="AP918" s="119"/>
      <c r="AQ918" s="119"/>
      <c r="AR918" s="119"/>
      <c r="AS918" s="119"/>
      <c r="AT918" s="119"/>
      <c r="AU918" s="119"/>
    </row>
    <row r="919" spans="3:64">
      <c r="C919" s="24"/>
      <c r="D919" s="24"/>
      <c r="AA919" s="119"/>
      <c r="AB919" s="119"/>
      <c r="AC919" s="119"/>
      <c r="AD919" s="119"/>
      <c r="AE919" s="119"/>
      <c r="AG919" s="146"/>
      <c r="AN919" s="119"/>
      <c r="AO919" s="119"/>
      <c r="AP919" s="119"/>
      <c r="AQ919" s="119"/>
      <c r="AR919" s="119"/>
      <c r="AS919" s="119"/>
      <c r="AT919" s="119"/>
      <c r="AU919" s="119"/>
    </row>
    <row r="920" spans="3:64">
      <c r="C920" s="24"/>
      <c r="D920" s="24"/>
      <c r="AA920" s="119"/>
      <c r="AB920" s="119"/>
      <c r="AC920" s="119"/>
      <c r="AD920" s="119"/>
      <c r="AE920" s="119"/>
      <c r="AG920" s="146"/>
      <c r="AN920" s="119"/>
      <c r="AO920" s="119"/>
      <c r="AP920" s="119"/>
      <c r="AQ920" s="119"/>
      <c r="AR920" s="119"/>
      <c r="AS920" s="119"/>
      <c r="AT920" s="119"/>
      <c r="AU920" s="119"/>
    </row>
    <row r="921" spans="3:64">
      <c r="C921" s="24"/>
      <c r="D921" s="24"/>
      <c r="AA921" s="119"/>
      <c r="AB921" s="119"/>
      <c r="AC921" s="119"/>
      <c r="AD921" s="119"/>
      <c r="AE921" s="119"/>
      <c r="AG921" s="146"/>
      <c r="AN921" s="119"/>
      <c r="AO921" s="119"/>
      <c r="AP921" s="119"/>
      <c r="AQ921" s="119"/>
      <c r="AR921" s="119"/>
      <c r="AS921" s="119"/>
      <c r="AT921" s="119"/>
      <c r="AU921" s="119"/>
    </row>
    <row r="922" spans="3:64">
      <c r="C922" s="24"/>
      <c r="D922" s="24"/>
      <c r="AA922" s="119"/>
      <c r="AB922" s="119"/>
      <c r="AC922" s="119"/>
      <c r="AD922" s="119"/>
      <c r="AE922" s="119"/>
      <c r="AG922" s="146"/>
      <c r="AN922" s="119"/>
      <c r="AO922" s="119"/>
      <c r="AP922" s="119"/>
      <c r="AQ922" s="119"/>
      <c r="AR922" s="119"/>
      <c r="AS922" s="119"/>
      <c r="AT922" s="119"/>
      <c r="AU922" s="119"/>
    </row>
    <row r="923" spans="3:64">
      <c r="C923" s="24"/>
      <c r="D923" s="24"/>
      <c r="AA923" s="119"/>
      <c r="AB923" s="119"/>
      <c r="AC923" s="119"/>
      <c r="AD923" s="119"/>
      <c r="AE923" s="119"/>
      <c r="AG923" s="146"/>
      <c r="AN923" s="119"/>
      <c r="AO923" s="119"/>
      <c r="AP923" s="119"/>
      <c r="AQ923" s="119"/>
      <c r="AR923" s="119"/>
      <c r="AS923" s="119"/>
      <c r="AT923" s="119"/>
      <c r="AU923" s="119"/>
    </row>
    <row r="924" spans="3:64">
      <c r="C924" s="24"/>
      <c r="D924" s="24"/>
      <c r="AA924" s="119"/>
      <c r="AB924" s="119"/>
      <c r="AC924" s="119"/>
      <c r="AD924" s="119"/>
      <c r="AE924" s="119"/>
      <c r="AG924" s="146"/>
      <c r="AN924" s="119"/>
      <c r="AO924" s="119"/>
      <c r="AP924" s="119"/>
      <c r="AQ924" s="119"/>
      <c r="AR924" s="119"/>
      <c r="AS924" s="119"/>
      <c r="AT924" s="119"/>
      <c r="AU924" s="119"/>
    </row>
    <row r="925" spans="3:64">
      <c r="C925" s="24"/>
      <c r="D925" s="24"/>
      <c r="AA925" s="119"/>
      <c r="AB925" s="119"/>
      <c r="AC925" s="119"/>
      <c r="AD925" s="119"/>
      <c r="AE925" s="119"/>
      <c r="AG925" s="146"/>
      <c r="AN925" s="119"/>
      <c r="AO925" s="119"/>
      <c r="AP925" s="119"/>
      <c r="AQ925" s="119"/>
      <c r="AR925" s="119"/>
      <c r="AS925" s="119"/>
      <c r="AT925" s="119"/>
      <c r="AU925" s="119"/>
    </row>
    <row r="926" spans="3:64">
      <c r="C926" s="24"/>
      <c r="D926" s="24"/>
      <c r="AA926" s="119"/>
      <c r="AB926" s="119"/>
      <c r="AC926" s="119"/>
      <c r="AD926" s="119"/>
      <c r="AE926" s="119"/>
      <c r="AG926" s="146"/>
      <c r="AN926" s="119"/>
      <c r="AO926" s="119"/>
      <c r="AP926" s="119"/>
      <c r="AQ926" s="119"/>
      <c r="AR926" s="119"/>
      <c r="AS926" s="119"/>
      <c r="AT926" s="119"/>
      <c r="AU926" s="119"/>
    </row>
    <row r="927" spans="3:64">
      <c r="C927" s="24"/>
      <c r="D927" s="24"/>
      <c r="AA927" s="119"/>
      <c r="AB927" s="119"/>
      <c r="AC927" s="119"/>
      <c r="AD927" s="119"/>
      <c r="AE927" s="119"/>
      <c r="AG927" s="146"/>
      <c r="AN927" s="119"/>
      <c r="AO927" s="119"/>
      <c r="AP927" s="119"/>
      <c r="AQ927" s="119"/>
      <c r="AR927" s="119"/>
      <c r="AS927" s="119"/>
      <c r="AT927" s="119"/>
      <c r="AU927" s="119"/>
    </row>
    <row r="928" spans="3:64">
      <c r="C928" s="24"/>
      <c r="D928" s="24"/>
      <c r="AA928" s="119"/>
      <c r="AB928" s="119"/>
      <c r="AC928" s="119"/>
      <c r="AD928" s="119"/>
      <c r="AE928" s="119"/>
      <c r="AG928" s="146"/>
      <c r="AN928" s="119"/>
      <c r="AO928" s="119"/>
      <c r="AP928" s="119"/>
      <c r="AQ928" s="119"/>
      <c r="AR928" s="119"/>
      <c r="AS928" s="119"/>
      <c r="AT928" s="119"/>
      <c r="AU928" s="119"/>
    </row>
    <row r="929" spans="3:64">
      <c r="C929" s="24"/>
      <c r="D929" s="24"/>
      <c r="AA929" s="119"/>
      <c r="AB929" s="119"/>
      <c r="AC929" s="119"/>
      <c r="AD929" s="119"/>
      <c r="AE929" s="119"/>
      <c r="AG929" s="146"/>
      <c r="AN929" s="119"/>
      <c r="AO929" s="119"/>
      <c r="AP929" s="119"/>
      <c r="AQ929" s="119"/>
      <c r="AR929" s="119"/>
      <c r="AS929" s="119"/>
      <c r="AT929" s="119"/>
      <c r="AU929" s="119"/>
    </row>
    <row r="930" spans="3:64">
      <c r="C930" s="24"/>
      <c r="D930" s="24"/>
      <c r="AA930" s="119"/>
      <c r="AB930" s="119"/>
      <c r="AC930" s="119"/>
      <c r="AD930" s="119"/>
      <c r="AE930" s="119"/>
      <c r="AG930" s="146"/>
      <c r="AN930" s="119"/>
      <c r="AO930" s="119"/>
      <c r="AP930" s="119"/>
      <c r="AQ930" s="119"/>
      <c r="AR930" s="119"/>
      <c r="AS930" s="119"/>
      <c r="AT930" s="119"/>
      <c r="AU930" s="119"/>
    </row>
    <row r="931" spans="3:64">
      <c r="C931" s="24"/>
      <c r="D931" s="24"/>
      <c r="AA931" s="119"/>
      <c r="AB931" s="119"/>
      <c r="AC931" s="119"/>
      <c r="AD931" s="119"/>
      <c r="AE931" s="119"/>
      <c r="AG931" s="146"/>
      <c r="AN931" s="119"/>
      <c r="AO931" s="119"/>
      <c r="AP931" s="119"/>
      <c r="AQ931" s="119"/>
      <c r="AR931" s="119"/>
      <c r="AS931" s="119"/>
      <c r="AT931" s="119"/>
      <c r="AU931" s="119"/>
    </row>
    <row r="932" spans="3:64">
      <c r="C932" s="24"/>
      <c r="D932" s="24"/>
      <c r="AA932" s="119"/>
      <c r="AB932" s="119"/>
      <c r="AC932" s="119"/>
      <c r="AD932" s="119"/>
      <c r="AE932" s="119"/>
      <c r="AG932" s="146"/>
      <c r="AN932" s="119"/>
      <c r="AO932" s="119"/>
      <c r="AP932" s="119"/>
      <c r="AQ932" s="119"/>
      <c r="AR932" s="119"/>
      <c r="AS932" s="119"/>
      <c r="AT932" s="119"/>
      <c r="AU932" s="119"/>
      <c r="AV932" s="119"/>
      <c r="AW932" s="119"/>
      <c r="AX932" s="119"/>
      <c r="AY932" s="119"/>
      <c r="AZ932" s="119"/>
      <c r="BA932" s="119"/>
      <c r="BB932" s="119"/>
      <c r="BC932" s="119"/>
      <c r="BD932" s="119"/>
      <c r="BE932" s="119"/>
      <c r="BF932" s="119"/>
      <c r="BG932" s="119"/>
      <c r="BH932" s="119"/>
      <c r="BI932" s="119"/>
      <c r="BJ932" s="119"/>
      <c r="BK932" s="119"/>
      <c r="BL932" s="119"/>
    </row>
    <row r="933" spans="3:64">
      <c r="C933" s="24"/>
      <c r="D933" s="24"/>
      <c r="AA933" s="119"/>
      <c r="AB933" s="119"/>
      <c r="AC933" s="119"/>
      <c r="AD933" s="119"/>
      <c r="AE933" s="119"/>
      <c r="AG933" s="146"/>
      <c r="AN933" s="119"/>
      <c r="AO933" s="119"/>
      <c r="AP933" s="119"/>
      <c r="AQ933" s="119"/>
      <c r="AR933" s="119"/>
      <c r="AS933" s="119"/>
      <c r="AT933" s="119"/>
      <c r="AU933" s="119"/>
    </row>
    <row r="934" spans="3:64">
      <c r="C934" s="24"/>
      <c r="D934" s="24"/>
      <c r="AA934" s="119"/>
      <c r="AB934" s="119"/>
      <c r="AC934" s="119"/>
      <c r="AD934" s="119"/>
      <c r="AE934" s="119"/>
      <c r="AG934" s="146"/>
      <c r="AN934" s="119"/>
      <c r="AO934" s="119"/>
      <c r="AP934" s="119"/>
      <c r="AQ934" s="119"/>
      <c r="AR934" s="119"/>
      <c r="AS934" s="119"/>
      <c r="AT934" s="119"/>
      <c r="AU934" s="119"/>
    </row>
    <row r="935" spans="3:64">
      <c r="C935" s="24"/>
      <c r="D935" s="24"/>
      <c r="AA935" s="119"/>
      <c r="AB935" s="119"/>
      <c r="AC935" s="119"/>
      <c r="AD935" s="119"/>
      <c r="AE935" s="119"/>
      <c r="AG935" s="146"/>
      <c r="AN935" s="119"/>
      <c r="AO935" s="119"/>
      <c r="AP935" s="119"/>
      <c r="AQ935" s="119"/>
      <c r="AR935" s="119"/>
      <c r="AS935" s="119"/>
      <c r="AT935" s="119"/>
      <c r="AU935" s="119"/>
    </row>
    <row r="936" spans="3:64">
      <c r="C936" s="24"/>
      <c r="D936" s="24"/>
      <c r="AA936" s="119"/>
      <c r="AB936" s="119"/>
      <c r="AC936" s="119"/>
      <c r="AD936" s="119"/>
      <c r="AE936" s="119"/>
      <c r="AG936" s="146"/>
      <c r="AN936" s="119"/>
      <c r="AO936" s="119"/>
      <c r="AP936" s="119"/>
      <c r="AQ936" s="119"/>
      <c r="AR936" s="119"/>
      <c r="AS936" s="119"/>
      <c r="AT936" s="119"/>
      <c r="AU936" s="119"/>
    </row>
    <row r="937" spans="3:64">
      <c r="C937" s="24"/>
      <c r="D937" s="24"/>
      <c r="AA937" s="119"/>
      <c r="AB937" s="119"/>
      <c r="AC937" s="119"/>
      <c r="AD937" s="119"/>
      <c r="AE937" s="119"/>
      <c r="AG937" s="146"/>
      <c r="AN937" s="119"/>
      <c r="AO937" s="119"/>
      <c r="AP937" s="119"/>
      <c r="AQ937" s="119"/>
      <c r="AR937" s="119"/>
      <c r="AS937" s="119"/>
      <c r="AT937" s="119"/>
      <c r="AU937" s="119"/>
    </row>
    <row r="938" spans="3:64">
      <c r="C938" s="24"/>
      <c r="D938" s="24"/>
      <c r="AA938" s="119"/>
      <c r="AB938" s="119"/>
      <c r="AC938" s="119"/>
      <c r="AD938" s="119"/>
      <c r="AE938" s="119"/>
      <c r="AG938" s="146"/>
      <c r="AN938" s="119"/>
      <c r="AO938" s="119"/>
      <c r="AP938" s="119"/>
      <c r="AQ938" s="119"/>
      <c r="AR938" s="119"/>
      <c r="AS938" s="119"/>
      <c r="AT938" s="119"/>
      <c r="AU938" s="119"/>
    </row>
    <row r="939" spans="3:64">
      <c r="C939" s="24"/>
      <c r="D939" s="24"/>
      <c r="AA939" s="119"/>
      <c r="AB939" s="119"/>
      <c r="AC939" s="119"/>
      <c r="AD939" s="119"/>
      <c r="AE939" s="119"/>
      <c r="AG939" s="146"/>
      <c r="AN939" s="119"/>
      <c r="AO939" s="119"/>
      <c r="AP939" s="119"/>
      <c r="AQ939" s="119"/>
      <c r="AR939" s="119"/>
      <c r="AS939" s="119"/>
      <c r="AT939" s="119"/>
      <c r="AU939" s="119"/>
      <c r="AV939" s="119"/>
      <c r="AW939" s="119"/>
      <c r="AX939" s="119"/>
      <c r="AY939" s="119"/>
      <c r="AZ939" s="119"/>
      <c r="BA939" s="119"/>
      <c r="BB939" s="119"/>
      <c r="BC939" s="119"/>
      <c r="BD939" s="119"/>
      <c r="BE939" s="119"/>
      <c r="BF939" s="119"/>
      <c r="BG939" s="119"/>
      <c r="BH939" s="119"/>
      <c r="BI939" s="119"/>
      <c r="BJ939" s="119"/>
      <c r="BK939" s="119"/>
      <c r="BL939" s="119"/>
    </row>
    <row r="940" spans="3:64">
      <c r="C940" s="24"/>
      <c r="D940" s="24"/>
      <c r="AA940" s="119"/>
      <c r="AB940" s="119"/>
      <c r="AC940" s="119"/>
      <c r="AD940" s="119"/>
      <c r="AE940" s="119"/>
      <c r="AG940" s="146"/>
      <c r="AN940" s="119"/>
      <c r="AO940" s="119"/>
      <c r="AP940" s="119"/>
      <c r="AQ940" s="119"/>
      <c r="AR940" s="119"/>
      <c r="AS940" s="119"/>
      <c r="AT940" s="119"/>
      <c r="AU940" s="119"/>
    </row>
    <row r="941" spans="3:64">
      <c r="C941" s="24"/>
      <c r="D941" s="24"/>
      <c r="AA941" s="119"/>
      <c r="AB941" s="119"/>
      <c r="AC941" s="119"/>
      <c r="AD941" s="119"/>
      <c r="AE941" s="119"/>
      <c r="AG941" s="146"/>
      <c r="AN941" s="119"/>
      <c r="AO941" s="119"/>
      <c r="AP941" s="119"/>
      <c r="AQ941" s="119"/>
      <c r="AR941" s="119"/>
      <c r="AS941" s="119"/>
      <c r="AT941" s="119"/>
      <c r="AU941" s="119"/>
    </row>
    <row r="942" spans="3:64">
      <c r="C942" s="24"/>
      <c r="D942" s="24"/>
      <c r="AA942" s="119"/>
      <c r="AB942" s="119"/>
      <c r="AC942" s="119"/>
      <c r="AD942" s="119"/>
      <c r="AE942" s="119"/>
      <c r="AG942" s="146"/>
      <c r="AN942" s="119"/>
      <c r="AO942" s="119"/>
      <c r="AP942" s="119"/>
      <c r="AQ942" s="119"/>
      <c r="AR942" s="119"/>
      <c r="AS942" s="119"/>
      <c r="AT942" s="119"/>
      <c r="AU942" s="119"/>
    </row>
    <row r="943" spans="3:64">
      <c r="C943" s="24"/>
      <c r="D943" s="24"/>
      <c r="AA943" s="119"/>
      <c r="AB943" s="119"/>
      <c r="AC943" s="119"/>
      <c r="AD943" s="119"/>
      <c r="AE943" s="119"/>
      <c r="AG943" s="146"/>
      <c r="AN943" s="119"/>
      <c r="AO943" s="119"/>
      <c r="AP943" s="119"/>
      <c r="AQ943" s="119"/>
      <c r="AR943" s="119"/>
      <c r="AS943" s="119"/>
      <c r="AT943" s="119"/>
      <c r="AU943" s="119"/>
    </row>
    <row r="944" spans="3:64">
      <c r="C944" s="24"/>
      <c r="D944" s="24"/>
      <c r="AA944" s="119"/>
      <c r="AB944" s="119"/>
      <c r="AC944" s="119"/>
      <c r="AD944" s="119"/>
      <c r="AE944" s="119"/>
      <c r="AG944" s="146"/>
      <c r="AN944" s="119"/>
      <c r="AO944" s="119"/>
      <c r="AP944" s="119"/>
      <c r="AQ944" s="119"/>
      <c r="AR944" s="119"/>
      <c r="AS944" s="119"/>
      <c r="AT944" s="119"/>
      <c r="AU944" s="119"/>
    </row>
    <row r="945" spans="3:64">
      <c r="C945" s="24"/>
      <c r="D945" s="24"/>
      <c r="AA945" s="119"/>
      <c r="AB945" s="119"/>
      <c r="AC945" s="119"/>
      <c r="AD945" s="119"/>
      <c r="AE945" s="119"/>
      <c r="AG945" s="146"/>
      <c r="AN945" s="119"/>
      <c r="AO945" s="119"/>
      <c r="AP945" s="119"/>
      <c r="AQ945" s="119"/>
      <c r="AR945" s="119"/>
      <c r="AS945" s="119"/>
      <c r="AT945" s="119"/>
      <c r="AU945" s="119"/>
      <c r="AV945" s="119"/>
      <c r="AW945" s="119"/>
      <c r="AX945" s="119"/>
      <c r="AY945" s="119"/>
      <c r="AZ945" s="119"/>
      <c r="BA945" s="119"/>
      <c r="BB945" s="119"/>
      <c r="BC945" s="119"/>
      <c r="BD945" s="119"/>
      <c r="BE945" s="119"/>
      <c r="BF945" s="119"/>
      <c r="BG945" s="119"/>
      <c r="BH945" s="119"/>
      <c r="BI945" s="119"/>
      <c r="BJ945" s="119"/>
      <c r="BK945" s="119"/>
      <c r="BL945" s="119"/>
    </row>
    <row r="946" spans="3:64">
      <c r="C946" s="24"/>
      <c r="D946" s="24"/>
      <c r="AA946" s="119"/>
      <c r="AB946" s="119"/>
      <c r="AC946" s="119"/>
      <c r="AD946" s="119"/>
      <c r="AE946" s="119"/>
      <c r="AG946" s="146"/>
      <c r="AN946" s="119"/>
      <c r="AO946" s="119"/>
      <c r="AP946" s="119"/>
      <c r="AQ946" s="119"/>
      <c r="AR946" s="119"/>
      <c r="AS946" s="119"/>
      <c r="AT946" s="119"/>
      <c r="AU946" s="119"/>
    </row>
    <row r="947" spans="3:64">
      <c r="C947" s="24"/>
      <c r="D947" s="24"/>
      <c r="AA947" s="119"/>
      <c r="AB947" s="119"/>
      <c r="AC947" s="119"/>
      <c r="AD947" s="119"/>
      <c r="AE947" s="119"/>
      <c r="AG947" s="146"/>
      <c r="AN947" s="119"/>
      <c r="AO947" s="119"/>
      <c r="AP947" s="119"/>
      <c r="AQ947" s="119"/>
      <c r="AR947" s="119"/>
      <c r="AS947" s="119"/>
      <c r="AT947" s="119"/>
      <c r="AU947" s="119"/>
      <c r="AV947" s="119"/>
      <c r="AW947" s="119"/>
      <c r="AX947" s="119"/>
      <c r="AY947" s="119"/>
      <c r="AZ947" s="119"/>
      <c r="BA947" s="119"/>
      <c r="BB947" s="119"/>
      <c r="BC947" s="119"/>
      <c r="BD947" s="119"/>
      <c r="BE947" s="119"/>
      <c r="BF947" s="119"/>
      <c r="BG947" s="119"/>
      <c r="BH947" s="119"/>
      <c r="BI947" s="119"/>
      <c r="BJ947" s="119"/>
      <c r="BK947" s="119"/>
      <c r="BL947" s="119"/>
    </row>
    <row r="948" spans="3:64">
      <c r="C948" s="24"/>
      <c r="D948" s="24"/>
      <c r="AA948" s="119"/>
      <c r="AB948" s="119"/>
      <c r="AC948" s="119"/>
      <c r="AD948" s="119"/>
      <c r="AE948" s="119"/>
      <c r="AG948" s="146"/>
      <c r="AN948" s="119"/>
      <c r="AO948" s="119"/>
      <c r="AP948" s="119"/>
      <c r="AQ948" s="119"/>
      <c r="AR948" s="119"/>
      <c r="AS948" s="119"/>
      <c r="AT948" s="119"/>
      <c r="AU948" s="119"/>
    </row>
    <row r="949" spans="3:64">
      <c r="C949" s="24"/>
      <c r="D949" s="24"/>
      <c r="AA949" s="119"/>
      <c r="AB949" s="119"/>
      <c r="AC949" s="119"/>
      <c r="AD949" s="119"/>
      <c r="AE949" s="119"/>
      <c r="AG949" s="146"/>
      <c r="AN949" s="119"/>
      <c r="AO949" s="119"/>
      <c r="AP949" s="119"/>
      <c r="AQ949" s="119"/>
      <c r="AR949" s="119"/>
      <c r="AS949" s="119"/>
      <c r="AT949" s="119"/>
      <c r="AU949" s="119"/>
      <c r="AV949" s="119"/>
    </row>
    <row r="950" spans="3:64">
      <c r="C950" s="24"/>
      <c r="D950" s="24"/>
      <c r="AA950" s="119"/>
      <c r="AB950" s="119"/>
      <c r="AC950" s="119"/>
      <c r="AD950" s="119"/>
      <c r="AE950" s="119"/>
      <c r="AG950" s="146"/>
      <c r="AN950" s="119"/>
      <c r="AO950" s="119"/>
      <c r="AP950" s="119"/>
      <c r="AQ950" s="119"/>
      <c r="AR950" s="119"/>
      <c r="AS950" s="119"/>
      <c r="AT950" s="119"/>
      <c r="AU950" s="119"/>
    </row>
    <row r="951" spans="3:64">
      <c r="C951" s="24"/>
      <c r="D951" s="24"/>
      <c r="AA951" s="119"/>
      <c r="AB951" s="119"/>
      <c r="AC951" s="119"/>
      <c r="AD951" s="119"/>
      <c r="AE951" s="119"/>
      <c r="AG951" s="146"/>
      <c r="AN951" s="119"/>
      <c r="AO951" s="119"/>
      <c r="AP951" s="119"/>
      <c r="AQ951" s="119"/>
      <c r="AR951" s="119"/>
      <c r="AS951" s="119"/>
      <c r="AT951" s="119"/>
      <c r="AU951" s="119"/>
    </row>
    <row r="952" spans="3:64">
      <c r="C952" s="24"/>
      <c r="D952" s="24"/>
      <c r="AA952" s="119"/>
      <c r="AB952" s="119"/>
      <c r="AC952" s="119"/>
      <c r="AD952" s="119"/>
      <c r="AE952" s="119"/>
      <c r="AG952" s="146"/>
      <c r="AN952" s="119"/>
      <c r="AO952" s="119"/>
      <c r="AP952" s="119"/>
      <c r="AQ952" s="119"/>
      <c r="AR952" s="119"/>
      <c r="AS952" s="119"/>
      <c r="AT952" s="119"/>
      <c r="AU952" s="119"/>
    </row>
    <row r="953" spans="3:64">
      <c r="C953" s="24"/>
      <c r="D953" s="24"/>
      <c r="AA953" s="119"/>
      <c r="AB953" s="119"/>
      <c r="AC953" s="119"/>
      <c r="AD953" s="119"/>
      <c r="AE953" s="119"/>
      <c r="AG953" s="146"/>
      <c r="AN953" s="119"/>
      <c r="AO953" s="119"/>
      <c r="AP953" s="119"/>
      <c r="AQ953" s="119"/>
      <c r="AR953" s="119"/>
      <c r="AS953" s="119"/>
      <c r="AT953" s="119"/>
      <c r="AU953" s="119"/>
    </row>
    <row r="954" spans="3:64">
      <c r="C954" s="24"/>
      <c r="D954" s="24"/>
      <c r="AA954" s="119"/>
      <c r="AB954" s="119"/>
      <c r="AC954" s="119"/>
      <c r="AD954" s="119"/>
      <c r="AE954" s="119"/>
      <c r="AG954" s="146"/>
      <c r="AN954" s="119"/>
      <c r="AO954" s="119"/>
      <c r="AP954" s="119"/>
      <c r="AQ954" s="119"/>
      <c r="AR954" s="119"/>
      <c r="AS954" s="119"/>
      <c r="AT954" s="119"/>
      <c r="AU954" s="119"/>
    </row>
    <row r="955" spans="3:64">
      <c r="C955" s="24"/>
      <c r="D955" s="24"/>
      <c r="AA955" s="119"/>
      <c r="AB955" s="119"/>
      <c r="AC955" s="119"/>
      <c r="AD955" s="119"/>
      <c r="AE955" s="119"/>
      <c r="AG955" s="146"/>
      <c r="AN955" s="119"/>
      <c r="AO955" s="119"/>
      <c r="AP955" s="119"/>
      <c r="AQ955" s="119"/>
      <c r="AR955" s="119"/>
      <c r="AS955" s="119"/>
      <c r="AT955" s="119"/>
      <c r="AU955" s="119"/>
      <c r="AV955" s="119"/>
    </row>
    <row r="956" spans="3:64">
      <c r="C956" s="24"/>
      <c r="D956" s="24"/>
      <c r="AA956" s="119"/>
      <c r="AB956" s="119"/>
      <c r="AC956" s="119"/>
      <c r="AD956" s="119"/>
      <c r="AE956" s="119"/>
      <c r="AG956" s="146"/>
      <c r="AN956" s="119"/>
      <c r="AO956" s="119"/>
      <c r="AP956" s="119"/>
      <c r="AQ956" s="119"/>
      <c r="AR956" s="119"/>
      <c r="AS956" s="119"/>
      <c r="AT956" s="119"/>
      <c r="AU956" s="119"/>
    </row>
    <row r="957" spans="3:64">
      <c r="C957" s="24"/>
      <c r="D957" s="24"/>
      <c r="AA957" s="119"/>
      <c r="AB957" s="119"/>
      <c r="AC957" s="119"/>
      <c r="AD957" s="119"/>
      <c r="AE957" s="119"/>
      <c r="AG957" s="146"/>
      <c r="AN957" s="119"/>
      <c r="AO957" s="119"/>
      <c r="AP957" s="119"/>
      <c r="AQ957" s="119"/>
      <c r="AR957" s="119"/>
      <c r="AS957" s="119"/>
      <c r="AT957" s="119"/>
      <c r="AU957" s="119"/>
    </row>
    <row r="958" spans="3:64">
      <c r="C958" s="24"/>
      <c r="D958" s="24"/>
      <c r="AA958" s="119"/>
      <c r="AB958" s="119"/>
      <c r="AC958" s="119"/>
      <c r="AD958" s="119"/>
      <c r="AE958" s="119"/>
      <c r="AG958" s="146"/>
      <c r="AN958" s="119"/>
      <c r="AO958" s="119"/>
      <c r="AP958" s="119"/>
      <c r="AQ958" s="119"/>
      <c r="AR958" s="119"/>
      <c r="AS958" s="119"/>
      <c r="AT958" s="119"/>
      <c r="AU958" s="119"/>
    </row>
    <row r="959" spans="3:64">
      <c r="C959" s="24"/>
      <c r="D959" s="24"/>
      <c r="AA959" s="119"/>
      <c r="AB959" s="119"/>
      <c r="AC959" s="119"/>
      <c r="AD959" s="119"/>
      <c r="AE959" s="119"/>
      <c r="AG959" s="146"/>
      <c r="AN959" s="119"/>
      <c r="AO959" s="119"/>
      <c r="AP959" s="119"/>
      <c r="AQ959" s="119"/>
      <c r="AR959" s="119"/>
      <c r="AS959" s="119"/>
      <c r="AT959" s="119"/>
      <c r="AU959" s="119"/>
    </row>
    <row r="960" spans="3:64">
      <c r="C960" s="24"/>
      <c r="D960" s="24"/>
      <c r="AA960" s="119"/>
      <c r="AB960" s="119"/>
      <c r="AC960" s="119"/>
      <c r="AD960" s="119"/>
      <c r="AE960" s="119"/>
      <c r="AG960" s="146"/>
      <c r="AN960" s="119"/>
      <c r="AO960" s="119"/>
      <c r="AP960" s="119"/>
      <c r="AQ960" s="119"/>
      <c r="AR960" s="119"/>
      <c r="AS960" s="119"/>
      <c r="AT960" s="119"/>
      <c r="AU960" s="119"/>
    </row>
    <row r="961" spans="3:48">
      <c r="C961" s="24"/>
      <c r="D961" s="24"/>
      <c r="AA961" s="119"/>
      <c r="AB961" s="119"/>
      <c r="AC961" s="119"/>
      <c r="AD961" s="119"/>
      <c r="AE961" s="119"/>
      <c r="AG961" s="146"/>
      <c r="AN961" s="119"/>
      <c r="AO961" s="119"/>
      <c r="AP961" s="119"/>
      <c r="AQ961" s="119"/>
      <c r="AR961" s="119"/>
      <c r="AS961" s="119"/>
      <c r="AT961" s="119"/>
      <c r="AU961" s="119"/>
    </row>
    <row r="962" spans="3:48">
      <c r="C962" s="24"/>
      <c r="D962" s="24"/>
      <c r="AA962" s="119"/>
      <c r="AB962" s="119"/>
      <c r="AC962" s="119"/>
      <c r="AD962" s="119"/>
      <c r="AE962" s="119"/>
      <c r="AG962" s="146"/>
      <c r="AN962" s="119"/>
      <c r="AO962" s="119"/>
      <c r="AP962" s="119"/>
      <c r="AQ962" s="119"/>
      <c r="AR962" s="119"/>
      <c r="AS962" s="119"/>
      <c r="AT962" s="119"/>
      <c r="AU962" s="119"/>
    </row>
    <row r="963" spans="3:48">
      <c r="C963" s="24"/>
      <c r="D963" s="24"/>
      <c r="AA963" s="119"/>
      <c r="AB963" s="119"/>
      <c r="AC963" s="119"/>
      <c r="AD963" s="119"/>
      <c r="AE963" s="119"/>
      <c r="AG963" s="146"/>
      <c r="AN963" s="119"/>
      <c r="AO963" s="119"/>
      <c r="AP963" s="119"/>
      <c r="AQ963" s="119"/>
      <c r="AR963" s="119"/>
      <c r="AS963" s="119"/>
      <c r="AT963" s="119"/>
      <c r="AU963" s="119"/>
    </row>
    <row r="964" spans="3:48">
      <c r="C964" s="24"/>
      <c r="D964" s="24"/>
      <c r="AA964" s="119"/>
      <c r="AB964" s="119"/>
      <c r="AC964" s="119"/>
      <c r="AD964" s="119"/>
      <c r="AE964" s="119"/>
      <c r="AG964" s="146"/>
      <c r="AN964" s="119"/>
      <c r="AO964" s="119"/>
      <c r="AP964" s="119"/>
      <c r="AQ964" s="119"/>
      <c r="AR964" s="119"/>
      <c r="AS964" s="119"/>
      <c r="AT964" s="119"/>
      <c r="AU964" s="119"/>
    </row>
    <row r="965" spans="3:48">
      <c r="C965" s="24"/>
      <c r="D965" s="24"/>
      <c r="AA965" s="119"/>
      <c r="AB965" s="119"/>
      <c r="AC965" s="119"/>
      <c r="AD965" s="119"/>
      <c r="AE965" s="119"/>
      <c r="AG965" s="146"/>
      <c r="AN965" s="119"/>
      <c r="AO965" s="119"/>
      <c r="AP965" s="119"/>
      <c r="AQ965" s="119"/>
      <c r="AR965" s="119"/>
      <c r="AS965" s="119"/>
      <c r="AT965" s="119"/>
      <c r="AU965" s="119"/>
    </row>
    <row r="966" spans="3:48">
      <c r="C966" s="24"/>
      <c r="D966" s="24"/>
      <c r="AA966" s="119"/>
      <c r="AB966" s="119"/>
      <c r="AC966" s="119"/>
      <c r="AD966" s="119"/>
      <c r="AE966" s="119"/>
      <c r="AG966" s="146"/>
      <c r="AN966" s="119"/>
      <c r="AO966" s="119"/>
      <c r="AP966" s="119"/>
      <c r="AQ966" s="119"/>
      <c r="AR966" s="119"/>
      <c r="AS966" s="119"/>
      <c r="AT966" s="119"/>
      <c r="AU966" s="119"/>
      <c r="AV966" s="119"/>
    </row>
    <row r="967" spans="3:48">
      <c r="C967" s="24"/>
      <c r="D967" s="24"/>
      <c r="AA967" s="119"/>
      <c r="AB967" s="119"/>
      <c r="AC967" s="119"/>
      <c r="AD967" s="119"/>
      <c r="AE967" s="119"/>
      <c r="AG967" s="146"/>
      <c r="AN967" s="119"/>
      <c r="AO967" s="119"/>
      <c r="AP967" s="119"/>
      <c r="AQ967" s="119"/>
      <c r="AR967" s="119"/>
      <c r="AS967" s="119"/>
      <c r="AT967" s="119"/>
      <c r="AU967" s="119"/>
    </row>
    <row r="968" spans="3:48">
      <c r="C968" s="24"/>
      <c r="D968" s="24"/>
      <c r="AA968" s="119"/>
      <c r="AB968" s="119"/>
      <c r="AC968" s="119"/>
      <c r="AD968" s="119"/>
      <c r="AE968" s="119"/>
      <c r="AG968" s="146"/>
      <c r="AN968" s="119"/>
      <c r="AO968" s="119"/>
      <c r="AP968" s="119"/>
      <c r="AQ968" s="119"/>
      <c r="AR968" s="119"/>
      <c r="AS968" s="119"/>
      <c r="AT968" s="119"/>
      <c r="AU968" s="119"/>
    </row>
    <row r="969" spans="3:48">
      <c r="C969" s="24"/>
      <c r="D969" s="24"/>
      <c r="AA969" s="119"/>
      <c r="AB969" s="119"/>
      <c r="AC969" s="119"/>
      <c r="AD969" s="119"/>
      <c r="AE969" s="119"/>
      <c r="AG969" s="146"/>
      <c r="AN969" s="119"/>
      <c r="AO969" s="119"/>
      <c r="AP969" s="119"/>
      <c r="AQ969" s="119"/>
      <c r="AR969" s="119"/>
      <c r="AS969" s="119"/>
      <c r="AT969" s="119"/>
      <c r="AU969" s="119"/>
    </row>
    <row r="970" spans="3:48">
      <c r="C970" s="24"/>
      <c r="D970" s="24"/>
      <c r="AA970" s="119"/>
      <c r="AB970" s="119"/>
      <c r="AC970" s="119"/>
      <c r="AD970" s="119"/>
      <c r="AE970" s="119"/>
      <c r="AG970" s="146"/>
      <c r="AN970" s="119"/>
      <c r="AO970" s="119"/>
      <c r="AP970" s="119"/>
      <c r="AQ970" s="119"/>
      <c r="AR970" s="119"/>
      <c r="AS970" s="119"/>
      <c r="AT970" s="119"/>
      <c r="AU970" s="119"/>
    </row>
    <row r="971" spans="3:48">
      <c r="C971" s="24"/>
      <c r="D971" s="24"/>
      <c r="AA971" s="119"/>
      <c r="AB971" s="119"/>
      <c r="AC971" s="119"/>
      <c r="AD971" s="119"/>
      <c r="AE971" s="119"/>
      <c r="AG971" s="146"/>
      <c r="AN971" s="119"/>
      <c r="AO971" s="119"/>
      <c r="AP971" s="119"/>
      <c r="AQ971" s="119"/>
      <c r="AR971" s="119"/>
      <c r="AS971" s="119"/>
      <c r="AT971" s="119"/>
      <c r="AU971" s="119"/>
    </row>
    <row r="972" spans="3:48">
      <c r="C972" s="24"/>
      <c r="D972" s="24"/>
      <c r="AA972" s="119"/>
      <c r="AB972" s="119"/>
      <c r="AC972" s="119"/>
      <c r="AD972" s="119"/>
      <c r="AE972" s="119"/>
      <c r="AG972" s="146"/>
      <c r="AN972" s="119"/>
      <c r="AO972" s="119"/>
      <c r="AP972" s="119"/>
      <c r="AQ972" s="119"/>
      <c r="AR972" s="119"/>
      <c r="AS972" s="119"/>
      <c r="AT972" s="119"/>
      <c r="AU972" s="119"/>
      <c r="AV972" s="119"/>
    </row>
    <row r="973" spans="3:48">
      <c r="C973" s="24"/>
      <c r="D973" s="24"/>
      <c r="AA973" s="119"/>
      <c r="AB973" s="119"/>
      <c r="AC973" s="119"/>
      <c r="AD973" s="119"/>
      <c r="AE973" s="119"/>
      <c r="AG973" s="146"/>
      <c r="AN973" s="119"/>
      <c r="AO973" s="119"/>
      <c r="AP973" s="119"/>
      <c r="AQ973" s="119"/>
      <c r="AR973" s="119"/>
      <c r="AS973" s="119"/>
      <c r="AT973" s="119"/>
      <c r="AU973" s="119"/>
    </row>
    <row r="974" spans="3:48">
      <c r="C974" s="24"/>
      <c r="D974" s="24"/>
      <c r="AA974" s="119"/>
      <c r="AB974" s="119"/>
      <c r="AC974" s="119"/>
      <c r="AD974" s="119"/>
      <c r="AE974" s="119"/>
      <c r="AG974" s="146"/>
      <c r="AN974" s="119"/>
      <c r="AO974" s="119"/>
      <c r="AP974" s="119"/>
      <c r="AQ974" s="119"/>
      <c r="AR974" s="119"/>
      <c r="AS974" s="119"/>
      <c r="AT974" s="119"/>
      <c r="AU974" s="119"/>
    </row>
    <row r="975" spans="3:48">
      <c r="C975" s="24"/>
      <c r="D975" s="24"/>
      <c r="AA975" s="119"/>
      <c r="AB975" s="119"/>
      <c r="AC975" s="119"/>
      <c r="AD975" s="119"/>
      <c r="AE975" s="119"/>
      <c r="AG975" s="146"/>
      <c r="AN975" s="119"/>
      <c r="AO975" s="119"/>
      <c r="AP975" s="119"/>
      <c r="AQ975" s="119"/>
      <c r="AR975" s="119"/>
      <c r="AS975" s="119"/>
      <c r="AT975" s="119"/>
      <c r="AU975" s="119"/>
    </row>
    <row r="976" spans="3:48">
      <c r="C976" s="24"/>
      <c r="D976" s="24"/>
      <c r="AA976" s="119"/>
      <c r="AB976" s="119"/>
      <c r="AC976" s="119"/>
      <c r="AD976" s="119"/>
      <c r="AE976" s="119"/>
      <c r="AG976" s="146"/>
      <c r="AN976" s="119"/>
      <c r="AO976" s="119"/>
      <c r="AP976" s="119"/>
      <c r="AQ976" s="119"/>
      <c r="AR976" s="119"/>
      <c r="AS976" s="119"/>
      <c r="AT976" s="119"/>
      <c r="AU976" s="119"/>
    </row>
    <row r="977" spans="3:64">
      <c r="C977" s="24"/>
      <c r="D977" s="24"/>
      <c r="AA977" s="119"/>
      <c r="AB977" s="119"/>
      <c r="AC977" s="119"/>
      <c r="AD977" s="119"/>
      <c r="AE977" s="119"/>
      <c r="AG977" s="146"/>
      <c r="AN977" s="119"/>
      <c r="AO977" s="119"/>
      <c r="AP977" s="119"/>
      <c r="AQ977" s="119"/>
      <c r="AR977" s="119"/>
      <c r="AS977" s="119"/>
      <c r="AT977" s="119"/>
      <c r="AU977" s="119"/>
    </row>
    <row r="978" spans="3:64">
      <c r="C978" s="24"/>
      <c r="D978" s="24"/>
      <c r="AA978" s="119"/>
      <c r="AB978" s="119"/>
      <c r="AC978" s="119"/>
      <c r="AD978" s="119"/>
      <c r="AE978" s="119"/>
      <c r="AG978" s="146"/>
      <c r="AN978" s="119"/>
      <c r="AO978" s="119"/>
      <c r="AP978" s="119"/>
      <c r="AQ978" s="119"/>
      <c r="AR978" s="119"/>
      <c r="AS978" s="119"/>
      <c r="AT978" s="119"/>
      <c r="AU978" s="119"/>
    </row>
    <row r="979" spans="3:64">
      <c r="C979" s="24"/>
      <c r="D979" s="24"/>
      <c r="AA979" s="119"/>
      <c r="AB979" s="119"/>
      <c r="AC979" s="119"/>
      <c r="AD979" s="119"/>
      <c r="AE979" s="119"/>
      <c r="AG979" s="146"/>
      <c r="AN979" s="119"/>
      <c r="AO979" s="119"/>
      <c r="AP979" s="119"/>
      <c r="AQ979" s="119"/>
      <c r="AR979" s="119"/>
      <c r="AS979" s="119"/>
      <c r="AT979" s="119"/>
      <c r="AU979" s="119"/>
    </row>
    <row r="980" spans="3:64">
      <c r="C980" s="24"/>
      <c r="D980" s="24"/>
      <c r="AA980" s="119"/>
      <c r="AB980" s="119"/>
      <c r="AC980" s="119"/>
      <c r="AD980" s="119"/>
      <c r="AE980" s="119"/>
      <c r="AG980" s="146"/>
      <c r="AN980" s="119"/>
      <c r="AO980" s="119"/>
      <c r="AP980" s="119"/>
      <c r="AQ980" s="119"/>
      <c r="AR980" s="119"/>
      <c r="AS980" s="119"/>
      <c r="AT980" s="119"/>
      <c r="AU980" s="119"/>
    </row>
    <row r="981" spans="3:64">
      <c r="C981" s="24"/>
      <c r="D981" s="24"/>
      <c r="AA981" s="119"/>
      <c r="AB981" s="119"/>
      <c r="AC981" s="119"/>
      <c r="AD981" s="119"/>
      <c r="AE981" s="119"/>
      <c r="AG981" s="146"/>
      <c r="AN981" s="119"/>
      <c r="AO981" s="119"/>
      <c r="AP981" s="119"/>
      <c r="AQ981" s="119"/>
      <c r="AR981" s="119"/>
      <c r="AS981" s="119"/>
      <c r="AT981" s="119"/>
      <c r="AU981" s="119"/>
    </row>
    <row r="982" spans="3:64">
      <c r="C982" s="24"/>
      <c r="D982" s="24"/>
      <c r="AA982" s="119"/>
      <c r="AB982" s="119"/>
      <c r="AC982" s="119"/>
      <c r="AD982" s="119"/>
      <c r="AE982" s="119"/>
      <c r="AG982" s="146"/>
      <c r="AN982" s="119"/>
      <c r="AO982" s="119"/>
      <c r="AP982" s="119"/>
      <c r="AQ982" s="119"/>
      <c r="AR982" s="119"/>
      <c r="AS982" s="119"/>
      <c r="AT982" s="119"/>
      <c r="AU982" s="119"/>
    </row>
    <row r="983" spans="3:64">
      <c r="C983" s="24"/>
      <c r="D983" s="24"/>
      <c r="AA983" s="119"/>
      <c r="AB983" s="119"/>
      <c r="AC983" s="119"/>
      <c r="AD983" s="119"/>
      <c r="AE983" s="119"/>
      <c r="AG983" s="146"/>
      <c r="AN983" s="119"/>
      <c r="AO983" s="119"/>
      <c r="AP983" s="119"/>
      <c r="AQ983" s="119"/>
      <c r="AR983" s="119"/>
      <c r="AS983" s="119"/>
      <c r="AT983" s="119"/>
      <c r="AU983" s="119"/>
    </row>
    <row r="984" spans="3:64">
      <c r="C984" s="24"/>
      <c r="D984" s="24"/>
      <c r="AA984" s="119"/>
      <c r="AB984" s="119"/>
      <c r="AC984" s="119"/>
      <c r="AD984" s="119"/>
      <c r="AE984" s="119"/>
      <c r="AG984" s="146"/>
      <c r="AN984" s="119"/>
      <c r="AO984" s="119"/>
      <c r="AP984" s="119"/>
      <c r="AQ984" s="119"/>
      <c r="AR984" s="119"/>
      <c r="AS984" s="119"/>
      <c r="AT984" s="119"/>
      <c r="AU984" s="119"/>
    </row>
    <row r="985" spans="3:64">
      <c r="C985" s="24"/>
      <c r="D985" s="24"/>
      <c r="AA985" s="119"/>
      <c r="AB985" s="119"/>
      <c r="AC985" s="119"/>
      <c r="AD985" s="119"/>
      <c r="AE985" s="119"/>
      <c r="AG985" s="146"/>
      <c r="AN985" s="119"/>
      <c r="AO985" s="119"/>
      <c r="AP985" s="119"/>
      <c r="AQ985" s="119"/>
      <c r="AR985" s="119"/>
      <c r="AS985" s="119"/>
      <c r="AT985" s="119"/>
      <c r="AU985" s="119"/>
      <c r="AV985" s="119"/>
      <c r="AW985" s="119"/>
      <c r="AX985" s="119"/>
      <c r="AY985" s="119"/>
      <c r="AZ985" s="119"/>
      <c r="BA985" s="119"/>
      <c r="BB985" s="119"/>
      <c r="BC985" s="119"/>
      <c r="BD985" s="119"/>
      <c r="BE985" s="119"/>
      <c r="BF985" s="119"/>
      <c r="BG985" s="119"/>
      <c r="BH985" s="119"/>
      <c r="BI985" s="119"/>
      <c r="BJ985" s="119"/>
      <c r="BK985" s="119"/>
      <c r="BL985" s="119"/>
    </row>
    <row r="986" spans="3:64">
      <c r="C986" s="24"/>
      <c r="D986" s="24"/>
      <c r="AA986" s="119"/>
      <c r="AB986" s="119"/>
      <c r="AC986" s="119"/>
      <c r="AD986" s="119"/>
      <c r="AE986" s="119"/>
      <c r="AG986" s="146"/>
      <c r="AN986" s="119"/>
      <c r="AO986" s="119"/>
      <c r="AP986" s="119"/>
      <c r="AQ986" s="119"/>
      <c r="AR986" s="119"/>
      <c r="AS986" s="119"/>
      <c r="AT986" s="119"/>
      <c r="AU986" s="119"/>
    </row>
    <row r="987" spans="3:64">
      <c r="C987" s="24"/>
      <c r="D987" s="24"/>
      <c r="AA987" s="119"/>
      <c r="AB987" s="119"/>
      <c r="AC987" s="119"/>
      <c r="AD987" s="119"/>
      <c r="AE987" s="119"/>
      <c r="AG987" s="146"/>
      <c r="AN987" s="119"/>
      <c r="AO987" s="119"/>
      <c r="AP987" s="119"/>
      <c r="AQ987" s="119"/>
      <c r="AR987" s="119"/>
      <c r="AS987" s="119"/>
      <c r="AT987" s="119"/>
      <c r="AU987" s="119"/>
    </row>
    <row r="988" spans="3:64">
      <c r="C988" s="24"/>
      <c r="D988" s="24"/>
      <c r="AA988" s="119"/>
      <c r="AB988" s="119"/>
      <c r="AC988" s="119"/>
      <c r="AD988" s="119"/>
      <c r="AE988" s="119"/>
      <c r="AG988" s="146"/>
      <c r="AN988" s="119"/>
      <c r="AO988" s="119"/>
      <c r="AP988" s="119"/>
      <c r="AQ988" s="119"/>
      <c r="AR988" s="119"/>
      <c r="AS988" s="119"/>
      <c r="AT988" s="119"/>
      <c r="AU988" s="119"/>
    </row>
    <row r="989" spans="3:64">
      <c r="C989" s="24"/>
      <c r="D989" s="24"/>
      <c r="AA989" s="119"/>
      <c r="AB989" s="119"/>
      <c r="AC989" s="119"/>
      <c r="AD989" s="119"/>
      <c r="AE989" s="119"/>
      <c r="AG989" s="146"/>
      <c r="AN989" s="119"/>
      <c r="AO989" s="119"/>
      <c r="AP989" s="119"/>
      <c r="AQ989" s="119"/>
      <c r="AR989" s="119"/>
      <c r="AS989" s="119"/>
      <c r="AT989" s="119"/>
      <c r="AU989" s="119"/>
    </row>
    <row r="990" spans="3:64">
      <c r="C990" s="24"/>
      <c r="D990" s="24"/>
      <c r="AA990" s="119"/>
      <c r="AB990" s="119"/>
      <c r="AC990" s="119"/>
      <c r="AD990" s="119"/>
      <c r="AE990" s="119"/>
      <c r="AG990" s="146"/>
      <c r="AN990" s="119"/>
      <c r="AO990" s="119"/>
      <c r="AP990" s="119"/>
      <c r="AQ990" s="119"/>
      <c r="AR990" s="119"/>
      <c r="AS990" s="119"/>
      <c r="AT990" s="119"/>
      <c r="AU990" s="119"/>
    </row>
    <row r="991" spans="3:64">
      <c r="C991" s="24"/>
      <c r="D991" s="24"/>
      <c r="AA991" s="119"/>
      <c r="AB991" s="119"/>
      <c r="AC991" s="119"/>
      <c r="AD991" s="119"/>
      <c r="AE991" s="119"/>
      <c r="AG991" s="146"/>
      <c r="AN991" s="119"/>
      <c r="AO991" s="119"/>
      <c r="AP991" s="119"/>
      <c r="AQ991" s="119"/>
      <c r="AR991" s="119"/>
      <c r="AS991" s="119"/>
      <c r="AT991" s="119"/>
      <c r="AU991" s="119"/>
    </row>
    <row r="992" spans="3:64">
      <c r="C992" s="24"/>
      <c r="D992" s="24"/>
      <c r="AA992" s="119"/>
      <c r="AB992" s="119"/>
      <c r="AC992" s="119"/>
      <c r="AD992" s="119"/>
      <c r="AE992" s="119"/>
      <c r="AG992" s="146"/>
      <c r="AN992" s="119"/>
      <c r="AO992" s="119"/>
      <c r="AP992" s="119"/>
      <c r="AQ992" s="119"/>
      <c r="AR992" s="119"/>
      <c r="AS992" s="119"/>
      <c r="AT992" s="119"/>
      <c r="AU992" s="119"/>
    </row>
    <row r="993" spans="3:64">
      <c r="C993" s="24"/>
      <c r="D993" s="24"/>
      <c r="AA993" s="119"/>
      <c r="AB993" s="119"/>
      <c r="AC993" s="119"/>
      <c r="AD993" s="119"/>
      <c r="AE993" s="119"/>
      <c r="AG993" s="146"/>
      <c r="AN993" s="119"/>
      <c r="AO993" s="119"/>
      <c r="AP993" s="119"/>
      <c r="AQ993" s="119"/>
      <c r="AR993" s="119"/>
      <c r="AS993" s="119"/>
      <c r="AT993" s="119"/>
      <c r="AU993" s="119"/>
    </row>
    <row r="994" spans="3:64">
      <c r="C994" s="24"/>
      <c r="D994" s="24"/>
      <c r="AA994" s="119"/>
      <c r="AB994" s="119"/>
      <c r="AC994" s="119"/>
      <c r="AD994" s="119"/>
      <c r="AE994" s="119"/>
      <c r="AG994" s="146"/>
      <c r="AN994" s="119"/>
      <c r="AO994" s="119"/>
      <c r="AP994" s="119"/>
      <c r="AQ994" s="119"/>
      <c r="AR994" s="119"/>
      <c r="AS994" s="119"/>
      <c r="AT994" s="119"/>
      <c r="AU994" s="119"/>
    </row>
    <row r="995" spans="3:64">
      <c r="C995" s="24"/>
      <c r="D995" s="24"/>
      <c r="AA995" s="119"/>
      <c r="AB995" s="119"/>
      <c r="AC995" s="119"/>
      <c r="AD995" s="119"/>
      <c r="AE995" s="119"/>
      <c r="AG995" s="146"/>
      <c r="AN995" s="119"/>
      <c r="AO995" s="119"/>
      <c r="AP995" s="119"/>
      <c r="AQ995" s="119"/>
      <c r="AR995" s="119"/>
      <c r="AS995" s="119"/>
      <c r="AT995" s="119"/>
      <c r="AU995" s="119"/>
    </row>
    <row r="996" spans="3:64">
      <c r="C996" s="24"/>
      <c r="D996" s="24"/>
      <c r="AA996" s="119"/>
      <c r="AB996" s="119"/>
      <c r="AC996" s="119"/>
      <c r="AD996" s="119"/>
      <c r="AE996" s="119"/>
      <c r="AG996" s="146"/>
      <c r="AN996" s="119"/>
      <c r="AO996" s="119"/>
      <c r="AP996" s="119"/>
      <c r="AQ996" s="119"/>
      <c r="AR996" s="119"/>
      <c r="AS996" s="119"/>
      <c r="AT996" s="119"/>
      <c r="AU996" s="119"/>
    </row>
    <row r="997" spans="3:64">
      <c r="C997" s="24"/>
      <c r="D997" s="24"/>
      <c r="AA997" s="119"/>
      <c r="AB997" s="119"/>
      <c r="AC997" s="119"/>
      <c r="AD997" s="119"/>
      <c r="AE997" s="119"/>
      <c r="AG997" s="146"/>
      <c r="AN997" s="119"/>
      <c r="AO997" s="119"/>
      <c r="AP997" s="119"/>
      <c r="AQ997" s="119"/>
      <c r="AR997" s="119"/>
      <c r="AS997" s="119"/>
      <c r="AT997" s="119"/>
      <c r="AU997" s="119"/>
    </row>
    <row r="998" spans="3:64">
      <c r="C998" s="24"/>
      <c r="D998" s="24"/>
      <c r="AA998" s="119"/>
      <c r="AB998" s="119"/>
      <c r="AC998" s="119"/>
      <c r="AD998" s="119"/>
      <c r="AE998" s="119"/>
      <c r="AG998" s="146"/>
      <c r="AN998" s="119"/>
      <c r="AO998" s="119"/>
      <c r="AP998" s="119"/>
      <c r="AQ998" s="119"/>
      <c r="AR998" s="119"/>
      <c r="AS998" s="119"/>
      <c r="AT998" s="119"/>
      <c r="AU998" s="119"/>
    </row>
    <row r="999" spans="3:64">
      <c r="C999" s="24"/>
      <c r="D999" s="24"/>
      <c r="AA999" s="119"/>
      <c r="AB999" s="119"/>
      <c r="AC999" s="119"/>
      <c r="AD999" s="119"/>
      <c r="AE999" s="119"/>
      <c r="AG999" s="146"/>
      <c r="AN999" s="119"/>
      <c r="AO999" s="119"/>
      <c r="AP999" s="119"/>
      <c r="AQ999" s="119"/>
      <c r="AR999" s="119"/>
      <c r="AS999" s="119"/>
      <c r="AT999" s="119"/>
      <c r="AU999" s="119"/>
    </row>
    <row r="1000" spans="3:64">
      <c r="C1000" s="24"/>
      <c r="D1000" s="24"/>
      <c r="AA1000" s="119"/>
      <c r="AB1000" s="119"/>
      <c r="AC1000" s="119"/>
      <c r="AD1000" s="119"/>
      <c r="AE1000" s="119"/>
      <c r="AG1000" s="146"/>
      <c r="AN1000" s="119"/>
      <c r="AO1000" s="119"/>
      <c r="AP1000" s="119"/>
      <c r="AQ1000" s="119"/>
      <c r="AR1000" s="119"/>
      <c r="AS1000" s="119"/>
      <c r="AT1000" s="119"/>
      <c r="AU1000" s="119"/>
    </row>
    <row r="1001" spans="3:64">
      <c r="C1001" s="24"/>
      <c r="D1001" s="24"/>
      <c r="AA1001" s="119"/>
      <c r="AB1001" s="119"/>
      <c r="AC1001" s="119"/>
      <c r="AD1001" s="119"/>
      <c r="AE1001" s="119"/>
      <c r="AG1001" s="146"/>
      <c r="AN1001" s="119"/>
      <c r="AO1001" s="119"/>
      <c r="AP1001" s="119"/>
      <c r="AQ1001" s="119"/>
      <c r="AR1001" s="119"/>
      <c r="AS1001" s="119"/>
      <c r="AT1001" s="119"/>
      <c r="AU1001" s="119"/>
    </row>
    <row r="1002" spans="3:64">
      <c r="C1002" s="24"/>
      <c r="D1002" s="24"/>
      <c r="AA1002" s="119"/>
      <c r="AB1002" s="119"/>
      <c r="AC1002" s="119"/>
      <c r="AD1002" s="119"/>
      <c r="AE1002" s="119"/>
      <c r="AG1002" s="146"/>
      <c r="AN1002" s="119"/>
      <c r="AO1002" s="119"/>
      <c r="AP1002" s="119"/>
      <c r="AQ1002" s="119"/>
      <c r="AR1002" s="119"/>
      <c r="AS1002" s="119"/>
      <c r="AT1002" s="119"/>
      <c r="AU1002" s="119"/>
    </row>
    <row r="1003" spans="3:64">
      <c r="C1003" s="24"/>
      <c r="D1003" s="24"/>
      <c r="AA1003" s="119"/>
      <c r="AB1003" s="119"/>
      <c r="AC1003" s="119"/>
      <c r="AD1003" s="119"/>
      <c r="AE1003" s="119"/>
      <c r="AG1003" s="146"/>
      <c r="AN1003" s="119"/>
      <c r="AO1003" s="119"/>
      <c r="AP1003" s="119"/>
      <c r="AQ1003" s="119"/>
      <c r="AR1003" s="119"/>
      <c r="AS1003" s="119"/>
      <c r="AT1003" s="119"/>
      <c r="AU1003" s="119"/>
      <c r="AV1003" s="119"/>
      <c r="AW1003" s="119"/>
      <c r="AX1003" s="119"/>
      <c r="AY1003" s="119"/>
      <c r="AZ1003" s="119"/>
      <c r="BA1003" s="119"/>
      <c r="BB1003" s="119"/>
      <c r="BC1003" s="119"/>
      <c r="BD1003" s="119"/>
      <c r="BE1003" s="119"/>
      <c r="BF1003" s="119"/>
      <c r="BG1003" s="119"/>
      <c r="BH1003" s="119"/>
      <c r="BI1003" s="119"/>
      <c r="BJ1003" s="119"/>
      <c r="BK1003" s="119"/>
      <c r="BL1003" s="119"/>
    </row>
    <row r="1004" spans="3:64">
      <c r="C1004" s="24"/>
      <c r="D1004" s="24"/>
      <c r="AA1004" s="119"/>
      <c r="AB1004" s="119"/>
      <c r="AC1004" s="119"/>
      <c r="AD1004" s="119"/>
      <c r="AE1004" s="119"/>
      <c r="AG1004" s="146"/>
      <c r="AN1004" s="119"/>
      <c r="AO1004" s="119"/>
      <c r="AP1004" s="119"/>
      <c r="AQ1004" s="119"/>
      <c r="AR1004" s="119"/>
      <c r="AS1004" s="119"/>
      <c r="AT1004" s="119"/>
      <c r="AU1004" s="119"/>
    </row>
    <row r="1005" spans="3:64">
      <c r="C1005" s="24"/>
      <c r="D1005" s="24"/>
      <c r="AA1005" s="119"/>
      <c r="AB1005" s="119"/>
      <c r="AC1005" s="119"/>
      <c r="AD1005" s="119"/>
      <c r="AE1005" s="119"/>
      <c r="AG1005" s="146"/>
      <c r="AN1005" s="119"/>
      <c r="AO1005" s="119"/>
      <c r="AP1005" s="119"/>
      <c r="AQ1005" s="119"/>
      <c r="AR1005" s="119"/>
      <c r="AS1005" s="119"/>
      <c r="AT1005" s="119"/>
      <c r="AU1005" s="119"/>
    </row>
    <row r="1006" spans="3:64">
      <c r="C1006" s="24"/>
      <c r="D1006" s="24"/>
      <c r="AA1006" s="119"/>
      <c r="AB1006" s="119"/>
      <c r="AC1006" s="119"/>
      <c r="AD1006" s="119"/>
      <c r="AE1006" s="119"/>
      <c r="AG1006" s="146"/>
      <c r="AN1006" s="119"/>
      <c r="AO1006" s="119"/>
      <c r="AP1006" s="119"/>
      <c r="AQ1006" s="119"/>
      <c r="AR1006" s="119"/>
      <c r="AS1006" s="119"/>
      <c r="AT1006" s="119"/>
      <c r="AU1006" s="119"/>
    </row>
    <row r="1007" spans="3:64">
      <c r="C1007" s="24"/>
      <c r="D1007" s="24"/>
      <c r="AA1007" s="119"/>
      <c r="AB1007" s="119"/>
      <c r="AC1007" s="119"/>
      <c r="AD1007" s="119"/>
      <c r="AE1007" s="119"/>
      <c r="AG1007" s="146"/>
      <c r="AN1007" s="119"/>
      <c r="AO1007" s="119"/>
      <c r="AP1007" s="119"/>
      <c r="AQ1007" s="119"/>
      <c r="AR1007" s="119"/>
      <c r="AS1007" s="119"/>
      <c r="AT1007" s="119"/>
      <c r="AU1007" s="119"/>
    </row>
    <row r="1008" spans="3:64">
      <c r="C1008" s="24"/>
      <c r="D1008" s="24"/>
      <c r="AA1008" s="119"/>
      <c r="AB1008" s="119"/>
      <c r="AC1008" s="119"/>
      <c r="AD1008" s="119"/>
      <c r="AE1008" s="119"/>
      <c r="AG1008" s="146"/>
      <c r="AN1008" s="119"/>
      <c r="AO1008" s="119"/>
      <c r="AP1008" s="119"/>
      <c r="AQ1008" s="119"/>
      <c r="AR1008" s="119"/>
      <c r="AS1008" s="119"/>
      <c r="AT1008" s="119"/>
      <c r="AU1008" s="119"/>
    </row>
    <row r="1009" spans="3:47">
      <c r="C1009" s="24"/>
      <c r="D1009" s="24"/>
      <c r="AA1009" s="119"/>
      <c r="AB1009" s="119"/>
      <c r="AC1009" s="119"/>
      <c r="AD1009" s="119"/>
      <c r="AE1009" s="119"/>
      <c r="AG1009" s="146"/>
      <c r="AN1009" s="119"/>
      <c r="AO1009" s="119"/>
      <c r="AP1009" s="119"/>
      <c r="AQ1009" s="119"/>
      <c r="AR1009" s="119"/>
      <c r="AS1009" s="119"/>
      <c r="AT1009" s="119"/>
      <c r="AU1009" s="119"/>
    </row>
    <row r="1010" spans="3:47">
      <c r="C1010" s="24"/>
      <c r="D1010" s="24"/>
      <c r="AA1010" s="119"/>
      <c r="AB1010" s="119"/>
      <c r="AC1010" s="119"/>
      <c r="AD1010" s="119"/>
      <c r="AE1010" s="119"/>
      <c r="AG1010" s="146"/>
      <c r="AN1010" s="119"/>
      <c r="AO1010" s="119"/>
      <c r="AP1010" s="119"/>
      <c r="AQ1010" s="119"/>
      <c r="AR1010" s="119"/>
      <c r="AS1010" s="119"/>
      <c r="AT1010" s="119"/>
      <c r="AU1010" s="119"/>
    </row>
    <row r="1011" spans="3:47">
      <c r="C1011" s="24"/>
      <c r="D1011" s="24"/>
      <c r="AA1011" s="119"/>
      <c r="AB1011" s="119"/>
      <c r="AC1011" s="119"/>
      <c r="AD1011" s="119"/>
      <c r="AE1011" s="119"/>
      <c r="AG1011" s="146"/>
      <c r="AN1011" s="119"/>
      <c r="AO1011" s="119"/>
      <c r="AP1011" s="119"/>
      <c r="AQ1011" s="119"/>
      <c r="AR1011" s="119"/>
      <c r="AS1011" s="119"/>
      <c r="AT1011" s="119"/>
      <c r="AU1011" s="119"/>
    </row>
    <row r="1012" spans="3:47">
      <c r="C1012" s="24"/>
      <c r="D1012" s="24"/>
      <c r="AA1012" s="119"/>
      <c r="AB1012" s="119"/>
      <c r="AC1012" s="119"/>
      <c r="AD1012" s="119"/>
      <c r="AE1012" s="119"/>
      <c r="AG1012" s="146"/>
      <c r="AN1012" s="119"/>
      <c r="AO1012" s="119"/>
      <c r="AP1012" s="119"/>
      <c r="AQ1012" s="119"/>
      <c r="AR1012" s="119"/>
      <c r="AS1012" s="119"/>
      <c r="AT1012" s="119"/>
      <c r="AU1012" s="119"/>
    </row>
    <row r="1013" spans="3:47">
      <c r="C1013" s="24"/>
      <c r="D1013" s="24"/>
      <c r="AA1013" s="119"/>
      <c r="AB1013" s="119"/>
      <c r="AC1013" s="119"/>
      <c r="AD1013" s="119"/>
      <c r="AE1013" s="119"/>
      <c r="AG1013" s="146"/>
      <c r="AN1013" s="119"/>
      <c r="AO1013" s="119"/>
      <c r="AP1013" s="119"/>
      <c r="AQ1013" s="119"/>
      <c r="AR1013" s="119"/>
      <c r="AS1013" s="119"/>
      <c r="AT1013" s="119"/>
      <c r="AU1013" s="119"/>
    </row>
    <row r="1014" spans="3:47">
      <c r="C1014" s="24"/>
      <c r="D1014" s="24"/>
      <c r="AA1014" s="119"/>
      <c r="AB1014" s="119"/>
      <c r="AC1014" s="119"/>
      <c r="AD1014" s="119"/>
      <c r="AE1014" s="119"/>
      <c r="AG1014" s="146"/>
      <c r="AN1014" s="119"/>
      <c r="AO1014" s="119"/>
      <c r="AP1014" s="119"/>
      <c r="AQ1014" s="119"/>
      <c r="AR1014" s="119"/>
      <c r="AS1014" s="119"/>
      <c r="AT1014" s="119"/>
      <c r="AU1014" s="119"/>
    </row>
    <row r="1015" spans="3:47">
      <c r="C1015" s="24"/>
      <c r="D1015" s="24"/>
      <c r="AA1015" s="119"/>
      <c r="AB1015" s="119"/>
      <c r="AC1015" s="119"/>
      <c r="AD1015" s="119"/>
      <c r="AE1015" s="119"/>
      <c r="AG1015" s="146"/>
      <c r="AN1015" s="119"/>
      <c r="AO1015" s="119"/>
      <c r="AP1015" s="119"/>
      <c r="AQ1015" s="119"/>
      <c r="AR1015" s="119"/>
      <c r="AS1015" s="119"/>
      <c r="AT1015" s="119"/>
      <c r="AU1015" s="119"/>
    </row>
    <row r="1016" spans="3:47">
      <c r="C1016" s="24"/>
      <c r="D1016" s="24"/>
      <c r="AA1016" s="119"/>
      <c r="AB1016" s="119"/>
      <c r="AC1016" s="119"/>
      <c r="AD1016" s="119"/>
      <c r="AE1016" s="119"/>
      <c r="AG1016" s="146"/>
      <c r="AN1016" s="119"/>
      <c r="AO1016" s="119"/>
      <c r="AP1016" s="119"/>
      <c r="AQ1016" s="119"/>
      <c r="AR1016" s="119"/>
      <c r="AS1016" s="119"/>
      <c r="AT1016" s="119"/>
      <c r="AU1016" s="119"/>
    </row>
    <row r="1017" spans="3:47">
      <c r="C1017" s="24"/>
      <c r="D1017" s="24"/>
      <c r="AA1017" s="119"/>
      <c r="AB1017" s="119"/>
      <c r="AC1017" s="119"/>
      <c r="AD1017" s="119"/>
      <c r="AE1017" s="119"/>
      <c r="AG1017" s="146"/>
      <c r="AN1017" s="119"/>
      <c r="AO1017" s="119"/>
      <c r="AP1017" s="119"/>
      <c r="AQ1017" s="119"/>
      <c r="AR1017" s="119"/>
      <c r="AS1017" s="119"/>
      <c r="AT1017" s="119"/>
      <c r="AU1017" s="119"/>
    </row>
    <row r="1018" spans="3:47">
      <c r="C1018" s="24"/>
      <c r="D1018" s="24"/>
      <c r="AA1018" s="119"/>
      <c r="AB1018" s="119"/>
      <c r="AC1018" s="119"/>
      <c r="AD1018" s="119"/>
      <c r="AE1018" s="119"/>
      <c r="AG1018" s="146"/>
      <c r="AN1018" s="119"/>
      <c r="AO1018" s="119"/>
      <c r="AP1018" s="119"/>
      <c r="AQ1018" s="119"/>
      <c r="AR1018" s="119"/>
      <c r="AS1018" s="119"/>
      <c r="AT1018" s="119"/>
      <c r="AU1018" s="119"/>
    </row>
    <row r="1019" spans="3:47">
      <c r="C1019" s="24"/>
      <c r="D1019" s="24"/>
      <c r="AA1019" s="119"/>
      <c r="AB1019" s="119"/>
      <c r="AC1019" s="119"/>
      <c r="AD1019" s="119"/>
      <c r="AE1019" s="119"/>
      <c r="AG1019" s="146"/>
      <c r="AN1019" s="119"/>
      <c r="AO1019" s="119"/>
      <c r="AP1019" s="119"/>
      <c r="AQ1019" s="119"/>
      <c r="AR1019" s="119"/>
      <c r="AS1019" s="119"/>
      <c r="AT1019" s="119"/>
      <c r="AU1019" s="119"/>
    </row>
    <row r="1020" spans="3:47">
      <c r="C1020" s="24"/>
      <c r="D1020" s="24"/>
      <c r="AA1020" s="119"/>
      <c r="AB1020" s="119"/>
      <c r="AC1020" s="119"/>
      <c r="AD1020" s="119"/>
      <c r="AE1020" s="119"/>
      <c r="AG1020" s="146"/>
      <c r="AN1020" s="119"/>
      <c r="AO1020" s="119"/>
      <c r="AP1020" s="119"/>
      <c r="AQ1020" s="119"/>
      <c r="AR1020" s="119"/>
      <c r="AS1020" s="119"/>
      <c r="AT1020" s="119"/>
      <c r="AU1020" s="119"/>
    </row>
    <row r="1021" spans="3:47">
      <c r="C1021" s="24"/>
      <c r="D1021" s="24"/>
      <c r="AA1021" s="119"/>
      <c r="AB1021" s="119"/>
      <c r="AC1021" s="119"/>
      <c r="AD1021" s="119"/>
      <c r="AE1021" s="119"/>
      <c r="AG1021" s="146"/>
      <c r="AN1021" s="119"/>
      <c r="AO1021" s="119"/>
      <c r="AP1021" s="119"/>
      <c r="AQ1021" s="119"/>
      <c r="AR1021" s="119"/>
      <c r="AS1021" s="119"/>
      <c r="AT1021" s="119"/>
      <c r="AU1021" s="119"/>
    </row>
    <row r="1022" spans="3:47">
      <c r="C1022" s="24"/>
      <c r="D1022" s="24"/>
      <c r="AA1022" s="119"/>
      <c r="AB1022" s="119"/>
      <c r="AC1022" s="119"/>
      <c r="AD1022" s="119"/>
      <c r="AE1022" s="119"/>
      <c r="AG1022" s="146"/>
      <c r="AN1022" s="119"/>
      <c r="AO1022" s="119"/>
      <c r="AP1022" s="119"/>
      <c r="AQ1022" s="119"/>
      <c r="AR1022" s="119"/>
      <c r="AS1022" s="119"/>
      <c r="AT1022" s="119"/>
      <c r="AU1022" s="119"/>
    </row>
    <row r="1023" spans="3:47">
      <c r="C1023" s="24"/>
      <c r="D1023" s="24"/>
      <c r="AA1023" s="119"/>
      <c r="AB1023" s="119"/>
      <c r="AC1023" s="119"/>
      <c r="AD1023" s="119"/>
      <c r="AE1023" s="119"/>
      <c r="AG1023" s="146"/>
      <c r="AN1023" s="119"/>
      <c r="AO1023" s="119"/>
      <c r="AP1023" s="119"/>
      <c r="AQ1023" s="119"/>
      <c r="AR1023" s="119"/>
      <c r="AS1023" s="119"/>
      <c r="AT1023" s="119"/>
      <c r="AU1023" s="119"/>
    </row>
    <row r="1024" spans="3:47">
      <c r="C1024" s="24"/>
      <c r="D1024" s="24"/>
      <c r="AA1024" s="119"/>
      <c r="AB1024" s="119"/>
      <c r="AC1024" s="119"/>
      <c r="AD1024" s="119"/>
      <c r="AE1024" s="119"/>
      <c r="AG1024" s="146"/>
      <c r="AN1024" s="119"/>
      <c r="AO1024" s="119"/>
      <c r="AP1024" s="119"/>
      <c r="AQ1024" s="119"/>
      <c r="AR1024" s="119"/>
      <c r="AS1024" s="119"/>
      <c r="AT1024" s="119"/>
      <c r="AU1024" s="119"/>
    </row>
    <row r="1025" spans="3:48">
      <c r="C1025" s="24"/>
      <c r="D1025" s="24"/>
      <c r="AA1025" s="119"/>
      <c r="AB1025" s="119"/>
      <c r="AC1025" s="119"/>
      <c r="AD1025" s="119"/>
      <c r="AE1025" s="119"/>
      <c r="AG1025" s="146"/>
      <c r="AN1025" s="119"/>
      <c r="AO1025" s="119"/>
      <c r="AP1025" s="119"/>
      <c r="AQ1025" s="119"/>
      <c r="AR1025" s="119"/>
      <c r="AS1025" s="119"/>
      <c r="AT1025" s="119"/>
      <c r="AU1025" s="119"/>
    </row>
    <row r="1026" spans="3:48">
      <c r="C1026" s="24"/>
      <c r="D1026" s="24"/>
      <c r="AA1026" s="119"/>
      <c r="AB1026" s="119"/>
      <c r="AC1026" s="119"/>
      <c r="AD1026" s="119"/>
      <c r="AE1026" s="119"/>
      <c r="AG1026" s="146"/>
      <c r="AN1026" s="119"/>
      <c r="AO1026" s="119"/>
      <c r="AP1026" s="119"/>
      <c r="AQ1026" s="119"/>
      <c r="AR1026" s="119"/>
      <c r="AS1026" s="119"/>
      <c r="AT1026" s="119"/>
      <c r="AU1026" s="119"/>
    </row>
    <row r="1027" spans="3:48">
      <c r="C1027" s="24"/>
      <c r="D1027" s="24"/>
      <c r="AA1027" s="119"/>
      <c r="AB1027" s="119"/>
      <c r="AC1027" s="119"/>
      <c r="AD1027" s="119"/>
      <c r="AE1027" s="119"/>
      <c r="AG1027" s="146"/>
      <c r="AN1027" s="119"/>
      <c r="AO1027" s="119"/>
      <c r="AP1027" s="119"/>
      <c r="AQ1027" s="119"/>
      <c r="AR1027" s="119"/>
      <c r="AS1027" s="119"/>
      <c r="AT1027" s="119"/>
      <c r="AU1027" s="119"/>
    </row>
    <row r="1028" spans="3:48">
      <c r="C1028" s="24"/>
      <c r="D1028" s="24"/>
      <c r="AA1028" s="119"/>
      <c r="AB1028" s="119"/>
      <c r="AC1028" s="119"/>
      <c r="AD1028" s="119"/>
      <c r="AE1028" s="119"/>
      <c r="AG1028" s="146"/>
      <c r="AN1028" s="119"/>
      <c r="AO1028" s="119"/>
      <c r="AP1028" s="119"/>
      <c r="AQ1028" s="119"/>
      <c r="AR1028" s="119"/>
      <c r="AS1028" s="119"/>
      <c r="AT1028" s="119"/>
      <c r="AU1028" s="119"/>
    </row>
    <row r="1029" spans="3:48">
      <c r="C1029" s="24"/>
      <c r="D1029" s="24"/>
      <c r="AA1029" s="119"/>
      <c r="AB1029" s="119"/>
      <c r="AC1029" s="119"/>
      <c r="AD1029" s="119"/>
      <c r="AE1029" s="119"/>
      <c r="AG1029" s="146"/>
      <c r="AN1029" s="119"/>
      <c r="AO1029" s="119"/>
      <c r="AP1029" s="119"/>
      <c r="AQ1029" s="119"/>
      <c r="AR1029" s="119"/>
      <c r="AS1029" s="119"/>
      <c r="AT1029" s="119"/>
      <c r="AU1029" s="119"/>
    </row>
    <row r="1030" spans="3:48">
      <c r="C1030" s="24"/>
      <c r="D1030" s="24"/>
      <c r="AA1030" s="119"/>
      <c r="AB1030" s="119"/>
      <c r="AC1030" s="119"/>
      <c r="AD1030" s="119"/>
      <c r="AE1030" s="119"/>
      <c r="AG1030" s="146"/>
      <c r="AN1030" s="119"/>
      <c r="AO1030" s="119"/>
      <c r="AP1030" s="119"/>
      <c r="AQ1030" s="119"/>
      <c r="AR1030" s="119"/>
      <c r="AS1030" s="119"/>
      <c r="AT1030" s="119"/>
      <c r="AU1030" s="119"/>
    </row>
    <row r="1031" spans="3:48">
      <c r="C1031" s="24"/>
      <c r="D1031" s="24"/>
      <c r="AA1031" s="119"/>
      <c r="AB1031" s="119"/>
      <c r="AC1031" s="119"/>
      <c r="AD1031" s="119"/>
      <c r="AE1031" s="119"/>
      <c r="AG1031" s="146"/>
      <c r="AN1031" s="119"/>
      <c r="AO1031" s="119"/>
      <c r="AP1031" s="119"/>
      <c r="AQ1031" s="119"/>
      <c r="AR1031" s="119"/>
      <c r="AS1031" s="119"/>
      <c r="AT1031" s="119"/>
      <c r="AU1031" s="119"/>
    </row>
    <row r="1032" spans="3:48">
      <c r="C1032" s="24"/>
      <c r="D1032" s="24"/>
      <c r="AA1032" s="119"/>
      <c r="AB1032" s="119"/>
      <c r="AC1032" s="119"/>
      <c r="AD1032" s="119"/>
      <c r="AE1032" s="119"/>
      <c r="AG1032" s="146"/>
      <c r="AN1032" s="119"/>
      <c r="AO1032" s="119"/>
      <c r="AP1032" s="119"/>
      <c r="AQ1032" s="119"/>
      <c r="AR1032" s="119"/>
      <c r="AS1032" s="119"/>
      <c r="AT1032" s="119"/>
      <c r="AU1032" s="119"/>
    </row>
    <row r="1033" spans="3:48">
      <c r="C1033" s="24"/>
      <c r="D1033" s="24"/>
      <c r="AA1033" s="119"/>
      <c r="AB1033" s="119"/>
      <c r="AC1033" s="119"/>
      <c r="AD1033" s="119"/>
      <c r="AE1033" s="119"/>
      <c r="AG1033" s="146"/>
      <c r="AN1033" s="119"/>
      <c r="AO1033" s="119"/>
      <c r="AP1033" s="119"/>
      <c r="AQ1033" s="119"/>
      <c r="AR1033" s="119"/>
      <c r="AS1033" s="119"/>
      <c r="AT1033" s="119"/>
      <c r="AU1033" s="119"/>
    </row>
    <row r="1034" spans="3:48">
      <c r="C1034" s="24"/>
      <c r="D1034" s="24"/>
      <c r="AA1034" s="119"/>
      <c r="AB1034" s="119"/>
      <c r="AC1034" s="119"/>
      <c r="AD1034" s="119"/>
      <c r="AE1034" s="119"/>
      <c r="AG1034" s="146"/>
      <c r="AN1034" s="119"/>
      <c r="AO1034" s="119"/>
      <c r="AP1034" s="119"/>
      <c r="AQ1034" s="119"/>
      <c r="AR1034" s="119"/>
      <c r="AS1034" s="119"/>
      <c r="AT1034" s="119"/>
      <c r="AU1034" s="119"/>
    </row>
    <row r="1035" spans="3:48">
      <c r="C1035" s="24"/>
      <c r="D1035" s="24"/>
      <c r="AA1035" s="119"/>
      <c r="AB1035" s="119"/>
      <c r="AC1035" s="119"/>
      <c r="AD1035" s="119"/>
      <c r="AE1035" s="119"/>
      <c r="AG1035" s="146"/>
      <c r="AN1035" s="119"/>
      <c r="AO1035" s="119"/>
      <c r="AP1035" s="119"/>
      <c r="AQ1035" s="119"/>
      <c r="AR1035" s="119"/>
      <c r="AS1035" s="119"/>
      <c r="AT1035" s="119"/>
      <c r="AU1035" s="119"/>
    </row>
    <row r="1036" spans="3:48">
      <c r="C1036" s="24"/>
      <c r="D1036" s="24"/>
      <c r="AA1036" s="119"/>
      <c r="AB1036" s="119"/>
      <c r="AC1036" s="119"/>
      <c r="AD1036" s="119"/>
      <c r="AE1036" s="119"/>
      <c r="AG1036" s="146"/>
      <c r="AN1036" s="119"/>
      <c r="AO1036" s="119"/>
      <c r="AP1036" s="119"/>
      <c r="AQ1036" s="119"/>
      <c r="AR1036" s="119"/>
      <c r="AS1036" s="119"/>
      <c r="AT1036" s="119"/>
      <c r="AU1036" s="119"/>
    </row>
    <row r="1037" spans="3:48">
      <c r="C1037" s="24"/>
      <c r="D1037" s="24"/>
      <c r="AA1037" s="119"/>
      <c r="AB1037" s="119"/>
      <c r="AC1037" s="119"/>
      <c r="AD1037" s="119"/>
      <c r="AE1037" s="119"/>
      <c r="AG1037" s="146"/>
      <c r="AN1037" s="119"/>
      <c r="AO1037" s="119"/>
      <c r="AP1037" s="119"/>
      <c r="AQ1037" s="119"/>
      <c r="AR1037" s="119"/>
      <c r="AS1037" s="119"/>
      <c r="AT1037" s="119"/>
      <c r="AU1037" s="119"/>
    </row>
    <row r="1038" spans="3:48">
      <c r="C1038" s="24"/>
      <c r="D1038" s="24"/>
      <c r="AA1038" s="119"/>
      <c r="AB1038" s="119"/>
      <c r="AC1038" s="119"/>
      <c r="AD1038" s="119"/>
      <c r="AE1038" s="119"/>
      <c r="AG1038" s="146"/>
      <c r="AN1038" s="119"/>
      <c r="AO1038" s="119"/>
      <c r="AP1038" s="119"/>
      <c r="AQ1038" s="119"/>
      <c r="AR1038" s="119"/>
      <c r="AS1038" s="119"/>
      <c r="AT1038" s="119"/>
      <c r="AU1038" s="119"/>
    </row>
    <row r="1039" spans="3:48">
      <c r="C1039" s="24"/>
      <c r="D1039" s="24"/>
      <c r="AA1039" s="119"/>
      <c r="AB1039" s="119"/>
      <c r="AC1039" s="119"/>
      <c r="AD1039" s="119"/>
      <c r="AE1039" s="119"/>
      <c r="AG1039" s="146"/>
      <c r="AN1039" s="119"/>
      <c r="AO1039" s="119"/>
      <c r="AP1039" s="119"/>
      <c r="AQ1039" s="119"/>
      <c r="AR1039" s="119"/>
      <c r="AS1039" s="119"/>
      <c r="AT1039" s="119"/>
      <c r="AU1039" s="119"/>
    </row>
    <row r="1040" spans="3:48">
      <c r="C1040" s="24"/>
      <c r="D1040" s="24"/>
      <c r="AA1040" s="119"/>
      <c r="AB1040" s="119"/>
      <c r="AC1040" s="119"/>
      <c r="AD1040" s="119"/>
      <c r="AE1040" s="119"/>
      <c r="AG1040" s="146"/>
      <c r="AN1040" s="119"/>
      <c r="AO1040" s="119"/>
      <c r="AP1040" s="119"/>
      <c r="AQ1040" s="119"/>
      <c r="AR1040" s="119"/>
      <c r="AS1040" s="119"/>
      <c r="AT1040" s="119"/>
      <c r="AU1040" s="119"/>
      <c r="AV1040" s="119"/>
    </row>
    <row r="1041" spans="3:48">
      <c r="C1041" s="24"/>
      <c r="D1041" s="24"/>
      <c r="AA1041" s="119"/>
      <c r="AB1041" s="119"/>
      <c r="AC1041" s="119"/>
      <c r="AD1041" s="119"/>
      <c r="AE1041" s="119"/>
      <c r="AG1041" s="146"/>
      <c r="AN1041" s="119"/>
      <c r="AO1041" s="119"/>
      <c r="AP1041" s="119"/>
      <c r="AQ1041" s="119"/>
      <c r="AR1041" s="119"/>
      <c r="AS1041" s="119"/>
      <c r="AT1041" s="119"/>
      <c r="AU1041" s="119"/>
      <c r="AV1041" s="119"/>
    </row>
    <row r="1042" spans="3:48">
      <c r="C1042" s="24"/>
      <c r="D1042" s="24"/>
      <c r="AA1042" s="119"/>
      <c r="AB1042" s="119"/>
      <c r="AC1042" s="119"/>
      <c r="AD1042" s="119"/>
      <c r="AE1042" s="119"/>
      <c r="AG1042" s="146"/>
      <c r="AN1042" s="119"/>
      <c r="AO1042" s="119"/>
      <c r="AP1042" s="119"/>
      <c r="AQ1042" s="119"/>
      <c r="AR1042" s="119"/>
      <c r="AS1042" s="119"/>
      <c r="AT1042" s="119"/>
      <c r="AU1042" s="119"/>
    </row>
    <row r="1043" spans="3:48">
      <c r="C1043" s="24"/>
      <c r="D1043" s="24"/>
      <c r="AA1043" s="119"/>
      <c r="AB1043" s="119"/>
      <c r="AC1043" s="119"/>
      <c r="AD1043" s="119"/>
      <c r="AE1043" s="119"/>
      <c r="AG1043" s="146"/>
      <c r="AN1043" s="119"/>
      <c r="AO1043" s="119"/>
      <c r="AP1043" s="119"/>
      <c r="AQ1043" s="119"/>
      <c r="AR1043" s="119"/>
      <c r="AS1043" s="119"/>
      <c r="AT1043" s="119"/>
      <c r="AU1043" s="119"/>
    </row>
    <row r="1044" spans="3:48">
      <c r="C1044" s="24"/>
      <c r="D1044" s="24"/>
      <c r="AA1044" s="119"/>
      <c r="AB1044" s="119"/>
      <c r="AC1044" s="119"/>
      <c r="AD1044" s="119"/>
      <c r="AE1044" s="119"/>
      <c r="AG1044" s="146"/>
      <c r="AN1044" s="119"/>
      <c r="AO1044" s="119"/>
      <c r="AP1044" s="119"/>
      <c r="AQ1044" s="119"/>
      <c r="AR1044" s="119"/>
      <c r="AS1044" s="119"/>
      <c r="AT1044" s="119"/>
      <c r="AU1044" s="119"/>
    </row>
    <row r="1045" spans="3:48">
      <c r="C1045" s="24"/>
      <c r="D1045" s="24"/>
      <c r="AA1045" s="119"/>
      <c r="AB1045" s="119"/>
      <c r="AC1045" s="119"/>
      <c r="AD1045" s="119"/>
      <c r="AE1045" s="119"/>
      <c r="AG1045" s="146"/>
      <c r="AN1045" s="119"/>
      <c r="AO1045" s="119"/>
      <c r="AP1045" s="119"/>
      <c r="AQ1045" s="119"/>
      <c r="AR1045" s="119"/>
      <c r="AS1045" s="119"/>
      <c r="AT1045" s="119"/>
      <c r="AU1045" s="119"/>
    </row>
    <row r="1046" spans="3:48">
      <c r="C1046" s="24"/>
      <c r="D1046" s="24"/>
      <c r="AA1046" s="119"/>
      <c r="AB1046" s="119"/>
      <c r="AC1046" s="119"/>
      <c r="AD1046" s="119"/>
      <c r="AE1046" s="119"/>
      <c r="AG1046" s="146"/>
      <c r="AN1046" s="119"/>
      <c r="AO1046" s="119"/>
      <c r="AP1046" s="119"/>
      <c r="AQ1046" s="119"/>
      <c r="AR1046" s="119"/>
      <c r="AS1046" s="119"/>
      <c r="AT1046" s="119"/>
      <c r="AU1046" s="119"/>
    </row>
    <row r="1047" spans="3:48">
      <c r="C1047" s="24"/>
      <c r="D1047" s="24"/>
      <c r="AA1047" s="119"/>
      <c r="AB1047" s="119"/>
      <c r="AC1047" s="119"/>
      <c r="AD1047" s="119"/>
      <c r="AE1047" s="119"/>
      <c r="AG1047" s="146"/>
      <c r="AN1047" s="119"/>
      <c r="AO1047" s="119"/>
      <c r="AP1047" s="119"/>
      <c r="AQ1047" s="119"/>
      <c r="AR1047" s="119"/>
      <c r="AS1047" s="119"/>
      <c r="AT1047" s="119"/>
      <c r="AU1047" s="119"/>
    </row>
    <row r="1048" spans="3:48">
      <c r="C1048" s="24"/>
      <c r="D1048" s="24"/>
      <c r="AA1048" s="119"/>
      <c r="AB1048" s="119"/>
      <c r="AC1048" s="119"/>
      <c r="AD1048" s="119"/>
      <c r="AE1048" s="119"/>
      <c r="AG1048" s="146"/>
      <c r="AN1048" s="119"/>
      <c r="AO1048" s="119"/>
      <c r="AP1048" s="119"/>
      <c r="AQ1048" s="119"/>
      <c r="AR1048" s="119"/>
      <c r="AS1048" s="119"/>
      <c r="AT1048" s="119"/>
      <c r="AU1048" s="119"/>
    </row>
    <row r="1049" spans="3:48">
      <c r="C1049" s="24"/>
      <c r="D1049" s="24"/>
      <c r="AA1049" s="119"/>
      <c r="AB1049" s="119"/>
      <c r="AC1049" s="119"/>
      <c r="AD1049" s="119"/>
      <c r="AE1049" s="119"/>
      <c r="AG1049" s="146"/>
      <c r="AN1049" s="119"/>
      <c r="AO1049" s="119"/>
      <c r="AP1049" s="119"/>
      <c r="AQ1049" s="119"/>
      <c r="AR1049" s="119"/>
      <c r="AS1049" s="119"/>
      <c r="AT1049" s="119"/>
      <c r="AU1049" s="119"/>
    </row>
    <row r="1050" spans="3:48">
      <c r="C1050" s="24"/>
      <c r="D1050" s="24"/>
      <c r="AA1050" s="119"/>
      <c r="AB1050" s="119"/>
      <c r="AC1050" s="119"/>
      <c r="AD1050" s="119"/>
      <c r="AE1050" s="119"/>
      <c r="AG1050" s="146"/>
      <c r="AN1050" s="119"/>
      <c r="AO1050" s="119"/>
      <c r="AP1050" s="119"/>
      <c r="AQ1050" s="119"/>
      <c r="AR1050" s="119"/>
      <c r="AS1050" s="119"/>
      <c r="AT1050" s="119"/>
      <c r="AU1050" s="119"/>
    </row>
    <row r="1051" spans="3:48">
      <c r="C1051" s="24"/>
      <c r="D1051" s="24"/>
      <c r="AA1051" s="119"/>
      <c r="AB1051" s="119"/>
      <c r="AC1051" s="119"/>
      <c r="AD1051" s="119"/>
      <c r="AE1051" s="119"/>
      <c r="AG1051" s="146"/>
      <c r="AN1051" s="119"/>
      <c r="AO1051" s="119"/>
      <c r="AP1051" s="119"/>
      <c r="AQ1051" s="119"/>
      <c r="AR1051" s="119"/>
      <c r="AS1051" s="119"/>
      <c r="AT1051" s="119"/>
      <c r="AU1051" s="119"/>
    </row>
    <row r="1052" spans="3:48">
      <c r="C1052" s="24"/>
      <c r="D1052" s="24"/>
      <c r="AA1052" s="119"/>
      <c r="AB1052" s="119"/>
      <c r="AC1052" s="119"/>
      <c r="AD1052" s="119"/>
      <c r="AE1052" s="119"/>
      <c r="AG1052" s="146"/>
      <c r="AN1052" s="119"/>
      <c r="AO1052" s="119"/>
      <c r="AP1052" s="119"/>
      <c r="AQ1052" s="119"/>
      <c r="AR1052" s="119"/>
      <c r="AS1052" s="119"/>
      <c r="AT1052" s="119"/>
      <c r="AU1052" s="119"/>
    </row>
    <row r="1053" spans="3:48">
      <c r="C1053" s="24"/>
      <c r="D1053" s="24"/>
      <c r="AA1053" s="119"/>
      <c r="AB1053" s="119"/>
      <c r="AC1053" s="119"/>
      <c r="AD1053" s="119"/>
      <c r="AE1053" s="119"/>
      <c r="AG1053" s="146"/>
      <c r="AN1053" s="119"/>
      <c r="AO1053" s="119"/>
      <c r="AP1053" s="119"/>
      <c r="AQ1053" s="119"/>
      <c r="AR1053" s="119"/>
      <c r="AS1053" s="119"/>
      <c r="AT1053" s="119"/>
      <c r="AU1053" s="119"/>
    </row>
    <row r="1054" spans="3:48">
      <c r="C1054" s="24"/>
      <c r="D1054" s="24"/>
      <c r="AA1054" s="119"/>
      <c r="AB1054" s="119"/>
      <c r="AC1054" s="119"/>
      <c r="AD1054" s="119"/>
      <c r="AE1054" s="119"/>
      <c r="AG1054" s="146"/>
      <c r="AN1054" s="119"/>
      <c r="AO1054" s="119"/>
      <c r="AP1054" s="119"/>
      <c r="AQ1054" s="119"/>
      <c r="AR1054" s="119"/>
      <c r="AS1054" s="119"/>
      <c r="AT1054" s="119"/>
      <c r="AU1054" s="119"/>
    </row>
    <row r="1055" spans="3:48">
      <c r="C1055" s="24"/>
      <c r="D1055" s="24"/>
      <c r="AA1055" s="119"/>
      <c r="AB1055" s="119"/>
      <c r="AC1055" s="119"/>
      <c r="AD1055" s="119"/>
      <c r="AE1055" s="119"/>
      <c r="AG1055" s="146"/>
      <c r="AN1055" s="119"/>
      <c r="AO1055" s="119"/>
      <c r="AP1055" s="119"/>
      <c r="AQ1055" s="119"/>
      <c r="AR1055" s="119"/>
      <c r="AS1055" s="119"/>
      <c r="AT1055" s="119"/>
      <c r="AU1055" s="119"/>
    </row>
    <row r="1056" spans="3:48">
      <c r="C1056" s="24"/>
      <c r="D1056" s="24"/>
      <c r="AA1056" s="119"/>
      <c r="AB1056" s="119"/>
      <c r="AC1056" s="119"/>
      <c r="AD1056" s="119"/>
      <c r="AE1056" s="119"/>
      <c r="AG1056" s="146"/>
      <c r="AN1056" s="119"/>
      <c r="AO1056" s="119"/>
      <c r="AP1056" s="119"/>
      <c r="AQ1056" s="119"/>
      <c r="AR1056" s="119"/>
      <c r="AS1056" s="119"/>
      <c r="AT1056" s="119"/>
      <c r="AU1056" s="119"/>
    </row>
    <row r="1057" spans="3:64">
      <c r="C1057" s="24"/>
      <c r="D1057" s="24"/>
      <c r="AA1057" s="119"/>
      <c r="AB1057" s="119"/>
      <c r="AC1057" s="119"/>
      <c r="AD1057" s="119"/>
      <c r="AE1057" s="119"/>
      <c r="AG1057" s="146"/>
      <c r="AN1057" s="119"/>
      <c r="AO1057" s="119"/>
      <c r="AP1057" s="119"/>
      <c r="AQ1057" s="119"/>
      <c r="AR1057" s="119"/>
      <c r="AS1057" s="119"/>
      <c r="AT1057" s="119"/>
      <c r="AU1057" s="119"/>
    </row>
    <row r="1058" spans="3:64">
      <c r="C1058" s="24"/>
      <c r="D1058" s="24"/>
      <c r="AA1058" s="119"/>
      <c r="AB1058" s="119"/>
      <c r="AC1058" s="119"/>
      <c r="AD1058" s="119"/>
      <c r="AE1058" s="119"/>
      <c r="AG1058" s="146"/>
      <c r="AN1058" s="119"/>
      <c r="AO1058" s="119"/>
      <c r="AP1058" s="119"/>
      <c r="AQ1058" s="119"/>
      <c r="AR1058" s="119"/>
      <c r="AS1058" s="119"/>
      <c r="AT1058" s="119"/>
      <c r="AU1058" s="119"/>
    </row>
    <row r="1059" spans="3:64">
      <c r="C1059" s="24"/>
      <c r="D1059" s="24"/>
      <c r="AA1059" s="119"/>
      <c r="AB1059" s="119"/>
      <c r="AC1059" s="119"/>
      <c r="AD1059" s="119"/>
      <c r="AE1059" s="119"/>
      <c r="AG1059" s="146"/>
      <c r="AN1059" s="119"/>
      <c r="AO1059" s="119"/>
      <c r="AP1059" s="119"/>
      <c r="AQ1059" s="119"/>
      <c r="AR1059" s="119"/>
      <c r="AS1059" s="119"/>
      <c r="AT1059" s="119"/>
      <c r="AU1059" s="119"/>
    </row>
    <row r="1060" spans="3:64">
      <c r="C1060" s="24"/>
      <c r="D1060" s="24"/>
      <c r="AA1060" s="119"/>
      <c r="AB1060" s="119"/>
      <c r="AC1060" s="119"/>
      <c r="AD1060" s="119"/>
      <c r="AE1060" s="119"/>
      <c r="AG1060" s="146"/>
      <c r="AN1060" s="119"/>
      <c r="AO1060" s="119"/>
      <c r="AP1060" s="119"/>
      <c r="AQ1060" s="119"/>
      <c r="AR1060" s="119"/>
      <c r="AS1060" s="119"/>
      <c r="AT1060" s="119"/>
      <c r="AU1060" s="119"/>
    </row>
    <row r="1061" spans="3:64">
      <c r="C1061" s="24"/>
      <c r="D1061" s="24"/>
      <c r="AA1061" s="119"/>
      <c r="AB1061" s="119"/>
      <c r="AC1061" s="119"/>
      <c r="AD1061" s="119"/>
      <c r="AE1061" s="119"/>
      <c r="AG1061" s="146"/>
      <c r="AN1061" s="119"/>
      <c r="AO1061" s="119"/>
      <c r="AP1061" s="119"/>
      <c r="AQ1061" s="119"/>
      <c r="AR1061" s="119"/>
      <c r="AS1061" s="119"/>
      <c r="AT1061" s="119"/>
      <c r="AU1061" s="119"/>
    </row>
    <row r="1062" spans="3:64">
      <c r="C1062" s="24"/>
      <c r="D1062" s="24"/>
      <c r="AA1062" s="119"/>
      <c r="AB1062" s="119"/>
      <c r="AC1062" s="119"/>
      <c r="AD1062" s="119"/>
      <c r="AE1062" s="119"/>
      <c r="AG1062" s="146"/>
      <c r="AN1062" s="119"/>
      <c r="AO1062" s="119"/>
      <c r="AP1062" s="119"/>
      <c r="AQ1062" s="119"/>
      <c r="AR1062" s="119"/>
      <c r="AS1062" s="119"/>
      <c r="AT1062" s="119"/>
      <c r="AU1062" s="119"/>
    </row>
    <row r="1063" spans="3:64">
      <c r="C1063" s="24"/>
      <c r="D1063" s="24"/>
      <c r="AA1063" s="119"/>
      <c r="AB1063" s="119"/>
      <c r="AC1063" s="119"/>
      <c r="AD1063" s="119"/>
      <c r="AE1063" s="119"/>
      <c r="AG1063" s="146"/>
      <c r="AN1063" s="119"/>
      <c r="AO1063" s="119"/>
      <c r="AP1063" s="119"/>
      <c r="AQ1063" s="119"/>
      <c r="AR1063" s="119"/>
      <c r="AS1063" s="119"/>
      <c r="AT1063" s="119"/>
      <c r="AU1063" s="119"/>
    </row>
    <row r="1064" spans="3:64">
      <c r="C1064" s="24"/>
      <c r="D1064" s="24"/>
      <c r="AA1064" s="119"/>
      <c r="AB1064" s="119"/>
      <c r="AC1064" s="119"/>
      <c r="AD1064" s="119"/>
      <c r="AE1064" s="119"/>
      <c r="AG1064" s="146"/>
      <c r="AN1064" s="119"/>
      <c r="AO1064" s="119"/>
      <c r="AP1064" s="119"/>
      <c r="AQ1064" s="119"/>
      <c r="AR1064" s="119"/>
      <c r="AS1064" s="119"/>
      <c r="AT1064" s="119"/>
      <c r="AU1064" s="119"/>
    </row>
    <row r="1065" spans="3:64">
      <c r="C1065" s="24"/>
      <c r="D1065" s="24"/>
      <c r="AA1065" s="119"/>
      <c r="AB1065" s="119"/>
      <c r="AC1065" s="119"/>
      <c r="AD1065" s="119"/>
      <c r="AE1065" s="119"/>
      <c r="AG1065" s="146"/>
      <c r="AN1065" s="119"/>
      <c r="AO1065" s="119"/>
      <c r="AP1065" s="119"/>
      <c r="AQ1065" s="119"/>
      <c r="AR1065" s="119"/>
      <c r="AS1065" s="119"/>
      <c r="AT1065" s="119"/>
      <c r="AU1065" s="119"/>
      <c r="AV1065" s="119"/>
      <c r="AW1065" s="119"/>
      <c r="AX1065" s="119"/>
      <c r="AY1065" s="119"/>
      <c r="AZ1065" s="119"/>
      <c r="BA1065" s="119"/>
      <c r="BB1065" s="119"/>
      <c r="BC1065" s="119"/>
      <c r="BD1065" s="119"/>
      <c r="BE1065" s="119"/>
      <c r="BF1065" s="119"/>
      <c r="BG1065" s="119"/>
      <c r="BH1065" s="119"/>
      <c r="BI1065" s="119"/>
      <c r="BJ1065" s="119"/>
      <c r="BK1065" s="119"/>
      <c r="BL1065" s="119"/>
    </row>
    <row r="1066" spans="3:64">
      <c r="C1066" s="24"/>
      <c r="D1066" s="24"/>
      <c r="AA1066" s="119"/>
      <c r="AB1066" s="119"/>
      <c r="AC1066" s="119"/>
      <c r="AD1066" s="119"/>
      <c r="AE1066" s="119"/>
      <c r="AG1066" s="146"/>
      <c r="AN1066" s="119"/>
      <c r="AO1066" s="119"/>
      <c r="AP1066" s="119"/>
      <c r="AQ1066" s="119"/>
      <c r="AR1066" s="119"/>
      <c r="AS1066" s="119"/>
      <c r="AT1066" s="119"/>
      <c r="AU1066" s="119"/>
    </row>
    <row r="1067" spans="3:64">
      <c r="C1067" s="24"/>
      <c r="D1067" s="24"/>
      <c r="AA1067" s="119"/>
      <c r="AB1067" s="119"/>
      <c r="AC1067" s="119"/>
      <c r="AD1067" s="119"/>
      <c r="AE1067" s="119"/>
      <c r="AG1067" s="146"/>
      <c r="AN1067" s="119"/>
      <c r="AO1067" s="119"/>
      <c r="AP1067" s="119"/>
      <c r="AQ1067" s="119"/>
      <c r="AR1067" s="119"/>
      <c r="AS1067" s="119"/>
      <c r="AT1067" s="119"/>
      <c r="AU1067" s="119"/>
    </row>
    <row r="1068" spans="3:64">
      <c r="C1068" s="24"/>
      <c r="D1068" s="24"/>
      <c r="AA1068" s="119"/>
      <c r="AB1068" s="119"/>
      <c r="AC1068" s="119"/>
      <c r="AD1068" s="119"/>
      <c r="AE1068" s="119"/>
      <c r="AG1068" s="146"/>
      <c r="AN1068" s="119"/>
      <c r="AO1068" s="119"/>
      <c r="AP1068" s="119"/>
      <c r="AQ1068" s="119"/>
      <c r="AR1068" s="119"/>
      <c r="AS1068" s="119"/>
      <c r="AT1068" s="119"/>
      <c r="AU1068" s="119"/>
    </row>
    <row r="1069" spans="3:64">
      <c r="C1069" s="24"/>
      <c r="D1069" s="24"/>
      <c r="AA1069" s="119"/>
      <c r="AB1069" s="119"/>
      <c r="AC1069" s="119"/>
      <c r="AD1069" s="119"/>
      <c r="AE1069" s="119"/>
      <c r="AG1069" s="146"/>
      <c r="AN1069" s="119"/>
      <c r="AO1069" s="119"/>
      <c r="AP1069" s="119"/>
      <c r="AQ1069" s="119"/>
      <c r="AR1069" s="119"/>
      <c r="AS1069" s="119"/>
      <c r="AT1069" s="119"/>
      <c r="AU1069" s="119"/>
    </row>
    <row r="1070" spans="3:64">
      <c r="C1070" s="24"/>
      <c r="D1070" s="24"/>
      <c r="AA1070" s="119"/>
      <c r="AB1070" s="119"/>
      <c r="AC1070" s="119"/>
      <c r="AD1070" s="119"/>
      <c r="AE1070" s="119"/>
      <c r="AG1070" s="146"/>
      <c r="AN1070" s="119"/>
      <c r="AO1070" s="119"/>
      <c r="AP1070" s="119"/>
      <c r="AQ1070" s="119"/>
      <c r="AR1070" s="119"/>
      <c r="AS1070" s="119"/>
      <c r="AT1070" s="119"/>
      <c r="AU1070" s="119"/>
    </row>
    <row r="1071" spans="3:64">
      <c r="C1071" s="24"/>
      <c r="D1071" s="24"/>
      <c r="AA1071" s="119"/>
      <c r="AB1071" s="119"/>
      <c r="AC1071" s="119"/>
      <c r="AD1071" s="119"/>
      <c r="AE1071" s="119"/>
      <c r="AG1071" s="146"/>
      <c r="AN1071" s="119"/>
      <c r="AO1071" s="119"/>
      <c r="AP1071" s="119"/>
      <c r="AQ1071" s="119"/>
      <c r="AR1071" s="119"/>
      <c r="AS1071" s="119"/>
      <c r="AT1071" s="119"/>
      <c r="AU1071" s="119"/>
    </row>
    <row r="1072" spans="3:64">
      <c r="C1072" s="24"/>
      <c r="D1072" s="24"/>
      <c r="AA1072" s="119"/>
      <c r="AB1072" s="119"/>
      <c r="AC1072" s="119"/>
      <c r="AD1072" s="119"/>
      <c r="AE1072" s="119"/>
      <c r="AG1072" s="146"/>
      <c r="AN1072" s="119"/>
      <c r="AO1072" s="119"/>
      <c r="AP1072" s="119"/>
      <c r="AQ1072" s="119"/>
      <c r="AR1072" s="119"/>
      <c r="AS1072" s="119"/>
      <c r="AT1072" s="119"/>
      <c r="AU1072" s="119"/>
    </row>
    <row r="1073" spans="3:48">
      <c r="C1073" s="24"/>
      <c r="D1073" s="24"/>
      <c r="AA1073" s="119"/>
      <c r="AB1073" s="119"/>
      <c r="AC1073" s="119"/>
      <c r="AD1073" s="119"/>
      <c r="AE1073" s="119"/>
      <c r="AG1073" s="146"/>
      <c r="AN1073" s="119"/>
      <c r="AO1073" s="119"/>
      <c r="AP1073" s="119"/>
      <c r="AQ1073" s="119"/>
      <c r="AR1073" s="119"/>
      <c r="AS1073" s="119"/>
      <c r="AT1073" s="119"/>
      <c r="AU1073" s="119"/>
    </row>
    <row r="1074" spans="3:48">
      <c r="C1074" s="24"/>
      <c r="D1074" s="24"/>
      <c r="AA1074" s="119"/>
      <c r="AB1074" s="119"/>
      <c r="AC1074" s="119"/>
      <c r="AD1074" s="119"/>
      <c r="AE1074" s="119"/>
      <c r="AG1074" s="146"/>
      <c r="AN1074" s="119"/>
      <c r="AO1074" s="119"/>
      <c r="AP1074" s="119"/>
      <c r="AQ1074" s="119"/>
      <c r="AR1074" s="119"/>
      <c r="AS1074" s="119"/>
      <c r="AT1074" s="119"/>
      <c r="AU1074" s="119"/>
    </row>
    <row r="1075" spans="3:48">
      <c r="C1075" s="24"/>
      <c r="D1075" s="24"/>
      <c r="AA1075" s="119"/>
      <c r="AB1075" s="119"/>
      <c r="AC1075" s="119"/>
      <c r="AD1075" s="119"/>
      <c r="AE1075" s="119"/>
      <c r="AG1075" s="146"/>
      <c r="AN1075" s="119"/>
      <c r="AO1075" s="119"/>
      <c r="AP1075" s="119"/>
      <c r="AQ1075" s="119"/>
      <c r="AR1075" s="119"/>
      <c r="AS1075" s="119"/>
      <c r="AT1075" s="119"/>
      <c r="AU1075" s="119"/>
    </row>
    <row r="1076" spans="3:48">
      <c r="C1076" s="24"/>
      <c r="D1076" s="24"/>
      <c r="AA1076" s="119"/>
      <c r="AB1076" s="119"/>
      <c r="AC1076" s="119"/>
      <c r="AD1076" s="119"/>
      <c r="AE1076" s="119"/>
      <c r="AG1076" s="146"/>
      <c r="AN1076" s="119"/>
      <c r="AO1076" s="119"/>
      <c r="AP1076" s="119"/>
      <c r="AQ1076" s="119"/>
      <c r="AR1076" s="119"/>
      <c r="AS1076" s="119"/>
      <c r="AT1076" s="119"/>
      <c r="AU1076" s="119"/>
    </row>
    <row r="1077" spans="3:48">
      <c r="C1077" s="24"/>
      <c r="D1077" s="24"/>
      <c r="AA1077" s="119"/>
      <c r="AB1077" s="119"/>
      <c r="AC1077" s="119"/>
      <c r="AD1077" s="119"/>
      <c r="AE1077" s="119"/>
      <c r="AG1077" s="146"/>
      <c r="AN1077" s="119"/>
      <c r="AO1077" s="119"/>
      <c r="AP1077" s="119"/>
      <c r="AQ1077" s="119"/>
      <c r="AR1077" s="119"/>
      <c r="AS1077" s="119"/>
      <c r="AT1077" s="119"/>
      <c r="AU1077" s="119"/>
      <c r="AV1077" s="119"/>
    </row>
    <row r="1078" spans="3:48">
      <c r="C1078" s="24"/>
      <c r="D1078" s="24"/>
      <c r="AA1078" s="119"/>
      <c r="AB1078" s="119"/>
      <c r="AC1078" s="119"/>
      <c r="AD1078" s="119"/>
      <c r="AE1078" s="119"/>
      <c r="AG1078" s="146"/>
      <c r="AN1078" s="119"/>
      <c r="AO1078" s="119"/>
      <c r="AP1078" s="119"/>
      <c r="AQ1078" s="119"/>
      <c r="AR1078" s="119"/>
      <c r="AS1078" s="119"/>
      <c r="AT1078" s="119"/>
      <c r="AU1078" s="119"/>
    </row>
    <row r="1079" spans="3:48">
      <c r="C1079" s="24"/>
      <c r="D1079" s="24"/>
      <c r="AA1079" s="119"/>
      <c r="AB1079" s="119"/>
      <c r="AC1079" s="119"/>
      <c r="AD1079" s="119"/>
      <c r="AE1079" s="119"/>
      <c r="AG1079" s="146"/>
      <c r="AN1079" s="119"/>
      <c r="AO1079" s="119"/>
      <c r="AP1079" s="119"/>
      <c r="AQ1079" s="119"/>
      <c r="AR1079" s="119"/>
      <c r="AS1079" s="119"/>
      <c r="AT1079" s="119"/>
      <c r="AU1079" s="119"/>
      <c r="AV1079" s="119"/>
    </row>
    <row r="1080" spans="3:48">
      <c r="C1080" s="24"/>
      <c r="D1080" s="24"/>
      <c r="AA1080" s="119"/>
      <c r="AB1080" s="119"/>
      <c r="AC1080" s="119"/>
      <c r="AD1080" s="119"/>
      <c r="AE1080" s="119"/>
      <c r="AG1080" s="146"/>
      <c r="AN1080" s="119"/>
      <c r="AO1080" s="119"/>
      <c r="AP1080" s="119"/>
      <c r="AQ1080" s="119"/>
      <c r="AR1080" s="119"/>
      <c r="AS1080" s="119"/>
      <c r="AT1080" s="119"/>
      <c r="AU1080" s="119"/>
    </row>
    <row r="1081" spans="3:48">
      <c r="C1081" s="24"/>
      <c r="D1081" s="24"/>
      <c r="AA1081" s="119"/>
      <c r="AB1081" s="119"/>
      <c r="AC1081" s="119"/>
      <c r="AD1081" s="119"/>
      <c r="AE1081" s="119"/>
      <c r="AG1081" s="146"/>
      <c r="AN1081" s="119"/>
      <c r="AO1081" s="119"/>
      <c r="AP1081" s="119"/>
      <c r="AQ1081" s="119"/>
      <c r="AR1081" s="119"/>
      <c r="AS1081" s="119"/>
      <c r="AT1081" s="119"/>
      <c r="AU1081" s="119"/>
    </row>
    <row r="1082" spans="3:48">
      <c r="C1082" s="24"/>
      <c r="D1082" s="24"/>
      <c r="AA1082" s="119"/>
      <c r="AB1082" s="119"/>
      <c r="AC1082" s="119"/>
      <c r="AD1082" s="119"/>
      <c r="AE1082" s="119"/>
      <c r="AG1082" s="146"/>
      <c r="AN1082" s="119"/>
      <c r="AO1082" s="119"/>
      <c r="AP1082" s="119"/>
      <c r="AQ1082" s="119"/>
      <c r="AR1082" s="119"/>
      <c r="AS1082" s="119"/>
      <c r="AT1082" s="119"/>
      <c r="AU1082" s="119"/>
    </row>
    <row r="1083" spans="3:48">
      <c r="C1083" s="24"/>
      <c r="D1083" s="24"/>
      <c r="AA1083" s="119"/>
      <c r="AB1083" s="119"/>
      <c r="AC1083" s="119"/>
      <c r="AD1083" s="119"/>
      <c r="AE1083" s="119"/>
      <c r="AG1083" s="146"/>
      <c r="AN1083" s="119"/>
      <c r="AO1083" s="119"/>
      <c r="AP1083" s="119"/>
      <c r="AQ1083" s="119"/>
      <c r="AR1083" s="119"/>
      <c r="AS1083" s="119"/>
      <c r="AT1083" s="119"/>
      <c r="AU1083" s="119"/>
    </row>
    <row r="1084" spans="3:48">
      <c r="C1084" s="24"/>
      <c r="D1084" s="24"/>
      <c r="AA1084" s="119"/>
      <c r="AB1084" s="119"/>
      <c r="AC1084" s="119"/>
      <c r="AD1084" s="119"/>
      <c r="AE1084" s="119"/>
      <c r="AG1084" s="146"/>
      <c r="AN1084" s="119"/>
      <c r="AO1084" s="119"/>
      <c r="AP1084" s="119"/>
      <c r="AQ1084" s="119"/>
      <c r="AR1084" s="119"/>
      <c r="AS1084" s="119"/>
      <c r="AT1084" s="119"/>
      <c r="AU1084" s="119"/>
    </row>
    <row r="1085" spans="3:48">
      <c r="C1085" s="24"/>
      <c r="D1085" s="24"/>
      <c r="AA1085" s="119"/>
      <c r="AB1085" s="119"/>
      <c r="AC1085" s="119"/>
      <c r="AD1085" s="119"/>
      <c r="AE1085" s="119"/>
      <c r="AG1085" s="146"/>
      <c r="AN1085" s="119"/>
      <c r="AO1085" s="119"/>
      <c r="AP1085" s="119"/>
      <c r="AQ1085" s="119"/>
      <c r="AR1085" s="119"/>
      <c r="AS1085" s="119"/>
      <c r="AT1085" s="119"/>
      <c r="AU1085" s="119"/>
    </row>
    <row r="1086" spans="3:48">
      <c r="C1086" s="24"/>
      <c r="D1086" s="24"/>
      <c r="AA1086" s="119"/>
      <c r="AB1086" s="119"/>
      <c r="AC1086" s="119"/>
      <c r="AD1086" s="119"/>
      <c r="AE1086" s="119"/>
      <c r="AG1086" s="146"/>
      <c r="AN1086" s="119"/>
      <c r="AO1086" s="119"/>
      <c r="AP1086" s="119"/>
      <c r="AQ1086" s="119"/>
      <c r="AR1086" s="119"/>
      <c r="AS1086" s="119"/>
      <c r="AT1086" s="119"/>
      <c r="AU1086" s="119"/>
    </row>
    <row r="1087" spans="3:48">
      <c r="C1087" s="24"/>
      <c r="D1087" s="24"/>
      <c r="AA1087" s="119"/>
      <c r="AB1087" s="119"/>
      <c r="AC1087" s="119"/>
      <c r="AD1087" s="119"/>
      <c r="AE1087" s="119"/>
      <c r="AG1087" s="146"/>
      <c r="AN1087" s="119"/>
      <c r="AO1087" s="119"/>
      <c r="AP1087" s="119"/>
      <c r="AQ1087" s="119"/>
      <c r="AR1087" s="119"/>
      <c r="AS1087" s="119"/>
      <c r="AT1087" s="119"/>
      <c r="AU1087" s="119"/>
    </row>
    <row r="1088" spans="3:48">
      <c r="C1088" s="24"/>
      <c r="D1088" s="24"/>
      <c r="AA1088" s="119"/>
      <c r="AB1088" s="119"/>
      <c r="AC1088" s="119"/>
      <c r="AD1088" s="119"/>
      <c r="AE1088" s="119"/>
      <c r="AG1088" s="146"/>
      <c r="AN1088" s="119"/>
      <c r="AO1088" s="119"/>
      <c r="AP1088" s="119"/>
      <c r="AQ1088" s="119"/>
      <c r="AR1088" s="119"/>
      <c r="AS1088" s="119"/>
      <c r="AT1088" s="119"/>
      <c r="AU1088" s="119"/>
    </row>
    <row r="1089" spans="3:47">
      <c r="C1089" s="24"/>
      <c r="D1089" s="24"/>
      <c r="AA1089" s="119"/>
      <c r="AB1089" s="119"/>
      <c r="AC1089" s="119"/>
      <c r="AD1089" s="119"/>
      <c r="AE1089" s="119"/>
      <c r="AG1089" s="146"/>
      <c r="AN1089" s="119"/>
      <c r="AO1089" s="119"/>
      <c r="AP1089" s="119"/>
      <c r="AQ1089" s="119"/>
      <c r="AR1089" s="119"/>
      <c r="AS1089" s="119"/>
      <c r="AT1089" s="119"/>
      <c r="AU1089" s="119"/>
    </row>
    <row r="1090" spans="3:47">
      <c r="C1090" s="24"/>
      <c r="D1090" s="24"/>
      <c r="AA1090" s="119"/>
      <c r="AB1090" s="119"/>
      <c r="AC1090" s="119"/>
      <c r="AD1090" s="119"/>
      <c r="AE1090" s="119"/>
      <c r="AG1090" s="146"/>
      <c r="AN1090" s="119"/>
      <c r="AO1090" s="119"/>
      <c r="AP1090" s="119"/>
      <c r="AQ1090" s="119"/>
      <c r="AR1090" s="119"/>
      <c r="AS1090" s="119"/>
      <c r="AT1090" s="119"/>
      <c r="AU1090" s="119"/>
    </row>
    <row r="1091" spans="3:47">
      <c r="C1091" s="24"/>
      <c r="D1091" s="24"/>
      <c r="AA1091" s="119"/>
      <c r="AB1091" s="119"/>
      <c r="AC1091" s="119"/>
      <c r="AD1091" s="119"/>
      <c r="AE1091" s="119"/>
      <c r="AG1091" s="146"/>
      <c r="AN1091" s="119"/>
      <c r="AO1091" s="119"/>
      <c r="AP1091" s="119"/>
      <c r="AQ1091" s="119"/>
      <c r="AR1091" s="119"/>
      <c r="AS1091" s="119"/>
      <c r="AT1091" s="119"/>
      <c r="AU1091" s="119"/>
    </row>
    <row r="1092" spans="3:47">
      <c r="C1092" s="24"/>
      <c r="D1092" s="24"/>
      <c r="AA1092" s="119"/>
      <c r="AB1092" s="119"/>
      <c r="AC1092" s="119"/>
      <c r="AD1092" s="119"/>
      <c r="AE1092" s="119"/>
      <c r="AG1092" s="146"/>
      <c r="AN1092" s="119"/>
      <c r="AO1092" s="119"/>
      <c r="AP1092" s="119"/>
      <c r="AQ1092" s="119"/>
      <c r="AR1092" s="119"/>
      <c r="AS1092" s="119"/>
      <c r="AT1092" s="119"/>
      <c r="AU1092" s="119"/>
    </row>
    <row r="1093" spans="3:47">
      <c r="C1093" s="24"/>
      <c r="D1093" s="24"/>
      <c r="AA1093" s="119"/>
      <c r="AB1093" s="119"/>
      <c r="AC1093" s="119"/>
      <c r="AD1093" s="119"/>
      <c r="AE1093" s="119"/>
      <c r="AG1093" s="146"/>
      <c r="AN1093" s="119"/>
      <c r="AO1093" s="119"/>
      <c r="AP1093" s="119"/>
      <c r="AQ1093" s="119"/>
      <c r="AR1093" s="119"/>
      <c r="AS1093" s="119"/>
      <c r="AT1093" s="119"/>
      <c r="AU1093" s="119"/>
    </row>
    <row r="1094" spans="3:47">
      <c r="C1094" s="24"/>
      <c r="D1094" s="24"/>
      <c r="AA1094" s="119"/>
      <c r="AB1094" s="119"/>
      <c r="AC1094" s="119"/>
      <c r="AD1094" s="119"/>
      <c r="AE1094" s="119"/>
      <c r="AG1094" s="146"/>
      <c r="AN1094" s="119"/>
      <c r="AO1094" s="119"/>
      <c r="AP1094" s="119"/>
      <c r="AQ1094" s="119"/>
      <c r="AR1094" s="119"/>
      <c r="AS1094" s="119"/>
      <c r="AT1094" s="119"/>
      <c r="AU1094" s="119"/>
    </row>
    <row r="1095" spans="3:47">
      <c r="C1095" s="24"/>
      <c r="D1095" s="24"/>
      <c r="AA1095" s="119"/>
      <c r="AB1095" s="119"/>
      <c r="AC1095" s="119"/>
      <c r="AD1095" s="119"/>
      <c r="AE1095" s="119"/>
      <c r="AG1095" s="146"/>
      <c r="AN1095" s="119"/>
      <c r="AO1095" s="119"/>
      <c r="AP1095" s="119"/>
      <c r="AQ1095" s="119"/>
      <c r="AR1095" s="119"/>
      <c r="AS1095" s="119"/>
      <c r="AT1095" s="119"/>
      <c r="AU1095" s="119"/>
    </row>
    <row r="1096" spans="3:47">
      <c r="C1096" s="24"/>
      <c r="D1096" s="24"/>
      <c r="AA1096" s="119"/>
      <c r="AB1096" s="119"/>
      <c r="AC1096" s="119"/>
      <c r="AD1096" s="119"/>
      <c r="AE1096" s="119"/>
      <c r="AG1096" s="146"/>
      <c r="AN1096" s="119"/>
      <c r="AO1096" s="119"/>
      <c r="AP1096" s="119"/>
      <c r="AQ1096" s="119"/>
      <c r="AR1096" s="119"/>
      <c r="AS1096" s="119"/>
      <c r="AT1096" s="119"/>
      <c r="AU1096" s="119"/>
    </row>
    <row r="1097" spans="3:47">
      <c r="C1097" s="24"/>
      <c r="D1097" s="24"/>
      <c r="AA1097" s="119"/>
      <c r="AB1097" s="119"/>
      <c r="AC1097" s="119"/>
      <c r="AD1097" s="119"/>
      <c r="AE1097" s="119"/>
      <c r="AG1097" s="146"/>
      <c r="AN1097" s="119"/>
      <c r="AO1097" s="119"/>
      <c r="AP1097" s="119"/>
      <c r="AQ1097" s="119"/>
      <c r="AR1097" s="119"/>
      <c r="AS1097" s="119"/>
      <c r="AT1097" s="119"/>
      <c r="AU1097" s="119"/>
    </row>
    <row r="1098" spans="3:47">
      <c r="C1098" s="24"/>
      <c r="D1098" s="24"/>
      <c r="AA1098" s="119"/>
      <c r="AB1098" s="119"/>
      <c r="AC1098" s="119"/>
      <c r="AD1098" s="119"/>
      <c r="AE1098" s="119"/>
      <c r="AG1098" s="146"/>
      <c r="AN1098" s="119"/>
      <c r="AO1098" s="119"/>
      <c r="AP1098" s="119"/>
      <c r="AQ1098" s="119"/>
      <c r="AR1098" s="119"/>
      <c r="AS1098" s="119"/>
      <c r="AT1098" s="119"/>
      <c r="AU1098" s="119"/>
    </row>
    <row r="1099" spans="3:47">
      <c r="C1099" s="24"/>
      <c r="D1099" s="24"/>
      <c r="AA1099" s="119"/>
      <c r="AB1099" s="119"/>
      <c r="AC1099" s="119"/>
      <c r="AD1099" s="119"/>
      <c r="AE1099" s="119"/>
      <c r="AG1099" s="146"/>
      <c r="AN1099" s="119"/>
      <c r="AO1099" s="119"/>
      <c r="AP1099" s="119"/>
      <c r="AQ1099" s="119"/>
      <c r="AR1099" s="119"/>
      <c r="AS1099" s="119"/>
      <c r="AT1099" s="119"/>
      <c r="AU1099" s="119"/>
    </row>
    <row r="1100" spans="3:47">
      <c r="C1100" s="24"/>
      <c r="D1100" s="24"/>
      <c r="AA1100" s="119"/>
      <c r="AB1100" s="119"/>
      <c r="AC1100" s="119"/>
      <c r="AD1100" s="119"/>
      <c r="AE1100" s="119"/>
      <c r="AG1100" s="146"/>
      <c r="AN1100" s="119"/>
      <c r="AO1100" s="119"/>
      <c r="AP1100" s="119"/>
      <c r="AQ1100" s="119"/>
      <c r="AR1100" s="119"/>
      <c r="AS1100" s="119"/>
      <c r="AT1100" s="119"/>
      <c r="AU1100" s="119"/>
    </row>
    <row r="1101" spans="3:47">
      <c r="C1101" s="24"/>
      <c r="D1101" s="24"/>
      <c r="AA1101" s="119"/>
      <c r="AB1101" s="119"/>
      <c r="AC1101" s="119"/>
      <c r="AD1101" s="119"/>
      <c r="AE1101" s="119"/>
      <c r="AG1101" s="146"/>
      <c r="AN1101" s="119"/>
      <c r="AO1101" s="119"/>
      <c r="AP1101" s="119"/>
      <c r="AQ1101" s="119"/>
      <c r="AR1101" s="119"/>
      <c r="AS1101" s="119"/>
      <c r="AT1101" s="119"/>
      <c r="AU1101" s="119"/>
    </row>
    <row r="1102" spans="3:47">
      <c r="C1102" s="24"/>
      <c r="D1102" s="24"/>
      <c r="AA1102" s="119"/>
      <c r="AB1102" s="119"/>
      <c r="AC1102" s="119"/>
      <c r="AD1102" s="119"/>
      <c r="AE1102" s="119"/>
      <c r="AG1102" s="146"/>
      <c r="AN1102" s="119"/>
      <c r="AO1102" s="119"/>
      <c r="AP1102" s="119"/>
      <c r="AQ1102" s="119"/>
      <c r="AR1102" s="119"/>
      <c r="AS1102" s="119"/>
      <c r="AT1102" s="119"/>
      <c r="AU1102" s="119"/>
    </row>
    <row r="1103" spans="3:47">
      <c r="C1103" s="24"/>
      <c r="D1103" s="24"/>
      <c r="AA1103" s="119"/>
      <c r="AB1103" s="119"/>
      <c r="AC1103" s="119"/>
      <c r="AD1103" s="119"/>
      <c r="AE1103" s="119"/>
      <c r="AG1103" s="146"/>
      <c r="AN1103" s="119"/>
      <c r="AO1103" s="119"/>
      <c r="AP1103" s="119"/>
      <c r="AQ1103" s="119"/>
      <c r="AR1103" s="119"/>
      <c r="AS1103" s="119"/>
      <c r="AT1103" s="119"/>
      <c r="AU1103" s="119"/>
    </row>
    <row r="1104" spans="3:47">
      <c r="C1104" s="24"/>
      <c r="D1104" s="24"/>
      <c r="AA1104" s="119"/>
      <c r="AB1104" s="119"/>
      <c r="AC1104" s="119"/>
      <c r="AD1104" s="119"/>
      <c r="AE1104" s="119"/>
      <c r="AG1104" s="146"/>
      <c r="AN1104" s="119"/>
      <c r="AO1104" s="119"/>
      <c r="AP1104" s="119"/>
      <c r="AQ1104" s="119"/>
      <c r="AR1104" s="119"/>
      <c r="AS1104" s="119"/>
      <c r="AT1104" s="119"/>
      <c r="AU1104" s="119"/>
    </row>
    <row r="1105" spans="3:47">
      <c r="C1105" s="24"/>
      <c r="D1105" s="24"/>
      <c r="AA1105" s="119"/>
      <c r="AB1105" s="119"/>
      <c r="AC1105" s="119"/>
      <c r="AD1105" s="119"/>
      <c r="AE1105" s="119"/>
      <c r="AG1105" s="146"/>
      <c r="AN1105" s="119"/>
      <c r="AO1105" s="119"/>
      <c r="AP1105" s="119"/>
      <c r="AQ1105" s="119"/>
      <c r="AR1105" s="119"/>
      <c r="AS1105" s="119"/>
      <c r="AT1105" s="119"/>
      <c r="AU1105" s="119"/>
    </row>
    <row r="1106" spans="3:47">
      <c r="C1106" s="24"/>
      <c r="D1106" s="24"/>
      <c r="AA1106" s="119"/>
      <c r="AB1106" s="119"/>
      <c r="AC1106" s="119"/>
      <c r="AD1106" s="119"/>
      <c r="AE1106" s="119"/>
      <c r="AG1106" s="146"/>
      <c r="AN1106" s="119"/>
      <c r="AO1106" s="119"/>
      <c r="AP1106" s="119"/>
      <c r="AQ1106" s="119"/>
      <c r="AR1106" s="119"/>
      <c r="AS1106" s="119"/>
      <c r="AT1106" s="119"/>
      <c r="AU1106" s="119"/>
    </row>
    <row r="1107" spans="3:47">
      <c r="C1107" s="24"/>
      <c r="D1107" s="24"/>
      <c r="AA1107" s="119"/>
      <c r="AB1107" s="119"/>
      <c r="AC1107" s="119"/>
      <c r="AD1107" s="119"/>
      <c r="AE1107" s="119"/>
      <c r="AG1107" s="146"/>
      <c r="AN1107" s="119"/>
      <c r="AO1107" s="119"/>
      <c r="AP1107" s="119"/>
      <c r="AQ1107" s="119"/>
      <c r="AR1107" s="119"/>
      <c r="AS1107" s="119"/>
      <c r="AT1107" s="119"/>
      <c r="AU1107" s="119"/>
    </row>
    <row r="1108" spans="3:47">
      <c r="C1108" s="24"/>
      <c r="D1108" s="24"/>
      <c r="AA1108" s="119"/>
      <c r="AB1108" s="119"/>
      <c r="AC1108" s="119"/>
      <c r="AD1108" s="119"/>
      <c r="AE1108" s="119"/>
      <c r="AG1108" s="146"/>
      <c r="AN1108" s="119"/>
      <c r="AO1108" s="119"/>
      <c r="AP1108" s="119"/>
      <c r="AQ1108" s="119"/>
      <c r="AR1108" s="119"/>
      <c r="AS1108" s="119"/>
      <c r="AT1108" s="119"/>
      <c r="AU1108" s="119"/>
    </row>
    <row r="1109" spans="3:47">
      <c r="C1109" s="24"/>
      <c r="D1109" s="24"/>
      <c r="AA1109" s="119"/>
      <c r="AB1109" s="119"/>
      <c r="AC1109" s="119"/>
      <c r="AD1109" s="119"/>
      <c r="AE1109" s="119"/>
      <c r="AG1109" s="146"/>
      <c r="AN1109" s="119"/>
      <c r="AO1109" s="119"/>
      <c r="AP1109" s="119"/>
      <c r="AQ1109" s="119"/>
      <c r="AR1109" s="119"/>
      <c r="AS1109" s="119"/>
      <c r="AT1109" s="119"/>
      <c r="AU1109" s="119"/>
    </row>
    <row r="1110" spans="3:47">
      <c r="C1110" s="24"/>
      <c r="D1110" s="24"/>
      <c r="AA1110" s="119"/>
      <c r="AB1110" s="119"/>
      <c r="AC1110" s="119"/>
      <c r="AD1110" s="119"/>
      <c r="AE1110" s="119"/>
      <c r="AG1110" s="146"/>
      <c r="AN1110" s="119"/>
      <c r="AO1110" s="119"/>
      <c r="AP1110" s="119"/>
      <c r="AQ1110" s="119"/>
      <c r="AR1110" s="119"/>
      <c r="AS1110" s="119"/>
      <c r="AT1110" s="119"/>
      <c r="AU1110" s="119"/>
    </row>
    <row r="1111" spans="3:47">
      <c r="C1111" s="24"/>
      <c r="D1111" s="24"/>
      <c r="AA1111" s="119"/>
      <c r="AB1111" s="119"/>
      <c r="AC1111" s="119"/>
      <c r="AD1111" s="119"/>
      <c r="AE1111" s="119"/>
      <c r="AG1111" s="146"/>
      <c r="AN1111" s="119"/>
      <c r="AO1111" s="119"/>
      <c r="AP1111" s="119"/>
      <c r="AQ1111" s="119"/>
      <c r="AR1111" s="119"/>
      <c r="AS1111" s="119"/>
      <c r="AT1111" s="119"/>
      <c r="AU1111" s="119"/>
    </row>
    <row r="1112" spans="3:47">
      <c r="C1112" s="24"/>
      <c r="D1112" s="24"/>
      <c r="AA1112" s="119"/>
      <c r="AB1112" s="119"/>
      <c r="AC1112" s="119"/>
      <c r="AD1112" s="119"/>
      <c r="AE1112" s="119"/>
      <c r="AG1112" s="146"/>
      <c r="AN1112" s="119"/>
      <c r="AO1112" s="119"/>
      <c r="AP1112" s="119"/>
      <c r="AQ1112" s="119"/>
      <c r="AR1112" s="119"/>
      <c r="AS1112" s="119"/>
      <c r="AT1112" s="119"/>
      <c r="AU1112" s="119"/>
    </row>
    <row r="1113" spans="3:47">
      <c r="C1113" s="24"/>
      <c r="D1113" s="24"/>
      <c r="AA1113" s="119"/>
      <c r="AB1113" s="119"/>
      <c r="AC1113" s="119"/>
      <c r="AD1113" s="119"/>
      <c r="AE1113" s="119"/>
      <c r="AG1113" s="146"/>
      <c r="AN1113" s="119"/>
      <c r="AO1113" s="119"/>
      <c r="AP1113" s="119"/>
      <c r="AQ1113" s="119"/>
      <c r="AR1113" s="119"/>
      <c r="AS1113" s="119"/>
      <c r="AT1113" s="119"/>
      <c r="AU1113" s="119"/>
    </row>
    <row r="1114" spans="3:47">
      <c r="C1114" s="24"/>
      <c r="D1114" s="24"/>
      <c r="AA1114" s="119"/>
      <c r="AB1114" s="119"/>
      <c r="AC1114" s="119"/>
      <c r="AD1114" s="119"/>
      <c r="AE1114" s="119"/>
      <c r="AG1114" s="146"/>
      <c r="AN1114" s="119"/>
      <c r="AO1114" s="119"/>
      <c r="AP1114" s="119"/>
      <c r="AQ1114" s="119"/>
      <c r="AR1114" s="119"/>
      <c r="AS1114" s="119"/>
      <c r="AT1114" s="119"/>
      <c r="AU1114" s="119"/>
    </row>
    <row r="1115" spans="3:47">
      <c r="C1115" s="24"/>
      <c r="D1115" s="24"/>
      <c r="AA1115" s="119"/>
      <c r="AB1115" s="119"/>
      <c r="AC1115" s="119"/>
      <c r="AD1115" s="119"/>
      <c r="AE1115" s="119"/>
      <c r="AG1115" s="146"/>
      <c r="AN1115" s="119"/>
      <c r="AO1115" s="119"/>
      <c r="AP1115" s="119"/>
      <c r="AQ1115" s="119"/>
      <c r="AR1115" s="119"/>
      <c r="AS1115" s="119"/>
      <c r="AT1115" s="119"/>
      <c r="AU1115" s="119"/>
    </row>
    <row r="1116" spans="3:47">
      <c r="C1116" s="24"/>
      <c r="D1116" s="24"/>
      <c r="AA1116" s="119"/>
      <c r="AB1116" s="119"/>
      <c r="AC1116" s="119"/>
      <c r="AD1116" s="119"/>
      <c r="AE1116" s="119"/>
      <c r="AG1116" s="146"/>
      <c r="AN1116" s="119"/>
      <c r="AO1116" s="119"/>
      <c r="AP1116" s="119"/>
      <c r="AQ1116" s="119"/>
      <c r="AR1116" s="119"/>
      <c r="AS1116" s="119"/>
      <c r="AT1116" s="119"/>
      <c r="AU1116" s="119"/>
    </row>
    <row r="1117" spans="3:47">
      <c r="C1117" s="24"/>
      <c r="D1117" s="24"/>
      <c r="AA1117" s="119"/>
      <c r="AB1117" s="119"/>
      <c r="AC1117" s="119"/>
      <c r="AD1117" s="119"/>
      <c r="AE1117" s="119"/>
      <c r="AG1117" s="146"/>
      <c r="AN1117" s="119"/>
      <c r="AO1117" s="119"/>
      <c r="AP1117" s="119"/>
      <c r="AQ1117" s="119"/>
      <c r="AR1117" s="119"/>
      <c r="AS1117" s="119"/>
      <c r="AT1117" s="119"/>
      <c r="AU1117" s="119"/>
    </row>
    <row r="1118" spans="3:47">
      <c r="C1118" s="24"/>
      <c r="D1118" s="24"/>
      <c r="AA1118" s="119"/>
      <c r="AB1118" s="119"/>
      <c r="AC1118" s="119"/>
      <c r="AD1118" s="119"/>
      <c r="AE1118" s="119"/>
      <c r="AG1118" s="146"/>
      <c r="AN1118" s="119"/>
      <c r="AO1118" s="119"/>
      <c r="AP1118" s="119"/>
      <c r="AQ1118" s="119"/>
      <c r="AR1118" s="119"/>
      <c r="AS1118" s="119"/>
      <c r="AT1118" s="119"/>
      <c r="AU1118" s="119"/>
    </row>
    <row r="1119" spans="3:47">
      <c r="C1119" s="24"/>
      <c r="D1119" s="24"/>
      <c r="AA1119" s="119"/>
      <c r="AB1119" s="119"/>
      <c r="AC1119" s="119"/>
      <c r="AD1119" s="119"/>
      <c r="AE1119" s="119"/>
      <c r="AG1119" s="146"/>
      <c r="AN1119" s="119"/>
      <c r="AO1119" s="119"/>
      <c r="AP1119" s="119"/>
      <c r="AQ1119" s="119"/>
      <c r="AR1119" s="119"/>
      <c r="AS1119" s="119"/>
      <c r="AT1119" s="119"/>
      <c r="AU1119" s="119"/>
    </row>
    <row r="1120" spans="3:47">
      <c r="C1120" s="24"/>
      <c r="D1120" s="24"/>
      <c r="AA1120" s="119"/>
      <c r="AB1120" s="119"/>
      <c r="AC1120" s="119"/>
      <c r="AD1120" s="119"/>
      <c r="AE1120" s="119"/>
      <c r="AG1120" s="146"/>
      <c r="AN1120" s="119"/>
      <c r="AO1120" s="119"/>
      <c r="AP1120" s="119"/>
      <c r="AQ1120" s="119"/>
      <c r="AR1120" s="119"/>
      <c r="AS1120" s="119"/>
      <c r="AT1120" s="119"/>
      <c r="AU1120" s="119"/>
    </row>
    <row r="1121" spans="3:47">
      <c r="C1121" s="24"/>
      <c r="D1121" s="24"/>
      <c r="AA1121" s="119"/>
      <c r="AB1121" s="119"/>
      <c r="AC1121" s="119"/>
      <c r="AD1121" s="119"/>
      <c r="AE1121" s="119"/>
      <c r="AG1121" s="146"/>
      <c r="AN1121" s="119"/>
      <c r="AO1121" s="119"/>
      <c r="AP1121" s="119"/>
      <c r="AQ1121" s="119"/>
      <c r="AR1121" s="119"/>
      <c r="AS1121" s="119"/>
      <c r="AT1121" s="119"/>
      <c r="AU1121" s="119"/>
    </row>
    <row r="1122" spans="3:47">
      <c r="C1122" s="24"/>
      <c r="D1122" s="24"/>
      <c r="AA1122" s="119"/>
      <c r="AB1122" s="119"/>
      <c r="AC1122" s="119"/>
      <c r="AD1122" s="119"/>
      <c r="AE1122" s="119"/>
      <c r="AG1122" s="146"/>
      <c r="AN1122" s="119"/>
      <c r="AO1122" s="119"/>
      <c r="AP1122" s="119"/>
      <c r="AQ1122" s="119"/>
      <c r="AR1122" s="119"/>
      <c r="AS1122" s="119"/>
      <c r="AT1122" s="119"/>
      <c r="AU1122" s="119"/>
    </row>
    <row r="1123" spans="3:47">
      <c r="C1123" s="24"/>
      <c r="D1123" s="24"/>
      <c r="AA1123" s="119"/>
      <c r="AB1123" s="119"/>
      <c r="AC1123" s="119"/>
      <c r="AD1123" s="119"/>
      <c r="AE1123" s="119"/>
      <c r="AG1123" s="146"/>
      <c r="AN1123" s="119"/>
      <c r="AO1123" s="119"/>
      <c r="AP1123" s="119"/>
      <c r="AQ1123" s="119"/>
      <c r="AR1123" s="119"/>
      <c r="AS1123" s="119"/>
      <c r="AT1123" s="119"/>
      <c r="AU1123" s="119"/>
    </row>
    <row r="1124" spans="3:47">
      <c r="C1124" s="24"/>
      <c r="D1124" s="24"/>
      <c r="AA1124" s="119"/>
      <c r="AB1124" s="119"/>
      <c r="AC1124" s="119"/>
      <c r="AD1124" s="119"/>
      <c r="AE1124" s="119"/>
      <c r="AG1124" s="146"/>
      <c r="AN1124" s="119"/>
      <c r="AO1124" s="119"/>
      <c r="AP1124" s="119"/>
      <c r="AQ1124" s="119"/>
      <c r="AR1124" s="119"/>
      <c r="AS1124" s="119"/>
      <c r="AT1124" s="119"/>
      <c r="AU1124" s="119"/>
    </row>
    <row r="1125" spans="3:47">
      <c r="C1125" s="24"/>
      <c r="D1125" s="24"/>
      <c r="AA1125" s="119"/>
      <c r="AB1125" s="119"/>
      <c r="AC1125" s="119"/>
      <c r="AD1125" s="119"/>
      <c r="AE1125" s="119"/>
      <c r="AG1125" s="146"/>
      <c r="AN1125" s="119"/>
      <c r="AO1125" s="119"/>
      <c r="AP1125" s="119"/>
      <c r="AQ1125" s="119"/>
      <c r="AR1125" s="119"/>
      <c r="AS1125" s="119"/>
      <c r="AT1125" s="119"/>
      <c r="AU1125" s="119"/>
    </row>
    <row r="1126" spans="3:47">
      <c r="C1126" s="24"/>
      <c r="D1126" s="24"/>
      <c r="AA1126" s="119"/>
      <c r="AB1126" s="119"/>
      <c r="AC1126" s="119"/>
      <c r="AD1126" s="119"/>
      <c r="AE1126" s="119"/>
      <c r="AG1126" s="146"/>
      <c r="AN1126" s="119"/>
      <c r="AO1126" s="119"/>
      <c r="AP1126" s="119"/>
      <c r="AQ1126" s="119"/>
      <c r="AR1126" s="119"/>
      <c r="AS1126" s="119"/>
      <c r="AT1126" s="119"/>
      <c r="AU1126" s="119"/>
    </row>
    <row r="1127" spans="3:47">
      <c r="C1127" s="24"/>
      <c r="D1127" s="24"/>
      <c r="AA1127" s="119"/>
      <c r="AB1127" s="119"/>
      <c r="AC1127" s="119"/>
      <c r="AD1127" s="119"/>
      <c r="AE1127" s="119"/>
      <c r="AG1127" s="146"/>
      <c r="AN1127" s="119"/>
      <c r="AO1127" s="119"/>
      <c r="AP1127" s="119"/>
      <c r="AQ1127" s="119"/>
      <c r="AR1127" s="119"/>
      <c r="AS1127" s="119"/>
      <c r="AT1127" s="119"/>
      <c r="AU1127" s="119"/>
    </row>
    <row r="1128" spans="3:47">
      <c r="C1128" s="24"/>
      <c r="D1128" s="24"/>
      <c r="AA1128" s="119"/>
      <c r="AB1128" s="119"/>
      <c r="AC1128" s="119"/>
      <c r="AD1128" s="119"/>
      <c r="AE1128" s="119"/>
      <c r="AG1128" s="146"/>
      <c r="AN1128" s="119"/>
      <c r="AO1128" s="119"/>
      <c r="AP1128" s="119"/>
      <c r="AQ1128" s="119"/>
      <c r="AR1128" s="119"/>
      <c r="AS1128" s="119"/>
      <c r="AT1128" s="119"/>
      <c r="AU1128" s="119"/>
    </row>
    <row r="1129" spans="3:47">
      <c r="C1129" s="24"/>
      <c r="D1129" s="24"/>
      <c r="AA1129" s="119"/>
      <c r="AB1129" s="119"/>
      <c r="AC1129" s="119"/>
      <c r="AD1129" s="119"/>
      <c r="AE1129" s="119"/>
      <c r="AG1129" s="146"/>
      <c r="AN1129" s="119"/>
      <c r="AO1129" s="119"/>
      <c r="AP1129" s="119"/>
      <c r="AQ1129" s="119"/>
      <c r="AR1129" s="119"/>
      <c r="AS1129" s="119"/>
      <c r="AT1129" s="119"/>
      <c r="AU1129" s="119"/>
    </row>
    <row r="1130" spans="3:47">
      <c r="C1130" s="24"/>
      <c r="D1130" s="24"/>
      <c r="AA1130" s="119"/>
      <c r="AB1130" s="119"/>
      <c r="AC1130" s="119"/>
      <c r="AD1130" s="119"/>
      <c r="AE1130" s="119"/>
      <c r="AG1130" s="146"/>
      <c r="AN1130" s="119"/>
      <c r="AO1130" s="119"/>
      <c r="AP1130" s="119"/>
      <c r="AQ1130" s="119"/>
      <c r="AR1130" s="119"/>
      <c r="AS1130" s="119"/>
      <c r="AT1130" s="119"/>
      <c r="AU1130" s="119"/>
    </row>
    <row r="1131" spans="3:47">
      <c r="C1131" s="24"/>
      <c r="D1131" s="24"/>
      <c r="AA1131" s="119"/>
      <c r="AB1131" s="119"/>
      <c r="AC1131" s="119"/>
      <c r="AD1131" s="119"/>
      <c r="AE1131" s="119"/>
      <c r="AG1131" s="146"/>
      <c r="AN1131" s="119"/>
      <c r="AO1131" s="119"/>
      <c r="AP1131" s="119"/>
      <c r="AQ1131" s="119"/>
      <c r="AR1131" s="119"/>
      <c r="AS1131" s="119"/>
      <c r="AT1131" s="119"/>
      <c r="AU1131" s="119"/>
    </row>
    <row r="1132" spans="3:47">
      <c r="C1132" s="24"/>
      <c r="D1132" s="24"/>
      <c r="AA1132" s="119"/>
      <c r="AB1132" s="119"/>
      <c r="AC1132" s="119"/>
      <c r="AD1132" s="119"/>
      <c r="AE1132" s="119"/>
      <c r="AG1132" s="146"/>
      <c r="AN1132" s="119"/>
      <c r="AO1132" s="119"/>
      <c r="AP1132" s="119"/>
      <c r="AQ1132" s="119"/>
      <c r="AR1132" s="119"/>
      <c r="AS1132" s="119"/>
      <c r="AT1132" s="119"/>
      <c r="AU1132" s="119"/>
    </row>
    <row r="1133" spans="3:47">
      <c r="C1133" s="24"/>
      <c r="D1133" s="24"/>
      <c r="AA1133" s="119"/>
      <c r="AB1133" s="119"/>
      <c r="AC1133" s="119"/>
      <c r="AD1133" s="119"/>
      <c r="AE1133" s="119"/>
      <c r="AG1133" s="146"/>
      <c r="AN1133" s="119"/>
      <c r="AO1133" s="119"/>
      <c r="AP1133" s="119"/>
      <c r="AQ1133" s="119"/>
      <c r="AR1133" s="119"/>
      <c r="AS1133" s="119"/>
      <c r="AT1133" s="119"/>
      <c r="AU1133" s="119"/>
    </row>
    <row r="1134" spans="3:47">
      <c r="C1134" s="24"/>
      <c r="D1134" s="24"/>
      <c r="AA1134" s="119"/>
      <c r="AB1134" s="119"/>
      <c r="AC1134" s="119"/>
      <c r="AD1134" s="119"/>
      <c r="AE1134" s="119"/>
      <c r="AG1134" s="146"/>
      <c r="AN1134" s="119"/>
      <c r="AO1134" s="119"/>
      <c r="AP1134" s="119"/>
      <c r="AQ1134" s="119"/>
      <c r="AR1134" s="119"/>
      <c r="AS1134" s="119"/>
      <c r="AT1134" s="119"/>
      <c r="AU1134" s="119"/>
    </row>
    <row r="1135" spans="3:47">
      <c r="C1135" s="24"/>
      <c r="D1135" s="24"/>
      <c r="AA1135" s="119"/>
      <c r="AB1135" s="119"/>
      <c r="AC1135" s="119"/>
      <c r="AD1135" s="119"/>
      <c r="AE1135" s="119"/>
      <c r="AG1135" s="146"/>
      <c r="AN1135" s="119"/>
      <c r="AO1135" s="119"/>
      <c r="AP1135" s="119"/>
      <c r="AQ1135" s="119"/>
      <c r="AR1135" s="119"/>
      <c r="AS1135" s="119"/>
      <c r="AT1135" s="119"/>
      <c r="AU1135" s="119"/>
    </row>
    <row r="1136" spans="3:47">
      <c r="C1136" s="24"/>
      <c r="D1136" s="24"/>
      <c r="AA1136" s="119"/>
      <c r="AB1136" s="119"/>
      <c r="AC1136" s="119"/>
      <c r="AD1136" s="119"/>
      <c r="AE1136" s="119"/>
      <c r="AG1136" s="146"/>
      <c r="AN1136" s="119"/>
      <c r="AO1136" s="119"/>
      <c r="AP1136" s="119"/>
      <c r="AQ1136" s="119"/>
      <c r="AR1136" s="119"/>
      <c r="AS1136" s="119"/>
      <c r="AT1136" s="119"/>
      <c r="AU1136" s="119"/>
    </row>
    <row r="1137" spans="3:47">
      <c r="C1137" s="24"/>
      <c r="D1137" s="24"/>
      <c r="AA1137" s="119"/>
      <c r="AB1137" s="119"/>
      <c r="AC1137" s="119"/>
      <c r="AD1137" s="119"/>
      <c r="AE1137" s="119"/>
      <c r="AG1137" s="146"/>
      <c r="AN1137" s="119"/>
      <c r="AO1137" s="119"/>
      <c r="AP1137" s="119"/>
      <c r="AQ1137" s="119"/>
      <c r="AR1137" s="119"/>
      <c r="AS1137" s="119"/>
      <c r="AT1137" s="119"/>
      <c r="AU1137" s="119"/>
    </row>
    <row r="1138" spans="3:47">
      <c r="C1138" s="24"/>
      <c r="D1138" s="24"/>
      <c r="AA1138" s="119"/>
      <c r="AB1138" s="119"/>
      <c r="AC1138" s="119"/>
      <c r="AD1138" s="119"/>
      <c r="AE1138" s="119"/>
      <c r="AG1138" s="146"/>
      <c r="AN1138" s="119"/>
      <c r="AO1138" s="119"/>
      <c r="AP1138" s="119"/>
      <c r="AQ1138" s="119"/>
      <c r="AR1138" s="119"/>
      <c r="AS1138" s="119"/>
      <c r="AT1138" s="119"/>
      <c r="AU1138" s="119"/>
    </row>
    <row r="1139" spans="3:47">
      <c r="C1139" s="24"/>
      <c r="D1139" s="24"/>
      <c r="AA1139" s="119"/>
      <c r="AB1139" s="119"/>
      <c r="AC1139" s="119"/>
      <c r="AD1139" s="119"/>
      <c r="AE1139" s="119"/>
      <c r="AG1139" s="146"/>
      <c r="AN1139" s="119"/>
      <c r="AO1139" s="119"/>
      <c r="AP1139" s="119"/>
      <c r="AQ1139" s="119"/>
      <c r="AR1139" s="119"/>
      <c r="AS1139" s="119"/>
      <c r="AT1139" s="119"/>
      <c r="AU1139" s="119"/>
    </row>
    <row r="1140" spans="3:47">
      <c r="C1140" s="24"/>
      <c r="D1140" s="24"/>
      <c r="AA1140" s="119"/>
      <c r="AB1140" s="119"/>
      <c r="AC1140" s="119"/>
      <c r="AD1140" s="119"/>
      <c r="AE1140" s="119"/>
      <c r="AG1140" s="146"/>
      <c r="AN1140" s="119"/>
      <c r="AO1140" s="119"/>
      <c r="AP1140" s="119"/>
      <c r="AQ1140" s="119"/>
      <c r="AR1140" s="119"/>
      <c r="AS1140" s="119"/>
      <c r="AT1140" s="119"/>
      <c r="AU1140" s="119"/>
    </row>
    <row r="1141" spans="3:47">
      <c r="C1141" s="24"/>
      <c r="D1141" s="24"/>
      <c r="AA1141" s="119"/>
      <c r="AB1141" s="119"/>
      <c r="AC1141" s="119"/>
      <c r="AD1141" s="119"/>
      <c r="AE1141" s="119"/>
      <c r="AG1141" s="146"/>
      <c r="AN1141" s="119"/>
      <c r="AO1141" s="119"/>
      <c r="AP1141" s="119"/>
      <c r="AQ1141" s="119"/>
      <c r="AR1141" s="119"/>
      <c r="AS1141" s="119"/>
      <c r="AT1141" s="119"/>
      <c r="AU1141" s="119"/>
    </row>
    <row r="1142" spans="3:47">
      <c r="C1142" s="24"/>
      <c r="D1142" s="24"/>
      <c r="AA1142" s="119"/>
      <c r="AB1142" s="119"/>
      <c r="AC1142" s="119"/>
      <c r="AD1142" s="119"/>
      <c r="AE1142" s="119"/>
      <c r="AG1142" s="146"/>
      <c r="AN1142" s="119"/>
      <c r="AO1142" s="119"/>
      <c r="AP1142" s="119"/>
      <c r="AQ1142" s="119"/>
      <c r="AR1142" s="119"/>
      <c r="AS1142" s="119"/>
      <c r="AT1142" s="119"/>
      <c r="AU1142" s="119"/>
    </row>
    <row r="1143" spans="3:47">
      <c r="C1143" s="24"/>
      <c r="D1143" s="24"/>
      <c r="AA1143" s="119"/>
      <c r="AB1143" s="119"/>
      <c r="AC1143" s="119"/>
      <c r="AD1143" s="119"/>
      <c r="AE1143" s="119"/>
      <c r="AG1143" s="146"/>
      <c r="AN1143" s="119"/>
      <c r="AO1143" s="119"/>
      <c r="AP1143" s="119"/>
      <c r="AQ1143" s="119"/>
      <c r="AR1143" s="119"/>
      <c r="AS1143" s="119"/>
      <c r="AT1143" s="119"/>
      <c r="AU1143" s="119"/>
    </row>
    <row r="1144" spans="3:47">
      <c r="C1144" s="24"/>
      <c r="D1144" s="24"/>
      <c r="AA1144" s="119"/>
      <c r="AB1144" s="119"/>
      <c r="AC1144" s="119"/>
      <c r="AD1144" s="119"/>
      <c r="AE1144" s="119"/>
      <c r="AG1144" s="146"/>
      <c r="AN1144" s="119"/>
      <c r="AO1144" s="119"/>
      <c r="AP1144" s="119"/>
      <c r="AQ1144" s="119"/>
      <c r="AR1144" s="119"/>
      <c r="AS1144" s="119"/>
      <c r="AT1144" s="119"/>
      <c r="AU1144" s="119"/>
    </row>
    <row r="1145" spans="3:47">
      <c r="C1145" s="24"/>
      <c r="D1145" s="24"/>
      <c r="AA1145" s="119"/>
      <c r="AB1145" s="119"/>
      <c r="AC1145" s="119"/>
      <c r="AD1145" s="119"/>
      <c r="AE1145" s="119"/>
      <c r="AG1145" s="146"/>
      <c r="AN1145" s="119"/>
      <c r="AO1145" s="119"/>
      <c r="AP1145" s="119"/>
      <c r="AQ1145" s="119"/>
      <c r="AR1145" s="119"/>
      <c r="AS1145" s="119"/>
      <c r="AT1145" s="119"/>
      <c r="AU1145" s="119"/>
    </row>
    <row r="1146" spans="3:47">
      <c r="C1146" s="24"/>
      <c r="D1146" s="24"/>
      <c r="AA1146" s="119"/>
      <c r="AB1146" s="119"/>
      <c r="AC1146" s="119"/>
      <c r="AD1146" s="119"/>
      <c r="AE1146" s="119"/>
      <c r="AG1146" s="146"/>
      <c r="AN1146" s="119"/>
      <c r="AO1146" s="119"/>
      <c r="AP1146" s="119"/>
      <c r="AQ1146" s="119"/>
      <c r="AR1146" s="119"/>
      <c r="AS1146" s="119"/>
      <c r="AT1146" s="119"/>
      <c r="AU1146" s="119"/>
    </row>
    <row r="1147" spans="3:47">
      <c r="C1147" s="24"/>
      <c r="D1147" s="24"/>
      <c r="AA1147" s="119"/>
      <c r="AB1147" s="119"/>
      <c r="AC1147" s="119"/>
      <c r="AD1147" s="119"/>
      <c r="AE1147" s="119"/>
      <c r="AG1147" s="146"/>
      <c r="AN1147" s="119"/>
      <c r="AO1147" s="119"/>
      <c r="AP1147" s="119"/>
      <c r="AQ1147" s="119"/>
      <c r="AR1147" s="119"/>
      <c r="AS1147" s="119"/>
      <c r="AT1147" s="119"/>
      <c r="AU1147" s="119"/>
    </row>
    <row r="1148" spans="3:47">
      <c r="C1148" s="24"/>
      <c r="D1148" s="24"/>
      <c r="AA1148" s="119"/>
      <c r="AB1148" s="119"/>
      <c r="AC1148" s="119"/>
      <c r="AD1148" s="119"/>
      <c r="AE1148" s="119"/>
      <c r="AG1148" s="146"/>
      <c r="AN1148" s="119"/>
      <c r="AO1148" s="119"/>
      <c r="AP1148" s="119"/>
      <c r="AQ1148" s="119"/>
      <c r="AR1148" s="119"/>
      <c r="AS1148" s="119"/>
      <c r="AT1148" s="119"/>
      <c r="AU1148" s="119"/>
    </row>
    <row r="1149" spans="3:47">
      <c r="C1149" s="24"/>
      <c r="D1149" s="24"/>
      <c r="AA1149" s="119"/>
      <c r="AB1149" s="119"/>
      <c r="AC1149" s="119"/>
      <c r="AD1149" s="119"/>
      <c r="AE1149" s="119"/>
      <c r="AG1149" s="146"/>
      <c r="AN1149" s="119"/>
      <c r="AO1149" s="119"/>
      <c r="AP1149" s="119"/>
      <c r="AQ1149" s="119"/>
      <c r="AR1149" s="119"/>
      <c r="AS1149" s="119"/>
      <c r="AT1149" s="119"/>
      <c r="AU1149" s="119"/>
    </row>
    <row r="1150" spans="3:47">
      <c r="C1150" s="24"/>
      <c r="D1150" s="24"/>
      <c r="AA1150" s="119"/>
      <c r="AB1150" s="119"/>
      <c r="AC1150" s="119"/>
      <c r="AD1150" s="119"/>
      <c r="AE1150" s="119"/>
      <c r="AG1150" s="146"/>
      <c r="AN1150" s="119"/>
      <c r="AO1150" s="119"/>
      <c r="AP1150" s="119"/>
      <c r="AQ1150" s="119"/>
      <c r="AR1150" s="119"/>
      <c r="AS1150" s="119"/>
      <c r="AT1150" s="119"/>
      <c r="AU1150" s="119"/>
    </row>
    <row r="1151" spans="3:47">
      <c r="C1151" s="24"/>
      <c r="D1151" s="24"/>
      <c r="AA1151" s="119"/>
      <c r="AB1151" s="119"/>
      <c r="AC1151" s="119"/>
      <c r="AD1151" s="119"/>
      <c r="AE1151" s="119"/>
      <c r="AG1151" s="146"/>
      <c r="AN1151" s="119"/>
      <c r="AO1151" s="119"/>
      <c r="AP1151" s="119"/>
      <c r="AQ1151" s="119"/>
      <c r="AR1151" s="119"/>
      <c r="AS1151" s="119"/>
      <c r="AT1151" s="119"/>
      <c r="AU1151" s="119"/>
    </row>
    <row r="1152" spans="3:47">
      <c r="C1152" s="24"/>
      <c r="D1152" s="24"/>
      <c r="AA1152" s="119"/>
      <c r="AB1152" s="119"/>
      <c r="AC1152" s="119"/>
      <c r="AD1152" s="119"/>
      <c r="AE1152" s="119"/>
      <c r="AG1152" s="146"/>
      <c r="AN1152" s="119"/>
      <c r="AO1152" s="119"/>
      <c r="AP1152" s="119"/>
      <c r="AQ1152" s="119"/>
      <c r="AR1152" s="119"/>
      <c r="AS1152" s="119"/>
      <c r="AT1152" s="119"/>
      <c r="AU1152" s="119"/>
    </row>
    <row r="1153" spans="3:48">
      <c r="C1153" s="24"/>
      <c r="D1153" s="24"/>
      <c r="AA1153" s="119"/>
      <c r="AB1153" s="119"/>
      <c r="AC1153" s="119"/>
      <c r="AD1153" s="119"/>
      <c r="AE1153" s="119"/>
      <c r="AG1153" s="146"/>
      <c r="AN1153" s="119"/>
      <c r="AO1153" s="119"/>
      <c r="AP1153" s="119"/>
      <c r="AQ1153" s="119"/>
      <c r="AR1153" s="119"/>
      <c r="AS1153" s="119"/>
      <c r="AT1153" s="119"/>
      <c r="AU1153" s="119"/>
      <c r="AV1153" s="119"/>
    </row>
    <row r="1154" spans="3:48">
      <c r="C1154" s="24"/>
      <c r="D1154" s="24"/>
      <c r="AA1154" s="119"/>
      <c r="AB1154" s="119"/>
      <c r="AC1154" s="119"/>
      <c r="AD1154" s="119"/>
      <c r="AE1154" s="119"/>
      <c r="AG1154" s="146"/>
      <c r="AN1154" s="119"/>
      <c r="AO1154" s="119"/>
      <c r="AP1154" s="119"/>
      <c r="AQ1154" s="119"/>
      <c r="AR1154" s="119"/>
      <c r="AS1154" s="119"/>
      <c r="AT1154" s="119"/>
      <c r="AU1154" s="119"/>
    </row>
    <row r="1155" spans="3:48">
      <c r="C1155" s="24"/>
      <c r="D1155" s="24"/>
      <c r="AA1155" s="119"/>
      <c r="AB1155" s="119"/>
      <c r="AC1155" s="119"/>
      <c r="AD1155" s="119"/>
      <c r="AE1155" s="119"/>
      <c r="AG1155" s="146"/>
      <c r="AN1155" s="119"/>
      <c r="AO1155" s="119"/>
      <c r="AP1155" s="119"/>
      <c r="AQ1155" s="119"/>
      <c r="AR1155" s="119"/>
      <c r="AS1155" s="119"/>
      <c r="AT1155" s="119"/>
      <c r="AU1155" s="119"/>
    </row>
    <row r="1156" spans="3:48">
      <c r="C1156" s="24"/>
      <c r="D1156" s="24"/>
      <c r="AA1156" s="119"/>
      <c r="AB1156" s="119"/>
      <c r="AC1156" s="119"/>
      <c r="AD1156" s="119"/>
      <c r="AE1156" s="119"/>
      <c r="AG1156" s="146"/>
      <c r="AN1156" s="119"/>
      <c r="AO1156" s="119"/>
      <c r="AP1156" s="119"/>
      <c r="AQ1156" s="119"/>
      <c r="AR1156" s="119"/>
      <c r="AS1156" s="119"/>
      <c r="AT1156" s="119"/>
      <c r="AU1156" s="119"/>
    </row>
    <row r="1157" spans="3:48">
      <c r="C1157" s="24"/>
      <c r="D1157" s="24"/>
      <c r="AA1157" s="119"/>
      <c r="AB1157" s="119"/>
      <c r="AC1157" s="119"/>
      <c r="AD1157" s="119"/>
      <c r="AE1157" s="119"/>
      <c r="AG1157" s="146"/>
      <c r="AN1157" s="119"/>
      <c r="AO1157" s="119"/>
      <c r="AP1157" s="119"/>
      <c r="AQ1157" s="119"/>
      <c r="AR1157" s="119"/>
      <c r="AS1157" s="119"/>
      <c r="AT1157" s="119"/>
      <c r="AU1157" s="119"/>
    </row>
    <row r="1158" spans="3:48">
      <c r="C1158" s="24"/>
      <c r="D1158" s="24"/>
      <c r="AA1158" s="119"/>
      <c r="AB1158" s="119"/>
      <c r="AC1158" s="119"/>
      <c r="AD1158" s="119"/>
      <c r="AE1158" s="119"/>
      <c r="AG1158" s="146"/>
      <c r="AN1158" s="119"/>
      <c r="AO1158" s="119"/>
      <c r="AP1158" s="119"/>
      <c r="AQ1158" s="119"/>
      <c r="AR1158" s="119"/>
      <c r="AS1158" s="119"/>
      <c r="AT1158" s="119"/>
      <c r="AU1158" s="119"/>
    </row>
    <row r="1159" spans="3:48">
      <c r="C1159" s="24"/>
      <c r="D1159" s="24"/>
      <c r="AA1159" s="119"/>
      <c r="AB1159" s="119"/>
      <c r="AC1159" s="119"/>
      <c r="AD1159" s="119"/>
      <c r="AE1159" s="119"/>
      <c r="AG1159" s="146"/>
      <c r="AN1159" s="119"/>
      <c r="AO1159" s="119"/>
      <c r="AP1159" s="119"/>
      <c r="AQ1159" s="119"/>
      <c r="AR1159" s="119"/>
      <c r="AS1159" s="119"/>
      <c r="AT1159" s="119"/>
      <c r="AU1159" s="119"/>
    </row>
    <row r="1160" spans="3:48">
      <c r="C1160" s="24"/>
      <c r="D1160" s="24"/>
      <c r="AA1160" s="119"/>
      <c r="AB1160" s="119"/>
      <c r="AC1160" s="119"/>
      <c r="AD1160" s="119"/>
      <c r="AE1160" s="119"/>
      <c r="AG1160" s="146"/>
      <c r="AN1160" s="119"/>
      <c r="AO1160" s="119"/>
      <c r="AP1160" s="119"/>
      <c r="AQ1160" s="119"/>
      <c r="AR1160" s="119"/>
      <c r="AS1160" s="119"/>
      <c r="AT1160" s="119"/>
      <c r="AU1160" s="119"/>
    </row>
    <row r="1161" spans="3:48">
      <c r="C1161" s="24"/>
      <c r="D1161" s="24"/>
      <c r="AA1161" s="119"/>
      <c r="AB1161" s="119"/>
      <c r="AC1161" s="119"/>
      <c r="AD1161" s="119"/>
      <c r="AE1161" s="119"/>
      <c r="AG1161" s="146"/>
      <c r="AN1161" s="119"/>
      <c r="AO1161" s="119"/>
      <c r="AP1161" s="119"/>
      <c r="AQ1161" s="119"/>
      <c r="AR1161" s="119"/>
      <c r="AS1161" s="119"/>
      <c r="AT1161" s="119"/>
      <c r="AU1161" s="119"/>
    </row>
    <row r="1162" spans="3:48">
      <c r="C1162" s="24"/>
      <c r="D1162" s="24"/>
      <c r="AA1162" s="119"/>
      <c r="AB1162" s="119"/>
      <c r="AC1162" s="119"/>
      <c r="AD1162" s="119"/>
      <c r="AE1162" s="119"/>
      <c r="AG1162" s="146"/>
      <c r="AN1162" s="119"/>
      <c r="AO1162" s="119"/>
      <c r="AP1162" s="119"/>
      <c r="AQ1162" s="119"/>
      <c r="AR1162" s="119"/>
      <c r="AS1162" s="119"/>
      <c r="AT1162" s="119"/>
      <c r="AU1162" s="119"/>
    </row>
    <row r="1163" spans="3:48">
      <c r="C1163" s="24"/>
      <c r="D1163" s="24"/>
      <c r="AA1163" s="119"/>
      <c r="AB1163" s="119"/>
      <c r="AC1163" s="119"/>
      <c r="AD1163" s="119"/>
      <c r="AE1163" s="119"/>
      <c r="AG1163" s="146"/>
      <c r="AN1163" s="119"/>
      <c r="AO1163" s="119"/>
      <c r="AP1163" s="119"/>
      <c r="AQ1163" s="119"/>
      <c r="AR1163" s="119"/>
      <c r="AS1163" s="119"/>
      <c r="AT1163" s="119"/>
      <c r="AU1163" s="119"/>
    </row>
    <row r="1164" spans="3:48">
      <c r="C1164" s="24"/>
      <c r="D1164" s="24"/>
      <c r="AA1164" s="119"/>
      <c r="AB1164" s="119"/>
      <c r="AC1164" s="119"/>
      <c r="AD1164" s="119"/>
      <c r="AE1164" s="119"/>
      <c r="AG1164" s="146"/>
      <c r="AN1164" s="119"/>
      <c r="AO1164" s="119"/>
      <c r="AP1164" s="119"/>
      <c r="AQ1164" s="119"/>
      <c r="AR1164" s="119"/>
      <c r="AS1164" s="119"/>
      <c r="AT1164" s="119"/>
      <c r="AU1164" s="119"/>
    </row>
    <row r="1165" spans="3:48">
      <c r="C1165" s="24"/>
      <c r="D1165" s="24"/>
      <c r="AA1165" s="119"/>
      <c r="AB1165" s="119"/>
      <c r="AC1165" s="119"/>
      <c r="AD1165" s="119"/>
      <c r="AE1165" s="119"/>
      <c r="AG1165" s="146"/>
      <c r="AN1165" s="119"/>
      <c r="AO1165" s="119"/>
      <c r="AP1165" s="119"/>
      <c r="AQ1165" s="119"/>
      <c r="AR1165" s="119"/>
      <c r="AS1165" s="119"/>
      <c r="AT1165" s="119"/>
      <c r="AU1165" s="119"/>
    </row>
    <row r="1166" spans="3:48">
      <c r="C1166" s="24"/>
      <c r="D1166" s="24"/>
      <c r="AA1166" s="119"/>
      <c r="AB1166" s="119"/>
      <c r="AC1166" s="119"/>
      <c r="AD1166" s="119"/>
      <c r="AE1166" s="119"/>
      <c r="AG1166" s="146"/>
      <c r="AN1166" s="119"/>
      <c r="AO1166" s="119"/>
      <c r="AP1166" s="119"/>
      <c r="AQ1166" s="119"/>
      <c r="AR1166" s="119"/>
      <c r="AS1166" s="119"/>
      <c r="AT1166" s="119"/>
      <c r="AU1166" s="119"/>
    </row>
    <row r="1167" spans="3:48">
      <c r="C1167" s="24"/>
      <c r="D1167" s="24"/>
      <c r="AA1167" s="119"/>
      <c r="AB1167" s="119"/>
      <c r="AC1167" s="119"/>
      <c r="AD1167" s="119"/>
      <c r="AE1167" s="119"/>
      <c r="AG1167" s="146"/>
      <c r="AN1167" s="119"/>
      <c r="AO1167" s="119"/>
      <c r="AP1167" s="119"/>
      <c r="AQ1167" s="119"/>
      <c r="AR1167" s="119"/>
      <c r="AS1167" s="119"/>
      <c r="AT1167" s="119"/>
      <c r="AU1167" s="119"/>
    </row>
    <row r="1168" spans="3:48">
      <c r="C1168" s="24"/>
      <c r="D1168" s="24"/>
      <c r="AA1168" s="119"/>
      <c r="AB1168" s="119"/>
      <c r="AC1168" s="119"/>
      <c r="AD1168" s="119"/>
      <c r="AE1168" s="119"/>
      <c r="AG1168" s="146"/>
      <c r="AN1168" s="119"/>
      <c r="AO1168" s="119"/>
      <c r="AP1168" s="119"/>
      <c r="AQ1168" s="119"/>
      <c r="AR1168" s="119"/>
      <c r="AS1168" s="119"/>
      <c r="AT1168" s="119"/>
      <c r="AU1168" s="119"/>
    </row>
    <row r="1169" spans="3:64">
      <c r="C1169" s="24"/>
      <c r="D1169" s="24"/>
      <c r="AA1169" s="119"/>
      <c r="AB1169" s="119"/>
      <c r="AC1169" s="119"/>
      <c r="AD1169" s="119"/>
      <c r="AE1169" s="119"/>
      <c r="AG1169" s="146"/>
      <c r="AN1169" s="119"/>
      <c r="AO1169" s="119"/>
      <c r="AP1169" s="119"/>
      <c r="AQ1169" s="119"/>
      <c r="AR1169" s="119"/>
      <c r="AS1169" s="119"/>
      <c r="AT1169" s="119"/>
      <c r="AU1169" s="119"/>
    </row>
    <row r="1170" spans="3:64">
      <c r="C1170" s="24"/>
      <c r="D1170" s="24"/>
      <c r="AA1170" s="119"/>
      <c r="AB1170" s="119"/>
      <c r="AC1170" s="119"/>
      <c r="AD1170" s="119"/>
      <c r="AE1170" s="119"/>
      <c r="AG1170" s="146"/>
      <c r="AN1170" s="119"/>
      <c r="AO1170" s="119"/>
      <c r="AP1170" s="119"/>
      <c r="AQ1170" s="119"/>
      <c r="AR1170" s="119"/>
      <c r="AS1170" s="119"/>
      <c r="AT1170" s="119"/>
      <c r="AU1170" s="119"/>
    </row>
    <row r="1171" spans="3:64">
      <c r="C1171" s="24"/>
      <c r="D1171" s="24"/>
      <c r="AA1171" s="119"/>
      <c r="AB1171" s="119"/>
      <c r="AC1171" s="119"/>
      <c r="AD1171" s="119"/>
      <c r="AE1171" s="119"/>
      <c r="AG1171" s="146"/>
      <c r="AN1171" s="119"/>
      <c r="AO1171" s="119"/>
      <c r="AP1171" s="119"/>
      <c r="AQ1171" s="119"/>
      <c r="AR1171" s="119"/>
      <c r="AS1171" s="119"/>
      <c r="AT1171" s="119"/>
      <c r="AU1171" s="119"/>
    </row>
    <row r="1172" spans="3:64">
      <c r="C1172" s="24"/>
      <c r="D1172" s="24"/>
      <c r="AA1172" s="119"/>
      <c r="AB1172" s="119"/>
      <c r="AC1172" s="119"/>
      <c r="AD1172" s="119"/>
      <c r="AE1172" s="119"/>
      <c r="AG1172" s="146"/>
      <c r="AN1172" s="119"/>
      <c r="AO1172" s="119"/>
      <c r="AP1172" s="119"/>
      <c r="AQ1172" s="119"/>
      <c r="AR1172" s="119"/>
      <c r="AS1172" s="119"/>
      <c r="AT1172" s="119"/>
      <c r="AU1172" s="119"/>
    </row>
    <row r="1173" spans="3:64">
      <c r="C1173" s="24"/>
      <c r="D1173" s="24"/>
      <c r="AA1173" s="119"/>
      <c r="AB1173" s="119"/>
      <c r="AC1173" s="119"/>
      <c r="AD1173" s="119"/>
      <c r="AE1173" s="119"/>
      <c r="AG1173" s="146"/>
      <c r="AN1173" s="119"/>
      <c r="AO1173" s="119"/>
      <c r="AP1173" s="119"/>
      <c r="AQ1173" s="119"/>
      <c r="AR1173" s="119"/>
      <c r="AS1173" s="119"/>
      <c r="AT1173" s="119"/>
      <c r="AU1173" s="119"/>
      <c r="AV1173" s="119"/>
      <c r="AW1173" s="119"/>
      <c r="AX1173" s="119"/>
      <c r="AY1173" s="119"/>
      <c r="AZ1173" s="119"/>
      <c r="BA1173" s="119"/>
      <c r="BB1173" s="119"/>
      <c r="BC1173" s="119"/>
      <c r="BD1173" s="119"/>
      <c r="BE1173" s="119"/>
      <c r="BF1173" s="119"/>
      <c r="BG1173" s="119"/>
      <c r="BH1173" s="119"/>
      <c r="BI1173" s="119"/>
      <c r="BJ1173" s="119"/>
      <c r="BK1173" s="119"/>
      <c r="BL1173" s="119"/>
    </row>
    <row r="1174" spans="3:64">
      <c r="C1174" s="24"/>
      <c r="D1174" s="24"/>
      <c r="AA1174" s="119"/>
      <c r="AB1174" s="119"/>
      <c r="AC1174" s="119"/>
      <c r="AD1174" s="119"/>
      <c r="AE1174" s="119"/>
      <c r="AG1174" s="146"/>
      <c r="AN1174" s="119"/>
      <c r="AO1174" s="119"/>
      <c r="AP1174" s="119"/>
      <c r="AQ1174" s="119"/>
      <c r="AR1174" s="119"/>
      <c r="AS1174" s="119"/>
      <c r="AT1174" s="119"/>
      <c r="AU1174" s="119"/>
    </row>
    <row r="1175" spans="3:64">
      <c r="C1175" s="24"/>
      <c r="D1175" s="24"/>
      <c r="AA1175" s="119"/>
      <c r="AB1175" s="119"/>
      <c r="AC1175" s="119"/>
      <c r="AD1175" s="119"/>
      <c r="AE1175" s="119"/>
      <c r="AG1175" s="146"/>
      <c r="AN1175" s="119"/>
      <c r="AO1175" s="119"/>
      <c r="AP1175" s="119"/>
      <c r="AQ1175" s="119"/>
      <c r="AR1175" s="119"/>
      <c r="AS1175" s="119"/>
      <c r="AT1175" s="119"/>
      <c r="AU1175" s="119"/>
    </row>
    <row r="1176" spans="3:64">
      <c r="C1176" s="24"/>
      <c r="D1176" s="24"/>
      <c r="AA1176" s="119"/>
      <c r="AB1176" s="119"/>
      <c r="AC1176" s="119"/>
      <c r="AD1176" s="119"/>
      <c r="AE1176" s="119"/>
      <c r="AG1176" s="146"/>
      <c r="AN1176" s="119"/>
      <c r="AO1176" s="119"/>
      <c r="AP1176" s="119"/>
      <c r="AQ1176" s="119"/>
      <c r="AR1176" s="119"/>
      <c r="AS1176" s="119"/>
      <c r="AT1176" s="119"/>
      <c r="AU1176" s="119"/>
    </row>
    <row r="1177" spans="3:64">
      <c r="C1177" s="24"/>
      <c r="D1177" s="24"/>
      <c r="AA1177" s="119"/>
      <c r="AB1177" s="119"/>
      <c r="AC1177" s="119"/>
      <c r="AD1177" s="119"/>
      <c r="AE1177" s="119"/>
      <c r="AG1177" s="146"/>
      <c r="AN1177" s="119"/>
      <c r="AO1177" s="119"/>
      <c r="AP1177" s="119"/>
      <c r="AQ1177" s="119"/>
      <c r="AR1177" s="119"/>
      <c r="AS1177" s="119"/>
      <c r="AT1177" s="119"/>
      <c r="AU1177" s="119"/>
    </row>
    <row r="1178" spans="3:64">
      <c r="C1178" s="24"/>
      <c r="D1178" s="24"/>
      <c r="AA1178" s="119"/>
      <c r="AB1178" s="119"/>
      <c r="AC1178" s="119"/>
      <c r="AD1178" s="119"/>
      <c r="AE1178" s="119"/>
      <c r="AG1178" s="146"/>
      <c r="AN1178" s="119"/>
      <c r="AO1178" s="119"/>
      <c r="AP1178" s="119"/>
      <c r="AQ1178" s="119"/>
      <c r="AR1178" s="119"/>
      <c r="AS1178" s="119"/>
      <c r="AT1178" s="119"/>
      <c r="AU1178" s="119"/>
    </row>
    <row r="1179" spans="3:64">
      <c r="C1179" s="24"/>
      <c r="D1179" s="24"/>
      <c r="AA1179" s="119"/>
      <c r="AB1179" s="119"/>
      <c r="AC1179" s="119"/>
      <c r="AD1179" s="119"/>
      <c r="AE1179" s="119"/>
      <c r="AG1179" s="146"/>
      <c r="AN1179" s="119"/>
      <c r="AO1179" s="119"/>
      <c r="AP1179" s="119"/>
      <c r="AQ1179" s="119"/>
      <c r="AR1179" s="119"/>
      <c r="AS1179" s="119"/>
      <c r="AT1179" s="119"/>
      <c r="AU1179" s="119"/>
    </row>
    <row r="1180" spans="3:64">
      <c r="C1180" s="24"/>
      <c r="D1180" s="24"/>
      <c r="AA1180" s="119"/>
      <c r="AB1180" s="119"/>
      <c r="AC1180" s="119"/>
      <c r="AD1180" s="119"/>
      <c r="AE1180" s="119"/>
      <c r="AG1180" s="146"/>
      <c r="AN1180" s="119"/>
      <c r="AO1180" s="119"/>
      <c r="AP1180" s="119"/>
      <c r="AQ1180" s="119"/>
      <c r="AR1180" s="119"/>
      <c r="AS1180" s="119"/>
      <c r="AT1180" s="119"/>
      <c r="AU1180" s="119"/>
    </row>
    <row r="1181" spans="3:64">
      <c r="C1181" s="24"/>
      <c r="D1181" s="24"/>
      <c r="AA1181" s="119"/>
      <c r="AB1181" s="119"/>
      <c r="AC1181" s="119"/>
      <c r="AD1181" s="119"/>
      <c r="AE1181" s="119"/>
      <c r="AG1181" s="146"/>
      <c r="AN1181" s="119"/>
      <c r="AO1181" s="119"/>
      <c r="AP1181" s="119"/>
      <c r="AQ1181" s="119"/>
      <c r="AR1181" s="119"/>
      <c r="AS1181" s="119"/>
      <c r="AT1181" s="119"/>
      <c r="AU1181" s="119"/>
    </row>
    <row r="1182" spans="3:64">
      <c r="C1182" s="24"/>
      <c r="D1182" s="24"/>
      <c r="AA1182" s="119"/>
      <c r="AB1182" s="119"/>
      <c r="AC1182" s="119"/>
      <c r="AD1182" s="119"/>
      <c r="AE1182" s="119"/>
      <c r="AG1182" s="146"/>
      <c r="AN1182" s="119"/>
      <c r="AO1182" s="119"/>
      <c r="AP1182" s="119"/>
      <c r="AQ1182" s="119"/>
      <c r="AR1182" s="119"/>
      <c r="AS1182" s="119"/>
      <c r="AT1182" s="119"/>
      <c r="AU1182" s="119"/>
    </row>
    <row r="1183" spans="3:64">
      <c r="C1183" s="24"/>
      <c r="D1183" s="24"/>
      <c r="AA1183" s="119"/>
      <c r="AB1183" s="119"/>
      <c r="AC1183" s="119"/>
      <c r="AD1183" s="119"/>
      <c r="AE1183" s="119"/>
      <c r="AG1183" s="146"/>
      <c r="AN1183" s="119"/>
      <c r="AO1183" s="119"/>
      <c r="AP1183" s="119"/>
      <c r="AQ1183" s="119"/>
      <c r="AR1183" s="119"/>
      <c r="AS1183" s="119"/>
      <c r="AT1183" s="119"/>
      <c r="AU1183" s="119"/>
    </row>
    <row r="1184" spans="3:64">
      <c r="C1184" s="24"/>
      <c r="D1184" s="24"/>
      <c r="AA1184" s="119"/>
      <c r="AB1184" s="119"/>
      <c r="AC1184" s="119"/>
      <c r="AD1184" s="119"/>
      <c r="AE1184" s="119"/>
      <c r="AG1184" s="146"/>
      <c r="AN1184" s="119"/>
      <c r="AO1184" s="119"/>
      <c r="AP1184" s="119"/>
      <c r="AQ1184" s="119"/>
      <c r="AR1184" s="119"/>
      <c r="AS1184" s="119"/>
      <c r="AT1184" s="119"/>
      <c r="AU1184" s="119"/>
    </row>
    <row r="1185" spans="3:48">
      <c r="C1185" s="24"/>
      <c r="D1185" s="24"/>
      <c r="AA1185" s="119"/>
      <c r="AB1185" s="119"/>
      <c r="AC1185" s="119"/>
      <c r="AD1185" s="119"/>
      <c r="AE1185" s="119"/>
      <c r="AG1185" s="146"/>
      <c r="AN1185" s="119"/>
      <c r="AO1185" s="119"/>
      <c r="AP1185" s="119"/>
      <c r="AQ1185" s="119"/>
      <c r="AR1185" s="119"/>
      <c r="AS1185" s="119"/>
      <c r="AT1185" s="119"/>
      <c r="AU1185" s="119"/>
    </row>
    <row r="1186" spans="3:48">
      <c r="C1186" s="24"/>
      <c r="D1186" s="24"/>
      <c r="AA1186" s="119"/>
      <c r="AB1186" s="119"/>
      <c r="AC1186" s="119"/>
      <c r="AD1186" s="119"/>
      <c r="AE1186" s="119"/>
      <c r="AG1186" s="146"/>
      <c r="AN1186" s="119"/>
      <c r="AO1186" s="119"/>
      <c r="AP1186" s="119"/>
      <c r="AQ1186" s="119"/>
      <c r="AR1186" s="119"/>
      <c r="AS1186" s="119"/>
      <c r="AT1186" s="119"/>
      <c r="AU1186" s="119"/>
      <c r="AV1186" s="119"/>
    </row>
    <row r="1187" spans="3:48">
      <c r="C1187" s="24"/>
      <c r="D1187" s="24"/>
      <c r="AA1187" s="119"/>
      <c r="AB1187" s="119"/>
      <c r="AC1187" s="119"/>
      <c r="AD1187" s="119"/>
      <c r="AE1187" s="119"/>
      <c r="AG1187" s="146"/>
      <c r="AN1187" s="119"/>
      <c r="AO1187" s="119"/>
      <c r="AP1187" s="119"/>
      <c r="AQ1187" s="119"/>
      <c r="AR1187" s="119"/>
      <c r="AS1187" s="119"/>
      <c r="AT1187" s="119"/>
      <c r="AU1187" s="119"/>
    </row>
    <row r="1188" spans="3:48">
      <c r="C1188" s="24"/>
      <c r="D1188" s="24"/>
      <c r="AA1188" s="119"/>
      <c r="AB1188" s="119"/>
      <c r="AC1188" s="119"/>
      <c r="AD1188" s="119"/>
      <c r="AE1188" s="119"/>
      <c r="AG1188" s="146"/>
      <c r="AN1188" s="119"/>
      <c r="AO1188" s="119"/>
      <c r="AP1188" s="119"/>
      <c r="AQ1188" s="119"/>
      <c r="AR1188" s="119"/>
      <c r="AS1188" s="119"/>
      <c r="AT1188" s="119"/>
      <c r="AU1188" s="119"/>
    </row>
    <row r="1189" spans="3:48">
      <c r="C1189" s="24"/>
      <c r="D1189" s="24"/>
      <c r="AA1189" s="119"/>
      <c r="AB1189" s="119"/>
      <c r="AC1189" s="119"/>
      <c r="AD1189" s="119"/>
      <c r="AE1189" s="119"/>
      <c r="AG1189" s="146"/>
      <c r="AN1189" s="119"/>
      <c r="AO1189" s="119"/>
      <c r="AP1189" s="119"/>
      <c r="AQ1189" s="119"/>
      <c r="AR1189" s="119"/>
      <c r="AS1189" s="119"/>
      <c r="AT1189" s="119"/>
      <c r="AU1189" s="119"/>
      <c r="AV1189" s="119"/>
    </row>
    <row r="1190" spans="3:48">
      <c r="C1190" s="24"/>
      <c r="D1190" s="24"/>
      <c r="AA1190" s="119"/>
      <c r="AB1190" s="119"/>
      <c r="AC1190" s="119"/>
      <c r="AD1190" s="119"/>
      <c r="AE1190" s="119"/>
      <c r="AG1190" s="146"/>
      <c r="AN1190" s="119"/>
      <c r="AO1190" s="119"/>
      <c r="AP1190" s="119"/>
      <c r="AQ1190" s="119"/>
      <c r="AR1190" s="119"/>
      <c r="AS1190" s="119"/>
      <c r="AT1190" s="119"/>
      <c r="AU1190" s="119"/>
    </row>
    <row r="1191" spans="3:48">
      <c r="C1191" s="24"/>
      <c r="D1191" s="24"/>
      <c r="AA1191" s="119"/>
      <c r="AB1191" s="119"/>
      <c r="AC1191" s="119"/>
      <c r="AD1191" s="119"/>
      <c r="AE1191" s="119"/>
      <c r="AG1191" s="146"/>
      <c r="AN1191" s="119"/>
      <c r="AO1191" s="119"/>
      <c r="AP1191" s="119"/>
      <c r="AQ1191" s="119"/>
      <c r="AR1191" s="119"/>
      <c r="AS1191" s="119"/>
      <c r="AT1191" s="119"/>
      <c r="AU1191" s="119"/>
    </row>
    <row r="1192" spans="3:48">
      <c r="C1192" s="24"/>
      <c r="D1192" s="24"/>
      <c r="AA1192" s="119"/>
      <c r="AB1192" s="119"/>
      <c r="AC1192" s="119"/>
      <c r="AD1192" s="119"/>
      <c r="AE1192" s="119"/>
      <c r="AG1192" s="146"/>
      <c r="AN1192" s="119"/>
      <c r="AO1192" s="119"/>
      <c r="AP1192" s="119"/>
      <c r="AQ1192" s="119"/>
      <c r="AR1192" s="119"/>
      <c r="AS1192" s="119"/>
      <c r="AT1192" s="119"/>
      <c r="AU1192" s="119"/>
    </row>
    <row r="1193" spans="3:48">
      <c r="C1193" s="24"/>
      <c r="D1193" s="24"/>
      <c r="AA1193" s="119"/>
      <c r="AB1193" s="119"/>
      <c r="AC1193" s="119"/>
      <c r="AD1193" s="119"/>
      <c r="AE1193" s="119"/>
      <c r="AG1193" s="146"/>
      <c r="AN1193" s="119"/>
      <c r="AO1193" s="119"/>
      <c r="AP1193" s="119"/>
      <c r="AQ1193" s="119"/>
      <c r="AR1193" s="119"/>
      <c r="AS1193" s="119"/>
      <c r="AT1193" s="119"/>
      <c r="AU1193" s="119"/>
    </row>
    <row r="1194" spans="3:48">
      <c r="C1194" s="24"/>
      <c r="D1194" s="24"/>
      <c r="AA1194" s="119"/>
      <c r="AB1194" s="119"/>
      <c r="AC1194" s="119"/>
      <c r="AD1194" s="119"/>
      <c r="AE1194" s="119"/>
      <c r="AG1194" s="146"/>
      <c r="AN1194" s="119"/>
      <c r="AO1194" s="119"/>
      <c r="AP1194" s="119"/>
      <c r="AQ1194" s="119"/>
      <c r="AR1194" s="119"/>
      <c r="AS1194" s="119"/>
      <c r="AT1194" s="119"/>
      <c r="AU1194" s="119"/>
    </row>
    <row r="1195" spans="3:48">
      <c r="C1195" s="24"/>
      <c r="D1195" s="24"/>
      <c r="AA1195" s="119"/>
      <c r="AB1195" s="119"/>
      <c r="AC1195" s="119"/>
      <c r="AD1195" s="119"/>
      <c r="AE1195" s="119"/>
      <c r="AG1195" s="146"/>
      <c r="AN1195" s="119"/>
      <c r="AO1195" s="119"/>
      <c r="AP1195" s="119"/>
      <c r="AQ1195" s="119"/>
      <c r="AR1195" s="119"/>
      <c r="AS1195" s="119"/>
      <c r="AT1195" s="119"/>
      <c r="AU1195" s="119"/>
    </row>
    <row r="1196" spans="3:48">
      <c r="C1196" s="24"/>
      <c r="D1196" s="24"/>
      <c r="AA1196" s="119"/>
      <c r="AB1196" s="119"/>
      <c r="AC1196" s="119"/>
      <c r="AD1196" s="119"/>
      <c r="AE1196" s="119"/>
      <c r="AG1196" s="146"/>
      <c r="AN1196" s="119"/>
      <c r="AO1196" s="119"/>
      <c r="AP1196" s="119"/>
      <c r="AQ1196" s="119"/>
      <c r="AR1196" s="119"/>
      <c r="AS1196" s="119"/>
      <c r="AT1196" s="119"/>
      <c r="AU1196" s="119"/>
    </row>
    <row r="1197" spans="3:48">
      <c r="C1197" s="24"/>
      <c r="D1197" s="24"/>
      <c r="AA1197" s="119"/>
      <c r="AB1197" s="119"/>
      <c r="AC1197" s="119"/>
      <c r="AD1197" s="119"/>
      <c r="AE1197" s="119"/>
      <c r="AG1197" s="146"/>
      <c r="AN1197" s="119"/>
      <c r="AO1197" s="119"/>
      <c r="AP1197" s="119"/>
      <c r="AQ1197" s="119"/>
      <c r="AR1197" s="119"/>
      <c r="AS1197" s="119"/>
      <c r="AT1197" s="119"/>
      <c r="AU1197" s="119"/>
    </row>
    <row r="1198" spans="3:48">
      <c r="C1198" s="24"/>
      <c r="D1198" s="24"/>
      <c r="AA1198" s="119"/>
      <c r="AB1198" s="119"/>
      <c r="AC1198" s="119"/>
      <c r="AD1198" s="119"/>
      <c r="AE1198" s="119"/>
      <c r="AG1198" s="146"/>
      <c r="AN1198" s="119"/>
      <c r="AO1198" s="119"/>
      <c r="AP1198" s="119"/>
      <c r="AQ1198" s="119"/>
      <c r="AR1198" s="119"/>
      <c r="AS1198" s="119"/>
      <c r="AT1198" s="119"/>
      <c r="AU1198" s="119"/>
    </row>
    <row r="1199" spans="3:48">
      <c r="C1199" s="24"/>
      <c r="D1199" s="24"/>
      <c r="AA1199" s="119"/>
      <c r="AB1199" s="119"/>
      <c r="AC1199" s="119"/>
      <c r="AD1199" s="119"/>
      <c r="AE1199" s="119"/>
      <c r="AG1199" s="146"/>
      <c r="AN1199" s="119"/>
      <c r="AO1199" s="119"/>
      <c r="AP1199" s="119"/>
      <c r="AQ1199" s="119"/>
      <c r="AR1199" s="119"/>
      <c r="AS1199" s="119"/>
      <c r="AT1199" s="119"/>
      <c r="AU1199" s="119"/>
    </row>
    <row r="1200" spans="3:48">
      <c r="C1200" s="24"/>
      <c r="D1200" s="24"/>
      <c r="AA1200" s="119"/>
      <c r="AB1200" s="119"/>
      <c r="AC1200" s="119"/>
      <c r="AD1200" s="119"/>
      <c r="AE1200" s="119"/>
      <c r="AG1200" s="146"/>
      <c r="AN1200" s="119"/>
      <c r="AO1200" s="119"/>
      <c r="AP1200" s="119"/>
      <c r="AQ1200" s="119"/>
      <c r="AR1200" s="119"/>
      <c r="AS1200" s="119"/>
      <c r="AT1200" s="119"/>
      <c r="AU1200" s="119"/>
    </row>
    <row r="1201" spans="3:48">
      <c r="C1201" s="24"/>
      <c r="D1201" s="24"/>
      <c r="AA1201" s="119"/>
      <c r="AB1201" s="119"/>
      <c r="AC1201" s="119"/>
      <c r="AD1201" s="119"/>
      <c r="AE1201" s="119"/>
      <c r="AG1201" s="146"/>
      <c r="AN1201" s="119"/>
      <c r="AO1201" s="119"/>
      <c r="AP1201" s="119"/>
      <c r="AQ1201" s="119"/>
      <c r="AR1201" s="119"/>
      <c r="AS1201" s="119"/>
      <c r="AT1201" s="119"/>
      <c r="AU1201" s="119"/>
      <c r="AV1201" s="119"/>
    </row>
    <row r="1202" spans="3:48">
      <c r="C1202" s="24"/>
      <c r="D1202" s="24"/>
      <c r="AA1202" s="119"/>
      <c r="AB1202" s="119"/>
      <c r="AC1202" s="119"/>
      <c r="AD1202" s="119"/>
      <c r="AE1202" s="119"/>
      <c r="AG1202" s="146"/>
      <c r="AN1202" s="119"/>
      <c r="AO1202" s="119"/>
      <c r="AP1202" s="119"/>
      <c r="AQ1202" s="119"/>
      <c r="AR1202" s="119"/>
      <c r="AS1202" s="119"/>
      <c r="AT1202" s="119"/>
      <c r="AU1202" s="119"/>
    </row>
    <row r="1203" spans="3:48">
      <c r="C1203" s="24"/>
      <c r="D1203" s="24"/>
      <c r="AA1203" s="119"/>
      <c r="AB1203" s="119"/>
      <c r="AC1203" s="119"/>
      <c r="AD1203" s="119"/>
      <c r="AE1203" s="119"/>
      <c r="AG1203" s="146"/>
      <c r="AN1203" s="119"/>
      <c r="AO1203" s="119"/>
      <c r="AP1203" s="119"/>
      <c r="AQ1203" s="119"/>
      <c r="AR1203" s="119"/>
      <c r="AS1203" s="119"/>
      <c r="AT1203" s="119"/>
      <c r="AU1203" s="119"/>
    </row>
    <row r="1204" spans="3:48">
      <c r="C1204" s="24"/>
      <c r="D1204" s="24"/>
      <c r="AA1204" s="119"/>
      <c r="AB1204" s="119"/>
      <c r="AC1204" s="119"/>
      <c r="AD1204" s="119"/>
      <c r="AE1204" s="119"/>
      <c r="AG1204" s="146"/>
      <c r="AN1204" s="119"/>
      <c r="AO1204" s="119"/>
      <c r="AP1204" s="119"/>
      <c r="AQ1204" s="119"/>
      <c r="AR1204" s="119"/>
      <c r="AS1204" s="119"/>
      <c r="AT1204" s="119"/>
      <c r="AU1204" s="119"/>
    </row>
    <row r="1205" spans="3:48">
      <c r="C1205" s="24"/>
      <c r="D1205" s="24"/>
      <c r="AA1205" s="119"/>
      <c r="AB1205" s="119"/>
      <c r="AC1205" s="119"/>
      <c r="AD1205" s="119"/>
      <c r="AE1205" s="119"/>
      <c r="AG1205" s="146"/>
      <c r="AN1205" s="119"/>
      <c r="AO1205" s="119"/>
      <c r="AP1205" s="119"/>
      <c r="AQ1205" s="119"/>
      <c r="AR1205" s="119"/>
      <c r="AS1205" s="119"/>
      <c r="AT1205" s="119"/>
      <c r="AU1205" s="119"/>
    </row>
    <row r="1206" spans="3:48">
      <c r="C1206" s="24"/>
      <c r="D1206" s="24"/>
      <c r="AA1206" s="119"/>
      <c r="AB1206" s="119"/>
      <c r="AC1206" s="119"/>
      <c r="AD1206" s="119"/>
      <c r="AE1206" s="119"/>
      <c r="AG1206" s="146"/>
      <c r="AN1206" s="119"/>
      <c r="AO1206" s="119"/>
      <c r="AP1206" s="119"/>
      <c r="AQ1206" s="119"/>
      <c r="AR1206" s="119"/>
      <c r="AS1206" s="119"/>
      <c r="AT1206" s="119"/>
      <c r="AU1206" s="119"/>
    </row>
    <row r="1207" spans="3:48">
      <c r="C1207" s="24"/>
      <c r="D1207" s="24"/>
      <c r="AA1207" s="119"/>
      <c r="AB1207" s="119"/>
      <c r="AC1207" s="119"/>
      <c r="AD1207" s="119"/>
      <c r="AE1207" s="119"/>
      <c r="AG1207" s="146"/>
      <c r="AN1207" s="119"/>
      <c r="AO1207" s="119"/>
      <c r="AP1207" s="119"/>
      <c r="AQ1207" s="119"/>
      <c r="AR1207" s="119"/>
      <c r="AS1207" s="119"/>
      <c r="AT1207" s="119"/>
      <c r="AU1207" s="119"/>
    </row>
    <row r="1208" spans="3:48">
      <c r="C1208" s="24"/>
      <c r="D1208" s="24"/>
      <c r="AA1208" s="119"/>
      <c r="AB1208" s="119"/>
      <c r="AC1208" s="119"/>
      <c r="AD1208" s="119"/>
      <c r="AE1208" s="119"/>
      <c r="AG1208" s="146"/>
      <c r="AN1208" s="119"/>
      <c r="AO1208" s="119"/>
      <c r="AP1208" s="119"/>
      <c r="AQ1208" s="119"/>
      <c r="AR1208" s="119"/>
      <c r="AS1208" s="119"/>
      <c r="AT1208" s="119"/>
      <c r="AU1208" s="119"/>
    </row>
    <row r="1209" spans="3:48">
      <c r="C1209" s="24"/>
      <c r="D1209" s="24"/>
      <c r="AA1209" s="119"/>
      <c r="AB1209" s="119"/>
      <c r="AC1209" s="119"/>
      <c r="AD1209" s="119"/>
      <c r="AE1209" s="119"/>
      <c r="AG1209" s="146"/>
      <c r="AN1209" s="119"/>
      <c r="AO1209" s="119"/>
      <c r="AP1209" s="119"/>
      <c r="AQ1209" s="119"/>
      <c r="AR1209" s="119"/>
      <c r="AS1209" s="119"/>
      <c r="AT1209" s="119"/>
      <c r="AU1209" s="119"/>
    </row>
    <row r="1210" spans="3:48">
      <c r="C1210" s="24"/>
      <c r="D1210" s="24"/>
      <c r="AA1210" s="119"/>
      <c r="AB1210" s="119"/>
      <c r="AC1210" s="119"/>
      <c r="AD1210" s="119"/>
      <c r="AE1210" s="119"/>
      <c r="AG1210" s="146"/>
      <c r="AN1210" s="119"/>
      <c r="AO1210" s="119"/>
      <c r="AP1210" s="119"/>
      <c r="AQ1210" s="119"/>
      <c r="AR1210" s="119"/>
      <c r="AS1210" s="119"/>
      <c r="AT1210" s="119"/>
      <c r="AU1210" s="119"/>
    </row>
    <row r="1211" spans="3:48">
      <c r="C1211" s="24"/>
      <c r="D1211" s="24"/>
      <c r="AA1211" s="119"/>
      <c r="AB1211" s="119"/>
      <c r="AC1211" s="119"/>
      <c r="AD1211" s="119"/>
      <c r="AE1211" s="119"/>
      <c r="AG1211" s="146"/>
      <c r="AN1211" s="119"/>
      <c r="AO1211" s="119"/>
      <c r="AP1211" s="119"/>
      <c r="AQ1211" s="119"/>
      <c r="AR1211" s="119"/>
      <c r="AS1211" s="119"/>
      <c r="AT1211" s="119"/>
      <c r="AU1211" s="119"/>
    </row>
    <row r="1212" spans="3:48">
      <c r="C1212" s="24"/>
      <c r="D1212" s="24"/>
      <c r="AA1212" s="119"/>
      <c r="AB1212" s="119"/>
      <c r="AC1212" s="119"/>
      <c r="AD1212" s="119"/>
      <c r="AE1212" s="119"/>
      <c r="AG1212" s="146"/>
      <c r="AN1212" s="119"/>
      <c r="AO1212" s="119"/>
      <c r="AP1212" s="119"/>
      <c r="AQ1212" s="119"/>
      <c r="AR1212" s="119"/>
      <c r="AS1212" s="119"/>
      <c r="AT1212" s="119"/>
      <c r="AU1212" s="119"/>
    </row>
    <row r="1213" spans="3:48">
      <c r="C1213" s="24"/>
      <c r="D1213" s="24"/>
      <c r="AA1213" s="119"/>
      <c r="AB1213" s="119"/>
      <c r="AC1213" s="119"/>
      <c r="AD1213" s="119"/>
      <c r="AE1213" s="119"/>
      <c r="AG1213" s="146"/>
      <c r="AN1213" s="119"/>
      <c r="AO1213" s="119"/>
      <c r="AP1213" s="119"/>
      <c r="AQ1213" s="119"/>
      <c r="AR1213" s="119"/>
      <c r="AS1213" s="119"/>
      <c r="AT1213" s="119"/>
      <c r="AU1213" s="119"/>
    </row>
    <row r="1214" spans="3:48">
      <c r="C1214" s="24"/>
      <c r="D1214" s="24"/>
      <c r="AA1214" s="119"/>
      <c r="AB1214" s="119"/>
      <c r="AC1214" s="119"/>
      <c r="AD1214" s="119"/>
      <c r="AE1214" s="119"/>
      <c r="AG1214" s="146"/>
      <c r="AN1214" s="119"/>
      <c r="AO1214" s="119"/>
      <c r="AP1214" s="119"/>
      <c r="AQ1214" s="119"/>
      <c r="AR1214" s="119"/>
      <c r="AS1214" s="119"/>
      <c r="AT1214" s="119"/>
      <c r="AU1214" s="119"/>
    </row>
    <row r="1215" spans="3:48">
      <c r="C1215" s="24"/>
      <c r="D1215" s="24"/>
      <c r="AA1215" s="119"/>
      <c r="AB1215" s="119"/>
      <c r="AC1215" s="119"/>
      <c r="AD1215" s="119"/>
      <c r="AE1215" s="119"/>
      <c r="AG1215" s="146"/>
      <c r="AN1215" s="119"/>
      <c r="AO1215" s="119"/>
      <c r="AP1215" s="119"/>
      <c r="AQ1215" s="119"/>
      <c r="AR1215" s="119"/>
      <c r="AS1215" s="119"/>
      <c r="AT1215" s="119"/>
      <c r="AU1215" s="119"/>
    </row>
    <row r="1216" spans="3:48">
      <c r="C1216" s="24"/>
      <c r="D1216" s="24"/>
      <c r="AA1216" s="119"/>
      <c r="AB1216" s="119"/>
      <c r="AC1216" s="119"/>
      <c r="AD1216" s="119"/>
      <c r="AE1216" s="119"/>
      <c r="AG1216" s="146"/>
      <c r="AN1216" s="119"/>
      <c r="AO1216" s="119"/>
      <c r="AP1216" s="119"/>
      <c r="AQ1216" s="119"/>
      <c r="AR1216" s="119"/>
      <c r="AS1216" s="119"/>
      <c r="AT1216" s="119"/>
      <c r="AU1216" s="119"/>
    </row>
    <row r="1217" spans="3:64">
      <c r="C1217" s="24"/>
      <c r="D1217" s="24"/>
      <c r="AA1217" s="119"/>
      <c r="AB1217" s="119"/>
      <c r="AC1217" s="119"/>
      <c r="AD1217" s="119"/>
      <c r="AE1217" s="119"/>
      <c r="AG1217" s="146"/>
      <c r="AN1217" s="119"/>
      <c r="AO1217" s="119"/>
      <c r="AP1217" s="119"/>
      <c r="AQ1217" s="119"/>
      <c r="AR1217" s="119"/>
      <c r="AS1217" s="119"/>
      <c r="AT1217" s="119"/>
      <c r="AU1217" s="119"/>
    </row>
    <row r="1218" spans="3:64">
      <c r="C1218" s="24"/>
      <c r="D1218" s="24"/>
      <c r="AA1218" s="119"/>
      <c r="AB1218" s="119"/>
      <c r="AC1218" s="119"/>
      <c r="AD1218" s="119"/>
      <c r="AE1218" s="119"/>
      <c r="AG1218" s="146"/>
      <c r="AN1218" s="119"/>
      <c r="AO1218" s="119"/>
      <c r="AP1218" s="119"/>
      <c r="AQ1218" s="119"/>
      <c r="AR1218" s="119"/>
      <c r="AS1218" s="119"/>
      <c r="AT1218" s="119"/>
      <c r="AU1218" s="119"/>
    </row>
    <row r="1219" spans="3:64">
      <c r="C1219" s="24"/>
      <c r="D1219" s="24"/>
      <c r="AA1219" s="119"/>
      <c r="AB1219" s="119"/>
      <c r="AC1219" s="119"/>
      <c r="AD1219" s="119"/>
      <c r="AE1219" s="119"/>
      <c r="AG1219" s="146"/>
      <c r="AN1219" s="119"/>
      <c r="AO1219" s="119"/>
      <c r="AP1219" s="119"/>
      <c r="AQ1219" s="119"/>
      <c r="AR1219" s="119"/>
      <c r="AS1219" s="119"/>
      <c r="AT1219" s="119"/>
      <c r="AU1219" s="119"/>
    </row>
    <row r="1220" spans="3:64">
      <c r="C1220" s="24"/>
      <c r="D1220" s="24"/>
      <c r="AA1220" s="119"/>
      <c r="AB1220" s="119"/>
      <c r="AC1220" s="119"/>
      <c r="AD1220" s="119"/>
      <c r="AE1220" s="119"/>
      <c r="AG1220" s="146"/>
      <c r="AN1220" s="119"/>
      <c r="AO1220" s="119"/>
      <c r="AP1220" s="119"/>
      <c r="AQ1220" s="119"/>
      <c r="AR1220" s="119"/>
      <c r="AS1220" s="119"/>
      <c r="AT1220" s="119"/>
      <c r="AU1220" s="119"/>
    </row>
    <row r="1221" spans="3:64">
      <c r="C1221" s="24"/>
      <c r="D1221" s="24"/>
      <c r="AA1221" s="119"/>
      <c r="AB1221" s="119"/>
      <c r="AC1221" s="119"/>
      <c r="AD1221" s="119"/>
      <c r="AE1221" s="119"/>
      <c r="AG1221" s="146"/>
      <c r="AN1221" s="119"/>
      <c r="AO1221" s="119"/>
      <c r="AP1221" s="119"/>
      <c r="AQ1221" s="119"/>
      <c r="AR1221" s="119"/>
      <c r="AS1221" s="119"/>
      <c r="AT1221" s="119"/>
      <c r="AU1221" s="119"/>
    </row>
    <row r="1222" spans="3:64">
      <c r="C1222" s="24"/>
      <c r="D1222" s="24"/>
      <c r="AA1222" s="119"/>
      <c r="AB1222" s="119"/>
      <c r="AC1222" s="119"/>
      <c r="AD1222" s="119"/>
      <c r="AE1222" s="119"/>
      <c r="AG1222" s="146"/>
      <c r="AN1222" s="119"/>
      <c r="AO1222" s="119"/>
      <c r="AP1222" s="119"/>
      <c r="AQ1222" s="119"/>
      <c r="AR1222" s="119"/>
      <c r="AS1222" s="119"/>
      <c r="AT1222" s="119"/>
      <c r="AU1222" s="119"/>
    </row>
    <row r="1223" spans="3:64">
      <c r="C1223" s="24"/>
      <c r="D1223" s="24"/>
      <c r="AA1223" s="119"/>
      <c r="AB1223" s="119"/>
      <c r="AC1223" s="119"/>
      <c r="AD1223" s="119"/>
      <c r="AE1223" s="119"/>
      <c r="AG1223" s="146"/>
      <c r="AN1223" s="119"/>
      <c r="AO1223" s="119"/>
      <c r="AP1223" s="119"/>
      <c r="AQ1223" s="119"/>
      <c r="AR1223" s="119"/>
      <c r="AS1223" s="119"/>
      <c r="AT1223" s="119"/>
      <c r="AU1223" s="119"/>
    </row>
    <row r="1224" spans="3:64">
      <c r="C1224" s="24"/>
      <c r="D1224" s="24"/>
      <c r="AA1224" s="119"/>
      <c r="AB1224" s="119"/>
      <c r="AC1224" s="119"/>
      <c r="AD1224" s="119"/>
      <c r="AE1224" s="119"/>
      <c r="AG1224" s="146"/>
      <c r="AN1224" s="119"/>
      <c r="AO1224" s="119"/>
      <c r="AP1224" s="119"/>
      <c r="AQ1224" s="119"/>
      <c r="AR1224" s="119"/>
      <c r="AS1224" s="119"/>
      <c r="AT1224" s="119"/>
      <c r="AU1224" s="119"/>
    </row>
    <row r="1225" spans="3:64">
      <c r="C1225" s="24"/>
      <c r="D1225" s="24"/>
      <c r="AA1225" s="119"/>
      <c r="AB1225" s="119"/>
      <c r="AC1225" s="119"/>
      <c r="AD1225" s="119"/>
      <c r="AE1225" s="119"/>
      <c r="AG1225" s="146"/>
      <c r="AN1225" s="119"/>
      <c r="AO1225" s="119"/>
      <c r="AP1225" s="119"/>
      <c r="AQ1225" s="119"/>
      <c r="AR1225" s="119"/>
      <c r="AS1225" s="119"/>
      <c r="AT1225" s="119"/>
      <c r="AU1225" s="119"/>
    </row>
    <row r="1226" spans="3:64">
      <c r="C1226" s="24"/>
      <c r="D1226" s="24"/>
      <c r="AA1226" s="119"/>
      <c r="AB1226" s="119"/>
      <c r="AC1226" s="119"/>
      <c r="AD1226" s="119"/>
      <c r="AE1226" s="119"/>
      <c r="AG1226" s="146"/>
      <c r="AN1226" s="119"/>
      <c r="AO1226" s="119"/>
      <c r="AP1226" s="119"/>
      <c r="AQ1226" s="119"/>
      <c r="AR1226" s="119"/>
      <c r="AS1226" s="119"/>
      <c r="AT1226" s="119"/>
      <c r="AU1226" s="119"/>
    </row>
    <row r="1227" spans="3:64">
      <c r="C1227" s="24"/>
      <c r="D1227" s="24"/>
      <c r="AA1227" s="119"/>
      <c r="AB1227" s="119"/>
      <c r="AC1227" s="119"/>
      <c r="AD1227" s="119"/>
      <c r="AE1227" s="119"/>
      <c r="AG1227" s="146"/>
      <c r="AN1227" s="119"/>
      <c r="AO1227" s="119"/>
      <c r="AP1227" s="119"/>
      <c r="AQ1227" s="119"/>
      <c r="AR1227" s="119"/>
      <c r="AS1227" s="119"/>
      <c r="AT1227" s="119"/>
      <c r="AU1227" s="119"/>
    </row>
    <row r="1228" spans="3:64">
      <c r="C1228" s="24"/>
      <c r="D1228" s="24"/>
      <c r="AA1228" s="119"/>
      <c r="AB1228" s="119"/>
      <c r="AC1228" s="119"/>
      <c r="AD1228" s="119"/>
      <c r="AE1228" s="119"/>
      <c r="AG1228" s="146"/>
      <c r="AN1228" s="119"/>
      <c r="AO1228" s="119"/>
      <c r="AP1228" s="119"/>
      <c r="AQ1228" s="119"/>
      <c r="AR1228" s="119"/>
      <c r="AS1228" s="119"/>
      <c r="AT1228" s="119"/>
      <c r="AU1228" s="119"/>
      <c r="AV1228" s="119"/>
      <c r="AW1228" s="119"/>
      <c r="AX1228" s="119"/>
      <c r="AY1228" s="119"/>
      <c r="AZ1228" s="119"/>
      <c r="BA1228" s="119"/>
      <c r="BB1228" s="119"/>
      <c r="BC1228" s="119"/>
      <c r="BD1228" s="119"/>
      <c r="BE1228" s="119"/>
      <c r="BF1228" s="119"/>
      <c r="BG1228" s="119"/>
      <c r="BH1228" s="119"/>
      <c r="BI1228" s="119"/>
      <c r="BJ1228" s="119"/>
      <c r="BK1228" s="119"/>
      <c r="BL1228" s="119"/>
    </row>
    <row r="1229" spans="3:64">
      <c r="C1229" s="24"/>
      <c r="D1229" s="24"/>
      <c r="AA1229" s="119"/>
      <c r="AB1229" s="119"/>
      <c r="AC1229" s="119"/>
      <c r="AD1229" s="119"/>
      <c r="AE1229" s="119"/>
      <c r="AG1229" s="146"/>
      <c r="AN1229" s="119"/>
      <c r="AO1229" s="119"/>
      <c r="AP1229" s="119"/>
      <c r="AQ1229" s="119"/>
      <c r="AR1229" s="119"/>
      <c r="AS1229" s="119"/>
      <c r="AT1229" s="119"/>
      <c r="AU1229" s="119"/>
    </row>
    <row r="1230" spans="3:64">
      <c r="C1230" s="24"/>
      <c r="D1230" s="24"/>
      <c r="AA1230" s="119"/>
      <c r="AB1230" s="119"/>
      <c r="AC1230" s="119"/>
      <c r="AD1230" s="119"/>
      <c r="AE1230" s="119"/>
      <c r="AG1230" s="146"/>
      <c r="AN1230" s="119"/>
      <c r="AO1230" s="119"/>
      <c r="AP1230" s="119"/>
      <c r="AQ1230" s="119"/>
      <c r="AR1230" s="119"/>
      <c r="AS1230" s="119"/>
      <c r="AT1230" s="119"/>
      <c r="AU1230" s="119"/>
    </row>
    <row r="1231" spans="3:64">
      <c r="C1231" s="24"/>
      <c r="D1231" s="24"/>
      <c r="AA1231" s="119"/>
      <c r="AB1231" s="119"/>
      <c r="AC1231" s="119"/>
      <c r="AD1231" s="119"/>
      <c r="AE1231" s="119"/>
      <c r="AG1231" s="146"/>
      <c r="AN1231" s="119"/>
      <c r="AO1231" s="119"/>
      <c r="AP1231" s="119"/>
      <c r="AQ1231" s="119"/>
      <c r="AR1231" s="119"/>
      <c r="AS1231" s="119"/>
      <c r="AT1231" s="119"/>
      <c r="AU1231" s="119"/>
    </row>
    <row r="1232" spans="3:64">
      <c r="C1232" s="24"/>
      <c r="D1232" s="24"/>
      <c r="AA1232" s="119"/>
      <c r="AB1232" s="119"/>
      <c r="AC1232" s="119"/>
      <c r="AD1232" s="119"/>
      <c r="AE1232" s="119"/>
      <c r="AG1232" s="146"/>
      <c r="AN1232" s="119"/>
      <c r="AO1232" s="119"/>
      <c r="AP1232" s="119"/>
      <c r="AQ1232" s="119"/>
      <c r="AR1232" s="119"/>
      <c r="AS1232" s="119"/>
      <c r="AT1232" s="119"/>
      <c r="AU1232" s="119"/>
    </row>
    <row r="1233" spans="3:64">
      <c r="C1233" s="24"/>
      <c r="D1233" s="24"/>
      <c r="AA1233" s="119"/>
      <c r="AB1233" s="119"/>
      <c r="AC1233" s="119"/>
      <c r="AD1233" s="119"/>
      <c r="AE1233" s="119"/>
      <c r="AG1233" s="146"/>
      <c r="AN1233" s="119"/>
      <c r="AO1233" s="119"/>
      <c r="AP1233" s="119"/>
      <c r="AQ1233" s="119"/>
      <c r="AR1233" s="119"/>
      <c r="AS1233" s="119"/>
      <c r="AT1233" s="119"/>
      <c r="AU1233" s="119"/>
    </row>
    <row r="1234" spans="3:64">
      <c r="C1234" s="24"/>
      <c r="D1234" s="24"/>
      <c r="AA1234" s="119"/>
      <c r="AB1234" s="119"/>
      <c r="AC1234" s="119"/>
      <c r="AD1234" s="119"/>
      <c r="AE1234" s="119"/>
      <c r="AG1234" s="146"/>
      <c r="AN1234" s="119"/>
      <c r="AO1234" s="119"/>
      <c r="AP1234" s="119"/>
      <c r="AQ1234" s="119"/>
      <c r="AR1234" s="119"/>
      <c r="AS1234" s="119"/>
      <c r="AT1234" s="119"/>
      <c r="AU1234" s="119"/>
    </row>
    <row r="1235" spans="3:64">
      <c r="C1235" s="24"/>
      <c r="D1235" s="24"/>
      <c r="AA1235" s="119"/>
      <c r="AB1235" s="119"/>
      <c r="AC1235" s="119"/>
      <c r="AD1235" s="119"/>
      <c r="AE1235" s="119"/>
      <c r="AG1235" s="146"/>
      <c r="AN1235" s="119"/>
      <c r="AO1235" s="119"/>
      <c r="AP1235" s="119"/>
      <c r="AQ1235" s="119"/>
      <c r="AR1235" s="119"/>
      <c r="AS1235" s="119"/>
      <c r="AT1235" s="119"/>
      <c r="AU1235" s="119"/>
    </row>
    <row r="1236" spans="3:64">
      <c r="C1236" s="24"/>
      <c r="D1236" s="24"/>
      <c r="AA1236" s="119"/>
      <c r="AB1236" s="119"/>
      <c r="AC1236" s="119"/>
      <c r="AD1236" s="119"/>
      <c r="AE1236" s="119"/>
      <c r="AG1236" s="146"/>
      <c r="AN1236" s="119"/>
      <c r="AO1236" s="119"/>
      <c r="AP1236" s="119"/>
      <c r="AQ1236" s="119"/>
      <c r="AR1236" s="119"/>
      <c r="AS1236" s="119"/>
      <c r="AT1236" s="119"/>
      <c r="AU1236" s="119"/>
    </row>
    <row r="1237" spans="3:64">
      <c r="C1237" s="24"/>
      <c r="D1237" s="24"/>
      <c r="AA1237" s="119"/>
      <c r="AB1237" s="119"/>
      <c r="AC1237" s="119"/>
      <c r="AD1237" s="119"/>
      <c r="AE1237" s="119"/>
      <c r="AG1237" s="146"/>
      <c r="AN1237" s="119"/>
      <c r="AO1237" s="119"/>
      <c r="AP1237" s="119"/>
      <c r="AQ1237" s="119"/>
      <c r="AR1237" s="119"/>
      <c r="AS1237" s="119"/>
      <c r="AT1237" s="119"/>
      <c r="AU1237" s="119"/>
    </row>
    <row r="1238" spans="3:64">
      <c r="C1238" s="24"/>
      <c r="D1238" s="24"/>
      <c r="AA1238" s="119"/>
      <c r="AB1238" s="119"/>
      <c r="AC1238" s="119"/>
      <c r="AD1238" s="119"/>
      <c r="AE1238" s="119"/>
      <c r="AG1238" s="146"/>
      <c r="AN1238" s="119"/>
      <c r="AO1238" s="119"/>
      <c r="AP1238" s="119"/>
      <c r="AQ1238" s="119"/>
      <c r="AR1238" s="119"/>
      <c r="AS1238" s="119"/>
      <c r="AT1238" s="119"/>
      <c r="AU1238" s="119"/>
    </row>
    <row r="1239" spans="3:64">
      <c r="C1239" s="24"/>
      <c r="D1239" s="24"/>
      <c r="AA1239" s="119"/>
      <c r="AB1239" s="119"/>
      <c r="AC1239" s="119"/>
      <c r="AD1239" s="119"/>
      <c r="AE1239" s="119"/>
      <c r="AG1239" s="146"/>
      <c r="AN1239" s="119"/>
      <c r="AO1239" s="119"/>
      <c r="AP1239" s="119"/>
      <c r="AQ1239" s="119"/>
      <c r="AR1239" s="119"/>
      <c r="AS1239" s="119"/>
      <c r="AT1239" s="119"/>
      <c r="AU1239" s="119"/>
    </row>
    <row r="1240" spans="3:64">
      <c r="C1240" s="24"/>
      <c r="D1240" s="24"/>
      <c r="AA1240" s="119"/>
      <c r="AB1240" s="119"/>
      <c r="AC1240" s="119"/>
      <c r="AD1240" s="119"/>
      <c r="AE1240" s="119"/>
      <c r="AG1240" s="146"/>
      <c r="AN1240" s="119"/>
      <c r="AO1240" s="119"/>
      <c r="AP1240" s="119"/>
      <c r="AQ1240" s="119"/>
      <c r="AR1240" s="119"/>
      <c r="AS1240" s="119"/>
      <c r="AT1240" s="119"/>
      <c r="AU1240" s="119"/>
    </row>
    <row r="1241" spans="3:64">
      <c r="C1241" s="24"/>
      <c r="D1241" s="24"/>
      <c r="AA1241" s="119"/>
      <c r="AB1241" s="119"/>
      <c r="AC1241" s="119"/>
      <c r="AD1241" s="119"/>
      <c r="AE1241" s="119"/>
      <c r="AG1241" s="146"/>
      <c r="AN1241" s="119"/>
      <c r="AO1241" s="119"/>
      <c r="AP1241" s="119"/>
      <c r="AQ1241" s="119"/>
      <c r="AR1241" s="119"/>
      <c r="AS1241" s="119"/>
      <c r="AT1241" s="119"/>
      <c r="AU1241" s="119"/>
    </row>
    <row r="1242" spans="3:64">
      <c r="C1242" s="24"/>
      <c r="D1242" s="24"/>
      <c r="AA1242" s="119"/>
      <c r="AB1242" s="119"/>
      <c r="AC1242" s="119"/>
      <c r="AD1242" s="119"/>
      <c r="AE1242" s="119"/>
      <c r="AG1242" s="146"/>
      <c r="AN1242" s="119"/>
      <c r="AO1242" s="119"/>
      <c r="AP1242" s="119"/>
      <c r="AQ1242" s="119"/>
      <c r="AR1242" s="119"/>
      <c r="AS1242" s="119"/>
      <c r="AT1242" s="119"/>
      <c r="AU1242" s="119"/>
    </row>
    <row r="1243" spans="3:64">
      <c r="C1243" s="24"/>
      <c r="D1243" s="24"/>
      <c r="AA1243" s="119"/>
      <c r="AB1243" s="119"/>
      <c r="AC1243" s="119"/>
      <c r="AD1243" s="119"/>
      <c r="AE1243" s="119"/>
      <c r="AG1243" s="146"/>
      <c r="AN1243" s="119"/>
      <c r="AO1243" s="119"/>
      <c r="AP1243" s="119"/>
      <c r="AQ1243" s="119"/>
      <c r="AR1243" s="119"/>
      <c r="AS1243" s="119"/>
      <c r="AT1243" s="119"/>
      <c r="AU1243" s="119"/>
    </row>
    <row r="1244" spans="3:64">
      <c r="C1244" s="24"/>
      <c r="D1244" s="24"/>
      <c r="AA1244" s="119"/>
      <c r="AB1244" s="119"/>
      <c r="AC1244" s="119"/>
      <c r="AD1244" s="119"/>
      <c r="AE1244" s="119"/>
      <c r="AG1244" s="146"/>
      <c r="AN1244" s="119"/>
      <c r="AO1244" s="119"/>
      <c r="AP1244" s="119"/>
      <c r="AQ1244" s="119"/>
      <c r="AR1244" s="119"/>
      <c r="AS1244" s="119"/>
      <c r="AT1244" s="119"/>
      <c r="AU1244" s="119"/>
    </row>
    <row r="1245" spans="3:64">
      <c r="C1245" s="24"/>
      <c r="D1245" s="24"/>
      <c r="AA1245" s="119"/>
      <c r="AB1245" s="119"/>
      <c r="AC1245" s="119"/>
      <c r="AD1245" s="119"/>
      <c r="AE1245" s="119"/>
      <c r="AG1245" s="146"/>
      <c r="AN1245" s="119"/>
      <c r="AO1245" s="119"/>
      <c r="AP1245" s="119"/>
      <c r="AQ1245" s="119"/>
      <c r="AR1245" s="119"/>
      <c r="AS1245" s="119"/>
      <c r="AT1245" s="119"/>
      <c r="AU1245" s="119"/>
      <c r="AV1245" s="119"/>
      <c r="AW1245" s="119"/>
      <c r="AX1245" s="119"/>
      <c r="AY1245" s="119"/>
      <c r="AZ1245" s="119"/>
      <c r="BA1245" s="119"/>
      <c r="BB1245" s="119"/>
      <c r="BC1245" s="119"/>
      <c r="BD1245" s="119"/>
      <c r="BE1245" s="119"/>
      <c r="BF1245" s="119"/>
      <c r="BG1245" s="119"/>
      <c r="BH1245" s="119"/>
      <c r="BI1245" s="119"/>
      <c r="BJ1245" s="119"/>
      <c r="BK1245" s="119"/>
      <c r="BL1245" s="119"/>
    </row>
    <row r="1246" spans="3:64">
      <c r="C1246" s="24"/>
      <c r="D1246" s="24"/>
      <c r="AA1246" s="119"/>
      <c r="AB1246" s="119"/>
      <c r="AC1246" s="119"/>
      <c r="AD1246" s="119"/>
      <c r="AE1246" s="119"/>
      <c r="AG1246" s="146"/>
      <c r="AN1246" s="119"/>
      <c r="AO1246" s="119"/>
      <c r="AP1246" s="119"/>
      <c r="AQ1246" s="119"/>
      <c r="AR1246" s="119"/>
      <c r="AS1246" s="119"/>
      <c r="AT1246" s="119"/>
      <c r="AU1246" s="119"/>
    </row>
    <row r="1247" spans="3:64">
      <c r="C1247" s="24"/>
      <c r="D1247" s="24"/>
      <c r="AA1247" s="119"/>
      <c r="AB1247" s="119"/>
      <c r="AC1247" s="119"/>
      <c r="AD1247" s="119"/>
      <c r="AE1247" s="119"/>
      <c r="AG1247" s="146"/>
      <c r="AN1247" s="119"/>
      <c r="AO1247" s="119"/>
      <c r="AP1247" s="119"/>
      <c r="AQ1247" s="119"/>
      <c r="AR1247" s="119"/>
      <c r="AS1247" s="119"/>
      <c r="AT1247" s="119"/>
      <c r="AU1247" s="119"/>
    </row>
    <row r="1248" spans="3:64">
      <c r="C1248" s="24"/>
      <c r="D1248" s="24"/>
      <c r="AA1248" s="119"/>
      <c r="AB1248" s="119"/>
      <c r="AC1248" s="119"/>
      <c r="AD1248" s="119"/>
      <c r="AE1248" s="119"/>
      <c r="AG1248" s="146"/>
      <c r="AN1248" s="119"/>
      <c r="AO1248" s="119"/>
      <c r="AP1248" s="119"/>
      <c r="AQ1248" s="119"/>
      <c r="AR1248" s="119"/>
      <c r="AS1248" s="119"/>
      <c r="AT1248" s="119"/>
      <c r="AU1248" s="119"/>
    </row>
    <row r="1249" spans="3:64">
      <c r="C1249" s="24"/>
      <c r="D1249" s="24"/>
      <c r="AA1249" s="119"/>
      <c r="AB1249" s="119"/>
      <c r="AC1249" s="119"/>
      <c r="AD1249" s="119"/>
      <c r="AE1249" s="119"/>
      <c r="AG1249" s="146"/>
      <c r="AN1249" s="119"/>
      <c r="AO1249" s="119"/>
      <c r="AP1249" s="119"/>
      <c r="AQ1249" s="119"/>
      <c r="AR1249" s="119"/>
      <c r="AS1249" s="119"/>
      <c r="AT1249" s="119"/>
      <c r="AU1249" s="119"/>
    </row>
    <row r="1250" spans="3:64">
      <c r="C1250" s="24"/>
      <c r="D1250" s="24"/>
      <c r="AA1250" s="119"/>
      <c r="AB1250" s="119"/>
      <c r="AC1250" s="119"/>
      <c r="AD1250" s="119"/>
      <c r="AE1250" s="119"/>
      <c r="AG1250" s="146"/>
      <c r="AN1250" s="119"/>
      <c r="AO1250" s="119"/>
      <c r="AP1250" s="119"/>
      <c r="AQ1250" s="119"/>
      <c r="AR1250" s="119"/>
      <c r="AS1250" s="119"/>
      <c r="AT1250" s="119"/>
      <c r="AU1250" s="119"/>
    </row>
    <row r="1251" spans="3:64">
      <c r="C1251" s="24"/>
      <c r="D1251" s="24"/>
      <c r="AA1251" s="119"/>
      <c r="AB1251" s="119"/>
      <c r="AC1251" s="119"/>
      <c r="AD1251" s="119"/>
      <c r="AE1251" s="119"/>
      <c r="AG1251" s="146"/>
      <c r="AN1251" s="119"/>
      <c r="AO1251" s="119"/>
      <c r="AP1251" s="119"/>
      <c r="AQ1251" s="119"/>
      <c r="AR1251" s="119"/>
      <c r="AS1251" s="119"/>
      <c r="AT1251" s="119"/>
      <c r="AU1251" s="119"/>
    </row>
    <row r="1252" spans="3:64">
      <c r="C1252" s="24"/>
      <c r="D1252" s="24"/>
      <c r="AA1252" s="119"/>
      <c r="AB1252" s="119"/>
      <c r="AC1252" s="119"/>
      <c r="AD1252" s="119"/>
      <c r="AE1252" s="119"/>
      <c r="AG1252" s="146"/>
      <c r="AN1252" s="119"/>
      <c r="AO1252" s="119"/>
      <c r="AP1252" s="119"/>
      <c r="AQ1252" s="119"/>
      <c r="AR1252" s="119"/>
      <c r="AS1252" s="119"/>
      <c r="AT1252" s="119"/>
      <c r="AU1252" s="119"/>
    </row>
    <row r="1253" spans="3:64">
      <c r="C1253" s="24"/>
      <c r="D1253" s="24"/>
      <c r="AA1253" s="119"/>
      <c r="AB1253" s="119"/>
      <c r="AC1253" s="119"/>
      <c r="AD1253" s="119"/>
      <c r="AE1253" s="119"/>
      <c r="AG1253" s="146"/>
      <c r="AN1253" s="119"/>
      <c r="AO1253" s="119"/>
      <c r="AP1253" s="119"/>
      <c r="AQ1253" s="119"/>
      <c r="AR1253" s="119"/>
      <c r="AS1253" s="119"/>
      <c r="AT1253" s="119"/>
      <c r="AU1253" s="119"/>
    </row>
    <row r="1254" spans="3:64">
      <c r="C1254" s="24"/>
      <c r="D1254" s="24"/>
      <c r="AA1254" s="119"/>
      <c r="AB1254" s="119"/>
      <c r="AC1254" s="119"/>
      <c r="AD1254" s="119"/>
      <c r="AE1254" s="119"/>
      <c r="AG1254" s="146"/>
      <c r="AN1254" s="119"/>
      <c r="AO1254" s="119"/>
      <c r="AP1254" s="119"/>
      <c r="AQ1254" s="119"/>
      <c r="AR1254" s="119"/>
      <c r="AS1254" s="119"/>
      <c r="AT1254" s="119"/>
      <c r="AU1254" s="119"/>
      <c r="AV1254" s="119"/>
      <c r="AW1254" s="119"/>
      <c r="AX1254" s="119"/>
      <c r="AY1254" s="119"/>
      <c r="AZ1254" s="119"/>
      <c r="BA1254" s="119"/>
      <c r="BB1254" s="119"/>
      <c r="BC1254" s="119"/>
      <c r="BD1254" s="119"/>
      <c r="BE1254" s="119"/>
      <c r="BF1254" s="119"/>
      <c r="BG1254" s="119"/>
      <c r="BH1254" s="119"/>
      <c r="BI1254" s="119"/>
      <c r="BJ1254" s="119"/>
      <c r="BK1254" s="119"/>
      <c r="BL1254" s="119"/>
    </row>
    <row r="1255" spans="3:64">
      <c r="C1255" s="24"/>
      <c r="D1255" s="24"/>
      <c r="AA1255" s="119"/>
      <c r="AB1255" s="119"/>
      <c r="AC1255" s="119"/>
      <c r="AD1255" s="119"/>
      <c r="AE1255" s="119"/>
      <c r="AG1255" s="146"/>
      <c r="AN1255" s="119"/>
      <c r="AO1255" s="119"/>
      <c r="AP1255" s="119"/>
      <c r="AQ1255" s="119"/>
      <c r="AR1255" s="119"/>
      <c r="AS1255" s="119"/>
      <c r="AT1255" s="119"/>
      <c r="AU1255" s="119"/>
    </row>
    <row r="1256" spans="3:64">
      <c r="C1256" s="24"/>
      <c r="D1256" s="24"/>
      <c r="AA1256" s="119"/>
      <c r="AB1256" s="119"/>
      <c r="AC1256" s="119"/>
      <c r="AD1256" s="119"/>
      <c r="AE1256" s="119"/>
      <c r="AG1256" s="146"/>
      <c r="AN1256" s="119"/>
      <c r="AO1256" s="119"/>
      <c r="AP1256" s="119"/>
      <c r="AQ1256" s="119"/>
      <c r="AR1256" s="119"/>
      <c r="AS1256" s="119"/>
      <c r="AT1256" s="119"/>
      <c r="AU1256" s="119"/>
    </row>
    <row r="1257" spans="3:64">
      <c r="C1257" s="24"/>
      <c r="D1257" s="24"/>
      <c r="AA1257" s="119"/>
      <c r="AB1257" s="119"/>
      <c r="AC1257" s="119"/>
      <c r="AD1257" s="119"/>
      <c r="AE1257" s="119"/>
      <c r="AG1257" s="146"/>
      <c r="AN1257" s="119"/>
      <c r="AO1257" s="119"/>
      <c r="AP1257" s="119"/>
      <c r="AQ1257" s="119"/>
      <c r="AR1257" s="119"/>
      <c r="AS1257" s="119"/>
      <c r="AT1257" s="119"/>
      <c r="AU1257" s="119"/>
    </row>
    <row r="1258" spans="3:64">
      <c r="C1258" s="24"/>
      <c r="D1258" s="24"/>
      <c r="AA1258" s="119"/>
      <c r="AB1258" s="119"/>
      <c r="AC1258" s="119"/>
      <c r="AD1258" s="119"/>
      <c r="AE1258" s="119"/>
      <c r="AG1258" s="146"/>
      <c r="AN1258" s="119"/>
      <c r="AO1258" s="119"/>
      <c r="AP1258" s="119"/>
      <c r="AQ1258" s="119"/>
      <c r="AR1258" s="119"/>
      <c r="AS1258" s="119"/>
      <c r="AT1258" s="119"/>
      <c r="AU1258" s="119"/>
    </row>
    <row r="1259" spans="3:64">
      <c r="C1259" s="24"/>
      <c r="D1259" s="24"/>
      <c r="AA1259" s="119"/>
      <c r="AB1259" s="119"/>
      <c r="AC1259" s="119"/>
      <c r="AD1259" s="119"/>
      <c r="AE1259" s="119"/>
      <c r="AG1259" s="146"/>
      <c r="AN1259" s="119"/>
      <c r="AO1259" s="119"/>
      <c r="AP1259" s="119"/>
      <c r="AQ1259" s="119"/>
      <c r="AR1259" s="119"/>
      <c r="AS1259" s="119"/>
      <c r="AT1259" s="119"/>
      <c r="AU1259" s="119"/>
    </row>
    <row r="1260" spans="3:64">
      <c r="C1260" s="24"/>
      <c r="D1260" s="24"/>
      <c r="AA1260" s="119"/>
      <c r="AB1260" s="119"/>
      <c r="AC1260" s="119"/>
      <c r="AD1260" s="119"/>
      <c r="AE1260" s="119"/>
      <c r="AG1260" s="146"/>
      <c r="AN1260" s="119"/>
      <c r="AO1260" s="119"/>
      <c r="AP1260" s="119"/>
      <c r="AQ1260" s="119"/>
      <c r="AR1260" s="119"/>
      <c r="AS1260" s="119"/>
      <c r="AT1260" s="119"/>
      <c r="AU1260" s="119"/>
    </row>
    <row r="1261" spans="3:64">
      <c r="C1261" s="24"/>
      <c r="D1261" s="24"/>
      <c r="AA1261" s="119"/>
      <c r="AB1261" s="119"/>
      <c r="AC1261" s="119"/>
      <c r="AD1261" s="119"/>
      <c r="AE1261" s="119"/>
      <c r="AG1261" s="146"/>
      <c r="AN1261" s="119"/>
      <c r="AO1261" s="119"/>
      <c r="AP1261" s="119"/>
      <c r="AQ1261" s="119"/>
      <c r="AR1261" s="119"/>
      <c r="AS1261" s="119"/>
      <c r="AT1261" s="119"/>
      <c r="AU1261" s="119"/>
    </row>
    <row r="1262" spans="3:64">
      <c r="C1262" s="24"/>
      <c r="D1262" s="24"/>
      <c r="AA1262" s="119"/>
      <c r="AB1262" s="119"/>
      <c r="AC1262" s="119"/>
      <c r="AD1262" s="119"/>
      <c r="AE1262" s="119"/>
      <c r="AG1262" s="146"/>
      <c r="AN1262" s="119"/>
      <c r="AO1262" s="119"/>
      <c r="AP1262" s="119"/>
      <c r="AQ1262" s="119"/>
      <c r="AR1262" s="119"/>
      <c r="AS1262" s="119"/>
      <c r="AT1262" s="119"/>
      <c r="AU1262" s="119"/>
    </row>
    <row r="1263" spans="3:64">
      <c r="C1263" s="24"/>
      <c r="D1263" s="24"/>
      <c r="AA1263" s="119"/>
      <c r="AB1263" s="119"/>
      <c r="AC1263" s="119"/>
      <c r="AD1263" s="119"/>
      <c r="AE1263" s="119"/>
      <c r="AG1263" s="146"/>
      <c r="AN1263" s="119"/>
      <c r="AO1263" s="119"/>
      <c r="AP1263" s="119"/>
      <c r="AQ1263" s="119"/>
      <c r="AR1263" s="119"/>
      <c r="AS1263" s="119"/>
      <c r="AT1263" s="119"/>
      <c r="AU1263" s="119"/>
    </row>
    <row r="1264" spans="3:64">
      <c r="C1264" s="24"/>
      <c r="D1264" s="24"/>
      <c r="AA1264" s="119"/>
      <c r="AB1264" s="119"/>
      <c r="AC1264" s="119"/>
      <c r="AD1264" s="119"/>
      <c r="AE1264" s="119"/>
      <c r="AG1264" s="146"/>
      <c r="AN1264" s="119"/>
      <c r="AO1264" s="119"/>
      <c r="AP1264" s="119"/>
      <c r="AQ1264" s="119"/>
      <c r="AR1264" s="119"/>
      <c r="AS1264" s="119"/>
      <c r="AT1264" s="119"/>
      <c r="AU1264" s="119"/>
    </row>
    <row r="1265" spans="3:47">
      <c r="C1265" s="24"/>
      <c r="D1265" s="24"/>
      <c r="AA1265" s="119"/>
      <c r="AB1265" s="119"/>
      <c r="AC1265" s="119"/>
      <c r="AD1265" s="119"/>
      <c r="AE1265" s="119"/>
      <c r="AG1265" s="146"/>
      <c r="AN1265" s="119"/>
      <c r="AO1265" s="119"/>
      <c r="AP1265" s="119"/>
      <c r="AQ1265" s="119"/>
      <c r="AR1265" s="119"/>
      <c r="AS1265" s="119"/>
      <c r="AT1265" s="119"/>
      <c r="AU1265" s="119"/>
    </row>
    <row r="1266" spans="3:47">
      <c r="C1266" s="24"/>
      <c r="D1266" s="24"/>
      <c r="AA1266" s="119"/>
      <c r="AB1266" s="119"/>
      <c r="AC1266" s="119"/>
      <c r="AD1266" s="119"/>
      <c r="AE1266" s="119"/>
      <c r="AG1266" s="146"/>
      <c r="AN1266" s="119"/>
      <c r="AO1266" s="119"/>
      <c r="AP1266" s="119"/>
      <c r="AQ1266" s="119"/>
      <c r="AR1266" s="119"/>
      <c r="AS1266" s="119"/>
      <c r="AT1266" s="119"/>
      <c r="AU1266" s="119"/>
    </row>
    <row r="1267" spans="3:47">
      <c r="C1267" s="24"/>
      <c r="D1267" s="24"/>
      <c r="AA1267" s="119"/>
      <c r="AB1267" s="119"/>
      <c r="AC1267" s="119"/>
      <c r="AD1267" s="119"/>
      <c r="AE1267" s="119"/>
      <c r="AG1267" s="146"/>
      <c r="AN1267" s="119"/>
      <c r="AO1267" s="119"/>
      <c r="AP1267" s="119"/>
      <c r="AQ1267" s="119"/>
      <c r="AR1267" s="119"/>
      <c r="AS1267" s="119"/>
      <c r="AT1267" s="119"/>
      <c r="AU1267" s="119"/>
    </row>
    <row r="1268" spans="3:47">
      <c r="C1268" s="24"/>
      <c r="D1268" s="24"/>
      <c r="AA1268" s="119"/>
      <c r="AB1268" s="119"/>
      <c r="AC1268" s="119"/>
      <c r="AD1268" s="119"/>
      <c r="AE1268" s="119"/>
      <c r="AG1268" s="146"/>
      <c r="AN1268" s="119"/>
      <c r="AO1268" s="119"/>
      <c r="AP1268" s="119"/>
      <c r="AQ1268" s="119"/>
      <c r="AR1268" s="119"/>
      <c r="AS1268" s="119"/>
      <c r="AT1268" s="119"/>
      <c r="AU1268" s="119"/>
    </row>
    <row r="1269" spans="3:47">
      <c r="C1269" s="24"/>
      <c r="D1269" s="24"/>
      <c r="AA1269" s="119"/>
      <c r="AB1269" s="119"/>
      <c r="AC1269" s="119"/>
      <c r="AD1269" s="119"/>
      <c r="AE1269" s="119"/>
      <c r="AG1269" s="146"/>
      <c r="AN1269" s="119"/>
      <c r="AO1269" s="119"/>
      <c r="AP1269" s="119"/>
      <c r="AQ1269" s="119"/>
      <c r="AR1269" s="119"/>
      <c r="AS1269" s="119"/>
      <c r="AT1269" s="119"/>
      <c r="AU1269" s="119"/>
    </row>
    <row r="1270" spans="3:47">
      <c r="C1270" s="24"/>
      <c r="D1270" s="24"/>
      <c r="AA1270" s="119"/>
      <c r="AB1270" s="119"/>
      <c r="AC1270" s="119"/>
      <c r="AD1270" s="119"/>
      <c r="AE1270" s="119"/>
      <c r="AG1270" s="146"/>
      <c r="AN1270" s="119"/>
      <c r="AO1270" s="119"/>
      <c r="AP1270" s="119"/>
      <c r="AQ1270" s="119"/>
      <c r="AR1270" s="119"/>
      <c r="AS1270" s="119"/>
      <c r="AT1270" s="119"/>
      <c r="AU1270" s="119"/>
    </row>
    <row r="1271" spans="3:47">
      <c r="C1271" s="24"/>
      <c r="D1271" s="24"/>
      <c r="AA1271" s="119"/>
      <c r="AB1271" s="119"/>
      <c r="AC1271" s="119"/>
      <c r="AD1271" s="119"/>
      <c r="AE1271" s="119"/>
      <c r="AG1271" s="146"/>
      <c r="AN1271" s="119"/>
      <c r="AO1271" s="119"/>
      <c r="AP1271" s="119"/>
      <c r="AQ1271" s="119"/>
      <c r="AR1271" s="119"/>
      <c r="AS1271" s="119"/>
      <c r="AT1271" s="119"/>
      <c r="AU1271" s="119"/>
    </row>
    <row r="1272" spans="3:47">
      <c r="C1272" s="24"/>
      <c r="D1272" s="24"/>
      <c r="AA1272" s="119"/>
      <c r="AB1272" s="119"/>
      <c r="AC1272" s="119"/>
      <c r="AD1272" s="119"/>
      <c r="AE1272" s="119"/>
      <c r="AG1272" s="146"/>
      <c r="AN1272" s="119"/>
      <c r="AO1272" s="119"/>
      <c r="AP1272" s="119"/>
      <c r="AQ1272" s="119"/>
      <c r="AR1272" s="119"/>
      <c r="AS1272" s="119"/>
      <c r="AT1272" s="119"/>
      <c r="AU1272" s="119"/>
    </row>
    <row r="1273" spans="3:47">
      <c r="C1273" s="24"/>
      <c r="D1273" s="24"/>
      <c r="AA1273" s="119"/>
      <c r="AB1273" s="119"/>
      <c r="AC1273" s="119"/>
      <c r="AD1273" s="119"/>
      <c r="AE1273" s="119"/>
      <c r="AG1273" s="146"/>
      <c r="AN1273" s="119"/>
      <c r="AO1273" s="119"/>
      <c r="AP1273" s="119"/>
      <c r="AQ1273" s="119"/>
      <c r="AR1273" s="119"/>
      <c r="AS1273" s="119"/>
      <c r="AT1273" s="119"/>
      <c r="AU1273" s="119"/>
    </row>
    <row r="1274" spans="3:47">
      <c r="C1274" s="24"/>
      <c r="D1274" s="24"/>
      <c r="AA1274" s="119"/>
      <c r="AB1274" s="119"/>
      <c r="AC1274" s="119"/>
      <c r="AD1274" s="119"/>
      <c r="AE1274" s="119"/>
      <c r="AG1274" s="146"/>
      <c r="AN1274" s="119"/>
      <c r="AO1274" s="119"/>
      <c r="AP1274" s="119"/>
      <c r="AQ1274" s="119"/>
      <c r="AR1274" s="119"/>
      <c r="AS1274" s="119"/>
      <c r="AT1274" s="119"/>
      <c r="AU1274" s="119"/>
    </row>
    <row r="1275" spans="3:47">
      <c r="C1275" s="24"/>
      <c r="D1275" s="24"/>
      <c r="AA1275" s="119"/>
      <c r="AB1275" s="119"/>
      <c r="AC1275" s="119"/>
      <c r="AD1275" s="119"/>
      <c r="AE1275" s="119"/>
      <c r="AG1275" s="146"/>
      <c r="AN1275" s="119"/>
      <c r="AO1275" s="119"/>
      <c r="AP1275" s="119"/>
      <c r="AQ1275" s="119"/>
      <c r="AR1275" s="119"/>
      <c r="AS1275" s="119"/>
      <c r="AT1275" s="119"/>
      <c r="AU1275" s="119"/>
    </row>
    <row r="1276" spans="3:47">
      <c r="C1276" s="24"/>
      <c r="D1276" s="24"/>
      <c r="AA1276" s="119"/>
      <c r="AB1276" s="119"/>
      <c r="AC1276" s="119"/>
      <c r="AD1276" s="119"/>
      <c r="AE1276" s="119"/>
      <c r="AG1276" s="146"/>
      <c r="AN1276" s="119"/>
      <c r="AO1276" s="119"/>
      <c r="AP1276" s="119"/>
      <c r="AQ1276" s="119"/>
      <c r="AR1276" s="119"/>
      <c r="AS1276" s="119"/>
      <c r="AT1276" s="119"/>
      <c r="AU1276" s="119"/>
    </row>
    <row r="1277" spans="3:47">
      <c r="C1277" s="24"/>
      <c r="D1277" s="24"/>
      <c r="AA1277" s="119"/>
      <c r="AB1277" s="119"/>
      <c r="AC1277" s="119"/>
      <c r="AD1277" s="119"/>
      <c r="AE1277" s="119"/>
      <c r="AG1277" s="146"/>
      <c r="AN1277" s="119"/>
      <c r="AO1277" s="119"/>
      <c r="AP1277" s="119"/>
      <c r="AQ1277" s="119"/>
      <c r="AR1277" s="119"/>
      <c r="AS1277" s="119"/>
      <c r="AT1277" s="119"/>
      <c r="AU1277" s="119"/>
    </row>
    <row r="1278" spans="3:47">
      <c r="C1278" s="24"/>
      <c r="D1278" s="24"/>
      <c r="AA1278" s="119"/>
      <c r="AB1278" s="119"/>
      <c r="AC1278" s="119"/>
      <c r="AD1278" s="119"/>
      <c r="AE1278" s="119"/>
      <c r="AG1278" s="146"/>
      <c r="AN1278" s="119"/>
      <c r="AO1278" s="119"/>
      <c r="AP1278" s="119"/>
      <c r="AQ1278" s="119"/>
      <c r="AR1278" s="119"/>
      <c r="AS1278" s="119"/>
      <c r="AT1278" s="119"/>
      <c r="AU1278" s="119"/>
    </row>
    <row r="1279" spans="3:47">
      <c r="C1279" s="24"/>
      <c r="D1279" s="24"/>
      <c r="AA1279" s="119"/>
      <c r="AB1279" s="119"/>
      <c r="AC1279" s="119"/>
      <c r="AD1279" s="119"/>
      <c r="AE1279" s="119"/>
      <c r="AG1279" s="146"/>
      <c r="AN1279" s="119"/>
      <c r="AO1279" s="119"/>
      <c r="AP1279" s="119"/>
      <c r="AQ1279" s="119"/>
      <c r="AR1279" s="119"/>
      <c r="AS1279" s="119"/>
      <c r="AT1279" s="119"/>
      <c r="AU1279" s="119"/>
    </row>
    <row r="1280" spans="3:47">
      <c r="C1280" s="24"/>
      <c r="D1280" s="24"/>
      <c r="AA1280" s="119"/>
      <c r="AB1280" s="119"/>
      <c r="AC1280" s="119"/>
      <c r="AD1280" s="119"/>
      <c r="AE1280" s="119"/>
      <c r="AG1280" s="146"/>
      <c r="AN1280" s="119"/>
      <c r="AO1280" s="119"/>
      <c r="AP1280" s="119"/>
      <c r="AQ1280" s="119"/>
      <c r="AR1280" s="119"/>
      <c r="AS1280" s="119"/>
      <c r="AT1280" s="119"/>
      <c r="AU1280" s="119"/>
    </row>
    <row r="1281" spans="3:64">
      <c r="C1281" s="24"/>
      <c r="D1281" s="24"/>
      <c r="AA1281" s="119"/>
      <c r="AB1281" s="119"/>
      <c r="AC1281" s="119"/>
      <c r="AD1281" s="119"/>
      <c r="AE1281" s="119"/>
      <c r="AG1281" s="146"/>
      <c r="AN1281" s="119"/>
      <c r="AO1281" s="119"/>
      <c r="AP1281" s="119"/>
      <c r="AQ1281" s="119"/>
      <c r="AR1281" s="119"/>
      <c r="AS1281" s="119"/>
      <c r="AT1281" s="119"/>
      <c r="AU1281" s="119"/>
    </row>
    <row r="1282" spans="3:64">
      <c r="C1282" s="24"/>
      <c r="D1282" s="24"/>
      <c r="AA1282" s="119"/>
      <c r="AB1282" s="119"/>
      <c r="AC1282" s="119"/>
      <c r="AD1282" s="119"/>
      <c r="AE1282" s="119"/>
      <c r="AG1282" s="146"/>
      <c r="AN1282" s="119"/>
      <c r="AO1282" s="119"/>
      <c r="AP1282" s="119"/>
      <c r="AQ1282" s="119"/>
      <c r="AR1282" s="119"/>
      <c r="AS1282" s="119"/>
      <c r="AT1282" s="119"/>
      <c r="AU1282" s="119"/>
    </row>
    <row r="1283" spans="3:64">
      <c r="C1283" s="24"/>
      <c r="D1283" s="24"/>
      <c r="AA1283" s="119"/>
      <c r="AB1283" s="119"/>
      <c r="AC1283" s="119"/>
      <c r="AD1283" s="119"/>
      <c r="AE1283" s="119"/>
      <c r="AG1283" s="146"/>
      <c r="AN1283" s="119"/>
      <c r="AO1283" s="119"/>
      <c r="AP1283" s="119"/>
      <c r="AQ1283" s="119"/>
      <c r="AR1283" s="119"/>
      <c r="AS1283" s="119"/>
      <c r="AT1283" s="119"/>
      <c r="AU1283" s="119"/>
    </row>
    <row r="1284" spans="3:64">
      <c r="C1284" s="24"/>
      <c r="D1284" s="24"/>
      <c r="AA1284" s="119"/>
      <c r="AB1284" s="119"/>
      <c r="AC1284" s="119"/>
      <c r="AD1284" s="119"/>
      <c r="AE1284" s="119"/>
      <c r="AG1284" s="146"/>
      <c r="AN1284" s="119"/>
      <c r="AO1284" s="119"/>
      <c r="AP1284" s="119"/>
      <c r="AQ1284" s="119"/>
      <c r="AR1284" s="119"/>
      <c r="AS1284" s="119"/>
      <c r="AT1284" s="119"/>
      <c r="AU1284" s="119"/>
    </row>
    <row r="1285" spans="3:64">
      <c r="C1285" s="24"/>
      <c r="D1285" s="24"/>
      <c r="AA1285" s="119"/>
      <c r="AB1285" s="119"/>
      <c r="AC1285" s="119"/>
      <c r="AD1285" s="119"/>
      <c r="AE1285" s="119"/>
      <c r="AG1285" s="146"/>
      <c r="AN1285" s="119"/>
      <c r="AO1285" s="119"/>
      <c r="AP1285" s="119"/>
      <c r="AQ1285" s="119"/>
      <c r="AR1285" s="119"/>
      <c r="AS1285" s="119"/>
      <c r="AT1285" s="119"/>
      <c r="AU1285" s="119"/>
    </row>
    <row r="1286" spans="3:64">
      <c r="C1286" s="24"/>
      <c r="D1286" s="24"/>
      <c r="AA1286" s="119"/>
      <c r="AB1286" s="119"/>
      <c r="AC1286" s="119"/>
      <c r="AD1286" s="119"/>
      <c r="AE1286" s="119"/>
      <c r="AG1286" s="146"/>
      <c r="AN1286" s="119"/>
      <c r="AO1286" s="119"/>
      <c r="AP1286" s="119"/>
      <c r="AQ1286" s="119"/>
      <c r="AR1286" s="119"/>
      <c r="AS1286" s="119"/>
      <c r="AT1286" s="119"/>
      <c r="AU1286" s="119"/>
    </row>
    <row r="1287" spans="3:64">
      <c r="C1287" s="24"/>
      <c r="D1287" s="24"/>
      <c r="AA1287" s="119"/>
      <c r="AB1287" s="119"/>
      <c r="AC1287" s="119"/>
      <c r="AD1287" s="119"/>
      <c r="AE1287" s="119"/>
      <c r="AG1287" s="146"/>
      <c r="AN1287" s="119"/>
      <c r="AO1287" s="119"/>
      <c r="AP1287" s="119"/>
      <c r="AQ1287" s="119"/>
      <c r="AR1287" s="119"/>
      <c r="AS1287" s="119"/>
      <c r="AT1287" s="119"/>
      <c r="AU1287" s="119"/>
      <c r="AV1287" s="119"/>
      <c r="AW1287" s="119"/>
      <c r="AX1287" s="119"/>
      <c r="AY1287" s="119"/>
      <c r="AZ1287" s="119"/>
      <c r="BA1287" s="119"/>
      <c r="BB1287" s="119"/>
      <c r="BC1287" s="119"/>
      <c r="BD1287" s="119"/>
      <c r="BE1287" s="119"/>
      <c r="BF1287" s="119"/>
      <c r="BG1287" s="119"/>
      <c r="BH1287" s="119"/>
      <c r="BI1287" s="119"/>
      <c r="BJ1287" s="119"/>
      <c r="BK1287" s="119"/>
      <c r="BL1287" s="119"/>
    </row>
    <row r="1288" spans="3:64">
      <c r="C1288" s="24"/>
      <c r="D1288" s="24"/>
      <c r="AA1288" s="119"/>
      <c r="AB1288" s="119"/>
      <c r="AC1288" s="119"/>
      <c r="AD1288" s="119"/>
      <c r="AE1288" s="119"/>
      <c r="AG1288" s="146"/>
      <c r="AN1288" s="119"/>
      <c r="AO1288" s="119"/>
      <c r="AP1288" s="119"/>
      <c r="AQ1288" s="119"/>
      <c r="AR1288" s="119"/>
      <c r="AS1288" s="119"/>
      <c r="AT1288" s="119"/>
      <c r="AU1288" s="119"/>
    </row>
    <row r="1289" spans="3:64">
      <c r="C1289" s="24"/>
      <c r="D1289" s="24"/>
      <c r="AA1289" s="119"/>
      <c r="AB1289" s="119"/>
      <c r="AC1289" s="119"/>
      <c r="AD1289" s="119"/>
      <c r="AE1289" s="119"/>
      <c r="AG1289" s="146"/>
      <c r="AN1289" s="119"/>
      <c r="AO1289" s="119"/>
      <c r="AP1289" s="119"/>
      <c r="AQ1289" s="119"/>
      <c r="AR1289" s="119"/>
      <c r="AS1289" s="119"/>
      <c r="AT1289" s="119"/>
      <c r="AU1289" s="119"/>
      <c r="AV1289" s="119"/>
      <c r="AW1289" s="119"/>
      <c r="AX1289" s="119"/>
      <c r="AY1289" s="119"/>
      <c r="AZ1289" s="119"/>
      <c r="BA1289" s="119"/>
      <c r="BB1289" s="119"/>
      <c r="BC1289" s="119"/>
      <c r="BD1289" s="119"/>
      <c r="BE1289" s="119"/>
      <c r="BF1289" s="119"/>
      <c r="BG1289" s="119"/>
      <c r="BH1289" s="119"/>
      <c r="BI1289" s="119"/>
      <c r="BJ1289" s="119"/>
      <c r="BK1289" s="119"/>
      <c r="BL1289" s="119"/>
    </row>
    <row r="1290" spans="3:64">
      <c r="C1290" s="24"/>
      <c r="D1290" s="24"/>
      <c r="AA1290" s="119"/>
      <c r="AB1290" s="119"/>
      <c r="AC1290" s="119"/>
      <c r="AD1290" s="119"/>
      <c r="AE1290" s="119"/>
      <c r="AG1290" s="146"/>
      <c r="AN1290" s="119"/>
      <c r="AO1290" s="119"/>
      <c r="AP1290" s="119"/>
      <c r="AQ1290" s="119"/>
      <c r="AR1290" s="119"/>
      <c r="AS1290" s="119"/>
      <c r="AT1290" s="119"/>
      <c r="AU1290" s="119"/>
    </row>
    <row r="1291" spans="3:64">
      <c r="C1291" s="24"/>
      <c r="D1291" s="24"/>
      <c r="AA1291" s="119"/>
      <c r="AB1291" s="119"/>
      <c r="AC1291" s="119"/>
      <c r="AD1291" s="119"/>
      <c r="AE1291" s="119"/>
      <c r="AG1291" s="146"/>
      <c r="AN1291" s="119"/>
      <c r="AO1291" s="119"/>
      <c r="AP1291" s="119"/>
      <c r="AQ1291" s="119"/>
      <c r="AR1291" s="119"/>
      <c r="AS1291" s="119"/>
      <c r="AT1291" s="119"/>
      <c r="AU1291" s="119"/>
      <c r="AV1291" s="119"/>
    </row>
    <row r="1292" spans="3:64">
      <c r="C1292" s="24"/>
      <c r="D1292" s="24"/>
      <c r="AA1292" s="119"/>
      <c r="AB1292" s="119"/>
      <c r="AC1292" s="119"/>
      <c r="AD1292" s="119"/>
      <c r="AE1292" s="119"/>
      <c r="AG1292" s="146"/>
      <c r="AN1292" s="119"/>
      <c r="AO1292" s="119"/>
      <c r="AP1292" s="119"/>
      <c r="AQ1292" s="119"/>
      <c r="AR1292" s="119"/>
      <c r="AS1292" s="119"/>
      <c r="AT1292" s="119"/>
      <c r="AU1292" s="119"/>
    </row>
    <row r="1293" spans="3:64">
      <c r="C1293" s="24"/>
      <c r="D1293" s="24"/>
      <c r="AA1293" s="119"/>
      <c r="AB1293" s="119"/>
      <c r="AC1293" s="119"/>
      <c r="AD1293" s="119"/>
      <c r="AE1293" s="119"/>
      <c r="AG1293" s="146"/>
      <c r="AN1293" s="119"/>
      <c r="AO1293" s="119"/>
      <c r="AP1293" s="119"/>
      <c r="AQ1293" s="119"/>
      <c r="AR1293" s="119"/>
      <c r="AS1293" s="119"/>
      <c r="AT1293" s="119"/>
      <c r="AU1293" s="119"/>
      <c r="AV1293" s="119"/>
      <c r="AW1293" s="119"/>
      <c r="AX1293" s="119"/>
      <c r="AY1293" s="119"/>
      <c r="AZ1293" s="119"/>
      <c r="BA1293" s="119"/>
      <c r="BB1293" s="119"/>
      <c r="BC1293" s="119"/>
      <c r="BD1293" s="119"/>
      <c r="BE1293" s="119"/>
      <c r="BF1293" s="119"/>
      <c r="BG1293" s="119"/>
      <c r="BH1293" s="119"/>
      <c r="BI1293" s="119"/>
      <c r="BJ1293" s="119"/>
      <c r="BK1293" s="119"/>
      <c r="BL1293" s="119"/>
    </row>
    <row r="1294" spans="3:64">
      <c r="C1294" s="24"/>
      <c r="D1294" s="24"/>
      <c r="AA1294" s="119"/>
      <c r="AB1294" s="119"/>
      <c r="AC1294" s="119"/>
      <c r="AD1294" s="119"/>
      <c r="AE1294" s="119"/>
      <c r="AG1294" s="146"/>
      <c r="AN1294" s="119"/>
      <c r="AO1294" s="119"/>
      <c r="AP1294" s="119"/>
      <c r="AQ1294" s="119"/>
      <c r="AR1294" s="119"/>
      <c r="AS1294" s="119"/>
      <c r="AT1294" s="119"/>
      <c r="AU1294" s="119"/>
    </row>
    <row r="1295" spans="3:64">
      <c r="C1295" s="24"/>
      <c r="D1295" s="24"/>
      <c r="AA1295" s="119"/>
      <c r="AB1295" s="119"/>
      <c r="AC1295" s="119"/>
      <c r="AD1295" s="119"/>
      <c r="AE1295" s="119"/>
      <c r="AG1295" s="146"/>
      <c r="AN1295" s="119"/>
      <c r="AO1295" s="119"/>
      <c r="AP1295" s="119"/>
      <c r="AQ1295" s="119"/>
      <c r="AR1295" s="119"/>
      <c r="AS1295" s="119"/>
      <c r="AT1295" s="119"/>
      <c r="AU1295" s="119"/>
    </row>
    <row r="1296" spans="3:64">
      <c r="C1296" s="24"/>
      <c r="D1296" s="24"/>
      <c r="AA1296" s="119"/>
      <c r="AB1296" s="119"/>
      <c r="AC1296" s="119"/>
      <c r="AD1296" s="119"/>
      <c r="AE1296" s="119"/>
      <c r="AG1296" s="146"/>
      <c r="AN1296" s="119"/>
      <c r="AO1296" s="119"/>
      <c r="AP1296" s="119"/>
      <c r="AQ1296" s="119"/>
      <c r="AR1296" s="119"/>
      <c r="AS1296" s="119"/>
      <c r="AT1296" s="119"/>
      <c r="AU1296" s="119"/>
    </row>
    <row r="1297" spans="3:48">
      <c r="C1297" s="24"/>
      <c r="D1297" s="24"/>
      <c r="AA1297" s="119"/>
      <c r="AB1297" s="119"/>
      <c r="AC1297" s="119"/>
      <c r="AD1297" s="119"/>
      <c r="AE1297" s="119"/>
      <c r="AG1297" s="146"/>
      <c r="AN1297" s="119"/>
      <c r="AO1297" s="119"/>
      <c r="AP1297" s="119"/>
      <c r="AQ1297" s="119"/>
      <c r="AR1297" s="119"/>
      <c r="AS1297" s="119"/>
      <c r="AT1297" s="119"/>
      <c r="AU1297" s="119"/>
      <c r="AV1297" s="119"/>
    </row>
    <row r="1298" spans="3:48">
      <c r="C1298" s="24"/>
      <c r="D1298" s="24"/>
      <c r="AA1298" s="119"/>
      <c r="AB1298" s="119"/>
      <c r="AC1298" s="119"/>
      <c r="AD1298" s="119"/>
      <c r="AE1298" s="119"/>
      <c r="AG1298" s="146"/>
      <c r="AN1298" s="119"/>
      <c r="AO1298" s="119"/>
      <c r="AP1298" s="119"/>
      <c r="AQ1298" s="119"/>
      <c r="AR1298" s="119"/>
      <c r="AS1298" s="119"/>
      <c r="AT1298" s="119"/>
      <c r="AU1298" s="119"/>
    </row>
    <row r="1299" spans="3:48">
      <c r="C1299" s="24"/>
      <c r="D1299" s="24"/>
      <c r="AA1299" s="119"/>
      <c r="AB1299" s="119"/>
      <c r="AC1299" s="119"/>
      <c r="AD1299" s="119"/>
      <c r="AE1299" s="119"/>
      <c r="AG1299" s="146"/>
      <c r="AN1299" s="119"/>
      <c r="AO1299" s="119"/>
      <c r="AP1299" s="119"/>
      <c r="AQ1299" s="119"/>
      <c r="AR1299" s="119"/>
      <c r="AS1299" s="119"/>
      <c r="AT1299" s="119"/>
      <c r="AU1299" s="119"/>
    </row>
    <row r="1300" spans="3:48">
      <c r="C1300" s="24"/>
      <c r="D1300" s="24"/>
      <c r="AA1300" s="119"/>
      <c r="AB1300" s="119"/>
      <c r="AC1300" s="119"/>
      <c r="AD1300" s="119"/>
      <c r="AE1300" s="119"/>
      <c r="AG1300" s="146"/>
      <c r="AN1300" s="119"/>
      <c r="AO1300" s="119"/>
      <c r="AP1300" s="119"/>
      <c r="AQ1300" s="119"/>
      <c r="AR1300" s="119"/>
      <c r="AS1300" s="119"/>
      <c r="AT1300" s="119"/>
      <c r="AU1300" s="119"/>
    </row>
    <row r="1301" spans="3:48">
      <c r="C1301" s="24"/>
      <c r="D1301" s="24"/>
      <c r="AA1301" s="119"/>
      <c r="AB1301" s="119"/>
      <c r="AC1301" s="119"/>
      <c r="AD1301" s="119"/>
      <c r="AE1301" s="119"/>
      <c r="AG1301" s="146"/>
      <c r="AN1301" s="119"/>
      <c r="AO1301" s="119"/>
      <c r="AP1301" s="119"/>
      <c r="AQ1301" s="119"/>
      <c r="AR1301" s="119"/>
      <c r="AS1301" s="119"/>
      <c r="AT1301" s="119"/>
      <c r="AU1301" s="119"/>
    </row>
    <row r="1302" spans="3:48">
      <c r="C1302" s="24"/>
      <c r="D1302" s="24"/>
      <c r="AA1302" s="119"/>
      <c r="AB1302" s="119"/>
      <c r="AC1302" s="119"/>
      <c r="AD1302" s="119"/>
      <c r="AE1302" s="119"/>
      <c r="AG1302" s="146"/>
      <c r="AN1302" s="119"/>
      <c r="AO1302" s="119"/>
      <c r="AP1302" s="119"/>
      <c r="AQ1302" s="119"/>
      <c r="AR1302" s="119"/>
      <c r="AS1302" s="119"/>
      <c r="AT1302" s="119"/>
      <c r="AU1302" s="119"/>
    </row>
    <row r="1303" spans="3:48">
      <c r="C1303" s="24"/>
      <c r="D1303" s="24"/>
      <c r="AA1303" s="119"/>
      <c r="AB1303" s="119"/>
      <c r="AC1303" s="119"/>
      <c r="AD1303" s="119"/>
      <c r="AE1303" s="119"/>
      <c r="AG1303" s="146"/>
      <c r="AN1303" s="119"/>
      <c r="AO1303" s="119"/>
      <c r="AP1303" s="119"/>
      <c r="AQ1303" s="119"/>
      <c r="AR1303" s="119"/>
      <c r="AS1303" s="119"/>
      <c r="AT1303" s="119"/>
      <c r="AU1303" s="119"/>
    </row>
    <row r="1304" spans="3:48">
      <c r="C1304" s="24"/>
      <c r="D1304" s="24"/>
      <c r="AA1304" s="119"/>
      <c r="AB1304" s="119"/>
      <c r="AC1304" s="119"/>
      <c r="AD1304" s="119"/>
      <c r="AE1304" s="119"/>
      <c r="AG1304" s="146"/>
      <c r="AN1304" s="119"/>
      <c r="AO1304" s="119"/>
      <c r="AP1304" s="119"/>
      <c r="AQ1304" s="119"/>
      <c r="AR1304" s="119"/>
      <c r="AS1304" s="119"/>
      <c r="AT1304" s="119"/>
      <c r="AU1304" s="119"/>
    </row>
    <row r="1305" spans="3:48">
      <c r="C1305" s="24"/>
      <c r="D1305" s="24"/>
      <c r="AA1305" s="119"/>
      <c r="AB1305" s="119"/>
      <c r="AC1305" s="119"/>
      <c r="AD1305" s="119"/>
      <c r="AE1305" s="119"/>
      <c r="AG1305" s="146"/>
      <c r="AN1305" s="119"/>
      <c r="AO1305" s="119"/>
      <c r="AP1305" s="119"/>
      <c r="AQ1305" s="119"/>
      <c r="AR1305" s="119"/>
      <c r="AS1305" s="119"/>
      <c r="AT1305" s="119"/>
      <c r="AU1305" s="119"/>
    </row>
    <row r="1306" spans="3:48">
      <c r="C1306" s="24"/>
      <c r="D1306" s="24"/>
      <c r="AA1306" s="119"/>
      <c r="AB1306" s="119"/>
      <c r="AC1306" s="119"/>
      <c r="AD1306" s="119"/>
      <c r="AE1306" s="119"/>
      <c r="AG1306" s="146"/>
      <c r="AN1306" s="119"/>
      <c r="AO1306" s="119"/>
      <c r="AP1306" s="119"/>
      <c r="AQ1306" s="119"/>
      <c r="AR1306" s="119"/>
      <c r="AS1306" s="119"/>
      <c r="AT1306" s="119"/>
      <c r="AU1306" s="119"/>
    </row>
    <row r="1307" spans="3:48">
      <c r="C1307" s="24"/>
      <c r="D1307" s="24"/>
      <c r="AA1307" s="119"/>
      <c r="AB1307" s="119"/>
      <c r="AC1307" s="119"/>
      <c r="AD1307" s="119"/>
      <c r="AE1307" s="119"/>
      <c r="AG1307" s="146"/>
      <c r="AN1307" s="119"/>
      <c r="AO1307" s="119"/>
      <c r="AP1307" s="119"/>
      <c r="AQ1307" s="119"/>
      <c r="AR1307" s="119"/>
      <c r="AS1307" s="119"/>
      <c r="AT1307" s="119"/>
      <c r="AU1307" s="119"/>
    </row>
    <row r="1308" spans="3:48">
      <c r="C1308" s="24"/>
      <c r="D1308" s="24"/>
      <c r="AA1308" s="119"/>
      <c r="AB1308" s="119"/>
      <c r="AC1308" s="119"/>
      <c r="AD1308" s="119"/>
      <c r="AE1308" s="119"/>
      <c r="AG1308" s="146"/>
      <c r="AN1308" s="119"/>
      <c r="AO1308" s="119"/>
      <c r="AP1308" s="119"/>
      <c r="AQ1308" s="119"/>
      <c r="AR1308" s="119"/>
      <c r="AS1308" s="119"/>
      <c r="AT1308" s="119"/>
      <c r="AU1308" s="119"/>
    </row>
    <row r="1309" spans="3:48">
      <c r="C1309" s="24"/>
      <c r="D1309" s="24"/>
      <c r="AA1309" s="119"/>
      <c r="AB1309" s="119"/>
      <c r="AC1309" s="119"/>
      <c r="AD1309" s="119"/>
      <c r="AE1309" s="119"/>
      <c r="AG1309" s="146"/>
      <c r="AN1309" s="119"/>
      <c r="AO1309" s="119"/>
      <c r="AP1309" s="119"/>
      <c r="AQ1309" s="119"/>
      <c r="AR1309" s="119"/>
      <c r="AS1309" s="119"/>
      <c r="AT1309" s="119"/>
      <c r="AU1309" s="119"/>
    </row>
    <row r="1310" spans="3:48">
      <c r="C1310" s="24"/>
      <c r="D1310" s="24"/>
      <c r="AA1310" s="119"/>
      <c r="AB1310" s="119"/>
      <c r="AC1310" s="119"/>
      <c r="AD1310" s="119"/>
      <c r="AE1310" s="119"/>
      <c r="AG1310" s="146"/>
      <c r="AN1310" s="119"/>
      <c r="AO1310" s="119"/>
      <c r="AP1310" s="119"/>
      <c r="AQ1310" s="119"/>
      <c r="AR1310" s="119"/>
      <c r="AS1310" s="119"/>
      <c r="AT1310" s="119"/>
      <c r="AU1310" s="119"/>
    </row>
    <row r="1311" spans="3:48">
      <c r="C1311" s="24"/>
      <c r="D1311" s="24"/>
      <c r="AA1311" s="119"/>
      <c r="AB1311" s="119"/>
      <c r="AC1311" s="119"/>
      <c r="AD1311" s="119"/>
      <c r="AE1311" s="119"/>
      <c r="AG1311" s="146"/>
      <c r="AN1311" s="119"/>
      <c r="AO1311" s="119"/>
      <c r="AP1311" s="119"/>
      <c r="AQ1311" s="119"/>
      <c r="AR1311" s="119"/>
      <c r="AS1311" s="119"/>
      <c r="AT1311" s="119"/>
      <c r="AU1311" s="119"/>
    </row>
    <row r="1312" spans="3:48">
      <c r="C1312" s="24"/>
      <c r="D1312" s="24"/>
      <c r="AA1312" s="119"/>
      <c r="AB1312" s="119"/>
      <c r="AC1312" s="119"/>
      <c r="AD1312" s="119"/>
      <c r="AE1312" s="119"/>
      <c r="AG1312" s="146"/>
      <c r="AN1312" s="119"/>
      <c r="AO1312" s="119"/>
      <c r="AP1312" s="119"/>
      <c r="AQ1312" s="119"/>
      <c r="AR1312" s="119"/>
      <c r="AS1312" s="119"/>
      <c r="AT1312" s="119"/>
      <c r="AU1312" s="119"/>
    </row>
    <row r="1313" spans="3:64">
      <c r="C1313" s="24"/>
      <c r="D1313" s="24"/>
      <c r="AA1313" s="119"/>
      <c r="AB1313" s="119"/>
      <c r="AC1313" s="119"/>
      <c r="AD1313" s="119"/>
      <c r="AE1313" s="119"/>
      <c r="AG1313" s="146"/>
      <c r="AN1313" s="119"/>
      <c r="AO1313" s="119"/>
      <c r="AP1313" s="119"/>
      <c r="AQ1313" s="119"/>
      <c r="AR1313" s="119"/>
      <c r="AS1313" s="119"/>
      <c r="AT1313" s="119"/>
      <c r="AU1313" s="119"/>
    </row>
    <row r="1314" spans="3:64">
      <c r="C1314" s="24"/>
      <c r="D1314" s="24"/>
      <c r="AA1314" s="119"/>
      <c r="AB1314" s="119"/>
      <c r="AC1314" s="119"/>
      <c r="AD1314" s="119"/>
      <c r="AE1314" s="119"/>
      <c r="AG1314" s="146"/>
      <c r="AN1314" s="119"/>
      <c r="AO1314" s="119"/>
      <c r="AP1314" s="119"/>
      <c r="AQ1314" s="119"/>
      <c r="AR1314" s="119"/>
      <c r="AS1314" s="119"/>
      <c r="AT1314" s="119"/>
      <c r="AU1314" s="119"/>
    </row>
    <row r="1315" spans="3:64">
      <c r="C1315" s="24"/>
      <c r="D1315" s="24"/>
      <c r="AA1315" s="119"/>
      <c r="AB1315" s="119"/>
      <c r="AC1315" s="119"/>
      <c r="AD1315" s="119"/>
      <c r="AE1315" s="119"/>
      <c r="AG1315" s="146"/>
      <c r="AN1315" s="119"/>
      <c r="AO1315" s="119"/>
      <c r="AP1315" s="119"/>
      <c r="AQ1315" s="119"/>
      <c r="AR1315" s="119"/>
      <c r="AS1315" s="119"/>
      <c r="AT1315" s="119"/>
      <c r="AU1315" s="119"/>
    </row>
    <row r="1316" spans="3:64">
      <c r="C1316" s="24"/>
      <c r="D1316" s="24"/>
      <c r="AA1316" s="119"/>
      <c r="AB1316" s="119"/>
      <c r="AC1316" s="119"/>
      <c r="AD1316" s="119"/>
      <c r="AE1316" s="119"/>
      <c r="AG1316" s="146"/>
      <c r="AN1316" s="119"/>
      <c r="AO1316" s="119"/>
      <c r="AP1316" s="119"/>
      <c r="AQ1316" s="119"/>
      <c r="AR1316" s="119"/>
      <c r="AS1316" s="119"/>
      <c r="AT1316" s="119"/>
      <c r="AU1316" s="119"/>
    </row>
    <row r="1317" spans="3:64">
      <c r="C1317" s="24"/>
      <c r="D1317" s="24"/>
      <c r="AA1317" s="119"/>
      <c r="AB1317" s="119"/>
      <c r="AC1317" s="119"/>
      <c r="AD1317" s="119"/>
      <c r="AE1317" s="119"/>
      <c r="AG1317" s="146"/>
      <c r="AN1317" s="119"/>
      <c r="AO1317" s="119"/>
      <c r="AP1317" s="119"/>
      <c r="AQ1317" s="119"/>
      <c r="AR1317" s="119"/>
      <c r="AS1317" s="119"/>
      <c r="AT1317" s="119"/>
      <c r="AU1317" s="119"/>
    </row>
    <row r="1318" spans="3:64">
      <c r="C1318" s="24"/>
      <c r="D1318" s="24"/>
      <c r="AA1318" s="119"/>
      <c r="AB1318" s="119"/>
      <c r="AC1318" s="119"/>
      <c r="AD1318" s="119"/>
      <c r="AE1318" s="119"/>
      <c r="AG1318" s="146"/>
      <c r="AN1318" s="119"/>
      <c r="AO1318" s="119"/>
      <c r="AP1318" s="119"/>
      <c r="AQ1318" s="119"/>
      <c r="AR1318" s="119"/>
      <c r="AS1318" s="119"/>
      <c r="AT1318" s="119"/>
      <c r="AU1318" s="119"/>
    </row>
    <row r="1319" spans="3:64">
      <c r="C1319" s="24"/>
      <c r="D1319" s="24"/>
      <c r="AA1319" s="119"/>
      <c r="AB1319" s="119"/>
      <c r="AC1319" s="119"/>
      <c r="AD1319" s="119"/>
      <c r="AE1319" s="119"/>
      <c r="AG1319" s="146"/>
      <c r="AN1319" s="119"/>
      <c r="AO1319" s="119"/>
      <c r="AP1319" s="119"/>
      <c r="AQ1319" s="119"/>
      <c r="AR1319" s="119"/>
      <c r="AS1319" s="119"/>
      <c r="AT1319" s="119"/>
      <c r="AU1319" s="119"/>
    </row>
    <row r="1320" spans="3:64">
      <c r="C1320" s="24"/>
      <c r="D1320" s="24"/>
      <c r="AA1320" s="119"/>
      <c r="AB1320" s="119"/>
      <c r="AC1320" s="119"/>
      <c r="AD1320" s="119"/>
      <c r="AE1320" s="119"/>
      <c r="AG1320" s="146"/>
      <c r="AN1320" s="119"/>
      <c r="AO1320" s="119"/>
      <c r="AP1320" s="119"/>
      <c r="AQ1320" s="119"/>
      <c r="AR1320" s="119"/>
      <c r="AS1320" s="119"/>
      <c r="AT1320" s="119"/>
      <c r="AU1320" s="119"/>
    </row>
    <row r="1321" spans="3:64">
      <c r="C1321" s="24"/>
      <c r="D1321" s="24"/>
      <c r="AA1321" s="119"/>
      <c r="AB1321" s="119"/>
      <c r="AC1321" s="119"/>
      <c r="AD1321" s="119"/>
      <c r="AE1321" s="119"/>
      <c r="AG1321" s="146"/>
      <c r="AN1321" s="119"/>
      <c r="AO1321" s="119"/>
      <c r="AP1321" s="119"/>
      <c r="AQ1321" s="119"/>
      <c r="AR1321" s="119"/>
      <c r="AS1321" s="119"/>
      <c r="AT1321" s="119"/>
      <c r="AU1321" s="119"/>
      <c r="AV1321" s="119"/>
      <c r="AW1321" s="119"/>
      <c r="AX1321" s="119"/>
      <c r="AY1321" s="119"/>
      <c r="AZ1321" s="119"/>
      <c r="BA1321" s="119"/>
      <c r="BB1321" s="119"/>
      <c r="BC1321" s="119"/>
      <c r="BD1321" s="119"/>
      <c r="BE1321" s="119"/>
      <c r="BF1321" s="119"/>
      <c r="BG1321" s="119"/>
      <c r="BH1321" s="119"/>
      <c r="BI1321" s="119"/>
      <c r="BJ1321" s="119"/>
      <c r="BK1321" s="119"/>
      <c r="BL1321" s="119"/>
    </row>
    <row r="1322" spans="3:64">
      <c r="C1322" s="24"/>
      <c r="D1322" s="24"/>
      <c r="AA1322" s="119"/>
      <c r="AB1322" s="119"/>
      <c r="AC1322" s="119"/>
      <c r="AD1322" s="119"/>
      <c r="AE1322" s="119"/>
      <c r="AG1322" s="146"/>
      <c r="AN1322" s="119"/>
      <c r="AO1322" s="119"/>
      <c r="AP1322" s="119"/>
      <c r="AQ1322" s="119"/>
      <c r="AR1322" s="119"/>
      <c r="AS1322" s="119"/>
      <c r="AT1322" s="119"/>
      <c r="AU1322" s="119"/>
    </row>
    <row r="1323" spans="3:64">
      <c r="C1323" s="24"/>
      <c r="D1323" s="24"/>
      <c r="AA1323" s="119"/>
      <c r="AB1323" s="119"/>
      <c r="AC1323" s="119"/>
      <c r="AD1323" s="119"/>
      <c r="AE1323" s="119"/>
      <c r="AG1323" s="146"/>
      <c r="AN1323" s="119"/>
      <c r="AO1323" s="119"/>
      <c r="AP1323" s="119"/>
      <c r="AQ1323" s="119"/>
      <c r="AR1323" s="119"/>
      <c r="AS1323" s="119"/>
      <c r="AT1323" s="119"/>
      <c r="AU1323" s="119"/>
      <c r="AV1323" s="119"/>
      <c r="AW1323" s="119"/>
      <c r="AX1323" s="119"/>
      <c r="AY1323" s="119"/>
      <c r="AZ1323" s="119"/>
      <c r="BA1323" s="119"/>
      <c r="BB1323" s="119"/>
      <c r="BC1323" s="119"/>
      <c r="BD1323" s="119"/>
      <c r="BE1323" s="119"/>
      <c r="BF1323" s="119"/>
      <c r="BG1323" s="119"/>
      <c r="BH1323" s="119"/>
      <c r="BI1323" s="119"/>
      <c r="BJ1323" s="119"/>
      <c r="BK1323" s="119"/>
      <c r="BL1323" s="119"/>
    </row>
    <row r="1324" spans="3:64">
      <c r="C1324" s="24"/>
      <c r="D1324" s="24"/>
      <c r="AA1324" s="119"/>
      <c r="AB1324" s="119"/>
      <c r="AC1324" s="119"/>
      <c r="AD1324" s="119"/>
      <c r="AE1324" s="119"/>
      <c r="AG1324" s="146"/>
      <c r="AN1324" s="119"/>
      <c r="AO1324" s="119"/>
      <c r="AP1324" s="119"/>
      <c r="AQ1324" s="119"/>
      <c r="AR1324" s="119"/>
      <c r="AS1324" s="119"/>
      <c r="AT1324" s="119"/>
      <c r="AU1324" s="119"/>
    </row>
    <row r="1325" spans="3:64">
      <c r="C1325" s="24"/>
      <c r="D1325" s="24"/>
      <c r="AA1325" s="119"/>
      <c r="AB1325" s="119"/>
      <c r="AC1325" s="119"/>
      <c r="AD1325" s="119"/>
      <c r="AE1325" s="119"/>
      <c r="AG1325" s="146"/>
      <c r="AN1325" s="119"/>
      <c r="AO1325" s="119"/>
      <c r="AP1325" s="119"/>
      <c r="AQ1325" s="119"/>
      <c r="AR1325" s="119"/>
      <c r="AS1325" s="119"/>
      <c r="AT1325" s="119"/>
      <c r="AU1325" s="119"/>
      <c r="AV1325" s="119"/>
      <c r="AW1325" s="119"/>
      <c r="AX1325" s="119"/>
      <c r="AY1325" s="119"/>
      <c r="AZ1325" s="119"/>
      <c r="BA1325" s="119"/>
      <c r="BB1325" s="119"/>
      <c r="BC1325" s="119"/>
      <c r="BD1325" s="119"/>
      <c r="BE1325" s="119"/>
      <c r="BF1325" s="119"/>
      <c r="BG1325" s="119"/>
      <c r="BH1325" s="119"/>
      <c r="BI1325" s="119"/>
      <c r="BJ1325" s="119"/>
      <c r="BK1325" s="119"/>
      <c r="BL1325" s="119"/>
    </row>
    <row r="1326" spans="3:64">
      <c r="C1326" s="24"/>
      <c r="D1326" s="24"/>
      <c r="AA1326" s="119"/>
      <c r="AB1326" s="119"/>
      <c r="AC1326" s="119"/>
      <c r="AD1326" s="119"/>
      <c r="AE1326" s="119"/>
      <c r="AG1326" s="146"/>
      <c r="AN1326" s="119"/>
      <c r="AO1326" s="119"/>
      <c r="AP1326" s="119"/>
      <c r="AQ1326" s="119"/>
      <c r="AR1326" s="119"/>
      <c r="AS1326" s="119"/>
      <c r="AT1326" s="119"/>
      <c r="AU1326" s="119"/>
    </row>
    <row r="1327" spans="3:64">
      <c r="C1327" s="24"/>
      <c r="D1327" s="24"/>
      <c r="AA1327" s="119"/>
      <c r="AB1327" s="119"/>
      <c r="AC1327" s="119"/>
      <c r="AD1327" s="119"/>
      <c r="AE1327" s="119"/>
      <c r="AG1327" s="146"/>
      <c r="AN1327" s="119"/>
      <c r="AO1327" s="119"/>
      <c r="AP1327" s="119"/>
      <c r="AQ1327" s="119"/>
      <c r="AR1327" s="119"/>
      <c r="AS1327" s="119"/>
      <c r="AT1327" s="119"/>
      <c r="AU1327" s="119"/>
    </row>
    <row r="1328" spans="3:64">
      <c r="C1328" s="24"/>
      <c r="D1328" s="24"/>
      <c r="AA1328" s="119"/>
      <c r="AB1328" s="119"/>
      <c r="AC1328" s="119"/>
      <c r="AD1328" s="119"/>
      <c r="AE1328" s="119"/>
      <c r="AG1328" s="146"/>
      <c r="AN1328" s="119"/>
      <c r="AO1328" s="119"/>
      <c r="AP1328" s="119"/>
      <c r="AQ1328" s="119"/>
      <c r="AR1328" s="119"/>
      <c r="AS1328" s="119"/>
      <c r="AT1328" s="119"/>
      <c r="AU1328" s="119"/>
    </row>
    <row r="1329" spans="3:64">
      <c r="C1329" s="24"/>
      <c r="D1329" s="24"/>
      <c r="AA1329" s="119"/>
      <c r="AB1329" s="119"/>
      <c r="AC1329" s="119"/>
      <c r="AD1329" s="119"/>
      <c r="AE1329" s="119"/>
      <c r="AG1329" s="146"/>
      <c r="AN1329" s="119"/>
      <c r="AO1329" s="119"/>
      <c r="AP1329" s="119"/>
      <c r="AQ1329" s="119"/>
      <c r="AR1329" s="119"/>
      <c r="AS1329" s="119"/>
      <c r="AT1329" s="119"/>
      <c r="AU1329" s="119"/>
    </row>
    <row r="1330" spans="3:64">
      <c r="C1330" s="24"/>
      <c r="D1330" s="24"/>
      <c r="AA1330" s="119"/>
      <c r="AB1330" s="119"/>
      <c r="AC1330" s="119"/>
      <c r="AD1330" s="119"/>
      <c r="AE1330" s="119"/>
      <c r="AG1330" s="146"/>
      <c r="AN1330" s="119"/>
      <c r="AO1330" s="119"/>
      <c r="AP1330" s="119"/>
      <c r="AQ1330" s="119"/>
      <c r="AR1330" s="119"/>
      <c r="AS1330" s="119"/>
      <c r="AT1330" s="119"/>
      <c r="AU1330" s="119"/>
    </row>
    <row r="1331" spans="3:64">
      <c r="C1331" s="24"/>
      <c r="D1331" s="24"/>
      <c r="AA1331" s="119"/>
      <c r="AB1331" s="119"/>
      <c r="AC1331" s="119"/>
      <c r="AD1331" s="119"/>
      <c r="AE1331" s="119"/>
      <c r="AG1331" s="146"/>
      <c r="AN1331" s="119"/>
      <c r="AO1331" s="119"/>
      <c r="AP1331" s="119"/>
      <c r="AQ1331" s="119"/>
      <c r="AR1331" s="119"/>
      <c r="AS1331" s="119"/>
      <c r="AT1331" s="119"/>
      <c r="AU1331" s="119"/>
    </row>
    <row r="1332" spans="3:64">
      <c r="C1332" s="24"/>
      <c r="D1332" s="24"/>
      <c r="AA1332" s="119"/>
      <c r="AB1332" s="119"/>
      <c r="AC1332" s="119"/>
      <c r="AD1332" s="119"/>
      <c r="AE1332" s="119"/>
      <c r="AG1332" s="146"/>
      <c r="AN1332" s="119"/>
      <c r="AO1332" s="119"/>
      <c r="AP1332" s="119"/>
      <c r="AQ1332" s="119"/>
      <c r="AR1332" s="119"/>
      <c r="AS1332" s="119"/>
      <c r="AT1332" s="119"/>
      <c r="AU1332" s="119"/>
    </row>
    <row r="1333" spans="3:64">
      <c r="C1333" s="24"/>
      <c r="D1333" s="24"/>
      <c r="AA1333" s="119"/>
      <c r="AB1333" s="119"/>
      <c r="AC1333" s="119"/>
      <c r="AD1333" s="119"/>
      <c r="AE1333" s="119"/>
      <c r="AG1333" s="146"/>
      <c r="AN1333" s="119"/>
      <c r="AO1333" s="119"/>
      <c r="AP1333" s="119"/>
      <c r="AQ1333" s="119"/>
      <c r="AR1333" s="119"/>
      <c r="AS1333" s="119"/>
      <c r="AT1333" s="119"/>
      <c r="AU1333" s="119"/>
    </row>
    <row r="1334" spans="3:64">
      <c r="C1334" s="24"/>
      <c r="D1334" s="24"/>
      <c r="AA1334" s="119"/>
      <c r="AB1334" s="119"/>
      <c r="AC1334" s="119"/>
      <c r="AD1334" s="119"/>
      <c r="AE1334" s="119"/>
      <c r="AG1334" s="146"/>
      <c r="AN1334" s="119"/>
      <c r="AO1334" s="119"/>
      <c r="AP1334" s="119"/>
      <c r="AQ1334" s="119"/>
      <c r="AR1334" s="119"/>
      <c r="AS1334" s="119"/>
      <c r="AT1334" s="119"/>
      <c r="AU1334" s="119"/>
      <c r="AV1334" s="119"/>
    </row>
    <row r="1335" spans="3:64">
      <c r="C1335" s="24"/>
      <c r="D1335" s="24"/>
      <c r="AA1335" s="119"/>
      <c r="AB1335" s="119"/>
      <c r="AC1335" s="119"/>
      <c r="AD1335" s="119"/>
      <c r="AE1335" s="119"/>
      <c r="AG1335" s="146"/>
      <c r="AN1335" s="119"/>
      <c r="AO1335" s="119"/>
      <c r="AP1335" s="119"/>
      <c r="AQ1335" s="119"/>
      <c r="AR1335" s="119"/>
      <c r="AS1335" s="119"/>
      <c r="AT1335" s="119"/>
      <c r="AU1335" s="119"/>
    </row>
    <row r="1336" spans="3:64">
      <c r="C1336" s="24"/>
      <c r="D1336" s="24"/>
      <c r="AA1336" s="119"/>
      <c r="AB1336" s="119"/>
      <c r="AC1336" s="119"/>
      <c r="AD1336" s="119"/>
      <c r="AE1336" s="119"/>
      <c r="AG1336" s="146"/>
      <c r="AN1336" s="119"/>
      <c r="AO1336" s="119"/>
      <c r="AP1336" s="119"/>
      <c r="AQ1336" s="119"/>
      <c r="AR1336" s="119"/>
      <c r="AS1336" s="119"/>
      <c r="AT1336" s="119"/>
      <c r="AU1336" s="119"/>
      <c r="AV1336" s="119"/>
    </row>
    <row r="1337" spans="3:64">
      <c r="C1337" s="24"/>
      <c r="D1337" s="24"/>
      <c r="AA1337" s="119"/>
      <c r="AB1337" s="119"/>
      <c r="AC1337" s="119"/>
      <c r="AD1337" s="119"/>
      <c r="AE1337" s="119"/>
      <c r="AG1337" s="146"/>
      <c r="AN1337" s="119"/>
      <c r="AO1337" s="119"/>
      <c r="AP1337" s="119"/>
      <c r="AQ1337" s="119"/>
      <c r="AR1337" s="119"/>
      <c r="AS1337" s="119"/>
      <c r="AT1337" s="119"/>
      <c r="AU1337" s="119"/>
      <c r="AV1337" s="119"/>
      <c r="AW1337" s="119"/>
      <c r="AX1337" s="119"/>
      <c r="AY1337" s="119"/>
      <c r="AZ1337" s="119"/>
      <c r="BA1337" s="119"/>
      <c r="BB1337" s="119"/>
      <c r="BC1337" s="119"/>
      <c r="BD1337" s="119"/>
      <c r="BE1337" s="119"/>
      <c r="BF1337" s="119"/>
      <c r="BG1337" s="119"/>
      <c r="BH1337" s="119"/>
      <c r="BI1337" s="119"/>
      <c r="BJ1337" s="119"/>
      <c r="BK1337" s="119"/>
      <c r="BL1337" s="119"/>
    </row>
    <row r="1338" spans="3:64">
      <c r="C1338" s="24"/>
      <c r="D1338" s="24"/>
      <c r="AA1338" s="119"/>
      <c r="AB1338" s="119"/>
      <c r="AC1338" s="119"/>
      <c r="AD1338" s="119"/>
      <c r="AE1338" s="119"/>
      <c r="AG1338" s="146"/>
      <c r="AN1338" s="119"/>
      <c r="AO1338" s="119"/>
      <c r="AP1338" s="119"/>
      <c r="AQ1338" s="119"/>
      <c r="AR1338" s="119"/>
      <c r="AS1338" s="119"/>
      <c r="AT1338" s="119"/>
      <c r="AU1338" s="119"/>
    </row>
    <row r="1339" spans="3:64">
      <c r="C1339" s="24"/>
      <c r="D1339" s="24"/>
      <c r="AA1339" s="119"/>
      <c r="AB1339" s="119"/>
      <c r="AC1339" s="119"/>
      <c r="AD1339" s="119"/>
      <c r="AE1339" s="119"/>
      <c r="AG1339" s="146"/>
      <c r="AN1339" s="119"/>
      <c r="AO1339" s="119"/>
      <c r="AP1339" s="119"/>
      <c r="AQ1339" s="119"/>
      <c r="AR1339" s="119"/>
      <c r="AS1339" s="119"/>
      <c r="AT1339" s="119"/>
      <c r="AU1339" s="119"/>
    </row>
    <row r="1340" spans="3:64">
      <c r="C1340" s="24"/>
      <c r="D1340" s="24"/>
      <c r="AA1340" s="119"/>
      <c r="AB1340" s="119"/>
      <c r="AC1340" s="119"/>
      <c r="AD1340" s="119"/>
      <c r="AE1340" s="119"/>
      <c r="AG1340" s="146"/>
      <c r="AN1340" s="119"/>
      <c r="AO1340" s="119"/>
      <c r="AP1340" s="119"/>
      <c r="AQ1340" s="119"/>
      <c r="AR1340" s="119"/>
      <c r="AS1340" s="119"/>
      <c r="AT1340" s="119"/>
      <c r="AU1340" s="119"/>
    </row>
    <row r="1341" spans="3:64">
      <c r="C1341" s="24"/>
      <c r="D1341" s="24"/>
      <c r="AA1341" s="119"/>
      <c r="AB1341" s="119"/>
      <c r="AC1341" s="119"/>
      <c r="AD1341" s="119"/>
      <c r="AE1341" s="119"/>
      <c r="AG1341" s="146"/>
      <c r="AN1341" s="119"/>
      <c r="AO1341" s="119"/>
      <c r="AP1341" s="119"/>
      <c r="AQ1341" s="119"/>
      <c r="AR1341" s="119"/>
      <c r="AS1341" s="119"/>
      <c r="AT1341" s="119"/>
      <c r="AU1341" s="119"/>
    </row>
    <row r="1342" spans="3:64">
      <c r="C1342" s="24"/>
      <c r="D1342" s="24"/>
      <c r="AA1342" s="119"/>
      <c r="AB1342" s="119"/>
      <c r="AC1342" s="119"/>
      <c r="AD1342" s="119"/>
      <c r="AE1342" s="119"/>
      <c r="AG1342" s="146"/>
      <c r="AN1342" s="119"/>
      <c r="AO1342" s="119"/>
      <c r="AP1342" s="119"/>
      <c r="AQ1342" s="119"/>
      <c r="AR1342" s="119"/>
      <c r="AS1342" s="119"/>
      <c r="AT1342" s="119"/>
      <c r="AU1342" s="119"/>
    </row>
    <row r="1343" spans="3:64">
      <c r="C1343" s="24"/>
      <c r="D1343" s="24"/>
      <c r="AA1343" s="119"/>
      <c r="AB1343" s="119"/>
      <c r="AC1343" s="119"/>
      <c r="AD1343" s="119"/>
      <c r="AE1343" s="119"/>
      <c r="AG1343" s="146"/>
      <c r="AN1343" s="119"/>
      <c r="AO1343" s="119"/>
      <c r="AP1343" s="119"/>
      <c r="AQ1343" s="119"/>
      <c r="AR1343" s="119"/>
      <c r="AS1343" s="119"/>
      <c r="AT1343" s="119"/>
      <c r="AU1343" s="119"/>
    </row>
    <row r="1344" spans="3:64">
      <c r="C1344" s="24"/>
      <c r="D1344" s="24"/>
      <c r="AA1344" s="119"/>
      <c r="AB1344" s="119"/>
      <c r="AC1344" s="119"/>
      <c r="AD1344" s="119"/>
      <c r="AE1344" s="119"/>
      <c r="AG1344" s="146"/>
      <c r="AN1344" s="119"/>
      <c r="AO1344" s="119"/>
      <c r="AP1344" s="119"/>
      <c r="AQ1344" s="119"/>
      <c r="AR1344" s="119"/>
      <c r="AS1344" s="119"/>
      <c r="AT1344" s="119"/>
      <c r="AU1344" s="119"/>
      <c r="AV1344" s="119"/>
      <c r="AW1344" s="119"/>
      <c r="AX1344" s="119"/>
      <c r="AY1344" s="119"/>
      <c r="AZ1344" s="119"/>
      <c r="BA1344" s="119"/>
      <c r="BB1344" s="119"/>
      <c r="BC1344" s="119"/>
      <c r="BD1344" s="119"/>
      <c r="BE1344" s="119"/>
      <c r="BF1344" s="119"/>
      <c r="BG1344" s="119"/>
      <c r="BH1344" s="119"/>
      <c r="BI1344" s="119"/>
      <c r="BJ1344" s="119"/>
      <c r="BK1344" s="119"/>
      <c r="BL1344" s="119"/>
    </row>
    <row r="1345" spans="3:64">
      <c r="C1345" s="24"/>
      <c r="D1345" s="24"/>
      <c r="AA1345" s="119"/>
      <c r="AB1345" s="119"/>
      <c r="AC1345" s="119"/>
      <c r="AD1345" s="119"/>
      <c r="AE1345" s="119"/>
      <c r="AG1345" s="146"/>
      <c r="AN1345" s="119"/>
      <c r="AO1345" s="119"/>
      <c r="AP1345" s="119"/>
      <c r="AQ1345" s="119"/>
      <c r="AR1345" s="119"/>
      <c r="AS1345" s="119"/>
      <c r="AT1345" s="119"/>
      <c r="AU1345" s="119"/>
      <c r="AV1345" s="119"/>
      <c r="AX1345" s="119"/>
    </row>
    <row r="1346" spans="3:64">
      <c r="C1346" s="24"/>
      <c r="D1346" s="24"/>
      <c r="AA1346" s="119"/>
      <c r="AB1346" s="119"/>
      <c r="AC1346" s="119"/>
      <c r="AD1346" s="119"/>
      <c r="AE1346" s="119"/>
      <c r="AG1346" s="146"/>
      <c r="AN1346" s="119"/>
      <c r="AO1346" s="119"/>
      <c r="AP1346" s="119"/>
      <c r="AQ1346" s="119"/>
      <c r="AR1346" s="119"/>
      <c r="AS1346" s="119"/>
      <c r="AT1346" s="119"/>
      <c r="AU1346" s="119"/>
      <c r="AV1346" s="119"/>
      <c r="AW1346" s="119"/>
      <c r="AX1346" s="119"/>
      <c r="AY1346" s="119"/>
      <c r="AZ1346" s="119"/>
      <c r="BA1346" s="119"/>
      <c r="BB1346" s="119"/>
      <c r="BC1346" s="119"/>
      <c r="BD1346" s="119"/>
      <c r="BE1346" s="119"/>
      <c r="BF1346" s="119"/>
      <c r="BG1346" s="119"/>
      <c r="BH1346" s="119"/>
      <c r="BI1346" s="119"/>
      <c r="BJ1346" s="119"/>
      <c r="BK1346" s="119"/>
      <c r="BL1346" s="119"/>
    </row>
    <row r="1347" spans="3:64">
      <c r="C1347" s="24"/>
      <c r="D1347" s="24"/>
      <c r="AA1347" s="119"/>
      <c r="AB1347" s="119"/>
      <c r="AC1347" s="119"/>
      <c r="AD1347" s="119"/>
      <c r="AE1347" s="119"/>
      <c r="AG1347" s="146"/>
      <c r="AN1347" s="119"/>
      <c r="AO1347" s="119"/>
      <c r="AP1347" s="119"/>
      <c r="AQ1347" s="119"/>
      <c r="AR1347" s="119"/>
      <c r="AS1347" s="119"/>
      <c r="AT1347" s="119"/>
      <c r="AU1347" s="119"/>
      <c r="AV1347" s="119"/>
      <c r="AW1347" s="119"/>
      <c r="AX1347" s="119"/>
      <c r="AY1347" s="119"/>
      <c r="AZ1347" s="119"/>
      <c r="BA1347" s="119"/>
      <c r="BB1347" s="119"/>
      <c r="BC1347" s="119"/>
      <c r="BD1347" s="119"/>
      <c r="BE1347" s="119"/>
      <c r="BF1347" s="119"/>
      <c r="BG1347" s="119"/>
      <c r="BH1347" s="119"/>
      <c r="BI1347" s="119"/>
      <c r="BJ1347" s="119"/>
      <c r="BK1347" s="119"/>
      <c r="BL1347" s="119"/>
    </row>
    <row r="1348" spans="3:64">
      <c r="C1348" s="24"/>
      <c r="D1348" s="24"/>
      <c r="AA1348" s="119"/>
      <c r="AB1348" s="119"/>
      <c r="AC1348" s="119"/>
      <c r="AD1348" s="119"/>
      <c r="AE1348" s="119"/>
      <c r="AG1348" s="146"/>
      <c r="AN1348" s="119"/>
      <c r="AO1348" s="119"/>
      <c r="AP1348" s="119"/>
      <c r="AQ1348" s="119"/>
      <c r="AR1348" s="119"/>
      <c r="AS1348" s="119"/>
      <c r="AT1348" s="119"/>
      <c r="AU1348" s="119"/>
    </row>
    <row r="1349" spans="3:64">
      <c r="C1349" s="24"/>
      <c r="D1349" s="24"/>
      <c r="AA1349" s="119"/>
      <c r="AB1349" s="119"/>
      <c r="AC1349" s="119"/>
      <c r="AD1349" s="119"/>
      <c r="AE1349" s="119"/>
      <c r="AG1349" s="146"/>
      <c r="AN1349" s="119"/>
      <c r="AO1349" s="119"/>
      <c r="AP1349" s="119"/>
      <c r="AQ1349" s="119"/>
      <c r="AR1349" s="119"/>
      <c r="AS1349" s="119"/>
      <c r="AT1349" s="119"/>
      <c r="AU1349" s="119"/>
    </row>
    <row r="1350" spans="3:64">
      <c r="C1350" s="24"/>
      <c r="D1350" s="24"/>
      <c r="AA1350" s="119"/>
      <c r="AB1350" s="119"/>
      <c r="AC1350" s="119"/>
      <c r="AD1350" s="119"/>
      <c r="AE1350" s="119"/>
      <c r="AG1350" s="146"/>
      <c r="AN1350" s="119"/>
      <c r="AO1350" s="119"/>
      <c r="AP1350" s="119"/>
      <c r="AQ1350" s="119"/>
      <c r="AR1350" s="119"/>
      <c r="AS1350" s="119"/>
      <c r="AT1350" s="119"/>
      <c r="AU1350" s="119"/>
    </row>
    <row r="1351" spans="3:64">
      <c r="C1351" s="24"/>
      <c r="D1351" s="24"/>
      <c r="AA1351" s="119"/>
      <c r="AB1351" s="119"/>
      <c r="AC1351" s="119"/>
      <c r="AD1351" s="119"/>
      <c r="AE1351" s="119"/>
      <c r="AG1351" s="146"/>
      <c r="AN1351" s="119"/>
      <c r="AO1351" s="119"/>
      <c r="AP1351" s="119"/>
      <c r="AQ1351" s="119"/>
      <c r="AR1351" s="119"/>
      <c r="AS1351" s="119"/>
      <c r="AT1351" s="119"/>
      <c r="AU1351" s="119"/>
    </row>
    <row r="1352" spans="3:64">
      <c r="C1352" s="24"/>
      <c r="D1352" s="24"/>
      <c r="AA1352" s="119"/>
      <c r="AB1352" s="119"/>
      <c r="AC1352" s="119"/>
      <c r="AD1352" s="119"/>
      <c r="AE1352" s="119"/>
      <c r="AG1352" s="146"/>
      <c r="AN1352" s="119"/>
      <c r="AO1352" s="119"/>
      <c r="AP1352" s="119"/>
      <c r="AQ1352" s="119"/>
      <c r="AR1352" s="119"/>
      <c r="AS1352" s="119"/>
      <c r="AT1352" s="119"/>
      <c r="AU1352" s="119"/>
    </row>
    <row r="1353" spans="3:64">
      <c r="C1353" s="24"/>
      <c r="D1353" s="24"/>
      <c r="AA1353" s="119"/>
      <c r="AB1353" s="119"/>
      <c r="AC1353" s="119"/>
      <c r="AD1353" s="119"/>
      <c r="AE1353" s="119"/>
      <c r="AG1353" s="146"/>
      <c r="AN1353" s="119"/>
      <c r="AO1353" s="119"/>
      <c r="AP1353" s="119"/>
      <c r="AQ1353" s="119"/>
      <c r="AR1353" s="119"/>
      <c r="AS1353" s="119"/>
      <c r="AT1353" s="119"/>
      <c r="AU1353" s="119"/>
    </row>
    <row r="1354" spans="3:64">
      <c r="C1354" s="24"/>
      <c r="D1354" s="24"/>
      <c r="AA1354" s="119"/>
      <c r="AB1354" s="119"/>
      <c r="AC1354" s="119"/>
      <c r="AD1354" s="119"/>
      <c r="AE1354" s="119"/>
      <c r="AG1354" s="146"/>
      <c r="AN1354" s="119"/>
      <c r="AO1354" s="119"/>
      <c r="AP1354" s="119"/>
      <c r="AQ1354" s="119"/>
      <c r="AR1354" s="119"/>
      <c r="AS1354" s="119"/>
      <c r="AT1354" s="119"/>
      <c r="AU1354" s="119"/>
    </row>
    <row r="1355" spans="3:64">
      <c r="C1355" s="24"/>
      <c r="D1355" s="24"/>
      <c r="AA1355" s="119"/>
      <c r="AB1355" s="119"/>
      <c r="AC1355" s="119"/>
      <c r="AD1355" s="119"/>
      <c r="AE1355" s="119"/>
      <c r="AG1355" s="146"/>
      <c r="AN1355" s="119"/>
      <c r="AO1355" s="119"/>
      <c r="AP1355" s="119"/>
      <c r="AQ1355" s="119"/>
      <c r="AR1355" s="119"/>
      <c r="AS1355" s="119"/>
      <c r="AT1355" s="119"/>
      <c r="AU1355" s="119"/>
    </row>
    <row r="1356" spans="3:64">
      <c r="C1356" s="24"/>
      <c r="D1356" s="24"/>
      <c r="AA1356" s="119"/>
      <c r="AB1356" s="119"/>
      <c r="AC1356" s="119"/>
      <c r="AD1356" s="119"/>
      <c r="AE1356" s="119"/>
      <c r="AG1356" s="146"/>
      <c r="AN1356" s="119"/>
      <c r="AO1356" s="119"/>
      <c r="AP1356" s="119"/>
      <c r="AQ1356" s="119"/>
      <c r="AR1356" s="119"/>
      <c r="AS1356" s="119"/>
      <c r="AT1356" s="119"/>
      <c r="AU1356" s="119"/>
    </row>
    <row r="1357" spans="3:64">
      <c r="C1357" s="24"/>
      <c r="D1357" s="24"/>
      <c r="AA1357" s="119"/>
      <c r="AB1357" s="119"/>
      <c r="AC1357" s="119"/>
      <c r="AD1357" s="119"/>
      <c r="AE1357" s="119"/>
      <c r="AG1357" s="146"/>
      <c r="AN1357" s="119"/>
      <c r="AO1357" s="119"/>
      <c r="AP1357" s="119"/>
      <c r="AQ1357" s="119"/>
      <c r="AR1357" s="119"/>
      <c r="AS1357" s="119"/>
      <c r="AT1357" s="119"/>
      <c r="AU1357" s="119"/>
    </row>
    <row r="1358" spans="3:64">
      <c r="C1358" s="24"/>
      <c r="D1358" s="24"/>
      <c r="AA1358" s="119"/>
      <c r="AB1358" s="119"/>
      <c r="AC1358" s="119"/>
      <c r="AD1358" s="119"/>
      <c r="AE1358" s="119"/>
      <c r="AG1358" s="146"/>
      <c r="AN1358" s="119"/>
      <c r="AO1358" s="119"/>
      <c r="AP1358" s="119"/>
      <c r="AQ1358" s="119"/>
      <c r="AR1358" s="119"/>
      <c r="AS1358" s="119"/>
      <c r="AT1358" s="119"/>
      <c r="AU1358" s="119"/>
    </row>
    <row r="1359" spans="3:64">
      <c r="C1359" s="24"/>
      <c r="D1359" s="24"/>
      <c r="AA1359" s="119"/>
      <c r="AB1359" s="119"/>
      <c r="AC1359" s="119"/>
      <c r="AD1359" s="119"/>
      <c r="AE1359" s="119"/>
      <c r="AG1359" s="146"/>
      <c r="AN1359" s="119"/>
      <c r="AO1359" s="119"/>
      <c r="AP1359" s="119"/>
      <c r="AQ1359" s="119"/>
      <c r="AR1359" s="119"/>
      <c r="AS1359" s="119"/>
      <c r="AT1359" s="119"/>
      <c r="AU1359" s="119"/>
    </row>
    <row r="1360" spans="3:64">
      <c r="C1360" s="24"/>
      <c r="D1360" s="24"/>
      <c r="AA1360" s="119"/>
      <c r="AB1360" s="119"/>
      <c r="AC1360" s="119"/>
      <c r="AD1360" s="119"/>
      <c r="AE1360" s="119"/>
      <c r="AG1360" s="146"/>
      <c r="AN1360" s="119"/>
      <c r="AO1360" s="119"/>
      <c r="AP1360" s="119"/>
      <c r="AQ1360" s="119"/>
      <c r="AR1360" s="119"/>
      <c r="AS1360" s="119"/>
      <c r="AT1360" s="119"/>
      <c r="AU1360" s="119"/>
    </row>
    <row r="1361" spans="3:64">
      <c r="C1361" s="24"/>
      <c r="D1361" s="24"/>
      <c r="AA1361" s="119"/>
      <c r="AB1361" s="119"/>
      <c r="AC1361" s="119"/>
      <c r="AD1361" s="119"/>
      <c r="AE1361" s="119"/>
      <c r="AG1361" s="146"/>
      <c r="AN1361" s="119"/>
      <c r="AO1361" s="119"/>
      <c r="AP1361" s="119"/>
      <c r="AQ1361" s="119"/>
      <c r="AR1361" s="119"/>
      <c r="AS1361" s="119"/>
      <c r="AT1361" s="119"/>
      <c r="AU1361" s="119"/>
    </row>
    <row r="1362" spans="3:64">
      <c r="C1362" s="24"/>
      <c r="D1362" s="24"/>
      <c r="AA1362" s="119"/>
      <c r="AB1362" s="119"/>
      <c r="AC1362" s="119"/>
      <c r="AD1362" s="119"/>
      <c r="AE1362" s="119"/>
      <c r="AG1362" s="146"/>
      <c r="AN1362" s="119"/>
      <c r="AO1362" s="119"/>
      <c r="AP1362" s="119"/>
      <c r="AQ1362" s="119"/>
      <c r="AR1362" s="119"/>
      <c r="AS1362" s="119"/>
      <c r="AT1362" s="119"/>
      <c r="AU1362" s="119"/>
    </row>
    <row r="1363" spans="3:64">
      <c r="C1363" s="24"/>
      <c r="D1363" s="24"/>
      <c r="AA1363" s="119"/>
      <c r="AB1363" s="119"/>
      <c r="AC1363" s="119"/>
      <c r="AD1363" s="119"/>
      <c r="AE1363" s="119"/>
      <c r="AG1363" s="146"/>
      <c r="AN1363" s="119"/>
      <c r="AO1363" s="119"/>
      <c r="AP1363" s="119"/>
      <c r="AQ1363" s="119"/>
      <c r="AR1363" s="119"/>
      <c r="AS1363" s="119"/>
      <c r="AT1363" s="119"/>
      <c r="AU1363" s="119"/>
    </row>
    <row r="1364" spans="3:64">
      <c r="C1364" s="24"/>
      <c r="D1364" s="24"/>
      <c r="AA1364" s="119"/>
      <c r="AB1364" s="119"/>
      <c r="AC1364" s="119"/>
      <c r="AD1364" s="119"/>
      <c r="AE1364" s="119"/>
      <c r="AG1364" s="146"/>
      <c r="AN1364" s="119"/>
      <c r="AO1364" s="119"/>
      <c r="AP1364" s="119"/>
      <c r="AQ1364" s="119"/>
      <c r="AR1364" s="119"/>
      <c r="AS1364" s="119"/>
      <c r="AT1364" s="119"/>
      <c r="AU1364" s="119"/>
    </row>
    <row r="1365" spans="3:64">
      <c r="C1365" s="24"/>
      <c r="D1365" s="24"/>
      <c r="AA1365" s="119"/>
      <c r="AB1365" s="119"/>
      <c r="AC1365" s="119"/>
      <c r="AD1365" s="119"/>
      <c r="AE1365" s="119"/>
      <c r="AG1365" s="146"/>
      <c r="AN1365" s="119"/>
      <c r="AO1365" s="119"/>
      <c r="AP1365" s="119"/>
      <c r="AQ1365" s="119"/>
      <c r="AR1365" s="119"/>
      <c r="AS1365" s="119"/>
      <c r="AT1365" s="119"/>
      <c r="AU1365" s="119"/>
      <c r="AV1365" s="119"/>
      <c r="AX1365" s="119"/>
      <c r="AY1365" s="119"/>
      <c r="AZ1365" s="119"/>
      <c r="BA1365" s="119"/>
      <c r="BB1365" s="119"/>
      <c r="BC1365" s="119"/>
      <c r="BD1365" s="119"/>
      <c r="BE1365" s="119"/>
      <c r="BF1365" s="119"/>
      <c r="BG1365" s="119"/>
      <c r="BH1365" s="119"/>
      <c r="BI1365" s="119"/>
      <c r="BJ1365" s="119"/>
      <c r="BK1365" s="119"/>
      <c r="BL1365" s="119"/>
    </row>
    <row r="1366" spans="3:64">
      <c r="C1366" s="24"/>
      <c r="D1366" s="24"/>
      <c r="AA1366" s="119"/>
      <c r="AB1366" s="119"/>
      <c r="AC1366" s="119"/>
      <c r="AD1366" s="119"/>
      <c r="AE1366" s="119"/>
      <c r="AG1366" s="146"/>
      <c r="AN1366" s="119"/>
      <c r="AO1366" s="119"/>
      <c r="AP1366" s="119"/>
      <c r="AQ1366" s="119"/>
      <c r="AR1366" s="119"/>
      <c r="AS1366" s="119"/>
      <c r="AT1366" s="119"/>
      <c r="AU1366" s="119"/>
    </row>
    <row r="1367" spans="3:64">
      <c r="C1367" s="24"/>
      <c r="D1367" s="24"/>
      <c r="AA1367" s="119"/>
      <c r="AB1367" s="119"/>
      <c r="AC1367" s="119"/>
      <c r="AD1367" s="119"/>
      <c r="AE1367" s="119"/>
      <c r="AG1367" s="146"/>
      <c r="AN1367" s="119"/>
      <c r="AO1367" s="119"/>
      <c r="AP1367" s="119"/>
      <c r="AQ1367" s="119"/>
      <c r="AR1367" s="119"/>
      <c r="AS1367" s="119"/>
      <c r="AT1367" s="119"/>
      <c r="AU1367" s="119"/>
    </row>
    <row r="1368" spans="3:64">
      <c r="C1368" s="24"/>
      <c r="D1368" s="24"/>
      <c r="AA1368" s="119"/>
      <c r="AB1368" s="119"/>
      <c r="AC1368" s="119"/>
      <c r="AD1368" s="119"/>
      <c r="AE1368" s="119"/>
      <c r="AG1368" s="146"/>
      <c r="AN1368" s="119"/>
      <c r="AO1368" s="119"/>
      <c r="AP1368" s="119"/>
      <c r="AQ1368" s="119"/>
      <c r="AR1368" s="119"/>
      <c r="AS1368" s="119"/>
      <c r="AT1368" s="119"/>
      <c r="AU1368" s="119"/>
    </row>
    <row r="1369" spans="3:64">
      <c r="C1369" s="24"/>
      <c r="D1369" s="24"/>
      <c r="AA1369" s="119"/>
      <c r="AB1369" s="119"/>
      <c r="AC1369" s="119"/>
      <c r="AD1369" s="119"/>
      <c r="AE1369" s="119"/>
      <c r="AG1369" s="146"/>
      <c r="AN1369" s="119"/>
      <c r="AO1369" s="119"/>
      <c r="AP1369" s="119"/>
      <c r="AQ1369" s="119"/>
      <c r="AR1369" s="119"/>
      <c r="AS1369" s="119"/>
      <c r="AT1369" s="119"/>
      <c r="AU1369" s="119"/>
      <c r="AV1369" s="119"/>
      <c r="AX1369" s="119"/>
    </row>
    <row r="1370" spans="3:64">
      <c r="C1370" s="24"/>
      <c r="D1370" s="24"/>
      <c r="AA1370" s="119"/>
      <c r="AB1370" s="119"/>
      <c r="AC1370" s="119"/>
      <c r="AD1370" s="119"/>
      <c r="AE1370" s="119"/>
      <c r="AG1370" s="146"/>
      <c r="AN1370" s="119"/>
      <c r="AO1370" s="119"/>
      <c r="AP1370" s="119"/>
      <c r="AQ1370" s="119"/>
      <c r="AR1370" s="119"/>
      <c r="AS1370" s="119"/>
      <c r="AT1370" s="119"/>
      <c r="AU1370" s="119"/>
    </row>
    <row r="1371" spans="3:64">
      <c r="C1371" s="24"/>
      <c r="D1371" s="24"/>
      <c r="AA1371" s="119"/>
      <c r="AB1371" s="119"/>
      <c r="AC1371" s="119"/>
      <c r="AD1371" s="119"/>
      <c r="AE1371" s="119"/>
      <c r="AG1371" s="146"/>
      <c r="AN1371" s="119"/>
      <c r="AO1371" s="119"/>
      <c r="AP1371" s="119"/>
      <c r="AQ1371" s="119"/>
      <c r="AR1371" s="119"/>
      <c r="AS1371" s="119"/>
      <c r="AT1371" s="119"/>
      <c r="AU1371" s="119"/>
      <c r="AV1371" s="119"/>
      <c r="AX1371" s="119"/>
      <c r="AY1371" s="119"/>
      <c r="AZ1371" s="119"/>
      <c r="BA1371" s="119"/>
      <c r="BB1371" s="119"/>
      <c r="BC1371" s="119"/>
      <c r="BD1371" s="119"/>
      <c r="BE1371" s="119"/>
      <c r="BF1371" s="119"/>
      <c r="BG1371" s="119"/>
      <c r="BH1371" s="119"/>
      <c r="BI1371" s="119"/>
      <c r="BJ1371" s="119"/>
      <c r="BK1371" s="119"/>
      <c r="BL1371" s="119"/>
    </row>
    <row r="1372" spans="3:64">
      <c r="C1372" s="24"/>
      <c r="D1372" s="24"/>
      <c r="AA1372" s="119"/>
      <c r="AB1372" s="119"/>
      <c r="AC1372" s="119"/>
      <c r="AD1372" s="119"/>
      <c r="AE1372" s="119"/>
      <c r="AG1372" s="146"/>
      <c r="AN1372" s="119"/>
      <c r="AO1372" s="119"/>
      <c r="AP1372" s="119"/>
      <c r="AQ1372" s="119"/>
      <c r="AR1372" s="119"/>
      <c r="AS1372" s="119"/>
      <c r="AT1372" s="119"/>
      <c r="AU1372" s="119"/>
    </row>
    <row r="1373" spans="3:64">
      <c r="C1373" s="24"/>
      <c r="D1373" s="24"/>
      <c r="AA1373" s="119"/>
      <c r="AB1373" s="119"/>
      <c r="AC1373" s="119"/>
      <c r="AD1373" s="119"/>
      <c r="AE1373" s="119"/>
      <c r="AG1373" s="146"/>
      <c r="AN1373" s="119"/>
      <c r="AO1373" s="119"/>
      <c r="AP1373" s="119"/>
      <c r="AQ1373" s="119"/>
      <c r="AR1373" s="119"/>
      <c r="AS1373" s="119"/>
      <c r="AT1373" s="119"/>
      <c r="AU1373" s="119"/>
    </row>
    <row r="1374" spans="3:64">
      <c r="C1374" s="24"/>
      <c r="D1374" s="24"/>
      <c r="AA1374" s="119"/>
      <c r="AB1374" s="119"/>
      <c r="AC1374" s="119"/>
      <c r="AD1374" s="119"/>
      <c r="AE1374" s="119"/>
      <c r="AG1374" s="146"/>
      <c r="AN1374" s="119"/>
      <c r="AO1374" s="119"/>
      <c r="AP1374" s="119"/>
      <c r="AQ1374" s="119"/>
      <c r="AR1374" s="119"/>
      <c r="AS1374" s="119"/>
      <c r="AT1374" s="119"/>
      <c r="AU1374" s="119"/>
      <c r="AV1374" s="119"/>
    </row>
    <row r="1375" spans="3:64">
      <c r="C1375" s="24"/>
      <c r="D1375" s="24"/>
      <c r="AA1375" s="119"/>
      <c r="AB1375" s="119"/>
      <c r="AC1375" s="119"/>
      <c r="AD1375" s="119"/>
      <c r="AE1375" s="119"/>
      <c r="AG1375" s="146"/>
      <c r="AN1375" s="119"/>
      <c r="AO1375" s="119"/>
      <c r="AP1375" s="119"/>
      <c r="AQ1375" s="119"/>
      <c r="AR1375" s="119"/>
      <c r="AS1375" s="119"/>
      <c r="AT1375" s="119"/>
      <c r="AU1375" s="119"/>
      <c r="AV1375" s="119"/>
    </row>
    <row r="1376" spans="3:64">
      <c r="C1376" s="24"/>
      <c r="D1376" s="24"/>
      <c r="AA1376" s="119"/>
      <c r="AB1376" s="119"/>
      <c r="AC1376" s="119"/>
      <c r="AD1376" s="119"/>
      <c r="AE1376" s="119"/>
      <c r="AG1376" s="146"/>
      <c r="AN1376" s="119"/>
      <c r="AO1376" s="119"/>
      <c r="AP1376" s="119"/>
      <c r="AQ1376" s="119"/>
      <c r="AR1376" s="119"/>
      <c r="AS1376" s="119"/>
      <c r="AT1376" s="119"/>
      <c r="AU1376" s="119"/>
      <c r="AV1376" s="119"/>
      <c r="AW1376" s="119"/>
      <c r="AX1376" s="119"/>
      <c r="AY1376" s="119"/>
      <c r="AZ1376" s="119"/>
      <c r="BA1376" s="119"/>
      <c r="BB1376" s="119"/>
      <c r="BC1376" s="119"/>
      <c r="BD1376" s="119"/>
      <c r="BE1376" s="119"/>
      <c r="BF1376" s="119"/>
      <c r="BG1376" s="119"/>
      <c r="BH1376" s="119"/>
      <c r="BI1376" s="119"/>
      <c r="BJ1376" s="119"/>
      <c r="BK1376" s="119"/>
      <c r="BL1376" s="119"/>
    </row>
    <row r="1377" spans="3:64">
      <c r="C1377" s="24"/>
      <c r="D1377" s="24"/>
      <c r="AA1377" s="119"/>
      <c r="AB1377" s="119"/>
      <c r="AC1377" s="119"/>
      <c r="AD1377" s="119"/>
      <c r="AE1377" s="119"/>
      <c r="AG1377" s="146"/>
      <c r="AN1377" s="119"/>
      <c r="AO1377" s="119"/>
      <c r="AP1377" s="119"/>
      <c r="AQ1377" s="119"/>
      <c r="AR1377" s="119"/>
      <c r="AS1377" s="119"/>
      <c r="AT1377" s="119"/>
      <c r="AU1377" s="119"/>
    </row>
    <row r="1378" spans="3:64">
      <c r="C1378" s="24"/>
      <c r="D1378" s="24"/>
      <c r="AA1378" s="119"/>
      <c r="AB1378" s="119"/>
      <c r="AC1378" s="119"/>
      <c r="AD1378" s="119"/>
      <c r="AE1378" s="119"/>
      <c r="AG1378" s="146"/>
      <c r="AN1378" s="119"/>
      <c r="AO1378" s="119"/>
      <c r="AP1378" s="119"/>
      <c r="AQ1378" s="119"/>
      <c r="AR1378" s="119"/>
      <c r="AS1378" s="119"/>
      <c r="AT1378" s="119"/>
      <c r="AU1378" s="119"/>
    </row>
    <row r="1379" spans="3:64">
      <c r="C1379" s="24"/>
      <c r="D1379" s="24"/>
      <c r="AA1379" s="119"/>
      <c r="AB1379" s="119"/>
      <c r="AC1379" s="119"/>
      <c r="AD1379" s="119"/>
      <c r="AE1379" s="119"/>
      <c r="AG1379" s="146"/>
      <c r="AN1379" s="119"/>
      <c r="AO1379" s="119"/>
      <c r="AP1379" s="119"/>
      <c r="AQ1379" s="119"/>
      <c r="AR1379" s="119"/>
      <c r="AS1379" s="119"/>
      <c r="AT1379" s="119"/>
      <c r="AU1379" s="119"/>
      <c r="AV1379" s="119"/>
      <c r="AX1379" s="119"/>
      <c r="AY1379" s="119"/>
      <c r="AZ1379" s="119"/>
      <c r="BA1379" s="119"/>
      <c r="BB1379" s="119"/>
      <c r="BC1379" s="119"/>
      <c r="BD1379" s="119"/>
      <c r="BE1379" s="119"/>
      <c r="BF1379" s="119"/>
      <c r="BG1379" s="119"/>
      <c r="BH1379" s="119"/>
      <c r="BI1379" s="119"/>
      <c r="BJ1379" s="119"/>
      <c r="BK1379" s="119"/>
      <c r="BL1379" s="119"/>
    </row>
    <row r="1380" spans="3:64">
      <c r="C1380" s="24"/>
      <c r="D1380" s="24"/>
      <c r="AA1380" s="119"/>
      <c r="AB1380" s="119"/>
      <c r="AC1380" s="119"/>
      <c r="AD1380" s="119"/>
      <c r="AE1380" s="119"/>
      <c r="AG1380" s="146"/>
      <c r="AN1380" s="119"/>
      <c r="AO1380" s="119"/>
      <c r="AP1380" s="119"/>
      <c r="AQ1380" s="119"/>
      <c r="AR1380" s="119"/>
      <c r="AS1380" s="119"/>
      <c r="AT1380" s="119"/>
      <c r="AU1380" s="119"/>
      <c r="AV1380" s="119"/>
      <c r="AW1380" s="119"/>
      <c r="AX1380" s="119"/>
      <c r="AY1380" s="119"/>
      <c r="AZ1380" s="119"/>
      <c r="BA1380" s="119"/>
      <c r="BB1380" s="119"/>
      <c r="BC1380" s="119"/>
      <c r="BD1380" s="119"/>
      <c r="BE1380" s="119"/>
      <c r="BF1380" s="119"/>
      <c r="BG1380" s="119"/>
      <c r="BH1380" s="119"/>
      <c r="BI1380" s="119"/>
      <c r="BJ1380" s="119"/>
      <c r="BK1380" s="119"/>
      <c r="BL1380" s="119"/>
    </row>
    <row r="1381" spans="3:64">
      <c r="C1381" s="24"/>
      <c r="D1381" s="24"/>
      <c r="AA1381" s="119"/>
      <c r="AB1381" s="119"/>
      <c r="AC1381" s="119"/>
      <c r="AD1381" s="119"/>
      <c r="AE1381" s="119"/>
      <c r="AG1381" s="146"/>
      <c r="AN1381" s="119"/>
      <c r="AO1381" s="119"/>
      <c r="AP1381" s="119"/>
      <c r="AQ1381" s="119"/>
      <c r="AR1381" s="119"/>
      <c r="AS1381" s="119"/>
      <c r="AT1381" s="119"/>
      <c r="AU1381" s="119"/>
    </row>
    <row r="1382" spans="3:64">
      <c r="C1382" s="24"/>
      <c r="D1382" s="24"/>
      <c r="AA1382" s="119"/>
      <c r="AB1382" s="119"/>
      <c r="AC1382" s="119"/>
      <c r="AD1382" s="119"/>
      <c r="AE1382" s="119"/>
      <c r="AG1382" s="146"/>
      <c r="AN1382" s="119"/>
      <c r="AO1382" s="119"/>
      <c r="AP1382" s="119"/>
      <c r="AQ1382" s="119"/>
      <c r="AR1382" s="119"/>
      <c r="AS1382" s="119"/>
      <c r="AT1382" s="119"/>
      <c r="AU1382" s="119"/>
    </row>
    <row r="1383" spans="3:64">
      <c r="C1383" s="24"/>
      <c r="D1383" s="24"/>
      <c r="AA1383" s="119"/>
      <c r="AB1383" s="119"/>
      <c r="AC1383" s="119"/>
      <c r="AD1383" s="119"/>
      <c r="AE1383" s="119"/>
      <c r="AG1383" s="146"/>
      <c r="AN1383" s="119"/>
      <c r="AO1383" s="119"/>
      <c r="AP1383" s="119"/>
      <c r="AQ1383" s="119"/>
      <c r="AR1383" s="119"/>
      <c r="AS1383" s="119"/>
      <c r="AT1383" s="119"/>
      <c r="AU1383" s="119"/>
    </row>
    <row r="1384" spans="3:64">
      <c r="C1384" s="24"/>
      <c r="D1384" s="24"/>
      <c r="AA1384" s="119"/>
      <c r="AB1384" s="119"/>
      <c r="AC1384" s="119"/>
      <c r="AD1384" s="119"/>
      <c r="AE1384" s="119"/>
      <c r="AG1384" s="146"/>
      <c r="AN1384" s="119"/>
      <c r="AO1384" s="119"/>
      <c r="AP1384" s="119"/>
      <c r="AQ1384" s="119"/>
      <c r="AR1384" s="119"/>
      <c r="AS1384" s="119"/>
      <c r="AT1384" s="119"/>
      <c r="AU1384" s="119"/>
    </row>
    <row r="1385" spans="3:64">
      <c r="C1385" s="24"/>
      <c r="D1385" s="24"/>
      <c r="AA1385" s="119"/>
      <c r="AB1385" s="119"/>
      <c r="AC1385" s="119"/>
      <c r="AD1385" s="119"/>
      <c r="AE1385" s="119"/>
      <c r="AG1385" s="146"/>
      <c r="AN1385" s="119"/>
      <c r="AO1385" s="119"/>
      <c r="AP1385" s="119"/>
      <c r="AQ1385" s="119"/>
      <c r="AR1385" s="119"/>
      <c r="AS1385" s="119"/>
      <c r="AT1385" s="119"/>
      <c r="AU1385" s="119"/>
      <c r="AV1385" s="119"/>
      <c r="AX1385" s="119"/>
      <c r="AY1385" s="119"/>
      <c r="AZ1385" s="119"/>
      <c r="BA1385" s="119"/>
      <c r="BB1385" s="119"/>
      <c r="BC1385" s="119"/>
      <c r="BD1385" s="119"/>
      <c r="BE1385" s="119"/>
      <c r="BF1385" s="119"/>
      <c r="BG1385" s="119"/>
      <c r="BH1385" s="119"/>
      <c r="BI1385" s="119"/>
      <c r="BJ1385" s="119"/>
      <c r="BK1385" s="119"/>
      <c r="BL1385" s="119"/>
    </row>
    <row r="1386" spans="3:64">
      <c r="C1386" s="24"/>
      <c r="D1386" s="24"/>
      <c r="AA1386" s="119"/>
      <c r="AB1386" s="119"/>
      <c r="AC1386" s="119"/>
      <c r="AD1386" s="119"/>
      <c r="AE1386" s="119"/>
      <c r="AG1386" s="146"/>
      <c r="AN1386" s="119"/>
      <c r="AO1386" s="119"/>
      <c r="AP1386" s="119"/>
      <c r="AQ1386" s="119"/>
      <c r="AR1386" s="119"/>
      <c r="AS1386" s="119"/>
      <c r="AT1386" s="119"/>
      <c r="AU1386" s="119"/>
      <c r="AV1386" s="119"/>
      <c r="AX1386" s="119"/>
      <c r="AY1386" s="119"/>
      <c r="AZ1386" s="119"/>
      <c r="BA1386" s="119"/>
      <c r="BB1386" s="119"/>
      <c r="BC1386" s="119"/>
      <c r="BD1386" s="119"/>
      <c r="BE1386" s="119"/>
      <c r="BF1386" s="119"/>
      <c r="BG1386" s="119"/>
      <c r="BH1386" s="119"/>
      <c r="BI1386" s="119"/>
      <c r="BJ1386" s="119"/>
      <c r="BK1386" s="119"/>
      <c r="BL1386" s="119"/>
    </row>
    <row r="1387" spans="3:64">
      <c r="C1387" s="24"/>
      <c r="D1387" s="24"/>
      <c r="AA1387" s="119"/>
      <c r="AB1387" s="119"/>
      <c r="AC1387" s="119"/>
      <c r="AD1387" s="119"/>
      <c r="AE1387" s="119"/>
      <c r="AG1387" s="146"/>
      <c r="AN1387" s="119"/>
      <c r="AO1387" s="119"/>
      <c r="AP1387" s="119"/>
      <c r="AQ1387" s="119"/>
      <c r="AR1387" s="119"/>
      <c r="AS1387" s="119"/>
      <c r="AT1387" s="119"/>
      <c r="AU1387" s="119"/>
    </row>
    <row r="1388" spans="3:64">
      <c r="C1388" s="24"/>
      <c r="D1388" s="24"/>
      <c r="AA1388" s="119"/>
      <c r="AB1388" s="119"/>
      <c r="AC1388" s="119"/>
      <c r="AD1388" s="119"/>
      <c r="AE1388" s="119"/>
      <c r="AG1388" s="146"/>
      <c r="AN1388" s="119"/>
      <c r="AO1388" s="119"/>
      <c r="AP1388" s="119"/>
      <c r="AQ1388" s="119"/>
      <c r="AR1388" s="119"/>
      <c r="AS1388" s="119"/>
      <c r="AT1388" s="119"/>
      <c r="AU1388" s="119"/>
    </row>
    <row r="1389" spans="3:64">
      <c r="C1389" s="24"/>
      <c r="D1389" s="24"/>
      <c r="AA1389" s="119"/>
      <c r="AB1389" s="119"/>
      <c r="AC1389" s="119"/>
      <c r="AD1389" s="119"/>
      <c r="AE1389" s="119"/>
      <c r="AG1389" s="146"/>
      <c r="AN1389" s="119"/>
      <c r="AO1389" s="119"/>
      <c r="AP1389" s="119"/>
      <c r="AQ1389" s="119"/>
      <c r="AR1389" s="119"/>
      <c r="AS1389" s="119"/>
      <c r="AT1389" s="119"/>
      <c r="AU1389" s="119"/>
    </row>
    <row r="1390" spans="3:64">
      <c r="C1390" s="24"/>
      <c r="D1390" s="24"/>
      <c r="AA1390" s="119"/>
      <c r="AB1390" s="119"/>
      <c r="AC1390" s="119"/>
      <c r="AD1390" s="119"/>
      <c r="AE1390" s="119"/>
      <c r="AG1390" s="146"/>
      <c r="AN1390" s="119"/>
      <c r="AO1390" s="119"/>
      <c r="AP1390" s="119"/>
      <c r="AQ1390" s="119"/>
      <c r="AR1390" s="119"/>
      <c r="AS1390" s="119"/>
      <c r="AT1390" s="119"/>
      <c r="AU1390" s="119"/>
    </row>
    <row r="1391" spans="3:64">
      <c r="C1391" s="24"/>
      <c r="D1391" s="24"/>
      <c r="AA1391" s="119"/>
      <c r="AB1391" s="119"/>
      <c r="AC1391" s="119"/>
      <c r="AD1391" s="119"/>
      <c r="AE1391" s="119"/>
      <c r="AG1391" s="146"/>
      <c r="AN1391" s="119"/>
      <c r="AO1391" s="119"/>
      <c r="AP1391" s="119"/>
      <c r="AQ1391" s="119"/>
      <c r="AR1391" s="119"/>
      <c r="AS1391" s="119"/>
      <c r="AT1391" s="119"/>
      <c r="AU1391" s="119"/>
    </row>
    <row r="1392" spans="3:64">
      <c r="C1392" s="24"/>
      <c r="D1392" s="24"/>
      <c r="AA1392" s="119"/>
      <c r="AB1392" s="119"/>
      <c r="AC1392" s="119"/>
      <c r="AD1392" s="119"/>
      <c r="AE1392" s="119"/>
      <c r="AG1392" s="146"/>
      <c r="AN1392" s="119"/>
      <c r="AO1392" s="119"/>
      <c r="AP1392" s="119"/>
      <c r="AQ1392" s="119"/>
      <c r="AR1392" s="119"/>
      <c r="AS1392" s="119"/>
      <c r="AT1392" s="119"/>
      <c r="AU1392" s="119"/>
    </row>
    <row r="1393" spans="3:64">
      <c r="C1393" s="24"/>
      <c r="D1393" s="24"/>
      <c r="AA1393" s="119"/>
      <c r="AB1393" s="119"/>
      <c r="AC1393" s="119"/>
      <c r="AD1393" s="119"/>
      <c r="AE1393" s="119"/>
      <c r="AG1393" s="146"/>
      <c r="AN1393" s="119"/>
      <c r="AO1393" s="119"/>
      <c r="AP1393" s="119"/>
      <c r="AQ1393" s="119"/>
      <c r="AR1393" s="119"/>
      <c r="AS1393" s="119"/>
      <c r="AT1393" s="119"/>
      <c r="AU1393" s="119"/>
    </row>
    <row r="1394" spans="3:64">
      <c r="C1394" s="24"/>
      <c r="D1394" s="24"/>
      <c r="AA1394" s="119"/>
      <c r="AB1394" s="119"/>
      <c r="AC1394" s="119"/>
      <c r="AD1394" s="119"/>
      <c r="AE1394" s="119"/>
      <c r="AG1394" s="146"/>
      <c r="AN1394" s="119"/>
      <c r="AO1394" s="119"/>
      <c r="AP1394" s="119"/>
      <c r="AQ1394" s="119"/>
      <c r="AR1394" s="119"/>
      <c r="AS1394" s="119"/>
      <c r="AT1394" s="119"/>
      <c r="AU1394" s="119"/>
      <c r="AV1394" s="119"/>
      <c r="AX1394" s="119"/>
      <c r="AY1394" s="119"/>
      <c r="AZ1394" s="119"/>
      <c r="BA1394" s="119"/>
      <c r="BB1394" s="119"/>
      <c r="BC1394" s="119"/>
      <c r="BD1394" s="119"/>
      <c r="BE1394" s="119"/>
      <c r="BF1394" s="119"/>
      <c r="BG1394" s="119"/>
      <c r="BH1394" s="119"/>
      <c r="BI1394" s="119"/>
      <c r="BJ1394" s="119"/>
      <c r="BK1394" s="119"/>
      <c r="BL1394" s="119"/>
    </row>
    <row r="1395" spans="3:64">
      <c r="C1395" s="24"/>
      <c r="D1395" s="24"/>
      <c r="AA1395" s="119"/>
      <c r="AB1395" s="119"/>
      <c r="AC1395" s="119"/>
      <c r="AD1395" s="119"/>
      <c r="AE1395" s="119"/>
      <c r="AG1395" s="146"/>
      <c r="AN1395" s="119"/>
      <c r="AO1395" s="119"/>
      <c r="AP1395" s="119"/>
      <c r="AQ1395" s="119"/>
      <c r="AR1395" s="119"/>
      <c r="AS1395" s="119"/>
      <c r="AT1395" s="119"/>
      <c r="AU1395" s="119"/>
    </row>
    <row r="1396" spans="3:64">
      <c r="C1396" s="24"/>
      <c r="D1396" s="24"/>
      <c r="AA1396" s="119"/>
      <c r="AB1396" s="119"/>
      <c r="AC1396" s="119"/>
      <c r="AD1396" s="119"/>
      <c r="AE1396" s="119"/>
      <c r="AG1396" s="146"/>
      <c r="AN1396" s="119"/>
      <c r="AO1396" s="119"/>
      <c r="AP1396" s="119"/>
      <c r="AQ1396" s="119"/>
      <c r="AR1396" s="119"/>
      <c r="AS1396" s="119"/>
      <c r="AT1396" s="119"/>
      <c r="AU1396" s="119"/>
    </row>
    <row r="1397" spans="3:64">
      <c r="C1397" s="24"/>
      <c r="D1397" s="24"/>
      <c r="AA1397" s="119"/>
      <c r="AB1397" s="119"/>
      <c r="AC1397" s="119"/>
      <c r="AD1397" s="119"/>
      <c r="AE1397" s="119"/>
      <c r="AG1397" s="146"/>
      <c r="AN1397" s="119"/>
      <c r="AO1397" s="119"/>
      <c r="AP1397" s="119"/>
      <c r="AQ1397" s="119"/>
      <c r="AR1397" s="119"/>
      <c r="AS1397" s="119"/>
      <c r="AT1397" s="119"/>
      <c r="AU1397" s="119"/>
    </row>
    <row r="1398" spans="3:64">
      <c r="C1398" s="24"/>
      <c r="D1398" s="24"/>
      <c r="AA1398" s="119"/>
      <c r="AB1398" s="119"/>
      <c r="AC1398" s="119"/>
      <c r="AD1398" s="119"/>
      <c r="AE1398" s="119"/>
      <c r="AG1398" s="146"/>
      <c r="AN1398" s="119"/>
      <c r="AO1398" s="119"/>
      <c r="AP1398" s="119"/>
      <c r="AQ1398" s="119"/>
      <c r="AR1398" s="119"/>
      <c r="AS1398" s="119"/>
      <c r="AT1398" s="119"/>
      <c r="AU1398" s="119"/>
    </row>
    <row r="1399" spans="3:64">
      <c r="C1399" s="24"/>
      <c r="D1399" s="24"/>
      <c r="AA1399" s="119"/>
      <c r="AB1399" s="119"/>
      <c r="AC1399" s="119"/>
      <c r="AD1399" s="119"/>
      <c r="AE1399" s="119"/>
      <c r="AG1399" s="146"/>
      <c r="AN1399" s="119"/>
      <c r="AO1399" s="119"/>
      <c r="AP1399" s="119"/>
      <c r="AQ1399" s="119"/>
      <c r="AR1399" s="119"/>
      <c r="AS1399" s="119"/>
      <c r="AT1399" s="119"/>
      <c r="AU1399" s="119"/>
    </row>
    <row r="1400" spans="3:64">
      <c r="C1400" s="24"/>
      <c r="D1400" s="24"/>
      <c r="AA1400" s="119"/>
      <c r="AB1400" s="119"/>
      <c r="AC1400" s="119"/>
      <c r="AD1400" s="119"/>
      <c r="AE1400" s="119"/>
      <c r="AG1400" s="146"/>
      <c r="AN1400" s="119"/>
      <c r="AO1400" s="119"/>
      <c r="AP1400" s="119"/>
      <c r="AQ1400" s="119"/>
      <c r="AR1400" s="119"/>
      <c r="AS1400" s="119"/>
      <c r="AT1400" s="119"/>
      <c r="AU1400" s="119"/>
      <c r="AV1400" s="119"/>
      <c r="AW1400" s="119"/>
      <c r="AX1400" s="119"/>
      <c r="AY1400" s="119"/>
      <c r="AZ1400" s="119"/>
      <c r="BA1400" s="119"/>
      <c r="BB1400" s="119"/>
      <c r="BC1400" s="119"/>
      <c r="BD1400" s="119"/>
      <c r="BE1400" s="119"/>
      <c r="BF1400" s="119"/>
      <c r="BG1400" s="119"/>
      <c r="BH1400" s="119"/>
      <c r="BI1400" s="119"/>
      <c r="BJ1400" s="119"/>
      <c r="BK1400" s="119"/>
      <c r="BL1400" s="119"/>
    </row>
    <row r="1401" spans="3:64">
      <c r="C1401" s="24"/>
      <c r="D1401" s="24"/>
      <c r="AA1401" s="119"/>
      <c r="AB1401" s="119"/>
      <c r="AC1401" s="119"/>
      <c r="AD1401" s="119"/>
      <c r="AE1401" s="119"/>
      <c r="AG1401" s="146"/>
      <c r="AN1401" s="119"/>
      <c r="AO1401" s="119"/>
      <c r="AP1401" s="119"/>
      <c r="AQ1401" s="119"/>
      <c r="AR1401" s="119"/>
      <c r="AS1401" s="119"/>
      <c r="AT1401" s="119"/>
      <c r="AU1401" s="119"/>
    </row>
    <row r="1402" spans="3:64">
      <c r="C1402" s="24"/>
      <c r="D1402" s="24"/>
      <c r="AA1402" s="119"/>
      <c r="AB1402" s="119"/>
      <c r="AC1402" s="119"/>
      <c r="AD1402" s="119"/>
      <c r="AE1402" s="119"/>
      <c r="AG1402" s="146"/>
      <c r="AN1402" s="119"/>
      <c r="AO1402" s="119"/>
      <c r="AP1402" s="119"/>
      <c r="AQ1402" s="119"/>
      <c r="AR1402" s="119"/>
      <c r="AS1402" s="119"/>
      <c r="AT1402" s="119"/>
      <c r="AU1402" s="119"/>
    </row>
    <row r="1403" spans="3:64">
      <c r="C1403" s="24"/>
      <c r="D1403" s="24"/>
      <c r="AA1403" s="119"/>
      <c r="AB1403" s="119"/>
      <c r="AC1403" s="119"/>
      <c r="AD1403" s="119"/>
      <c r="AE1403" s="119"/>
      <c r="AG1403" s="146"/>
      <c r="AN1403" s="119"/>
      <c r="AO1403" s="119"/>
      <c r="AP1403" s="119"/>
      <c r="AQ1403" s="119"/>
      <c r="AR1403" s="119"/>
      <c r="AS1403" s="119"/>
      <c r="AT1403" s="119"/>
      <c r="AU1403" s="119"/>
    </row>
    <row r="1404" spans="3:64">
      <c r="C1404" s="24"/>
      <c r="D1404" s="24"/>
      <c r="AA1404" s="119"/>
      <c r="AB1404" s="119"/>
      <c r="AC1404" s="119"/>
      <c r="AD1404" s="119"/>
      <c r="AE1404" s="119"/>
      <c r="AG1404" s="146"/>
      <c r="AN1404" s="119"/>
      <c r="AO1404" s="119"/>
      <c r="AP1404" s="119"/>
      <c r="AQ1404" s="119"/>
      <c r="AR1404" s="119"/>
      <c r="AS1404" s="119"/>
      <c r="AT1404" s="119"/>
      <c r="AU1404" s="119"/>
    </row>
    <row r="1405" spans="3:64">
      <c r="C1405" s="24"/>
      <c r="D1405" s="24"/>
      <c r="AA1405" s="119"/>
      <c r="AB1405" s="119"/>
      <c r="AC1405" s="119"/>
      <c r="AD1405" s="119"/>
      <c r="AE1405" s="119"/>
      <c r="AG1405" s="146"/>
      <c r="AN1405" s="119"/>
      <c r="AO1405" s="119"/>
      <c r="AP1405" s="119"/>
      <c r="AQ1405" s="119"/>
      <c r="AR1405" s="119"/>
      <c r="AS1405" s="119"/>
      <c r="AT1405" s="119"/>
      <c r="AU1405" s="119"/>
    </row>
    <row r="1406" spans="3:64">
      <c r="C1406" s="24"/>
      <c r="D1406" s="24"/>
      <c r="AA1406" s="119"/>
      <c r="AB1406" s="119"/>
      <c r="AC1406" s="119"/>
      <c r="AD1406" s="119"/>
      <c r="AE1406" s="119"/>
      <c r="AG1406" s="146"/>
      <c r="AN1406" s="119"/>
      <c r="AO1406" s="119"/>
      <c r="AP1406" s="119"/>
      <c r="AQ1406" s="119"/>
      <c r="AR1406" s="119"/>
      <c r="AS1406" s="119"/>
      <c r="AT1406" s="119"/>
      <c r="AU1406" s="119"/>
    </row>
    <row r="1407" spans="3:64">
      <c r="C1407" s="24"/>
      <c r="D1407" s="24"/>
      <c r="AA1407" s="119"/>
      <c r="AB1407" s="119"/>
      <c r="AC1407" s="119"/>
      <c r="AD1407" s="119"/>
      <c r="AE1407" s="119"/>
      <c r="AG1407" s="146"/>
      <c r="AN1407" s="119"/>
      <c r="AO1407" s="119"/>
      <c r="AP1407" s="119"/>
      <c r="AQ1407" s="119"/>
      <c r="AR1407" s="119"/>
      <c r="AS1407" s="119"/>
      <c r="AT1407" s="119"/>
      <c r="AU1407" s="119"/>
    </row>
    <row r="1408" spans="3:64">
      <c r="C1408" s="24"/>
      <c r="D1408" s="24"/>
      <c r="AA1408" s="119"/>
      <c r="AB1408" s="119"/>
      <c r="AC1408" s="119"/>
      <c r="AD1408" s="119"/>
      <c r="AE1408" s="119"/>
      <c r="AG1408" s="146"/>
      <c r="AN1408" s="119"/>
      <c r="AO1408" s="119"/>
      <c r="AP1408" s="119"/>
      <c r="AQ1408" s="119"/>
      <c r="AR1408" s="119"/>
      <c r="AS1408" s="119"/>
      <c r="AT1408" s="119"/>
      <c r="AU1408" s="119"/>
    </row>
    <row r="1409" spans="3:64">
      <c r="C1409" s="24"/>
      <c r="D1409" s="24"/>
      <c r="AA1409" s="119"/>
      <c r="AB1409" s="119"/>
      <c r="AC1409" s="119"/>
      <c r="AD1409" s="119"/>
      <c r="AE1409" s="119"/>
      <c r="AG1409" s="146"/>
      <c r="AN1409" s="119"/>
      <c r="AO1409" s="119"/>
      <c r="AP1409" s="119"/>
      <c r="AQ1409" s="119"/>
      <c r="AR1409" s="119"/>
      <c r="AS1409" s="119"/>
      <c r="AT1409" s="119"/>
      <c r="AU1409" s="119"/>
    </row>
    <row r="1410" spans="3:64">
      <c r="C1410" s="24"/>
      <c r="D1410" s="24"/>
      <c r="AA1410" s="119"/>
      <c r="AB1410" s="119"/>
      <c r="AC1410" s="119"/>
      <c r="AD1410" s="119"/>
      <c r="AE1410" s="119"/>
      <c r="AG1410" s="146"/>
      <c r="AN1410" s="119"/>
      <c r="AO1410" s="119"/>
      <c r="AP1410" s="119"/>
      <c r="AQ1410" s="119"/>
      <c r="AR1410" s="119"/>
      <c r="AS1410" s="119"/>
      <c r="AT1410" s="119"/>
      <c r="AU1410" s="119"/>
    </row>
    <row r="1411" spans="3:64">
      <c r="C1411" s="24"/>
      <c r="D1411" s="24"/>
      <c r="AA1411" s="119"/>
      <c r="AB1411" s="119"/>
      <c r="AC1411" s="119"/>
      <c r="AD1411" s="119"/>
      <c r="AE1411" s="119"/>
      <c r="AG1411" s="146"/>
      <c r="AN1411" s="119"/>
      <c r="AO1411" s="119"/>
      <c r="AP1411" s="119"/>
      <c r="AQ1411" s="119"/>
      <c r="AR1411" s="119"/>
      <c r="AS1411" s="119"/>
      <c r="AT1411" s="119"/>
      <c r="AU1411" s="119"/>
    </row>
    <row r="1412" spans="3:64">
      <c r="C1412" s="24"/>
      <c r="D1412" s="24"/>
      <c r="AA1412" s="119"/>
      <c r="AB1412" s="119"/>
      <c r="AC1412" s="119"/>
      <c r="AD1412" s="119"/>
      <c r="AE1412" s="119"/>
      <c r="AG1412" s="146"/>
      <c r="AN1412" s="119"/>
      <c r="AO1412" s="119"/>
      <c r="AP1412" s="119"/>
      <c r="AQ1412" s="119"/>
      <c r="AR1412" s="119"/>
      <c r="AS1412" s="119"/>
      <c r="AT1412" s="119"/>
      <c r="AU1412" s="119"/>
    </row>
    <row r="1413" spans="3:64">
      <c r="C1413" s="24"/>
      <c r="D1413" s="24"/>
      <c r="AA1413" s="119"/>
      <c r="AB1413" s="119"/>
      <c r="AC1413" s="119"/>
      <c r="AD1413" s="119"/>
      <c r="AE1413" s="119"/>
      <c r="AG1413" s="146"/>
      <c r="AN1413" s="119"/>
      <c r="AO1413" s="119"/>
      <c r="AP1413" s="119"/>
      <c r="AQ1413" s="119"/>
      <c r="AR1413" s="119"/>
      <c r="AS1413" s="119"/>
      <c r="AT1413" s="119"/>
      <c r="AU1413" s="119"/>
    </row>
    <row r="1414" spans="3:64">
      <c r="C1414" s="24"/>
      <c r="D1414" s="24"/>
      <c r="AA1414" s="119"/>
      <c r="AB1414" s="119"/>
      <c r="AC1414" s="119"/>
      <c r="AD1414" s="119"/>
      <c r="AE1414" s="119"/>
      <c r="AG1414" s="146"/>
      <c r="AN1414" s="119"/>
      <c r="AO1414" s="119"/>
      <c r="AP1414" s="119"/>
      <c r="AQ1414" s="119"/>
      <c r="AR1414" s="119"/>
      <c r="AS1414" s="119"/>
      <c r="AT1414" s="119"/>
      <c r="AU1414" s="119"/>
      <c r="AV1414" s="119"/>
      <c r="AW1414" s="119"/>
      <c r="AX1414" s="119"/>
      <c r="AY1414" s="119"/>
      <c r="AZ1414" s="119"/>
      <c r="BA1414" s="119"/>
      <c r="BB1414" s="119"/>
      <c r="BC1414" s="119"/>
      <c r="BD1414" s="119"/>
      <c r="BE1414" s="119"/>
      <c r="BF1414" s="119"/>
      <c r="BG1414" s="119"/>
      <c r="BH1414" s="119"/>
      <c r="BI1414" s="119"/>
      <c r="BJ1414" s="119"/>
      <c r="BK1414" s="119"/>
      <c r="BL1414" s="119"/>
    </row>
    <row r="1415" spans="3:64">
      <c r="C1415" s="24"/>
      <c r="D1415" s="24"/>
      <c r="AA1415" s="119"/>
      <c r="AB1415" s="119"/>
      <c r="AC1415" s="119"/>
      <c r="AD1415" s="119"/>
      <c r="AE1415" s="119"/>
      <c r="AG1415" s="146"/>
      <c r="AN1415" s="119"/>
      <c r="AO1415" s="119"/>
      <c r="AP1415" s="119"/>
      <c r="AQ1415" s="119"/>
      <c r="AR1415" s="119"/>
      <c r="AS1415" s="119"/>
      <c r="AT1415" s="119"/>
      <c r="AU1415" s="119"/>
    </row>
    <row r="1416" spans="3:64">
      <c r="C1416" s="24"/>
      <c r="D1416" s="24"/>
      <c r="AA1416" s="119"/>
      <c r="AB1416" s="119"/>
      <c r="AC1416" s="119"/>
      <c r="AD1416" s="119"/>
      <c r="AE1416" s="119"/>
      <c r="AG1416" s="146"/>
      <c r="AN1416" s="119"/>
      <c r="AO1416" s="119"/>
      <c r="AP1416" s="119"/>
      <c r="AQ1416" s="119"/>
      <c r="AR1416" s="119"/>
      <c r="AS1416" s="119"/>
      <c r="AT1416" s="119"/>
      <c r="AU1416" s="119"/>
    </row>
    <row r="1417" spans="3:64">
      <c r="C1417" s="24"/>
      <c r="D1417" s="24"/>
      <c r="AA1417" s="119"/>
      <c r="AB1417" s="119"/>
      <c r="AC1417" s="119"/>
      <c r="AD1417" s="119"/>
      <c r="AE1417" s="119"/>
      <c r="AG1417" s="146"/>
      <c r="AN1417" s="119"/>
      <c r="AO1417" s="119"/>
      <c r="AP1417" s="119"/>
      <c r="AQ1417" s="119"/>
      <c r="AR1417" s="119"/>
      <c r="AS1417" s="119"/>
      <c r="AT1417" s="119"/>
      <c r="AU1417" s="119"/>
    </row>
    <row r="1418" spans="3:64">
      <c r="C1418" s="24"/>
      <c r="D1418" s="24"/>
      <c r="AA1418" s="119"/>
      <c r="AB1418" s="119"/>
      <c r="AC1418" s="119"/>
      <c r="AD1418" s="119"/>
      <c r="AE1418" s="119"/>
      <c r="AG1418" s="146"/>
      <c r="AN1418" s="119"/>
      <c r="AO1418" s="119"/>
      <c r="AP1418" s="119"/>
      <c r="AQ1418" s="119"/>
      <c r="AR1418" s="119"/>
      <c r="AS1418" s="119"/>
      <c r="AT1418" s="119"/>
      <c r="AU1418" s="119"/>
    </row>
    <row r="1419" spans="3:64">
      <c r="C1419" s="24"/>
      <c r="D1419" s="24"/>
      <c r="AA1419" s="119"/>
      <c r="AB1419" s="119"/>
      <c r="AC1419" s="119"/>
      <c r="AD1419" s="119"/>
      <c r="AE1419" s="119"/>
      <c r="AG1419" s="146"/>
      <c r="AN1419" s="119"/>
      <c r="AO1419" s="119"/>
      <c r="AP1419" s="119"/>
      <c r="AQ1419" s="119"/>
      <c r="AR1419" s="119"/>
      <c r="AS1419" s="119"/>
      <c r="AT1419" s="119"/>
      <c r="AU1419" s="119"/>
    </row>
    <row r="1420" spans="3:64">
      <c r="C1420" s="24"/>
      <c r="D1420" s="24"/>
      <c r="AA1420" s="119"/>
      <c r="AB1420" s="119"/>
      <c r="AC1420" s="119"/>
      <c r="AD1420" s="119"/>
      <c r="AE1420" s="119"/>
      <c r="AG1420" s="146"/>
      <c r="AN1420" s="119"/>
      <c r="AO1420" s="119"/>
      <c r="AP1420" s="119"/>
      <c r="AQ1420" s="119"/>
      <c r="AR1420" s="119"/>
      <c r="AS1420" s="119"/>
      <c r="AT1420" s="119"/>
      <c r="AU1420" s="119"/>
    </row>
    <row r="1421" spans="3:64">
      <c r="C1421" s="24"/>
      <c r="D1421" s="24"/>
      <c r="AA1421" s="119"/>
      <c r="AB1421" s="119"/>
      <c r="AC1421" s="119"/>
      <c r="AD1421" s="119"/>
      <c r="AE1421" s="119"/>
      <c r="AG1421" s="146"/>
      <c r="AN1421" s="119"/>
      <c r="AO1421" s="119"/>
      <c r="AP1421" s="119"/>
      <c r="AQ1421" s="119"/>
      <c r="AR1421" s="119"/>
      <c r="AS1421" s="119"/>
      <c r="AT1421" s="119"/>
      <c r="AU1421" s="119"/>
    </row>
    <row r="1422" spans="3:64">
      <c r="C1422" s="24"/>
      <c r="D1422" s="24"/>
      <c r="AA1422" s="119"/>
      <c r="AB1422" s="119"/>
      <c r="AC1422" s="119"/>
      <c r="AD1422" s="119"/>
      <c r="AE1422" s="119"/>
      <c r="AG1422" s="146"/>
      <c r="AN1422" s="119"/>
      <c r="AO1422" s="119"/>
      <c r="AP1422" s="119"/>
      <c r="AQ1422" s="119"/>
      <c r="AR1422" s="119"/>
      <c r="AS1422" s="119"/>
      <c r="AT1422" s="119"/>
      <c r="AU1422" s="119"/>
    </row>
    <row r="1423" spans="3:64">
      <c r="C1423" s="24"/>
      <c r="D1423" s="24"/>
      <c r="AA1423" s="119"/>
      <c r="AB1423" s="119"/>
      <c r="AC1423" s="119"/>
      <c r="AD1423" s="119"/>
      <c r="AE1423" s="119"/>
      <c r="AG1423" s="146"/>
      <c r="AN1423" s="119"/>
      <c r="AO1423" s="119"/>
      <c r="AP1423" s="119"/>
      <c r="AQ1423" s="119"/>
      <c r="AR1423" s="119"/>
      <c r="AS1423" s="119"/>
      <c r="AT1423" s="119"/>
      <c r="AU1423" s="119"/>
    </row>
    <row r="1424" spans="3:64">
      <c r="C1424" s="24"/>
      <c r="D1424" s="24"/>
      <c r="AA1424" s="119"/>
      <c r="AB1424" s="119"/>
      <c r="AC1424" s="119"/>
      <c r="AD1424" s="119"/>
      <c r="AE1424" s="119"/>
      <c r="AG1424" s="146"/>
      <c r="AN1424" s="119"/>
      <c r="AO1424" s="119"/>
      <c r="AP1424" s="119"/>
      <c r="AQ1424" s="119"/>
      <c r="AR1424" s="119"/>
      <c r="AS1424" s="119"/>
      <c r="AT1424" s="119"/>
      <c r="AU1424" s="119"/>
    </row>
    <row r="1425" spans="3:64">
      <c r="C1425" s="24"/>
      <c r="D1425" s="24"/>
      <c r="AA1425" s="119"/>
      <c r="AB1425" s="119"/>
      <c r="AC1425" s="119"/>
      <c r="AD1425" s="119"/>
      <c r="AE1425" s="119"/>
      <c r="AG1425" s="146"/>
      <c r="AN1425" s="119"/>
      <c r="AO1425" s="119"/>
      <c r="AP1425" s="119"/>
      <c r="AQ1425" s="119"/>
      <c r="AR1425" s="119"/>
      <c r="AS1425" s="119"/>
      <c r="AT1425" s="119"/>
      <c r="AU1425" s="119"/>
    </row>
    <row r="1426" spans="3:64">
      <c r="C1426" s="24"/>
      <c r="D1426" s="24"/>
      <c r="AA1426" s="119"/>
      <c r="AB1426" s="119"/>
      <c r="AC1426" s="119"/>
      <c r="AD1426" s="119"/>
      <c r="AE1426" s="119"/>
      <c r="AG1426" s="146"/>
      <c r="AN1426" s="119"/>
      <c r="AO1426" s="119"/>
      <c r="AP1426" s="119"/>
      <c r="AQ1426" s="119"/>
      <c r="AR1426" s="119"/>
      <c r="AS1426" s="119"/>
      <c r="AT1426" s="119"/>
      <c r="AU1426" s="119"/>
    </row>
    <row r="1427" spans="3:64">
      <c r="C1427" s="24"/>
      <c r="D1427" s="24"/>
      <c r="AA1427" s="119"/>
      <c r="AB1427" s="119"/>
      <c r="AC1427" s="119"/>
      <c r="AD1427" s="119"/>
      <c r="AE1427" s="119"/>
      <c r="AG1427" s="146"/>
      <c r="AN1427" s="119"/>
      <c r="AO1427" s="119"/>
      <c r="AP1427" s="119"/>
      <c r="AQ1427" s="119"/>
      <c r="AR1427" s="119"/>
      <c r="AS1427" s="119"/>
      <c r="AT1427" s="119"/>
      <c r="AU1427" s="119"/>
    </row>
    <row r="1428" spans="3:64">
      <c r="C1428" s="24"/>
      <c r="D1428" s="24"/>
      <c r="AA1428" s="119"/>
      <c r="AB1428" s="119"/>
      <c r="AC1428" s="119"/>
      <c r="AD1428" s="119"/>
      <c r="AE1428" s="119"/>
      <c r="AG1428" s="146"/>
      <c r="AN1428" s="119"/>
      <c r="AO1428" s="119"/>
      <c r="AP1428" s="119"/>
      <c r="AQ1428" s="119"/>
      <c r="AR1428" s="119"/>
      <c r="AS1428" s="119"/>
      <c r="AT1428" s="119"/>
      <c r="AU1428" s="119"/>
    </row>
    <row r="1429" spans="3:64">
      <c r="C1429" s="24"/>
      <c r="D1429" s="24"/>
      <c r="AA1429" s="119"/>
      <c r="AB1429" s="119"/>
      <c r="AC1429" s="119"/>
      <c r="AD1429" s="119"/>
      <c r="AE1429" s="119"/>
      <c r="AG1429" s="146"/>
      <c r="AN1429" s="119"/>
      <c r="AO1429" s="119"/>
      <c r="AP1429" s="119"/>
      <c r="AQ1429" s="119"/>
      <c r="AR1429" s="119"/>
      <c r="AS1429" s="119"/>
      <c r="AT1429" s="119"/>
      <c r="AU1429" s="119"/>
    </row>
    <row r="1430" spans="3:64">
      <c r="C1430" s="24"/>
      <c r="D1430" s="24"/>
      <c r="AA1430" s="119"/>
      <c r="AB1430" s="119"/>
      <c r="AC1430" s="119"/>
      <c r="AD1430" s="119"/>
      <c r="AE1430" s="119"/>
      <c r="AG1430" s="146"/>
      <c r="AN1430" s="119"/>
      <c r="AO1430" s="119"/>
      <c r="AP1430" s="119"/>
      <c r="AQ1430" s="119"/>
      <c r="AR1430" s="119"/>
      <c r="AS1430" s="119"/>
      <c r="AT1430" s="119"/>
      <c r="AU1430" s="119"/>
    </row>
    <row r="1431" spans="3:64">
      <c r="C1431" s="24"/>
      <c r="D1431" s="24"/>
      <c r="AA1431" s="119"/>
      <c r="AB1431" s="119"/>
      <c r="AC1431" s="119"/>
      <c r="AD1431" s="119"/>
      <c r="AE1431" s="119"/>
      <c r="AG1431" s="146"/>
      <c r="AN1431" s="119"/>
      <c r="AO1431" s="119"/>
      <c r="AP1431" s="119"/>
      <c r="AQ1431" s="119"/>
      <c r="AR1431" s="119"/>
      <c r="AS1431" s="119"/>
      <c r="AT1431" s="119"/>
      <c r="AU1431" s="119"/>
      <c r="AV1431" s="119"/>
      <c r="AW1431" s="119"/>
      <c r="AX1431" s="119"/>
      <c r="AY1431" s="119"/>
      <c r="AZ1431" s="119"/>
      <c r="BA1431" s="119"/>
      <c r="BB1431" s="119"/>
      <c r="BC1431" s="119"/>
      <c r="BD1431" s="119"/>
      <c r="BE1431" s="119"/>
      <c r="BF1431" s="119"/>
      <c r="BG1431" s="119"/>
      <c r="BH1431" s="119"/>
      <c r="BI1431" s="119"/>
      <c r="BJ1431" s="119"/>
      <c r="BK1431" s="119"/>
      <c r="BL1431" s="119"/>
    </row>
    <row r="1432" spans="3:64">
      <c r="C1432" s="24"/>
      <c r="D1432" s="24"/>
      <c r="AA1432" s="119"/>
      <c r="AB1432" s="119"/>
      <c r="AC1432" s="119"/>
      <c r="AD1432" s="119"/>
      <c r="AE1432" s="119"/>
      <c r="AG1432" s="146"/>
      <c r="AN1432" s="119"/>
      <c r="AO1432" s="119"/>
      <c r="AP1432" s="119"/>
      <c r="AQ1432" s="119"/>
      <c r="AR1432" s="119"/>
      <c r="AS1432" s="119"/>
      <c r="AT1432" s="119"/>
      <c r="AU1432" s="119"/>
    </row>
    <row r="1433" spans="3:64">
      <c r="C1433" s="24"/>
      <c r="D1433" s="24"/>
      <c r="AA1433" s="119"/>
      <c r="AB1433" s="119"/>
      <c r="AC1433" s="119"/>
      <c r="AD1433" s="119"/>
      <c r="AE1433" s="119"/>
      <c r="AG1433" s="146"/>
      <c r="AN1433" s="119"/>
      <c r="AO1433" s="119"/>
      <c r="AP1433" s="119"/>
      <c r="AQ1433" s="119"/>
      <c r="AR1433" s="119"/>
      <c r="AS1433" s="119"/>
      <c r="AT1433" s="119"/>
      <c r="AU1433" s="119"/>
      <c r="AV1433" s="119"/>
    </row>
    <row r="1434" spans="3:64">
      <c r="C1434" s="24"/>
      <c r="D1434" s="24"/>
      <c r="AA1434" s="119"/>
      <c r="AB1434" s="119"/>
      <c r="AC1434" s="119"/>
      <c r="AD1434" s="119"/>
      <c r="AE1434" s="119"/>
      <c r="AG1434" s="146"/>
      <c r="AN1434" s="119"/>
      <c r="AO1434" s="119"/>
      <c r="AP1434" s="119"/>
      <c r="AQ1434" s="119"/>
      <c r="AR1434" s="119"/>
      <c r="AS1434" s="119"/>
      <c r="AT1434" s="119"/>
      <c r="AU1434" s="119"/>
      <c r="AV1434" s="119"/>
    </row>
    <row r="1435" spans="3:64">
      <c r="C1435" s="24"/>
      <c r="D1435" s="24"/>
      <c r="AA1435" s="119"/>
      <c r="AB1435" s="119"/>
      <c r="AC1435" s="119"/>
      <c r="AD1435" s="119"/>
      <c r="AE1435" s="119"/>
      <c r="AG1435" s="146"/>
      <c r="AN1435" s="119"/>
      <c r="AO1435" s="119"/>
      <c r="AP1435" s="119"/>
      <c r="AQ1435" s="119"/>
      <c r="AR1435" s="119"/>
      <c r="AS1435" s="119"/>
      <c r="AT1435" s="119"/>
      <c r="AU1435" s="119"/>
      <c r="AV1435" s="119"/>
    </row>
    <row r="1436" spans="3:64">
      <c r="C1436" s="24"/>
      <c r="D1436" s="24"/>
      <c r="AA1436" s="119"/>
      <c r="AB1436" s="119"/>
      <c r="AC1436" s="119"/>
      <c r="AD1436" s="119"/>
      <c r="AE1436" s="119"/>
      <c r="AG1436" s="146"/>
      <c r="AN1436" s="119"/>
      <c r="AO1436" s="119"/>
      <c r="AP1436" s="119"/>
      <c r="AQ1436" s="119"/>
      <c r="AR1436" s="119"/>
      <c r="AS1436" s="119"/>
      <c r="AT1436" s="119"/>
      <c r="AU1436" s="119"/>
      <c r="AV1436" s="119"/>
      <c r="AX1436" s="119"/>
    </row>
    <row r="1437" spans="3:64">
      <c r="C1437" s="24"/>
      <c r="D1437" s="24"/>
      <c r="AA1437" s="119"/>
      <c r="AB1437" s="119"/>
      <c r="AC1437" s="119"/>
      <c r="AD1437" s="119"/>
      <c r="AE1437" s="119"/>
      <c r="AG1437" s="146"/>
      <c r="AN1437" s="119"/>
      <c r="AO1437" s="119"/>
      <c r="AP1437" s="119"/>
      <c r="AQ1437" s="119"/>
      <c r="AR1437" s="119"/>
      <c r="AS1437" s="119"/>
      <c r="AT1437" s="119"/>
      <c r="AU1437" s="119"/>
      <c r="AV1437" s="119"/>
      <c r="AX1437" s="119"/>
    </row>
    <row r="1438" spans="3:64">
      <c r="C1438" s="24"/>
      <c r="D1438" s="24"/>
      <c r="AA1438" s="119"/>
      <c r="AB1438" s="119"/>
      <c r="AC1438" s="119"/>
      <c r="AD1438" s="119"/>
      <c r="AE1438" s="119"/>
      <c r="AG1438" s="146"/>
      <c r="AN1438" s="119"/>
      <c r="AO1438" s="119"/>
      <c r="AP1438" s="119"/>
      <c r="AQ1438" s="119"/>
      <c r="AR1438" s="119"/>
      <c r="AS1438" s="119"/>
      <c r="AT1438" s="119"/>
      <c r="AU1438" s="119"/>
      <c r="AV1438" s="119"/>
      <c r="AW1438" s="119"/>
      <c r="AX1438" s="119"/>
      <c r="AY1438" s="119"/>
      <c r="AZ1438" s="119"/>
      <c r="BA1438" s="119"/>
      <c r="BB1438" s="119"/>
      <c r="BC1438" s="119"/>
      <c r="BD1438" s="119"/>
      <c r="BE1438" s="119"/>
      <c r="BF1438" s="119"/>
      <c r="BG1438" s="119"/>
      <c r="BH1438" s="119"/>
      <c r="BI1438" s="119"/>
      <c r="BJ1438" s="119"/>
      <c r="BK1438" s="119"/>
      <c r="BL1438" s="119"/>
    </row>
    <row r="1439" spans="3:64">
      <c r="C1439" s="24"/>
      <c r="D1439" s="24"/>
      <c r="AA1439" s="119"/>
      <c r="AB1439" s="119"/>
      <c r="AC1439" s="119"/>
      <c r="AD1439" s="119"/>
      <c r="AE1439" s="119"/>
      <c r="AG1439" s="146"/>
      <c r="AN1439" s="119"/>
      <c r="AO1439" s="119"/>
      <c r="AP1439" s="119"/>
      <c r="AQ1439" s="119"/>
      <c r="AR1439" s="119"/>
      <c r="AS1439" s="119"/>
      <c r="AT1439" s="119"/>
      <c r="AU1439" s="119"/>
    </row>
    <row r="1440" spans="3:64">
      <c r="C1440" s="24"/>
      <c r="D1440" s="24"/>
      <c r="AA1440" s="119"/>
      <c r="AB1440" s="119"/>
      <c r="AC1440" s="119"/>
      <c r="AD1440" s="119"/>
      <c r="AE1440" s="119"/>
      <c r="AG1440" s="146"/>
      <c r="AN1440" s="119"/>
      <c r="AO1440" s="119"/>
      <c r="AP1440" s="119"/>
      <c r="AQ1440" s="119"/>
      <c r="AR1440" s="119"/>
      <c r="AS1440" s="119"/>
      <c r="AT1440" s="119"/>
      <c r="AU1440" s="119"/>
    </row>
    <row r="1441" spans="3:64">
      <c r="C1441" s="24"/>
      <c r="D1441" s="24"/>
      <c r="AA1441" s="119"/>
      <c r="AB1441" s="119"/>
      <c r="AC1441" s="119"/>
      <c r="AD1441" s="119"/>
      <c r="AE1441" s="119"/>
      <c r="AG1441" s="146"/>
      <c r="AN1441" s="119"/>
      <c r="AO1441" s="119"/>
      <c r="AP1441" s="119"/>
      <c r="AQ1441" s="119"/>
      <c r="AR1441" s="119"/>
      <c r="AS1441" s="119"/>
      <c r="AT1441" s="119"/>
      <c r="AU1441" s="119"/>
    </row>
    <row r="1442" spans="3:64">
      <c r="C1442" s="24"/>
      <c r="D1442" s="24"/>
      <c r="AA1442" s="119"/>
      <c r="AB1442" s="119"/>
      <c r="AC1442" s="119"/>
      <c r="AD1442" s="119"/>
      <c r="AE1442" s="119"/>
      <c r="AG1442" s="146"/>
      <c r="AN1442" s="119"/>
      <c r="AO1442" s="119"/>
      <c r="AP1442" s="119"/>
      <c r="AQ1442" s="119"/>
      <c r="AR1442" s="119"/>
      <c r="AS1442" s="119"/>
      <c r="AT1442" s="119"/>
      <c r="AU1442" s="119"/>
      <c r="AV1442" s="119"/>
      <c r="AW1442" s="119"/>
      <c r="AX1442" s="119"/>
      <c r="AY1442" s="119"/>
      <c r="AZ1442" s="119"/>
      <c r="BA1442" s="119"/>
      <c r="BB1442" s="119"/>
      <c r="BC1442" s="119"/>
      <c r="BD1442" s="119"/>
      <c r="BE1442" s="119"/>
      <c r="BF1442" s="119"/>
      <c r="BG1442" s="119"/>
      <c r="BH1442" s="119"/>
      <c r="BI1442" s="119"/>
      <c r="BJ1442" s="119"/>
      <c r="BK1442" s="119"/>
      <c r="BL1442" s="119"/>
    </row>
    <row r="1443" spans="3:64">
      <c r="C1443" s="24"/>
      <c r="D1443" s="24"/>
      <c r="AA1443" s="119"/>
      <c r="AB1443" s="119"/>
      <c r="AC1443" s="119"/>
      <c r="AD1443" s="119"/>
      <c r="AE1443" s="119"/>
      <c r="AG1443" s="146"/>
      <c r="AN1443" s="119"/>
      <c r="AO1443" s="119"/>
      <c r="AP1443" s="119"/>
      <c r="AQ1443" s="119"/>
      <c r="AR1443" s="119"/>
      <c r="AS1443" s="119"/>
      <c r="AT1443" s="119"/>
      <c r="AU1443" s="119"/>
      <c r="AV1443" s="119"/>
      <c r="AX1443" s="119"/>
    </row>
    <row r="1444" spans="3:64">
      <c r="C1444" s="24"/>
      <c r="D1444" s="24"/>
      <c r="AA1444" s="119"/>
      <c r="AB1444" s="119"/>
      <c r="AC1444" s="119"/>
      <c r="AD1444" s="119"/>
      <c r="AE1444" s="119"/>
      <c r="AG1444" s="146"/>
      <c r="AN1444" s="119"/>
      <c r="AO1444" s="119"/>
      <c r="AP1444" s="119"/>
      <c r="AQ1444" s="119"/>
      <c r="AR1444" s="119"/>
      <c r="AS1444" s="119"/>
      <c r="AT1444" s="119"/>
      <c r="AU1444" s="119"/>
      <c r="AV1444" s="119"/>
      <c r="AX1444" s="119"/>
      <c r="AY1444" s="119"/>
      <c r="AZ1444" s="119"/>
      <c r="BA1444" s="119"/>
      <c r="BB1444" s="119"/>
      <c r="BC1444" s="119"/>
      <c r="BD1444" s="119"/>
      <c r="BE1444" s="119"/>
      <c r="BF1444" s="119"/>
      <c r="BG1444" s="119"/>
      <c r="BH1444" s="119"/>
      <c r="BI1444" s="119"/>
      <c r="BJ1444" s="119"/>
      <c r="BK1444" s="119"/>
      <c r="BL1444" s="119"/>
    </row>
    <row r="1445" spans="3:64">
      <c r="C1445" s="24"/>
      <c r="D1445" s="24"/>
      <c r="AA1445" s="119"/>
      <c r="AB1445" s="119"/>
      <c r="AC1445" s="119"/>
      <c r="AD1445" s="119"/>
      <c r="AE1445" s="119"/>
      <c r="AG1445" s="146"/>
      <c r="AN1445" s="119"/>
      <c r="AO1445" s="119"/>
      <c r="AP1445" s="119"/>
      <c r="AQ1445" s="119"/>
      <c r="AR1445" s="119"/>
      <c r="AS1445" s="119"/>
      <c r="AT1445" s="119"/>
      <c r="AU1445" s="119"/>
      <c r="AV1445" s="119"/>
      <c r="AW1445" s="119"/>
      <c r="AX1445" s="119"/>
      <c r="AY1445" s="119"/>
      <c r="AZ1445" s="119"/>
      <c r="BA1445" s="119"/>
      <c r="BB1445" s="119"/>
      <c r="BC1445" s="119"/>
      <c r="BD1445" s="119"/>
      <c r="BE1445" s="119"/>
      <c r="BF1445" s="119"/>
      <c r="BG1445" s="119"/>
      <c r="BH1445" s="119"/>
      <c r="BI1445" s="119"/>
      <c r="BJ1445" s="119"/>
      <c r="BK1445" s="119"/>
      <c r="BL1445" s="119"/>
    </row>
    <row r="1446" spans="3:64">
      <c r="C1446" s="24"/>
      <c r="D1446" s="24"/>
      <c r="AA1446" s="119"/>
      <c r="AB1446" s="119"/>
      <c r="AC1446" s="119"/>
      <c r="AD1446" s="119"/>
      <c r="AE1446" s="119"/>
      <c r="AG1446" s="146"/>
      <c r="AN1446" s="119"/>
      <c r="AO1446" s="119"/>
      <c r="AP1446" s="119"/>
      <c r="AQ1446" s="119"/>
      <c r="AR1446" s="119"/>
      <c r="AS1446" s="119"/>
      <c r="AT1446" s="119"/>
      <c r="AU1446" s="119"/>
      <c r="AV1446" s="119"/>
      <c r="AW1446" s="119"/>
      <c r="AX1446" s="119"/>
      <c r="AY1446" s="119"/>
      <c r="AZ1446" s="119"/>
      <c r="BA1446" s="119"/>
      <c r="BB1446" s="119"/>
      <c r="BC1446" s="119"/>
      <c r="BD1446" s="119"/>
      <c r="BE1446" s="119"/>
      <c r="BF1446" s="119"/>
      <c r="BG1446" s="119"/>
      <c r="BH1446" s="119"/>
      <c r="BI1446" s="119"/>
      <c r="BJ1446" s="119"/>
      <c r="BK1446" s="119"/>
      <c r="BL1446" s="119"/>
    </row>
    <row r="1447" spans="3:64">
      <c r="C1447" s="24"/>
      <c r="D1447" s="24"/>
      <c r="AA1447" s="119"/>
      <c r="AB1447" s="119"/>
      <c r="AC1447" s="119"/>
      <c r="AD1447" s="119"/>
      <c r="AE1447" s="119"/>
      <c r="AG1447" s="146"/>
      <c r="AN1447" s="119"/>
      <c r="AO1447" s="119"/>
      <c r="AP1447" s="119"/>
      <c r="AQ1447" s="119"/>
      <c r="AR1447" s="119"/>
      <c r="AS1447" s="119"/>
      <c r="AT1447" s="119"/>
      <c r="AU1447" s="119"/>
      <c r="AV1447" s="119"/>
    </row>
    <row r="1448" spans="3:64">
      <c r="C1448" s="24"/>
      <c r="D1448" s="24"/>
      <c r="AA1448" s="119"/>
      <c r="AB1448" s="119"/>
      <c r="AC1448" s="119"/>
      <c r="AD1448" s="119"/>
      <c r="AE1448" s="119"/>
      <c r="AG1448" s="146"/>
      <c r="AN1448" s="119"/>
      <c r="AO1448" s="119"/>
      <c r="AP1448" s="119"/>
      <c r="AQ1448" s="119"/>
      <c r="AR1448" s="119"/>
      <c r="AS1448" s="119"/>
      <c r="AT1448" s="119"/>
      <c r="AU1448" s="119"/>
    </row>
    <row r="1449" spans="3:64">
      <c r="C1449" s="24"/>
      <c r="D1449" s="24"/>
      <c r="AA1449" s="119"/>
      <c r="AB1449" s="119"/>
      <c r="AC1449" s="119"/>
      <c r="AD1449" s="119"/>
      <c r="AE1449" s="119"/>
      <c r="AG1449" s="146"/>
      <c r="AN1449" s="119"/>
      <c r="AO1449" s="119"/>
      <c r="AP1449" s="119"/>
      <c r="AQ1449" s="119"/>
      <c r="AR1449" s="119"/>
      <c r="AS1449" s="119"/>
      <c r="AT1449" s="119"/>
      <c r="AU1449" s="119"/>
      <c r="AV1449" s="119"/>
      <c r="AX1449" s="119"/>
    </row>
    <row r="1450" spans="3:64">
      <c r="C1450" s="24"/>
      <c r="D1450" s="24"/>
      <c r="AA1450" s="119"/>
      <c r="AB1450" s="119"/>
      <c r="AC1450" s="119"/>
      <c r="AD1450" s="119"/>
      <c r="AE1450" s="119"/>
      <c r="AG1450" s="146"/>
      <c r="AN1450" s="119"/>
      <c r="AO1450" s="119"/>
      <c r="AP1450" s="119"/>
      <c r="AQ1450" s="119"/>
      <c r="AR1450" s="119"/>
      <c r="AS1450" s="119"/>
      <c r="AT1450" s="119"/>
      <c r="AU1450" s="119"/>
      <c r="AV1450" s="119"/>
      <c r="AX1450" s="119"/>
      <c r="AY1450" s="119"/>
      <c r="AZ1450" s="119"/>
      <c r="BA1450" s="119"/>
      <c r="BB1450" s="119"/>
      <c r="BC1450" s="119"/>
      <c r="BD1450" s="119"/>
      <c r="BE1450" s="119"/>
      <c r="BF1450" s="119"/>
      <c r="BG1450" s="119"/>
      <c r="BH1450" s="119"/>
      <c r="BI1450" s="119"/>
      <c r="BJ1450" s="119"/>
      <c r="BK1450" s="119"/>
      <c r="BL1450" s="119"/>
    </row>
    <row r="1451" spans="3:64">
      <c r="C1451" s="24"/>
      <c r="D1451" s="24"/>
      <c r="AA1451" s="119"/>
      <c r="AB1451" s="119"/>
      <c r="AC1451" s="119"/>
      <c r="AD1451" s="119"/>
      <c r="AE1451" s="119"/>
      <c r="AG1451" s="146"/>
      <c r="AN1451" s="119"/>
      <c r="AO1451" s="119"/>
      <c r="AP1451" s="119"/>
      <c r="AQ1451" s="119"/>
      <c r="AR1451" s="119"/>
      <c r="AS1451" s="119"/>
      <c r="AT1451" s="119"/>
      <c r="AU1451" s="119"/>
      <c r="AV1451" s="119"/>
      <c r="AW1451" s="119"/>
      <c r="AX1451" s="119"/>
      <c r="AY1451" s="119"/>
      <c r="AZ1451" s="119"/>
      <c r="BA1451" s="119"/>
      <c r="BB1451" s="119"/>
      <c r="BC1451" s="119"/>
      <c r="BD1451" s="119"/>
      <c r="BE1451" s="119"/>
      <c r="BF1451" s="119"/>
      <c r="BG1451" s="119"/>
      <c r="BH1451" s="119"/>
      <c r="BI1451" s="119"/>
      <c r="BJ1451" s="119"/>
      <c r="BK1451" s="119"/>
      <c r="BL1451" s="119"/>
    </row>
    <row r="1452" spans="3:64">
      <c r="C1452" s="24"/>
      <c r="D1452" s="24"/>
      <c r="AA1452" s="119"/>
      <c r="AB1452" s="119"/>
      <c r="AC1452" s="119"/>
      <c r="AD1452" s="119"/>
      <c r="AE1452" s="119"/>
      <c r="AG1452" s="146"/>
      <c r="AN1452" s="119"/>
      <c r="AO1452" s="119"/>
      <c r="AP1452" s="119"/>
      <c r="AQ1452" s="119"/>
      <c r="AR1452" s="119"/>
      <c r="AS1452" s="119"/>
      <c r="AT1452" s="119"/>
      <c r="AU1452" s="119"/>
      <c r="AV1452" s="119"/>
      <c r="AW1452" s="119"/>
      <c r="AX1452" s="119"/>
      <c r="AY1452" s="119"/>
      <c r="AZ1452" s="119"/>
      <c r="BA1452" s="119"/>
      <c r="BB1452" s="119"/>
      <c r="BC1452" s="119"/>
      <c r="BD1452" s="119"/>
      <c r="BE1452" s="119"/>
      <c r="BF1452" s="119"/>
      <c r="BG1452" s="119"/>
      <c r="BH1452" s="119"/>
      <c r="BI1452" s="119"/>
      <c r="BJ1452" s="119"/>
      <c r="BK1452" s="119"/>
      <c r="BL1452" s="119"/>
    </row>
    <row r="1453" spans="3:64">
      <c r="C1453" s="24"/>
      <c r="D1453" s="24"/>
      <c r="AA1453" s="119"/>
      <c r="AB1453" s="119"/>
      <c r="AC1453" s="119"/>
      <c r="AD1453" s="119"/>
      <c r="AE1453" s="119"/>
      <c r="AG1453" s="146"/>
      <c r="AN1453" s="119"/>
      <c r="AO1453" s="119"/>
      <c r="AP1453" s="119"/>
      <c r="AQ1453" s="119"/>
      <c r="AR1453" s="119"/>
      <c r="AS1453" s="119"/>
      <c r="AT1453" s="119"/>
      <c r="AU1453" s="119"/>
    </row>
    <row r="1454" spans="3:64">
      <c r="C1454" s="24"/>
      <c r="D1454" s="24"/>
      <c r="AA1454" s="119"/>
      <c r="AB1454" s="119"/>
      <c r="AC1454" s="119"/>
      <c r="AD1454" s="119"/>
      <c r="AE1454" s="119"/>
      <c r="AG1454" s="146"/>
      <c r="AN1454" s="119"/>
      <c r="AO1454" s="119"/>
      <c r="AP1454" s="119"/>
      <c r="AQ1454" s="119"/>
      <c r="AR1454" s="119"/>
      <c r="AS1454" s="119"/>
      <c r="AT1454" s="119"/>
      <c r="AU1454" s="119"/>
    </row>
    <row r="1455" spans="3:64">
      <c r="C1455" s="24"/>
      <c r="D1455" s="24"/>
      <c r="AA1455" s="119"/>
      <c r="AB1455" s="119"/>
      <c r="AC1455" s="119"/>
      <c r="AD1455" s="119"/>
      <c r="AE1455" s="119"/>
      <c r="AG1455" s="146"/>
      <c r="AN1455" s="119"/>
      <c r="AO1455" s="119"/>
      <c r="AP1455" s="119"/>
      <c r="AQ1455" s="119"/>
      <c r="AR1455" s="119"/>
      <c r="AS1455" s="119"/>
      <c r="AT1455" s="119"/>
      <c r="AU1455" s="119"/>
      <c r="AV1455" s="119"/>
      <c r="AX1455" s="119"/>
      <c r="AY1455" s="119"/>
      <c r="AZ1455" s="119"/>
      <c r="BA1455" s="119"/>
      <c r="BB1455" s="119"/>
      <c r="BC1455" s="119"/>
      <c r="BD1455" s="119"/>
      <c r="BE1455" s="119"/>
      <c r="BF1455" s="119"/>
      <c r="BG1455" s="119"/>
      <c r="BH1455" s="119"/>
      <c r="BI1455" s="119"/>
      <c r="BJ1455" s="119"/>
      <c r="BK1455" s="119"/>
      <c r="BL1455" s="119"/>
    </row>
    <row r="1456" spans="3:64">
      <c r="C1456" s="24"/>
      <c r="D1456" s="24"/>
      <c r="AA1456" s="119"/>
      <c r="AB1456" s="119"/>
      <c r="AC1456" s="119"/>
      <c r="AD1456" s="119"/>
      <c r="AE1456" s="119"/>
      <c r="AG1456" s="146"/>
      <c r="AN1456" s="119"/>
      <c r="AO1456" s="119"/>
      <c r="AP1456" s="119"/>
      <c r="AQ1456" s="119"/>
      <c r="AR1456" s="119"/>
      <c r="AS1456" s="119"/>
      <c r="AT1456" s="119"/>
      <c r="AU1456" s="119"/>
      <c r="AV1456" s="119"/>
      <c r="AW1456" s="119"/>
      <c r="AX1456" s="119"/>
      <c r="AY1456" s="119"/>
      <c r="AZ1456" s="119"/>
      <c r="BA1456" s="119"/>
      <c r="BB1456" s="119"/>
      <c r="BC1456" s="119"/>
      <c r="BD1456" s="119"/>
      <c r="BE1456" s="119"/>
      <c r="BF1456" s="119"/>
      <c r="BG1456" s="119"/>
      <c r="BH1456" s="119"/>
      <c r="BI1456" s="119"/>
      <c r="BJ1456" s="119"/>
      <c r="BK1456" s="119"/>
      <c r="BL1456" s="119"/>
    </row>
    <row r="1457" spans="3:64">
      <c r="C1457" s="24"/>
      <c r="D1457" s="24"/>
      <c r="AA1457" s="119"/>
      <c r="AB1457" s="119"/>
      <c r="AC1457" s="119"/>
      <c r="AD1457" s="119"/>
      <c r="AE1457" s="119"/>
      <c r="AG1457" s="146"/>
      <c r="AN1457" s="119"/>
      <c r="AO1457" s="119"/>
      <c r="AP1457" s="119"/>
      <c r="AQ1457" s="119"/>
      <c r="AR1457" s="119"/>
      <c r="AS1457" s="119"/>
      <c r="AT1457" s="119"/>
      <c r="AU1457" s="119"/>
      <c r="AV1457" s="119"/>
      <c r="AW1457" s="119"/>
      <c r="AX1457" s="119"/>
      <c r="AY1457" s="119"/>
      <c r="AZ1457" s="119"/>
      <c r="BA1457" s="119"/>
      <c r="BB1457" s="119"/>
      <c r="BC1457" s="119"/>
      <c r="BD1457" s="119"/>
      <c r="BE1457" s="119"/>
      <c r="BF1457" s="119"/>
      <c r="BG1457" s="119"/>
      <c r="BH1457" s="119"/>
      <c r="BI1457" s="119"/>
      <c r="BJ1457" s="119"/>
      <c r="BK1457" s="119"/>
      <c r="BL1457" s="119"/>
    </row>
    <row r="1458" spans="3:64">
      <c r="C1458" s="24"/>
      <c r="D1458" s="24"/>
      <c r="AA1458" s="119"/>
      <c r="AB1458" s="119"/>
      <c r="AC1458" s="119"/>
      <c r="AD1458" s="119"/>
      <c r="AE1458" s="119"/>
      <c r="AG1458" s="146"/>
      <c r="AN1458" s="119"/>
      <c r="AO1458" s="119"/>
      <c r="AP1458" s="119"/>
      <c r="AQ1458" s="119"/>
      <c r="AR1458" s="119"/>
      <c r="AS1458" s="119"/>
      <c r="AT1458" s="119"/>
      <c r="AU1458" s="119"/>
    </row>
    <row r="1459" spans="3:64">
      <c r="C1459" s="24"/>
      <c r="D1459" s="24"/>
      <c r="AA1459" s="119"/>
      <c r="AB1459" s="119"/>
      <c r="AC1459" s="119"/>
      <c r="AD1459" s="119"/>
      <c r="AE1459" s="119"/>
      <c r="AG1459" s="146"/>
      <c r="AN1459" s="119"/>
      <c r="AO1459" s="119"/>
      <c r="AP1459" s="119"/>
      <c r="AQ1459" s="119"/>
      <c r="AR1459" s="119"/>
      <c r="AS1459" s="119"/>
      <c r="AT1459" s="119"/>
      <c r="AU1459" s="119"/>
      <c r="AV1459" s="119"/>
      <c r="AW1459" s="119"/>
      <c r="AX1459" s="119"/>
      <c r="AY1459" s="119"/>
      <c r="AZ1459" s="119"/>
      <c r="BA1459" s="119"/>
      <c r="BB1459" s="119"/>
      <c r="BC1459" s="119"/>
      <c r="BD1459" s="119"/>
      <c r="BE1459" s="119"/>
      <c r="BF1459" s="119"/>
      <c r="BG1459" s="119"/>
      <c r="BH1459" s="119"/>
      <c r="BI1459" s="119"/>
      <c r="BJ1459" s="119"/>
      <c r="BK1459" s="119"/>
      <c r="BL1459" s="119"/>
    </row>
    <row r="1460" spans="3:64">
      <c r="C1460" s="24"/>
      <c r="D1460" s="24"/>
      <c r="AA1460" s="119"/>
      <c r="AB1460" s="119"/>
      <c r="AC1460" s="119"/>
      <c r="AD1460" s="119"/>
      <c r="AE1460" s="119"/>
      <c r="AG1460" s="146"/>
      <c r="AN1460" s="119"/>
      <c r="AO1460" s="119"/>
      <c r="AP1460" s="119"/>
      <c r="AQ1460" s="119"/>
      <c r="AR1460" s="119"/>
      <c r="AS1460" s="119"/>
      <c r="AT1460" s="119"/>
      <c r="AU1460" s="119"/>
      <c r="AV1460" s="119"/>
    </row>
    <row r="1461" spans="3:64">
      <c r="C1461" s="24"/>
      <c r="D1461" s="24"/>
      <c r="AA1461" s="119"/>
      <c r="AB1461" s="119"/>
      <c r="AC1461" s="119"/>
      <c r="AD1461" s="119"/>
      <c r="AE1461" s="119"/>
      <c r="AG1461" s="146"/>
      <c r="AN1461" s="119"/>
      <c r="AO1461" s="119"/>
      <c r="AP1461" s="119"/>
      <c r="AQ1461" s="119"/>
      <c r="AR1461" s="119"/>
      <c r="AS1461" s="119"/>
      <c r="AT1461" s="119"/>
      <c r="AU1461" s="119"/>
      <c r="AV1461" s="119"/>
    </row>
    <row r="1462" spans="3:64">
      <c r="C1462" s="24"/>
      <c r="D1462" s="24"/>
      <c r="AA1462" s="119"/>
      <c r="AB1462" s="119"/>
      <c r="AC1462" s="119"/>
      <c r="AD1462" s="119"/>
      <c r="AE1462" s="119"/>
      <c r="AG1462" s="146"/>
      <c r="AN1462" s="119"/>
      <c r="AO1462" s="119"/>
      <c r="AP1462" s="119"/>
      <c r="AQ1462" s="119"/>
      <c r="AR1462" s="119"/>
      <c r="AS1462" s="119"/>
      <c r="AT1462" s="119"/>
      <c r="AU1462" s="119"/>
      <c r="AV1462" s="119"/>
    </row>
    <row r="1463" spans="3:64">
      <c r="C1463" s="24"/>
      <c r="D1463" s="24"/>
      <c r="AA1463" s="119"/>
      <c r="AB1463" s="119"/>
      <c r="AC1463" s="119"/>
      <c r="AD1463" s="119"/>
      <c r="AE1463" s="119"/>
      <c r="AG1463" s="146"/>
      <c r="AN1463" s="119"/>
      <c r="AO1463" s="119"/>
      <c r="AP1463" s="119"/>
      <c r="AQ1463" s="119"/>
      <c r="AR1463" s="119"/>
      <c r="AS1463" s="119"/>
      <c r="AT1463" s="119"/>
      <c r="AU1463" s="119"/>
      <c r="AV1463" s="119"/>
      <c r="AW1463" s="119"/>
      <c r="AX1463" s="119"/>
      <c r="AY1463" s="119"/>
      <c r="AZ1463" s="119"/>
      <c r="BA1463" s="119"/>
      <c r="BB1463" s="119"/>
      <c r="BC1463" s="119"/>
      <c r="BD1463" s="119"/>
      <c r="BE1463" s="119"/>
      <c r="BF1463" s="119"/>
      <c r="BG1463" s="119"/>
      <c r="BH1463" s="119"/>
      <c r="BI1463" s="119"/>
      <c r="BJ1463" s="119"/>
      <c r="BK1463" s="119"/>
      <c r="BL1463" s="119"/>
    </row>
    <row r="1464" spans="3:64">
      <c r="C1464" s="24"/>
      <c r="D1464" s="24"/>
      <c r="AA1464" s="119"/>
      <c r="AB1464" s="119"/>
      <c r="AC1464" s="119"/>
      <c r="AD1464" s="119"/>
      <c r="AE1464" s="119"/>
      <c r="AG1464" s="146"/>
      <c r="AN1464" s="119"/>
      <c r="AO1464" s="119"/>
      <c r="AP1464" s="119"/>
      <c r="AQ1464" s="119"/>
      <c r="AR1464" s="119"/>
      <c r="AS1464" s="119"/>
      <c r="AT1464" s="119"/>
      <c r="AU1464" s="119"/>
      <c r="AV1464" s="119"/>
      <c r="AW1464" s="119"/>
      <c r="AX1464" s="119"/>
      <c r="AY1464" s="119"/>
      <c r="AZ1464" s="119"/>
      <c r="BA1464" s="119"/>
      <c r="BB1464" s="119"/>
      <c r="BC1464" s="119"/>
      <c r="BD1464" s="119"/>
      <c r="BE1464" s="119"/>
      <c r="BF1464" s="119"/>
      <c r="BG1464" s="119"/>
      <c r="BH1464" s="119"/>
      <c r="BI1464" s="119"/>
      <c r="BJ1464" s="119"/>
      <c r="BK1464" s="119"/>
      <c r="BL1464" s="119"/>
    </row>
    <row r="1465" spans="3:64">
      <c r="C1465" s="24"/>
      <c r="D1465" s="24"/>
      <c r="AA1465" s="119"/>
      <c r="AB1465" s="119"/>
      <c r="AC1465" s="119"/>
      <c r="AD1465" s="119"/>
      <c r="AE1465" s="119"/>
      <c r="AG1465" s="146"/>
      <c r="AN1465" s="119"/>
      <c r="AO1465" s="119"/>
      <c r="AP1465" s="119"/>
      <c r="AQ1465" s="119"/>
      <c r="AR1465" s="119"/>
      <c r="AS1465" s="119"/>
      <c r="AT1465" s="119"/>
      <c r="AU1465" s="119"/>
    </row>
    <row r="1466" spans="3:64">
      <c r="C1466" s="24"/>
      <c r="D1466" s="24"/>
      <c r="AA1466" s="119"/>
      <c r="AB1466" s="119"/>
      <c r="AC1466" s="119"/>
      <c r="AD1466" s="119"/>
      <c r="AE1466" s="119"/>
      <c r="AG1466" s="146"/>
      <c r="AN1466" s="119"/>
      <c r="AO1466" s="119"/>
      <c r="AP1466" s="119"/>
      <c r="AQ1466" s="119"/>
      <c r="AR1466" s="119"/>
      <c r="AS1466" s="119"/>
      <c r="AT1466" s="119"/>
      <c r="AU1466" s="119"/>
      <c r="AV1466" s="119"/>
      <c r="AW1466" s="119"/>
      <c r="AX1466" s="119"/>
      <c r="AY1466" s="119"/>
      <c r="AZ1466" s="119"/>
      <c r="BA1466" s="119"/>
      <c r="BB1466" s="119"/>
      <c r="BC1466" s="119"/>
      <c r="BD1466" s="119"/>
      <c r="BE1466" s="119"/>
      <c r="BF1466" s="119"/>
      <c r="BG1466" s="119"/>
      <c r="BH1466" s="119"/>
      <c r="BI1466" s="119"/>
      <c r="BJ1466" s="119"/>
      <c r="BK1466" s="119"/>
      <c r="BL1466" s="119"/>
    </row>
    <row r="1467" spans="3:64">
      <c r="C1467" s="24"/>
      <c r="D1467" s="24"/>
      <c r="AA1467" s="119"/>
      <c r="AB1467" s="119"/>
      <c r="AC1467" s="119"/>
      <c r="AD1467" s="119"/>
      <c r="AE1467" s="119"/>
      <c r="AG1467" s="146"/>
      <c r="AN1467" s="119"/>
      <c r="AO1467" s="119"/>
      <c r="AP1467" s="119"/>
      <c r="AQ1467" s="119"/>
      <c r="AR1467" s="119"/>
      <c r="AS1467" s="119"/>
      <c r="AT1467" s="119"/>
      <c r="AU1467" s="119"/>
      <c r="AV1467" s="119"/>
    </row>
    <row r="1468" spans="3:64">
      <c r="C1468" s="24"/>
      <c r="D1468" s="24"/>
      <c r="AA1468" s="119"/>
      <c r="AB1468" s="119"/>
      <c r="AC1468" s="119"/>
      <c r="AD1468" s="119"/>
      <c r="AE1468" s="119"/>
      <c r="AG1468" s="146"/>
      <c r="AN1468" s="119"/>
      <c r="AO1468" s="119"/>
      <c r="AP1468" s="119"/>
      <c r="AQ1468" s="119"/>
      <c r="AR1468" s="119"/>
      <c r="AS1468" s="119"/>
      <c r="AT1468" s="119"/>
      <c r="AU1468" s="119"/>
      <c r="AV1468" s="119"/>
    </row>
    <row r="1469" spans="3:64">
      <c r="C1469" s="24"/>
      <c r="D1469" s="24"/>
      <c r="AA1469" s="119"/>
      <c r="AB1469" s="119"/>
      <c r="AC1469" s="119"/>
      <c r="AD1469" s="119"/>
      <c r="AE1469" s="119"/>
      <c r="AG1469" s="146"/>
      <c r="AN1469" s="119"/>
      <c r="AO1469" s="119"/>
      <c r="AP1469" s="119"/>
      <c r="AQ1469" s="119"/>
      <c r="AR1469" s="119"/>
      <c r="AS1469" s="119"/>
      <c r="AT1469" s="119"/>
      <c r="AU1469" s="119"/>
    </row>
    <row r="1470" spans="3:64">
      <c r="C1470" s="24"/>
      <c r="D1470" s="24"/>
      <c r="AA1470" s="119"/>
      <c r="AB1470" s="119"/>
      <c r="AC1470" s="119"/>
      <c r="AD1470" s="119"/>
      <c r="AE1470" s="119"/>
      <c r="AG1470" s="146"/>
      <c r="AN1470" s="119"/>
      <c r="AO1470" s="119"/>
      <c r="AP1470" s="119"/>
      <c r="AQ1470" s="119"/>
      <c r="AR1470" s="119"/>
      <c r="AS1470" s="119"/>
      <c r="AT1470" s="119"/>
      <c r="AU1470" s="119"/>
      <c r="AV1470" s="119"/>
      <c r="AX1470" s="119"/>
      <c r="AY1470" s="119"/>
      <c r="AZ1470" s="119"/>
      <c r="BA1470" s="119"/>
      <c r="BB1470" s="119"/>
      <c r="BC1470" s="119"/>
      <c r="BD1470" s="119"/>
      <c r="BE1470" s="119"/>
      <c r="BF1470" s="119"/>
      <c r="BG1470" s="119"/>
      <c r="BH1470" s="119"/>
      <c r="BI1470" s="119"/>
      <c r="BJ1470" s="119"/>
      <c r="BK1470" s="119"/>
      <c r="BL1470" s="119"/>
    </row>
    <row r="1471" spans="3:64">
      <c r="C1471" s="24"/>
      <c r="D1471" s="24"/>
      <c r="AA1471" s="119"/>
      <c r="AB1471" s="119"/>
      <c r="AC1471" s="119"/>
      <c r="AD1471" s="119"/>
      <c r="AE1471" s="119"/>
      <c r="AG1471" s="146"/>
      <c r="AN1471" s="119"/>
      <c r="AO1471" s="119"/>
      <c r="AP1471" s="119"/>
      <c r="AQ1471" s="119"/>
      <c r="AR1471" s="119"/>
      <c r="AS1471" s="119"/>
      <c r="AT1471" s="119"/>
      <c r="AU1471" s="119"/>
      <c r="AV1471" s="119"/>
      <c r="AX1471" s="119"/>
    </row>
    <row r="1472" spans="3:64">
      <c r="C1472" s="24"/>
      <c r="D1472" s="24"/>
      <c r="AA1472" s="119"/>
      <c r="AB1472" s="119"/>
      <c r="AC1472" s="119"/>
      <c r="AD1472" s="119"/>
      <c r="AE1472" s="119"/>
      <c r="AG1472" s="146"/>
      <c r="AN1472" s="119"/>
      <c r="AO1472" s="119"/>
      <c r="AP1472" s="119"/>
      <c r="AQ1472" s="119"/>
      <c r="AR1472" s="119"/>
      <c r="AS1472" s="119"/>
      <c r="AT1472" s="119"/>
      <c r="AU1472" s="119"/>
      <c r="AV1472" s="119"/>
      <c r="AX1472" s="119"/>
    </row>
    <row r="1473" spans="3:64">
      <c r="C1473" s="24"/>
      <c r="D1473" s="24"/>
      <c r="AA1473" s="119"/>
      <c r="AB1473" s="119"/>
      <c r="AC1473" s="119"/>
      <c r="AD1473" s="119"/>
      <c r="AE1473" s="119"/>
      <c r="AG1473" s="146"/>
      <c r="AN1473" s="119"/>
      <c r="AO1473" s="119"/>
      <c r="AP1473" s="119"/>
      <c r="AQ1473" s="119"/>
      <c r="AR1473" s="119"/>
      <c r="AS1473" s="119"/>
      <c r="AT1473" s="119"/>
      <c r="AU1473" s="119"/>
      <c r="AV1473" s="119"/>
      <c r="AW1473" s="119"/>
      <c r="AX1473" s="119"/>
      <c r="AY1473" s="119"/>
      <c r="AZ1473" s="119"/>
      <c r="BA1473" s="119"/>
      <c r="BB1473" s="119"/>
      <c r="BC1473" s="119"/>
      <c r="BD1473" s="119"/>
      <c r="BE1473" s="119"/>
      <c r="BF1473" s="119"/>
      <c r="BG1473" s="119"/>
      <c r="BH1473" s="119"/>
      <c r="BI1473" s="119"/>
      <c r="BJ1473" s="119"/>
      <c r="BK1473" s="119"/>
      <c r="BL1473" s="119"/>
    </row>
    <row r="1474" spans="3:64">
      <c r="C1474" s="24"/>
      <c r="D1474" s="24"/>
      <c r="AA1474" s="119"/>
      <c r="AB1474" s="119"/>
      <c r="AC1474" s="119"/>
      <c r="AD1474" s="119"/>
      <c r="AE1474" s="119"/>
      <c r="AG1474" s="146"/>
      <c r="AN1474" s="119"/>
      <c r="AO1474" s="119"/>
      <c r="AP1474" s="119"/>
      <c r="AQ1474" s="119"/>
      <c r="AR1474" s="119"/>
      <c r="AS1474" s="119"/>
      <c r="AT1474" s="119"/>
      <c r="AU1474" s="119"/>
      <c r="AV1474" s="119"/>
      <c r="AW1474" s="119"/>
      <c r="AX1474" s="119"/>
      <c r="AY1474" s="119"/>
      <c r="AZ1474" s="119"/>
      <c r="BA1474" s="119"/>
      <c r="BB1474" s="119"/>
      <c r="BC1474" s="119"/>
      <c r="BD1474" s="119"/>
      <c r="BE1474" s="119"/>
      <c r="BF1474" s="119"/>
      <c r="BG1474" s="119"/>
      <c r="BH1474" s="119"/>
      <c r="BI1474" s="119"/>
      <c r="BJ1474" s="119"/>
      <c r="BK1474" s="119"/>
      <c r="BL1474" s="119"/>
    </row>
    <row r="1475" spans="3:64">
      <c r="C1475" s="24"/>
      <c r="D1475" s="24"/>
      <c r="AA1475" s="119"/>
      <c r="AB1475" s="119"/>
      <c r="AC1475" s="119"/>
      <c r="AD1475" s="119"/>
      <c r="AE1475" s="119"/>
      <c r="AG1475" s="146"/>
      <c r="AN1475" s="119"/>
      <c r="AO1475" s="119"/>
      <c r="AP1475" s="119"/>
      <c r="AQ1475" s="119"/>
      <c r="AR1475" s="119"/>
      <c r="AS1475" s="119"/>
      <c r="AT1475" s="119"/>
      <c r="AU1475" s="119"/>
      <c r="AV1475" s="119"/>
      <c r="AW1475" s="119"/>
      <c r="AX1475" s="119"/>
      <c r="AY1475" s="119"/>
      <c r="AZ1475" s="119"/>
      <c r="BA1475" s="119"/>
      <c r="BB1475" s="119"/>
      <c r="BC1475" s="119"/>
      <c r="BD1475" s="119"/>
      <c r="BE1475" s="119"/>
      <c r="BF1475" s="119"/>
      <c r="BG1475" s="119"/>
      <c r="BH1475" s="119"/>
      <c r="BI1475" s="119"/>
      <c r="BJ1475" s="119"/>
      <c r="BK1475" s="119"/>
      <c r="BL1475" s="119"/>
    </row>
    <row r="1476" spans="3:64">
      <c r="C1476" s="24"/>
      <c r="D1476" s="24"/>
      <c r="AA1476" s="119"/>
      <c r="AB1476" s="119"/>
      <c r="AC1476" s="119"/>
      <c r="AD1476" s="119"/>
      <c r="AE1476" s="119"/>
      <c r="AG1476" s="146"/>
      <c r="AN1476" s="119"/>
      <c r="AO1476" s="119"/>
      <c r="AP1476" s="119"/>
      <c r="AQ1476" s="119"/>
      <c r="AR1476" s="119"/>
      <c r="AS1476" s="119"/>
      <c r="AT1476" s="119"/>
      <c r="AU1476" s="119"/>
      <c r="AV1476" s="119"/>
      <c r="AW1476" s="119"/>
      <c r="AX1476" s="119"/>
      <c r="AY1476" s="119"/>
      <c r="AZ1476" s="119"/>
      <c r="BA1476" s="119"/>
      <c r="BB1476" s="119"/>
      <c r="BC1476" s="119"/>
      <c r="BD1476" s="119"/>
      <c r="BE1476" s="119"/>
      <c r="BF1476" s="119"/>
      <c r="BG1476" s="119"/>
      <c r="BH1476" s="119"/>
      <c r="BI1476" s="119"/>
      <c r="BJ1476" s="119"/>
      <c r="BK1476" s="119"/>
      <c r="BL1476" s="119"/>
    </row>
    <row r="1477" spans="3:64">
      <c r="C1477" s="24"/>
      <c r="D1477" s="24"/>
      <c r="AA1477" s="119"/>
      <c r="AB1477" s="119"/>
      <c r="AC1477" s="119"/>
      <c r="AD1477" s="119"/>
      <c r="AE1477" s="119"/>
      <c r="AG1477" s="146"/>
      <c r="AN1477" s="119"/>
      <c r="AO1477" s="119"/>
      <c r="AP1477" s="119"/>
      <c r="AQ1477" s="119"/>
      <c r="AR1477" s="119"/>
      <c r="AS1477" s="119"/>
      <c r="AT1477" s="119"/>
      <c r="AU1477" s="119"/>
      <c r="AV1477" s="119"/>
    </row>
    <row r="1478" spans="3:64">
      <c r="C1478" s="24"/>
      <c r="D1478" s="24"/>
      <c r="AA1478" s="119"/>
      <c r="AB1478" s="119"/>
      <c r="AC1478" s="119"/>
      <c r="AD1478" s="119"/>
      <c r="AE1478" s="119"/>
      <c r="AG1478" s="146"/>
      <c r="AN1478" s="119"/>
      <c r="AO1478" s="119"/>
      <c r="AP1478" s="119"/>
      <c r="AQ1478" s="119"/>
      <c r="AR1478" s="119"/>
      <c r="AS1478" s="119"/>
      <c r="AT1478" s="119"/>
      <c r="AU1478" s="119"/>
    </row>
    <row r="1479" spans="3:64">
      <c r="C1479" s="24"/>
      <c r="D1479" s="24"/>
      <c r="AA1479" s="119"/>
      <c r="AB1479" s="119"/>
      <c r="AC1479" s="119"/>
      <c r="AD1479" s="119"/>
      <c r="AE1479" s="119"/>
      <c r="AG1479" s="146"/>
      <c r="AN1479" s="119"/>
      <c r="AO1479" s="119"/>
      <c r="AP1479" s="119"/>
      <c r="AQ1479" s="119"/>
      <c r="AR1479" s="119"/>
      <c r="AS1479" s="119"/>
      <c r="AT1479" s="119"/>
      <c r="AU1479" s="119"/>
    </row>
    <row r="1480" spans="3:64">
      <c r="C1480" s="24"/>
      <c r="D1480" s="24"/>
      <c r="AA1480" s="119"/>
      <c r="AB1480" s="119"/>
      <c r="AC1480" s="119"/>
      <c r="AD1480" s="119"/>
      <c r="AE1480" s="119"/>
      <c r="AG1480" s="146"/>
      <c r="AN1480" s="119"/>
      <c r="AO1480" s="119"/>
      <c r="AP1480" s="119"/>
      <c r="AQ1480" s="119"/>
      <c r="AR1480" s="119"/>
      <c r="AS1480" s="119"/>
      <c r="AT1480" s="119"/>
      <c r="AU1480" s="119"/>
      <c r="AV1480" s="119"/>
    </row>
    <row r="1481" spans="3:64">
      <c r="C1481" s="24"/>
      <c r="D1481" s="24"/>
      <c r="AA1481" s="119"/>
      <c r="AB1481" s="119"/>
      <c r="AC1481" s="119"/>
      <c r="AD1481" s="119"/>
      <c r="AE1481" s="119"/>
      <c r="AG1481" s="146"/>
      <c r="AN1481" s="119"/>
      <c r="AO1481" s="119"/>
      <c r="AP1481" s="119"/>
      <c r="AQ1481" s="119"/>
      <c r="AR1481" s="119"/>
      <c r="AS1481" s="119"/>
      <c r="AT1481" s="119"/>
      <c r="AU1481" s="119"/>
      <c r="AV1481" s="119"/>
      <c r="AW1481" s="119"/>
      <c r="AX1481" s="119"/>
      <c r="AY1481" s="119"/>
      <c r="AZ1481" s="119"/>
      <c r="BA1481" s="119"/>
      <c r="BB1481" s="119"/>
      <c r="BC1481" s="119"/>
      <c r="BD1481" s="119"/>
      <c r="BE1481" s="119"/>
      <c r="BF1481" s="119"/>
      <c r="BG1481" s="119"/>
      <c r="BH1481" s="119"/>
      <c r="BI1481" s="119"/>
      <c r="BJ1481" s="119"/>
      <c r="BK1481" s="119"/>
      <c r="BL1481" s="119"/>
    </row>
    <row r="1482" spans="3:64">
      <c r="C1482" s="24"/>
      <c r="D1482" s="24"/>
      <c r="AA1482" s="119"/>
      <c r="AB1482" s="119"/>
      <c r="AC1482" s="119"/>
      <c r="AD1482" s="119"/>
      <c r="AE1482" s="119"/>
      <c r="AG1482" s="146"/>
      <c r="AN1482" s="119"/>
      <c r="AO1482" s="119"/>
      <c r="AP1482" s="119"/>
      <c r="AQ1482" s="119"/>
      <c r="AR1482" s="119"/>
      <c r="AS1482" s="119"/>
      <c r="AT1482" s="119"/>
      <c r="AU1482" s="119"/>
      <c r="AV1482" s="119"/>
      <c r="AW1482" s="119"/>
      <c r="AX1482" s="119"/>
      <c r="AY1482" s="119"/>
      <c r="AZ1482" s="119"/>
      <c r="BA1482" s="119"/>
      <c r="BB1482" s="119"/>
      <c r="BC1482" s="119"/>
      <c r="BD1482" s="119"/>
      <c r="BE1482" s="119"/>
      <c r="BF1482" s="119"/>
      <c r="BG1482" s="119"/>
      <c r="BH1482" s="119"/>
      <c r="BI1482" s="119"/>
      <c r="BJ1482" s="119"/>
      <c r="BK1482" s="119"/>
      <c r="BL1482" s="119"/>
    </row>
    <row r="1483" spans="3:64">
      <c r="C1483" s="24"/>
      <c r="D1483" s="24"/>
      <c r="AA1483" s="119"/>
      <c r="AB1483" s="119"/>
      <c r="AC1483" s="119"/>
      <c r="AD1483" s="119"/>
      <c r="AE1483" s="119"/>
      <c r="AG1483" s="146"/>
      <c r="AN1483" s="119"/>
      <c r="AO1483" s="119"/>
      <c r="AP1483" s="119"/>
      <c r="AQ1483" s="119"/>
      <c r="AR1483" s="119"/>
      <c r="AS1483" s="119"/>
      <c r="AT1483" s="119"/>
      <c r="AU1483" s="119"/>
    </row>
    <row r="1484" spans="3:64">
      <c r="C1484" s="24"/>
      <c r="D1484" s="24"/>
      <c r="AA1484" s="119"/>
      <c r="AB1484" s="119"/>
      <c r="AC1484" s="119"/>
      <c r="AD1484" s="119"/>
      <c r="AE1484" s="119"/>
      <c r="AG1484" s="146"/>
      <c r="AN1484" s="119"/>
      <c r="AO1484" s="119"/>
      <c r="AP1484" s="119"/>
      <c r="AQ1484" s="119"/>
      <c r="AR1484" s="119"/>
      <c r="AS1484" s="119"/>
      <c r="AT1484" s="119"/>
      <c r="AU1484" s="119"/>
      <c r="AV1484" s="119"/>
      <c r="AX1484" s="119"/>
    </row>
    <row r="1485" spans="3:64">
      <c r="C1485" s="24"/>
      <c r="D1485" s="24"/>
      <c r="AA1485" s="119"/>
      <c r="AB1485" s="119"/>
      <c r="AC1485" s="119"/>
      <c r="AD1485" s="119"/>
      <c r="AE1485" s="119"/>
      <c r="AG1485" s="146"/>
      <c r="AN1485" s="119"/>
      <c r="AO1485" s="119"/>
      <c r="AP1485" s="119"/>
      <c r="AQ1485" s="119"/>
      <c r="AR1485" s="119"/>
      <c r="AS1485" s="119"/>
      <c r="AT1485" s="119"/>
      <c r="AU1485" s="119"/>
      <c r="AV1485" s="119"/>
    </row>
    <row r="1486" spans="3:64">
      <c r="C1486" s="24"/>
      <c r="D1486" s="24"/>
      <c r="AA1486" s="119"/>
      <c r="AB1486" s="119"/>
      <c r="AC1486" s="119"/>
      <c r="AD1486" s="119"/>
      <c r="AE1486" s="119"/>
      <c r="AG1486" s="146"/>
      <c r="AN1486" s="119"/>
      <c r="AO1486" s="119"/>
      <c r="AP1486" s="119"/>
      <c r="AQ1486" s="119"/>
      <c r="AR1486" s="119"/>
      <c r="AS1486" s="119"/>
      <c r="AT1486" s="119"/>
      <c r="AU1486" s="119"/>
    </row>
    <row r="1487" spans="3:64">
      <c r="C1487" s="24"/>
      <c r="D1487" s="24"/>
      <c r="AA1487" s="119"/>
      <c r="AB1487" s="119"/>
      <c r="AC1487" s="119"/>
      <c r="AD1487" s="119"/>
      <c r="AE1487" s="119"/>
      <c r="AG1487" s="146"/>
      <c r="AN1487" s="119"/>
      <c r="AO1487" s="119"/>
      <c r="AP1487" s="119"/>
      <c r="AQ1487" s="119"/>
      <c r="AR1487" s="119"/>
      <c r="AS1487" s="119"/>
      <c r="AT1487" s="119"/>
      <c r="AU1487" s="119"/>
    </row>
    <row r="1488" spans="3:64">
      <c r="C1488" s="24"/>
      <c r="D1488" s="24"/>
      <c r="AA1488" s="119"/>
      <c r="AB1488" s="119"/>
      <c r="AC1488" s="119"/>
      <c r="AD1488" s="119"/>
      <c r="AE1488" s="119"/>
      <c r="AG1488" s="146"/>
      <c r="AN1488" s="119"/>
      <c r="AO1488" s="119"/>
      <c r="AP1488" s="119"/>
      <c r="AQ1488" s="119"/>
      <c r="AR1488" s="119"/>
      <c r="AS1488" s="119"/>
      <c r="AT1488" s="119"/>
      <c r="AU1488" s="119"/>
    </row>
    <row r="1489" spans="3:64">
      <c r="C1489" s="24"/>
      <c r="D1489" s="24"/>
      <c r="AA1489" s="119"/>
      <c r="AB1489" s="119"/>
      <c r="AC1489" s="119"/>
      <c r="AD1489" s="119"/>
      <c r="AE1489" s="119"/>
      <c r="AG1489" s="146"/>
      <c r="AN1489" s="119"/>
      <c r="AO1489" s="119"/>
      <c r="AP1489" s="119"/>
      <c r="AQ1489" s="119"/>
      <c r="AR1489" s="119"/>
      <c r="AS1489" s="119"/>
      <c r="AT1489" s="119"/>
      <c r="AU1489" s="119"/>
    </row>
    <row r="1490" spans="3:64">
      <c r="C1490" s="24"/>
      <c r="D1490" s="24"/>
      <c r="AA1490" s="119"/>
      <c r="AB1490" s="119"/>
      <c r="AC1490" s="119"/>
      <c r="AD1490" s="119"/>
      <c r="AE1490" s="119"/>
      <c r="AG1490" s="146"/>
      <c r="AN1490" s="119"/>
      <c r="AO1490" s="119"/>
      <c r="AP1490" s="119"/>
      <c r="AQ1490" s="119"/>
      <c r="AR1490" s="119"/>
      <c r="AS1490" s="119"/>
      <c r="AT1490" s="119"/>
      <c r="AU1490" s="119"/>
      <c r="AV1490" s="119"/>
      <c r="AW1490" s="119"/>
      <c r="AX1490" s="119"/>
      <c r="AY1490" s="119"/>
      <c r="AZ1490" s="119"/>
      <c r="BA1490" s="119"/>
      <c r="BB1490" s="119"/>
      <c r="BC1490" s="119"/>
      <c r="BD1490" s="119"/>
      <c r="BE1490" s="119"/>
      <c r="BF1490" s="119"/>
      <c r="BG1490" s="119"/>
      <c r="BH1490" s="119"/>
      <c r="BI1490" s="119"/>
      <c r="BJ1490" s="119"/>
      <c r="BK1490" s="119"/>
      <c r="BL1490" s="119"/>
    </row>
    <row r="1491" spans="3:64">
      <c r="C1491" s="24"/>
      <c r="D1491" s="24"/>
      <c r="AA1491" s="119"/>
      <c r="AB1491" s="119"/>
      <c r="AC1491" s="119"/>
      <c r="AD1491" s="119"/>
      <c r="AE1491" s="119"/>
      <c r="AG1491" s="146"/>
      <c r="AN1491" s="119"/>
      <c r="AO1491" s="119"/>
      <c r="AP1491" s="119"/>
      <c r="AQ1491" s="119"/>
      <c r="AR1491" s="119"/>
      <c r="AS1491" s="119"/>
      <c r="AT1491" s="119"/>
      <c r="AU1491" s="119"/>
    </row>
    <row r="1492" spans="3:64">
      <c r="C1492" s="24"/>
      <c r="D1492" s="24"/>
      <c r="AA1492" s="119"/>
      <c r="AB1492" s="119"/>
      <c r="AC1492" s="119"/>
      <c r="AD1492" s="119"/>
      <c r="AE1492" s="119"/>
      <c r="AG1492" s="146"/>
      <c r="AN1492" s="119"/>
      <c r="AO1492" s="119"/>
      <c r="AP1492" s="119"/>
      <c r="AQ1492" s="119"/>
      <c r="AR1492" s="119"/>
      <c r="AS1492" s="119"/>
      <c r="AT1492" s="119"/>
      <c r="AU1492" s="119"/>
      <c r="AV1492" s="119"/>
      <c r="AW1492" s="119"/>
      <c r="AX1492" s="119"/>
      <c r="AY1492" s="119"/>
      <c r="AZ1492" s="119"/>
      <c r="BA1492" s="119"/>
      <c r="BB1492" s="119"/>
      <c r="BC1492" s="119"/>
      <c r="BD1492" s="119"/>
      <c r="BE1492" s="119"/>
      <c r="BF1492" s="119"/>
      <c r="BG1492" s="119"/>
      <c r="BH1492" s="119"/>
      <c r="BI1492" s="119"/>
      <c r="BJ1492" s="119"/>
      <c r="BK1492" s="119"/>
      <c r="BL1492" s="119"/>
    </row>
    <row r="1493" spans="3:64">
      <c r="C1493" s="24"/>
      <c r="D1493" s="24"/>
      <c r="AA1493" s="119"/>
      <c r="AB1493" s="119"/>
      <c r="AC1493" s="119"/>
      <c r="AD1493" s="119"/>
      <c r="AE1493" s="119"/>
      <c r="AG1493" s="146"/>
      <c r="AN1493" s="119"/>
      <c r="AO1493" s="119"/>
      <c r="AP1493" s="119"/>
      <c r="AQ1493" s="119"/>
      <c r="AR1493" s="119"/>
      <c r="AS1493" s="119"/>
      <c r="AT1493" s="119"/>
      <c r="AU1493" s="119"/>
      <c r="AV1493" s="119"/>
      <c r="AX1493" s="119"/>
    </row>
    <row r="1494" spans="3:64">
      <c r="C1494" s="24"/>
      <c r="D1494" s="24"/>
      <c r="AA1494" s="119"/>
      <c r="AB1494" s="119"/>
      <c r="AC1494" s="119"/>
      <c r="AD1494" s="119"/>
      <c r="AE1494" s="119"/>
      <c r="AG1494" s="146"/>
      <c r="AN1494" s="119"/>
      <c r="AO1494" s="119"/>
      <c r="AP1494" s="119"/>
      <c r="AQ1494" s="119"/>
      <c r="AR1494" s="119"/>
      <c r="AS1494" s="119"/>
      <c r="AT1494" s="119"/>
      <c r="AU1494" s="119"/>
      <c r="AV1494" s="119"/>
    </row>
    <row r="1495" spans="3:64">
      <c r="C1495" s="24"/>
      <c r="D1495" s="24"/>
      <c r="AA1495" s="119"/>
      <c r="AB1495" s="119"/>
      <c r="AC1495" s="119"/>
      <c r="AD1495" s="119"/>
      <c r="AE1495" s="119"/>
      <c r="AG1495" s="146"/>
      <c r="AN1495" s="119"/>
      <c r="AO1495" s="119"/>
      <c r="AP1495" s="119"/>
      <c r="AQ1495" s="119"/>
      <c r="AR1495" s="119"/>
      <c r="AS1495" s="119"/>
      <c r="AT1495" s="119"/>
      <c r="AU1495" s="119"/>
      <c r="AV1495" s="119"/>
    </row>
    <row r="1496" spans="3:64">
      <c r="C1496" s="24"/>
      <c r="D1496" s="24"/>
      <c r="AA1496" s="119"/>
      <c r="AB1496" s="119"/>
      <c r="AC1496" s="119"/>
      <c r="AD1496" s="119"/>
      <c r="AE1496" s="119"/>
      <c r="AG1496" s="146"/>
      <c r="AN1496" s="119"/>
      <c r="AO1496" s="119"/>
      <c r="AP1496" s="119"/>
      <c r="AQ1496" s="119"/>
      <c r="AR1496" s="119"/>
      <c r="AS1496" s="119"/>
      <c r="AT1496" s="119"/>
      <c r="AU1496" s="119"/>
      <c r="AV1496" s="119"/>
      <c r="AX1496" s="119"/>
    </row>
    <row r="1497" spans="3:64">
      <c r="C1497" s="24"/>
      <c r="D1497" s="24"/>
      <c r="AA1497" s="119"/>
      <c r="AB1497" s="119"/>
      <c r="AC1497" s="119"/>
      <c r="AD1497" s="119"/>
      <c r="AE1497" s="119"/>
      <c r="AG1497" s="146"/>
      <c r="AN1497" s="119"/>
      <c r="AO1497" s="119"/>
      <c r="AP1497" s="119"/>
      <c r="AQ1497" s="119"/>
      <c r="AR1497" s="119"/>
      <c r="AS1497" s="119"/>
      <c r="AT1497" s="119"/>
      <c r="AU1497" s="119"/>
      <c r="AV1497" s="119"/>
      <c r="AW1497" s="119"/>
      <c r="AX1497" s="119"/>
      <c r="AY1497" s="119"/>
      <c r="AZ1497" s="119"/>
      <c r="BA1497" s="119"/>
      <c r="BB1497" s="119"/>
      <c r="BC1497" s="119"/>
      <c r="BD1497" s="119"/>
      <c r="BE1497" s="119"/>
      <c r="BF1497" s="119"/>
      <c r="BG1497" s="119"/>
      <c r="BH1497" s="119"/>
      <c r="BI1497" s="119"/>
      <c r="BJ1497" s="119"/>
      <c r="BK1497" s="119"/>
      <c r="BL1497" s="119"/>
    </row>
    <row r="1498" spans="3:64">
      <c r="C1498" s="24"/>
      <c r="D1498" s="24"/>
      <c r="AA1498" s="119"/>
      <c r="AB1498" s="119"/>
      <c r="AC1498" s="119"/>
      <c r="AD1498" s="119"/>
      <c r="AE1498" s="119"/>
      <c r="AG1498" s="146"/>
      <c r="AN1498" s="119"/>
      <c r="AO1498" s="119"/>
      <c r="AP1498" s="119"/>
      <c r="AQ1498" s="119"/>
      <c r="AR1498" s="119"/>
      <c r="AS1498" s="119"/>
      <c r="AT1498" s="119"/>
      <c r="AU1498" s="119"/>
      <c r="AV1498" s="119"/>
    </row>
    <row r="1499" spans="3:64">
      <c r="C1499" s="24"/>
      <c r="D1499" s="24"/>
      <c r="AA1499" s="119"/>
      <c r="AB1499" s="119"/>
      <c r="AC1499" s="119"/>
      <c r="AD1499" s="119"/>
      <c r="AE1499" s="119"/>
      <c r="AG1499" s="146"/>
      <c r="AN1499" s="119"/>
      <c r="AO1499" s="119"/>
      <c r="AP1499" s="119"/>
      <c r="AQ1499" s="119"/>
      <c r="AR1499" s="119"/>
      <c r="AS1499" s="119"/>
      <c r="AT1499" s="119"/>
      <c r="AU1499" s="119"/>
      <c r="AV1499" s="119"/>
      <c r="AX1499" s="119"/>
    </row>
    <row r="1500" spans="3:64">
      <c r="C1500" s="24"/>
      <c r="D1500" s="24"/>
      <c r="AA1500" s="119"/>
      <c r="AB1500" s="119"/>
      <c r="AC1500" s="119"/>
      <c r="AD1500" s="119"/>
      <c r="AE1500" s="119"/>
      <c r="AG1500" s="146"/>
      <c r="AN1500" s="119"/>
      <c r="AO1500" s="119"/>
      <c r="AP1500" s="119"/>
      <c r="AQ1500" s="119"/>
      <c r="AR1500" s="119"/>
      <c r="AS1500" s="119"/>
      <c r="AT1500" s="119"/>
      <c r="AU1500" s="119"/>
      <c r="AV1500" s="119"/>
      <c r="AW1500" s="119"/>
      <c r="AX1500" s="119"/>
      <c r="AY1500" s="119"/>
      <c r="AZ1500" s="119"/>
      <c r="BA1500" s="119"/>
      <c r="BB1500" s="119"/>
      <c r="BC1500" s="119"/>
      <c r="BD1500" s="119"/>
      <c r="BE1500" s="119"/>
      <c r="BF1500" s="119"/>
      <c r="BG1500" s="119"/>
      <c r="BH1500" s="119"/>
      <c r="BI1500" s="119"/>
      <c r="BJ1500" s="119"/>
      <c r="BK1500" s="119"/>
      <c r="BL1500" s="119"/>
    </row>
    <row r="1501" spans="3:64">
      <c r="C1501" s="24"/>
      <c r="D1501" s="24"/>
      <c r="AA1501" s="119"/>
      <c r="AB1501" s="119"/>
      <c r="AC1501" s="119"/>
      <c r="AD1501" s="119"/>
      <c r="AE1501" s="119"/>
      <c r="AG1501" s="146"/>
      <c r="AN1501" s="119"/>
      <c r="AO1501" s="119"/>
      <c r="AP1501" s="119"/>
      <c r="AQ1501" s="119"/>
      <c r="AR1501" s="119"/>
      <c r="AS1501" s="119"/>
      <c r="AT1501" s="119"/>
      <c r="AU1501" s="119"/>
      <c r="AV1501" s="119"/>
    </row>
    <row r="1502" spans="3:64">
      <c r="C1502" s="24"/>
      <c r="D1502" s="24"/>
      <c r="AA1502" s="119"/>
      <c r="AB1502" s="119"/>
      <c r="AC1502" s="119"/>
      <c r="AD1502" s="119"/>
      <c r="AE1502" s="119"/>
      <c r="AG1502" s="146"/>
      <c r="AN1502" s="119"/>
      <c r="AO1502" s="119"/>
      <c r="AP1502" s="119"/>
      <c r="AQ1502" s="119"/>
      <c r="AR1502" s="119"/>
      <c r="AS1502" s="119"/>
      <c r="AT1502" s="119"/>
      <c r="AU1502" s="119"/>
      <c r="AV1502" s="119"/>
    </row>
    <row r="1503" spans="3:64">
      <c r="C1503" s="24"/>
      <c r="D1503" s="24"/>
      <c r="AA1503" s="119"/>
      <c r="AB1503" s="119"/>
      <c r="AC1503" s="119"/>
      <c r="AD1503" s="119"/>
      <c r="AE1503" s="119"/>
      <c r="AG1503" s="146"/>
      <c r="AN1503" s="119"/>
      <c r="AO1503" s="119"/>
      <c r="AP1503" s="119"/>
      <c r="AQ1503" s="119"/>
      <c r="AR1503" s="119"/>
      <c r="AS1503" s="119"/>
      <c r="AT1503" s="119"/>
      <c r="AU1503" s="119"/>
      <c r="AV1503" s="119"/>
      <c r="AX1503" s="119"/>
      <c r="AY1503" s="119"/>
      <c r="AZ1503" s="119"/>
      <c r="BA1503" s="119"/>
      <c r="BB1503" s="119"/>
      <c r="BC1503" s="119"/>
      <c r="BD1503" s="119"/>
      <c r="BE1503" s="119"/>
      <c r="BF1503" s="119"/>
      <c r="BG1503" s="119"/>
      <c r="BH1503" s="119"/>
      <c r="BI1503" s="119"/>
      <c r="BJ1503" s="119"/>
      <c r="BK1503" s="119"/>
      <c r="BL1503" s="119"/>
    </row>
    <row r="1504" spans="3:64">
      <c r="C1504" s="24"/>
      <c r="D1504" s="24"/>
      <c r="AA1504" s="119"/>
      <c r="AB1504" s="119"/>
      <c r="AC1504" s="119"/>
      <c r="AD1504" s="119"/>
      <c r="AE1504" s="119"/>
      <c r="AG1504" s="146"/>
      <c r="AN1504" s="119"/>
      <c r="AO1504" s="119"/>
      <c r="AP1504" s="119"/>
      <c r="AQ1504" s="119"/>
      <c r="AR1504" s="119"/>
      <c r="AS1504" s="119"/>
      <c r="AT1504" s="119"/>
      <c r="AU1504" s="119"/>
      <c r="AV1504" s="119"/>
    </row>
    <row r="1505" spans="3:64">
      <c r="C1505" s="24"/>
      <c r="D1505" s="24"/>
      <c r="AA1505" s="119"/>
      <c r="AB1505" s="119"/>
      <c r="AC1505" s="119"/>
      <c r="AD1505" s="119"/>
      <c r="AE1505" s="119"/>
      <c r="AG1505" s="146"/>
      <c r="AN1505" s="119"/>
      <c r="AO1505" s="119"/>
      <c r="AP1505" s="119"/>
      <c r="AQ1505" s="119"/>
      <c r="AR1505" s="119"/>
      <c r="AS1505" s="119"/>
      <c r="AT1505" s="119"/>
      <c r="AU1505" s="119"/>
      <c r="AV1505" s="119"/>
      <c r="AX1505" s="119"/>
      <c r="AY1505" s="119"/>
      <c r="AZ1505" s="119"/>
      <c r="BA1505" s="119"/>
      <c r="BB1505" s="119"/>
      <c r="BC1505" s="119"/>
      <c r="BD1505" s="119"/>
      <c r="BE1505" s="119"/>
      <c r="BF1505" s="119"/>
      <c r="BG1505" s="119"/>
      <c r="BH1505" s="119"/>
      <c r="BI1505" s="119"/>
      <c r="BJ1505" s="119"/>
      <c r="BK1505" s="119"/>
      <c r="BL1505" s="119"/>
    </row>
    <row r="1506" spans="3:64">
      <c r="C1506" s="24"/>
      <c r="D1506" s="24"/>
      <c r="AA1506" s="119"/>
      <c r="AB1506" s="119"/>
      <c r="AC1506" s="119"/>
      <c r="AD1506" s="119"/>
      <c r="AE1506" s="119"/>
      <c r="AG1506" s="146"/>
      <c r="AN1506" s="119"/>
      <c r="AO1506" s="119"/>
      <c r="AP1506" s="119"/>
      <c r="AQ1506" s="119"/>
      <c r="AR1506" s="119"/>
      <c r="AS1506" s="119"/>
      <c r="AT1506" s="119"/>
      <c r="AU1506" s="119"/>
    </row>
    <row r="1507" spans="3:64">
      <c r="C1507" s="24"/>
      <c r="D1507" s="24"/>
      <c r="AA1507" s="119"/>
      <c r="AB1507" s="119"/>
      <c r="AC1507" s="119"/>
      <c r="AD1507" s="119"/>
      <c r="AE1507" s="119"/>
      <c r="AG1507" s="146"/>
      <c r="AN1507" s="119"/>
      <c r="AO1507" s="119"/>
      <c r="AP1507" s="119"/>
      <c r="AQ1507" s="119"/>
      <c r="AR1507" s="119"/>
      <c r="AS1507" s="119"/>
      <c r="AT1507" s="119"/>
      <c r="AU1507" s="119"/>
      <c r="AV1507" s="119"/>
      <c r="AX1507" s="119"/>
    </row>
    <row r="1508" spans="3:64">
      <c r="C1508" s="24"/>
      <c r="D1508" s="24"/>
      <c r="AA1508" s="119"/>
      <c r="AB1508" s="119"/>
      <c r="AC1508" s="119"/>
      <c r="AD1508" s="119"/>
      <c r="AE1508" s="119"/>
      <c r="AG1508" s="146"/>
      <c r="AN1508" s="119"/>
      <c r="AO1508" s="119"/>
      <c r="AP1508" s="119"/>
      <c r="AQ1508" s="119"/>
      <c r="AR1508" s="119"/>
      <c r="AS1508" s="119"/>
      <c r="AT1508" s="119"/>
      <c r="AU1508" s="119"/>
    </row>
    <row r="1509" spans="3:64">
      <c r="C1509" s="24"/>
      <c r="D1509" s="24"/>
      <c r="AA1509" s="119"/>
      <c r="AB1509" s="119"/>
      <c r="AC1509" s="119"/>
      <c r="AD1509" s="119"/>
      <c r="AE1509" s="119"/>
      <c r="AG1509" s="146"/>
      <c r="AN1509" s="119"/>
      <c r="AO1509" s="119"/>
      <c r="AP1509" s="119"/>
      <c r="AQ1509" s="119"/>
      <c r="AR1509" s="119"/>
      <c r="AS1509" s="119"/>
      <c r="AT1509" s="119"/>
      <c r="AU1509" s="119"/>
      <c r="AV1509" s="119"/>
    </row>
    <row r="1510" spans="3:64">
      <c r="C1510" s="24"/>
      <c r="D1510" s="24"/>
      <c r="AA1510" s="119"/>
      <c r="AB1510" s="119"/>
      <c r="AC1510" s="119"/>
      <c r="AD1510" s="119"/>
      <c r="AE1510" s="119"/>
      <c r="AG1510" s="146"/>
      <c r="AN1510" s="119"/>
      <c r="AO1510" s="119"/>
      <c r="AP1510" s="119"/>
      <c r="AQ1510" s="119"/>
      <c r="AR1510" s="119"/>
      <c r="AS1510" s="119"/>
      <c r="AT1510" s="119"/>
      <c r="AU1510" s="119"/>
      <c r="AV1510" s="119"/>
      <c r="AW1510" s="119"/>
      <c r="AX1510" s="119"/>
      <c r="AY1510" s="119"/>
      <c r="AZ1510" s="119"/>
      <c r="BA1510" s="119"/>
      <c r="BB1510" s="119"/>
      <c r="BC1510" s="119"/>
      <c r="BD1510" s="119"/>
      <c r="BE1510" s="119"/>
      <c r="BF1510" s="119"/>
      <c r="BG1510" s="119"/>
      <c r="BH1510" s="119"/>
      <c r="BI1510" s="119"/>
      <c r="BJ1510" s="119"/>
      <c r="BK1510" s="119"/>
      <c r="BL1510" s="119"/>
    </row>
    <row r="1511" spans="3:64">
      <c r="C1511" s="24"/>
      <c r="D1511" s="24"/>
      <c r="AA1511" s="119"/>
      <c r="AB1511" s="119"/>
      <c r="AC1511" s="119"/>
      <c r="AD1511" s="119"/>
      <c r="AE1511" s="119"/>
      <c r="AG1511" s="146"/>
      <c r="AN1511" s="119"/>
      <c r="AO1511" s="119"/>
      <c r="AP1511" s="119"/>
      <c r="AQ1511" s="119"/>
      <c r="AR1511" s="119"/>
      <c r="AS1511" s="119"/>
      <c r="AT1511" s="119"/>
      <c r="AU1511" s="119"/>
    </row>
    <row r="1512" spans="3:64">
      <c r="C1512" s="24"/>
      <c r="D1512" s="24"/>
      <c r="AA1512" s="119"/>
      <c r="AB1512" s="119"/>
      <c r="AC1512" s="119"/>
      <c r="AD1512" s="119"/>
      <c r="AE1512" s="119"/>
      <c r="AG1512" s="146"/>
      <c r="AN1512" s="119"/>
      <c r="AO1512" s="119"/>
      <c r="AP1512" s="119"/>
      <c r="AQ1512" s="119"/>
      <c r="AR1512" s="119"/>
      <c r="AS1512" s="119"/>
      <c r="AT1512" s="119"/>
      <c r="AU1512" s="119"/>
      <c r="AV1512" s="119"/>
      <c r="AX1512" s="119"/>
    </row>
    <row r="1513" spans="3:64">
      <c r="C1513" s="24"/>
      <c r="D1513" s="24"/>
      <c r="AA1513" s="119"/>
      <c r="AB1513" s="119"/>
      <c r="AC1513" s="119"/>
      <c r="AD1513" s="119"/>
      <c r="AE1513" s="119"/>
      <c r="AG1513" s="146"/>
      <c r="AN1513" s="119"/>
      <c r="AO1513" s="119"/>
      <c r="AP1513" s="119"/>
      <c r="AQ1513" s="119"/>
      <c r="AR1513" s="119"/>
      <c r="AS1513" s="119"/>
      <c r="AT1513" s="119"/>
      <c r="AU1513" s="119"/>
      <c r="AV1513" s="119"/>
      <c r="AW1513" s="119"/>
      <c r="AX1513" s="119"/>
      <c r="AY1513" s="119"/>
      <c r="AZ1513" s="119"/>
      <c r="BA1513" s="119"/>
      <c r="BB1513" s="119"/>
      <c r="BC1513" s="119"/>
      <c r="BD1513" s="119"/>
      <c r="BE1513" s="119"/>
      <c r="BF1513" s="119"/>
      <c r="BG1513" s="119"/>
      <c r="BH1513" s="119"/>
      <c r="BI1513" s="119"/>
      <c r="BJ1513" s="119"/>
      <c r="BK1513" s="119"/>
      <c r="BL1513" s="119"/>
    </row>
    <row r="1514" spans="3:64">
      <c r="C1514" s="24"/>
      <c r="D1514" s="24"/>
      <c r="AA1514" s="119"/>
      <c r="AB1514" s="119"/>
      <c r="AC1514" s="119"/>
      <c r="AD1514" s="119"/>
      <c r="AE1514" s="119"/>
      <c r="AG1514" s="146"/>
      <c r="AN1514" s="119"/>
      <c r="AO1514" s="119"/>
      <c r="AP1514" s="119"/>
      <c r="AQ1514" s="119"/>
      <c r="AR1514" s="119"/>
      <c r="AS1514" s="119"/>
      <c r="AT1514" s="119"/>
      <c r="AU1514" s="119"/>
      <c r="AV1514" s="119"/>
      <c r="AW1514" s="119"/>
      <c r="AX1514" s="119"/>
      <c r="AY1514" s="119"/>
      <c r="AZ1514" s="119"/>
      <c r="BA1514" s="119"/>
      <c r="BB1514" s="119"/>
      <c r="BC1514" s="119"/>
      <c r="BD1514" s="119"/>
      <c r="BE1514" s="119"/>
      <c r="BF1514" s="119"/>
      <c r="BG1514" s="119"/>
      <c r="BH1514" s="119"/>
      <c r="BI1514" s="119"/>
      <c r="BJ1514" s="119"/>
      <c r="BK1514" s="119"/>
      <c r="BL1514" s="119"/>
    </row>
    <row r="1515" spans="3:64">
      <c r="C1515" s="24"/>
      <c r="D1515" s="24"/>
      <c r="AA1515" s="119"/>
      <c r="AB1515" s="119"/>
      <c r="AC1515" s="119"/>
      <c r="AD1515" s="119"/>
      <c r="AE1515" s="119"/>
      <c r="AG1515" s="146"/>
      <c r="AN1515" s="119"/>
      <c r="AO1515" s="119"/>
      <c r="AP1515" s="119"/>
      <c r="AQ1515" s="119"/>
      <c r="AR1515" s="119"/>
      <c r="AS1515" s="119"/>
      <c r="AT1515" s="119"/>
      <c r="AU1515" s="119"/>
      <c r="AV1515" s="119"/>
      <c r="AW1515" s="119"/>
      <c r="AX1515" s="119"/>
      <c r="AY1515" s="119"/>
      <c r="AZ1515" s="119"/>
      <c r="BA1515" s="119"/>
      <c r="BB1515" s="119"/>
      <c r="BC1515" s="119"/>
      <c r="BD1515" s="119"/>
      <c r="BE1515" s="119"/>
      <c r="BF1515" s="119"/>
      <c r="BG1515" s="119"/>
      <c r="BH1515" s="119"/>
      <c r="BI1515" s="119"/>
      <c r="BJ1515" s="119"/>
      <c r="BK1515" s="119"/>
      <c r="BL1515" s="119"/>
    </row>
    <row r="1516" spans="3:64">
      <c r="C1516" s="24"/>
      <c r="D1516" s="24"/>
      <c r="AA1516" s="119"/>
      <c r="AB1516" s="119"/>
      <c r="AC1516" s="119"/>
      <c r="AD1516" s="119"/>
      <c r="AE1516" s="119"/>
      <c r="AG1516" s="146"/>
      <c r="AN1516" s="119"/>
      <c r="AO1516" s="119"/>
      <c r="AP1516" s="119"/>
      <c r="AQ1516" s="119"/>
      <c r="AR1516" s="119"/>
      <c r="AS1516" s="119"/>
      <c r="AT1516" s="119"/>
      <c r="AU1516" s="119"/>
      <c r="AV1516" s="119"/>
    </row>
    <row r="1517" spans="3:64">
      <c r="C1517" s="24"/>
      <c r="D1517" s="24"/>
      <c r="AA1517" s="119"/>
      <c r="AB1517" s="119"/>
      <c r="AC1517" s="119"/>
      <c r="AD1517" s="119"/>
      <c r="AE1517" s="119"/>
      <c r="AG1517" s="146"/>
      <c r="AN1517" s="119"/>
      <c r="AO1517" s="119"/>
      <c r="AP1517" s="119"/>
      <c r="AQ1517" s="119"/>
      <c r="AR1517" s="119"/>
      <c r="AS1517" s="119"/>
      <c r="AT1517" s="119"/>
      <c r="AU1517" s="119"/>
      <c r="AV1517" s="119"/>
    </row>
    <row r="1518" spans="3:64">
      <c r="C1518" s="24"/>
      <c r="D1518" s="24"/>
      <c r="AA1518" s="119"/>
      <c r="AB1518" s="119"/>
      <c r="AC1518" s="119"/>
      <c r="AD1518" s="119"/>
      <c r="AE1518" s="119"/>
      <c r="AG1518" s="146"/>
      <c r="AN1518" s="119"/>
      <c r="AO1518" s="119"/>
      <c r="AP1518" s="119"/>
      <c r="AQ1518" s="119"/>
      <c r="AR1518" s="119"/>
      <c r="AS1518" s="119"/>
      <c r="AT1518" s="119"/>
      <c r="AU1518" s="119"/>
      <c r="AV1518" s="119"/>
      <c r="AX1518" s="119"/>
      <c r="AY1518" s="119"/>
      <c r="AZ1518" s="119"/>
      <c r="BA1518" s="119"/>
      <c r="BB1518" s="119"/>
      <c r="BC1518" s="119"/>
      <c r="BD1518" s="119"/>
      <c r="BE1518" s="119"/>
      <c r="BF1518" s="119"/>
      <c r="BG1518" s="119"/>
      <c r="BH1518" s="119"/>
      <c r="BI1518" s="119"/>
      <c r="BJ1518" s="119"/>
      <c r="BK1518" s="119"/>
      <c r="BL1518" s="119"/>
    </row>
    <row r="1519" spans="3:64">
      <c r="C1519" s="24"/>
      <c r="D1519" s="24"/>
      <c r="AA1519" s="119"/>
      <c r="AB1519" s="119"/>
      <c r="AC1519" s="119"/>
      <c r="AD1519" s="119"/>
      <c r="AE1519" s="119"/>
      <c r="AG1519" s="146"/>
      <c r="AN1519" s="119"/>
      <c r="AO1519" s="119"/>
      <c r="AP1519" s="119"/>
      <c r="AQ1519" s="119"/>
      <c r="AR1519" s="119"/>
      <c r="AS1519" s="119"/>
      <c r="AT1519" s="119"/>
      <c r="AU1519" s="119"/>
      <c r="AV1519" s="119"/>
    </row>
    <row r="1520" spans="3:64">
      <c r="C1520" s="24"/>
      <c r="D1520" s="24"/>
      <c r="AA1520" s="119"/>
      <c r="AB1520" s="119"/>
      <c r="AC1520" s="119"/>
      <c r="AD1520" s="119"/>
      <c r="AE1520" s="119"/>
      <c r="AG1520" s="146"/>
      <c r="AN1520" s="119"/>
      <c r="AO1520" s="119"/>
      <c r="AP1520" s="119"/>
      <c r="AQ1520" s="119"/>
      <c r="AR1520" s="119"/>
      <c r="AS1520" s="119"/>
      <c r="AT1520" s="119"/>
      <c r="AU1520" s="119"/>
      <c r="AV1520" s="119"/>
      <c r="AX1520" s="119"/>
      <c r="AY1520" s="119"/>
      <c r="AZ1520" s="119"/>
      <c r="BA1520" s="119"/>
      <c r="BB1520" s="119"/>
      <c r="BC1520" s="119"/>
      <c r="BD1520" s="119"/>
      <c r="BE1520" s="119"/>
      <c r="BF1520" s="119"/>
      <c r="BG1520" s="119"/>
      <c r="BH1520" s="119"/>
      <c r="BI1520" s="119"/>
      <c r="BJ1520" s="119"/>
      <c r="BK1520" s="119"/>
      <c r="BL1520" s="119"/>
    </row>
    <row r="1521" spans="3:64">
      <c r="C1521" s="24"/>
      <c r="D1521" s="24"/>
      <c r="AA1521" s="119"/>
      <c r="AB1521" s="119"/>
      <c r="AC1521" s="119"/>
      <c r="AD1521" s="119"/>
      <c r="AE1521" s="119"/>
      <c r="AG1521" s="146"/>
      <c r="AN1521" s="119"/>
      <c r="AO1521" s="119"/>
      <c r="AP1521" s="119"/>
      <c r="AQ1521" s="119"/>
      <c r="AR1521" s="119"/>
      <c r="AS1521" s="119"/>
      <c r="AT1521" s="119"/>
      <c r="AU1521" s="119"/>
      <c r="AV1521" s="119"/>
    </row>
    <row r="1522" spans="3:64">
      <c r="C1522" s="24"/>
      <c r="D1522" s="24"/>
      <c r="AA1522" s="119"/>
      <c r="AB1522" s="119"/>
      <c r="AC1522" s="119"/>
      <c r="AD1522" s="119"/>
      <c r="AE1522" s="119"/>
      <c r="AG1522" s="146"/>
      <c r="AN1522" s="119"/>
      <c r="AO1522" s="119"/>
      <c r="AP1522" s="119"/>
      <c r="AQ1522" s="119"/>
      <c r="AR1522" s="119"/>
      <c r="AS1522" s="119"/>
      <c r="AT1522" s="119"/>
      <c r="AU1522" s="119"/>
      <c r="AV1522" s="119"/>
    </row>
    <row r="1523" spans="3:64">
      <c r="C1523" s="24"/>
      <c r="D1523" s="24"/>
      <c r="AA1523" s="119"/>
      <c r="AB1523" s="119"/>
      <c r="AC1523" s="119"/>
      <c r="AD1523" s="119"/>
      <c r="AE1523" s="119"/>
      <c r="AG1523" s="146"/>
      <c r="AN1523" s="119"/>
      <c r="AO1523" s="119"/>
      <c r="AP1523" s="119"/>
      <c r="AQ1523" s="119"/>
      <c r="AR1523" s="119"/>
      <c r="AS1523" s="119"/>
      <c r="AT1523" s="119"/>
      <c r="AU1523" s="119"/>
      <c r="AV1523" s="119"/>
      <c r="AX1523" s="119"/>
    </row>
    <row r="1524" spans="3:64">
      <c r="C1524" s="24"/>
      <c r="D1524" s="24"/>
      <c r="AA1524" s="119"/>
      <c r="AB1524" s="119"/>
      <c r="AC1524" s="119"/>
      <c r="AD1524" s="119"/>
      <c r="AE1524" s="119"/>
      <c r="AG1524" s="146"/>
      <c r="AN1524" s="119"/>
      <c r="AO1524" s="119"/>
      <c r="AP1524" s="119"/>
      <c r="AQ1524" s="119"/>
      <c r="AR1524" s="119"/>
      <c r="AS1524" s="119"/>
      <c r="AT1524" s="119"/>
      <c r="AU1524" s="119"/>
      <c r="AV1524" s="119"/>
    </row>
    <row r="1525" spans="3:64">
      <c r="C1525" s="24"/>
      <c r="D1525" s="24"/>
      <c r="AA1525" s="119"/>
      <c r="AB1525" s="119"/>
      <c r="AC1525" s="119"/>
      <c r="AD1525" s="119"/>
      <c r="AE1525" s="119"/>
      <c r="AG1525" s="146"/>
      <c r="AN1525" s="119"/>
      <c r="AO1525" s="119"/>
      <c r="AP1525" s="119"/>
      <c r="AQ1525" s="119"/>
      <c r="AR1525" s="119"/>
      <c r="AS1525" s="119"/>
      <c r="AT1525" s="119"/>
      <c r="AU1525" s="119"/>
      <c r="AV1525" s="119"/>
      <c r="AX1525" s="119"/>
    </row>
    <row r="1526" spans="3:64">
      <c r="C1526" s="24"/>
      <c r="D1526" s="24"/>
      <c r="AA1526" s="119"/>
      <c r="AB1526" s="119"/>
      <c r="AC1526" s="119"/>
      <c r="AD1526" s="119"/>
      <c r="AE1526" s="119"/>
      <c r="AG1526" s="146"/>
      <c r="AN1526" s="119"/>
      <c r="AO1526" s="119"/>
      <c r="AP1526" s="119"/>
      <c r="AQ1526" s="119"/>
      <c r="AR1526" s="119"/>
      <c r="AS1526" s="119"/>
      <c r="AT1526" s="119"/>
      <c r="AU1526" s="119"/>
      <c r="AV1526" s="119"/>
    </row>
    <row r="1527" spans="3:64">
      <c r="C1527" s="24"/>
      <c r="D1527" s="24"/>
      <c r="AA1527" s="119"/>
      <c r="AB1527" s="119"/>
      <c r="AC1527" s="119"/>
      <c r="AD1527" s="119"/>
      <c r="AE1527" s="119"/>
      <c r="AG1527" s="146"/>
      <c r="AN1527" s="119"/>
      <c r="AO1527" s="119"/>
      <c r="AP1527" s="119"/>
      <c r="AQ1527" s="119"/>
      <c r="AR1527" s="119"/>
      <c r="AS1527" s="119"/>
      <c r="AT1527" s="119"/>
      <c r="AU1527" s="119"/>
      <c r="AV1527" s="119"/>
    </row>
    <row r="1528" spans="3:64">
      <c r="C1528" s="24"/>
      <c r="D1528" s="24"/>
      <c r="AA1528" s="119"/>
      <c r="AB1528" s="119"/>
      <c r="AC1528" s="119"/>
      <c r="AD1528" s="119"/>
      <c r="AE1528" s="119"/>
      <c r="AG1528" s="146"/>
      <c r="AN1528" s="119"/>
      <c r="AO1528" s="119"/>
      <c r="AP1528" s="119"/>
      <c r="AQ1528" s="119"/>
      <c r="AR1528" s="119"/>
      <c r="AS1528" s="119"/>
      <c r="AT1528" s="119"/>
      <c r="AU1528" s="119"/>
      <c r="AV1528" s="119"/>
    </row>
    <row r="1529" spans="3:64">
      <c r="C1529" s="24"/>
      <c r="D1529" s="24"/>
      <c r="AA1529" s="119"/>
      <c r="AB1529" s="119"/>
      <c r="AC1529" s="119"/>
      <c r="AD1529" s="119"/>
      <c r="AE1529" s="119"/>
      <c r="AG1529" s="146"/>
      <c r="AN1529" s="119"/>
      <c r="AO1529" s="119"/>
      <c r="AP1529" s="119"/>
      <c r="AQ1529" s="119"/>
      <c r="AR1529" s="119"/>
      <c r="AS1529" s="119"/>
      <c r="AT1529" s="119"/>
      <c r="AU1529" s="119"/>
    </row>
    <row r="1530" spans="3:64">
      <c r="C1530" s="24"/>
      <c r="D1530" s="24"/>
      <c r="AA1530" s="119"/>
      <c r="AB1530" s="119"/>
      <c r="AC1530" s="119"/>
      <c r="AD1530" s="119"/>
      <c r="AE1530" s="119"/>
      <c r="AG1530" s="146"/>
      <c r="AN1530" s="119"/>
      <c r="AO1530" s="119"/>
      <c r="AP1530" s="119"/>
      <c r="AQ1530" s="119"/>
      <c r="AR1530" s="119"/>
      <c r="AS1530" s="119"/>
      <c r="AT1530" s="119"/>
      <c r="AU1530" s="119"/>
      <c r="AV1530" s="119"/>
    </row>
    <row r="1531" spans="3:64">
      <c r="C1531" s="24"/>
      <c r="D1531" s="24"/>
      <c r="AA1531" s="119"/>
      <c r="AB1531" s="119"/>
      <c r="AC1531" s="119"/>
      <c r="AD1531" s="119"/>
      <c r="AE1531" s="119"/>
      <c r="AG1531" s="146"/>
      <c r="AN1531" s="119"/>
      <c r="AO1531" s="119"/>
      <c r="AP1531" s="119"/>
      <c r="AQ1531" s="119"/>
      <c r="AR1531" s="119"/>
      <c r="AS1531" s="119"/>
      <c r="AT1531" s="119"/>
      <c r="AU1531" s="119"/>
      <c r="AV1531" s="119"/>
      <c r="AW1531" s="119"/>
      <c r="AX1531" s="119"/>
      <c r="AY1531" s="119"/>
      <c r="AZ1531" s="119"/>
      <c r="BA1531" s="119"/>
      <c r="BB1531" s="119"/>
      <c r="BC1531" s="119"/>
      <c r="BD1531" s="119"/>
      <c r="BE1531" s="119"/>
      <c r="BF1531" s="119"/>
      <c r="BG1531" s="119"/>
      <c r="BH1531" s="119"/>
      <c r="BI1531" s="119"/>
      <c r="BJ1531" s="119"/>
      <c r="BK1531" s="119"/>
      <c r="BL1531" s="119"/>
    </row>
    <row r="1532" spans="3:64">
      <c r="C1532" s="24"/>
      <c r="D1532" s="24"/>
      <c r="AA1532" s="119"/>
      <c r="AB1532" s="119"/>
      <c r="AC1532" s="119"/>
      <c r="AD1532" s="119"/>
      <c r="AE1532" s="119"/>
      <c r="AG1532" s="146"/>
      <c r="AN1532" s="119"/>
      <c r="AO1532" s="119"/>
      <c r="AP1532" s="119"/>
      <c r="AQ1532" s="119"/>
      <c r="AR1532" s="119"/>
      <c r="AS1532" s="119"/>
      <c r="AT1532" s="119"/>
      <c r="AU1532" s="119"/>
    </row>
    <row r="1533" spans="3:64">
      <c r="C1533" s="24"/>
      <c r="D1533" s="24"/>
      <c r="AA1533" s="119"/>
      <c r="AB1533" s="119"/>
      <c r="AC1533" s="119"/>
      <c r="AD1533" s="119"/>
      <c r="AE1533" s="119"/>
      <c r="AG1533" s="146"/>
      <c r="AN1533" s="119"/>
      <c r="AO1533" s="119"/>
      <c r="AP1533" s="119"/>
      <c r="AQ1533" s="119"/>
      <c r="AR1533" s="119"/>
      <c r="AS1533" s="119"/>
      <c r="AT1533" s="119"/>
      <c r="AU1533" s="119"/>
    </row>
    <row r="1534" spans="3:64">
      <c r="C1534" s="24"/>
      <c r="D1534" s="24"/>
      <c r="AA1534" s="119"/>
      <c r="AB1534" s="119"/>
      <c r="AC1534" s="119"/>
      <c r="AD1534" s="119"/>
      <c r="AE1534" s="119"/>
      <c r="AG1534" s="146"/>
      <c r="AN1534" s="119"/>
      <c r="AO1534" s="119"/>
      <c r="AP1534" s="119"/>
      <c r="AQ1534" s="119"/>
      <c r="AR1534" s="119"/>
      <c r="AS1534" s="119"/>
      <c r="AT1534" s="119"/>
      <c r="AU1534" s="119"/>
    </row>
    <row r="1535" spans="3:64">
      <c r="C1535" s="24"/>
      <c r="D1535" s="24"/>
      <c r="AA1535" s="119"/>
      <c r="AB1535" s="119"/>
      <c r="AC1535" s="119"/>
      <c r="AD1535" s="119"/>
      <c r="AE1535" s="119"/>
      <c r="AG1535" s="146"/>
      <c r="AN1535" s="119"/>
      <c r="AO1535" s="119"/>
      <c r="AP1535" s="119"/>
      <c r="AQ1535" s="119"/>
      <c r="AR1535" s="119"/>
      <c r="AS1535" s="119"/>
      <c r="AT1535" s="119"/>
      <c r="AU1535" s="119"/>
      <c r="AV1535" s="119"/>
    </row>
    <row r="1536" spans="3:64">
      <c r="C1536" s="24"/>
      <c r="D1536" s="24"/>
      <c r="AA1536" s="119"/>
      <c r="AB1536" s="119"/>
      <c r="AC1536" s="119"/>
      <c r="AD1536" s="119"/>
      <c r="AE1536" s="119"/>
      <c r="AG1536" s="146"/>
      <c r="AN1536" s="119"/>
      <c r="AO1536" s="119"/>
      <c r="AP1536" s="119"/>
      <c r="AQ1536" s="119"/>
      <c r="AR1536" s="119"/>
      <c r="AS1536" s="119"/>
      <c r="AT1536" s="119"/>
      <c r="AU1536" s="119"/>
      <c r="AV1536" s="119"/>
    </row>
    <row r="1537" spans="3:64">
      <c r="C1537" s="24"/>
      <c r="D1537" s="24"/>
      <c r="AA1537" s="119"/>
      <c r="AB1537" s="119"/>
      <c r="AC1537" s="119"/>
      <c r="AD1537" s="119"/>
      <c r="AE1537" s="119"/>
      <c r="AG1537" s="146"/>
      <c r="AN1537" s="119"/>
      <c r="AO1537" s="119"/>
      <c r="AP1537" s="119"/>
      <c r="AQ1537" s="119"/>
      <c r="AR1537" s="119"/>
      <c r="AS1537" s="119"/>
      <c r="AT1537" s="119"/>
      <c r="AU1537" s="119"/>
      <c r="AV1537" s="119"/>
    </row>
    <row r="1538" spans="3:64">
      <c r="C1538" s="24"/>
      <c r="D1538" s="24"/>
      <c r="AA1538" s="119"/>
      <c r="AB1538" s="119"/>
      <c r="AC1538" s="119"/>
      <c r="AD1538" s="119"/>
      <c r="AE1538" s="119"/>
      <c r="AG1538" s="146"/>
      <c r="AN1538" s="119"/>
      <c r="AO1538" s="119"/>
      <c r="AP1538" s="119"/>
      <c r="AQ1538" s="119"/>
      <c r="AR1538" s="119"/>
      <c r="AS1538" s="119"/>
      <c r="AT1538" s="119"/>
      <c r="AU1538" s="119"/>
    </row>
    <row r="1539" spans="3:64">
      <c r="C1539" s="24"/>
      <c r="D1539" s="24"/>
      <c r="AA1539" s="119"/>
      <c r="AB1539" s="119"/>
      <c r="AC1539" s="119"/>
      <c r="AD1539" s="119"/>
      <c r="AE1539" s="119"/>
      <c r="AG1539" s="146"/>
      <c r="AN1539" s="119"/>
      <c r="AO1539" s="119"/>
      <c r="AP1539" s="119"/>
      <c r="AQ1539" s="119"/>
      <c r="AR1539" s="119"/>
      <c r="AS1539" s="119"/>
      <c r="AT1539" s="119"/>
      <c r="AU1539" s="119"/>
      <c r="AV1539" s="119"/>
      <c r="AW1539" s="119"/>
      <c r="AX1539" s="119"/>
      <c r="AY1539" s="119"/>
      <c r="AZ1539" s="119"/>
      <c r="BA1539" s="119"/>
      <c r="BB1539" s="119"/>
      <c r="BC1539" s="119"/>
      <c r="BD1539" s="119"/>
      <c r="BE1539" s="119"/>
      <c r="BF1539" s="119"/>
      <c r="BG1539" s="119"/>
      <c r="BH1539" s="119"/>
      <c r="BI1539" s="119"/>
      <c r="BJ1539" s="119"/>
      <c r="BK1539" s="119"/>
      <c r="BL1539" s="119"/>
    </row>
    <row r="1540" spans="3:64">
      <c r="C1540" s="24"/>
      <c r="D1540" s="24"/>
      <c r="AA1540" s="119"/>
      <c r="AB1540" s="119"/>
      <c r="AC1540" s="119"/>
      <c r="AD1540" s="119"/>
      <c r="AE1540" s="119"/>
      <c r="AG1540" s="146"/>
      <c r="AN1540" s="119"/>
      <c r="AO1540" s="119"/>
      <c r="AP1540" s="119"/>
      <c r="AQ1540" s="119"/>
      <c r="AR1540" s="119"/>
      <c r="AS1540" s="119"/>
      <c r="AT1540" s="119"/>
      <c r="AU1540" s="119"/>
      <c r="AV1540" s="119"/>
      <c r="AX1540" s="119"/>
      <c r="AY1540" s="119"/>
      <c r="AZ1540" s="119"/>
      <c r="BA1540" s="119"/>
      <c r="BB1540" s="119"/>
      <c r="BC1540" s="119"/>
      <c r="BD1540" s="119"/>
      <c r="BE1540" s="119"/>
      <c r="BF1540" s="119"/>
      <c r="BG1540" s="119"/>
      <c r="BH1540" s="119"/>
      <c r="BI1540" s="119"/>
      <c r="BJ1540" s="119"/>
      <c r="BK1540" s="119"/>
      <c r="BL1540" s="119"/>
    </row>
    <row r="1541" spans="3:64">
      <c r="C1541" s="24"/>
      <c r="D1541" s="24"/>
      <c r="AA1541" s="119"/>
      <c r="AB1541" s="119"/>
      <c r="AC1541" s="119"/>
      <c r="AD1541" s="119"/>
      <c r="AE1541" s="119"/>
      <c r="AG1541" s="146"/>
      <c r="AN1541" s="119"/>
      <c r="AO1541" s="119"/>
      <c r="AP1541" s="119"/>
      <c r="AQ1541" s="119"/>
      <c r="AR1541" s="119"/>
      <c r="AS1541" s="119"/>
      <c r="AT1541" s="119"/>
      <c r="AU1541" s="119"/>
    </row>
    <row r="1542" spans="3:64">
      <c r="C1542" s="24"/>
      <c r="D1542" s="24"/>
      <c r="AA1542" s="119"/>
      <c r="AB1542" s="119"/>
      <c r="AC1542" s="119"/>
      <c r="AD1542" s="119"/>
      <c r="AE1542" s="119"/>
      <c r="AG1542" s="146"/>
      <c r="AN1542" s="119"/>
      <c r="AO1542" s="119"/>
      <c r="AP1542" s="119"/>
      <c r="AQ1542" s="119"/>
      <c r="AR1542" s="119"/>
      <c r="AS1542" s="119"/>
      <c r="AT1542" s="119"/>
      <c r="AU1542" s="119"/>
      <c r="AV1542" s="119"/>
    </row>
    <row r="1543" spans="3:64">
      <c r="C1543" s="24"/>
      <c r="D1543" s="24"/>
      <c r="AA1543" s="119"/>
      <c r="AB1543" s="119"/>
      <c r="AC1543" s="119"/>
      <c r="AD1543" s="119"/>
      <c r="AE1543" s="119"/>
      <c r="AG1543" s="146"/>
      <c r="AN1543" s="119"/>
      <c r="AO1543" s="119"/>
      <c r="AP1543" s="119"/>
      <c r="AQ1543" s="119"/>
      <c r="AR1543" s="119"/>
      <c r="AS1543" s="119"/>
      <c r="AT1543" s="119"/>
      <c r="AU1543" s="119"/>
    </row>
    <row r="1544" spans="3:64">
      <c r="C1544" s="24"/>
      <c r="D1544" s="24"/>
      <c r="AA1544" s="119"/>
      <c r="AB1544" s="119"/>
      <c r="AC1544" s="119"/>
      <c r="AD1544" s="119"/>
      <c r="AE1544" s="119"/>
      <c r="AG1544" s="146"/>
      <c r="AN1544" s="119"/>
      <c r="AO1544" s="119"/>
      <c r="AP1544" s="119"/>
      <c r="AQ1544" s="119"/>
      <c r="AR1544" s="119"/>
      <c r="AS1544" s="119"/>
      <c r="AT1544" s="119"/>
      <c r="AU1544" s="119"/>
      <c r="AV1544" s="119"/>
      <c r="AW1544" s="119"/>
      <c r="AX1544" s="119"/>
      <c r="AY1544" s="119"/>
      <c r="AZ1544" s="119"/>
      <c r="BA1544" s="119"/>
      <c r="BB1544" s="119"/>
      <c r="BC1544" s="119"/>
      <c r="BD1544" s="119"/>
      <c r="BE1544" s="119"/>
      <c r="BF1544" s="119"/>
      <c r="BG1544" s="119"/>
      <c r="BH1544" s="119"/>
      <c r="BI1544" s="119"/>
      <c r="BJ1544" s="119"/>
      <c r="BK1544" s="119"/>
      <c r="BL1544" s="119"/>
    </row>
    <row r="1545" spans="3:64">
      <c r="C1545" s="24"/>
      <c r="D1545" s="24"/>
      <c r="AA1545" s="119"/>
      <c r="AB1545" s="119"/>
      <c r="AC1545" s="119"/>
      <c r="AD1545" s="119"/>
      <c r="AE1545" s="119"/>
      <c r="AG1545" s="146"/>
      <c r="AN1545" s="119"/>
      <c r="AO1545" s="119"/>
      <c r="AP1545" s="119"/>
      <c r="AQ1545" s="119"/>
      <c r="AR1545" s="119"/>
      <c r="AS1545" s="119"/>
      <c r="AT1545" s="119"/>
      <c r="AU1545" s="119"/>
    </row>
    <row r="1546" spans="3:64">
      <c r="C1546" s="24"/>
      <c r="D1546" s="24"/>
      <c r="AA1546" s="119"/>
      <c r="AB1546" s="119"/>
      <c r="AC1546" s="119"/>
      <c r="AD1546" s="119"/>
      <c r="AE1546" s="119"/>
      <c r="AG1546" s="146"/>
      <c r="AN1546" s="119"/>
      <c r="AO1546" s="119"/>
      <c r="AP1546" s="119"/>
      <c r="AQ1546" s="119"/>
      <c r="AR1546" s="119"/>
      <c r="AS1546" s="119"/>
      <c r="AT1546" s="119"/>
      <c r="AU1546" s="119"/>
      <c r="AV1546" s="119"/>
      <c r="AX1546" s="119"/>
    </row>
    <row r="1547" spans="3:64">
      <c r="C1547" s="24"/>
      <c r="D1547" s="24"/>
      <c r="AA1547" s="119"/>
      <c r="AB1547" s="119"/>
      <c r="AC1547" s="119"/>
      <c r="AD1547" s="119"/>
      <c r="AE1547" s="119"/>
      <c r="AG1547" s="146"/>
      <c r="AN1547" s="119"/>
      <c r="AO1547" s="119"/>
      <c r="AP1547" s="119"/>
      <c r="AQ1547" s="119"/>
      <c r="AR1547" s="119"/>
      <c r="AS1547" s="119"/>
      <c r="AT1547" s="119"/>
      <c r="AU1547" s="119"/>
      <c r="AV1547" s="119"/>
      <c r="AX1547" s="119"/>
    </row>
    <row r="1548" spans="3:64">
      <c r="C1548" s="24"/>
      <c r="D1548" s="24"/>
      <c r="AA1548" s="119"/>
      <c r="AB1548" s="119"/>
      <c r="AC1548" s="119"/>
      <c r="AD1548" s="119"/>
      <c r="AE1548" s="119"/>
      <c r="AG1548" s="146"/>
      <c r="AN1548" s="119"/>
      <c r="AO1548" s="119"/>
      <c r="AP1548" s="119"/>
      <c r="AQ1548" s="119"/>
      <c r="AR1548" s="119"/>
      <c r="AS1548" s="119"/>
      <c r="AT1548" s="119"/>
      <c r="AU1548" s="119"/>
      <c r="AV1548" s="119"/>
      <c r="AX1548" s="119"/>
    </row>
    <row r="1549" spans="3:64">
      <c r="C1549" s="24"/>
      <c r="D1549" s="24"/>
      <c r="AA1549" s="119"/>
      <c r="AB1549" s="119"/>
      <c r="AC1549" s="119"/>
      <c r="AD1549" s="119"/>
      <c r="AE1549" s="119"/>
      <c r="AG1549" s="146"/>
      <c r="AN1549" s="119"/>
      <c r="AO1549" s="119"/>
      <c r="AP1549" s="119"/>
      <c r="AQ1549" s="119"/>
      <c r="AR1549" s="119"/>
      <c r="AS1549" s="119"/>
      <c r="AT1549" s="119"/>
      <c r="AU1549" s="119"/>
      <c r="AV1549" s="119"/>
    </row>
    <row r="1550" spans="3:64">
      <c r="C1550" s="24"/>
      <c r="D1550" s="24"/>
      <c r="AA1550" s="119"/>
      <c r="AB1550" s="119"/>
      <c r="AC1550" s="119"/>
      <c r="AD1550" s="119"/>
      <c r="AE1550" s="119"/>
      <c r="AG1550" s="146"/>
      <c r="AN1550" s="119"/>
      <c r="AO1550" s="119"/>
      <c r="AP1550" s="119"/>
      <c r="AQ1550" s="119"/>
      <c r="AR1550" s="119"/>
      <c r="AS1550" s="119"/>
      <c r="AT1550" s="119"/>
      <c r="AU1550" s="119"/>
    </row>
    <row r="1551" spans="3:64">
      <c r="C1551" s="24"/>
      <c r="D1551" s="24"/>
      <c r="AA1551" s="119"/>
      <c r="AB1551" s="119"/>
      <c r="AC1551" s="119"/>
      <c r="AD1551" s="119"/>
      <c r="AE1551" s="119"/>
      <c r="AG1551" s="146"/>
      <c r="AN1551" s="119"/>
      <c r="AO1551" s="119"/>
      <c r="AP1551" s="119"/>
      <c r="AQ1551" s="119"/>
      <c r="AR1551" s="119"/>
      <c r="AS1551" s="119"/>
      <c r="AT1551" s="119"/>
      <c r="AU1551" s="119"/>
      <c r="AV1551" s="119"/>
    </row>
    <row r="1552" spans="3:64">
      <c r="C1552" s="24"/>
      <c r="D1552" s="24"/>
      <c r="AA1552" s="119"/>
      <c r="AB1552" s="119"/>
      <c r="AC1552" s="119"/>
      <c r="AD1552" s="119"/>
      <c r="AE1552" s="119"/>
      <c r="AG1552" s="146"/>
      <c r="AN1552" s="119"/>
      <c r="AO1552" s="119"/>
      <c r="AP1552" s="119"/>
      <c r="AQ1552" s="119"/>
      <c r="AR1552" s="119"/>
      <c r="AS1552" s="119"/>
      <c r="AT1552" s="119"/>
      <c r="AU1552" s="119"/>
      <c r="AV1552" s="119"/>
    </row>
    <row r="1553" spans="3:64">
      <c r="C1553" s="24"/>
      <c r="D1553" s="24"/>
      <c r="AA1553" s="119"/>
      <c r="AB1553" s="119"/>
      <c r="AC1553" s="119"/>
      <c r="AD1553" s="119"/>
      <c r="AE1553" s="119"/>
      <c r="AG1553" s="146"/>
      <c r="AN1553" s="119"/>
      <c r="AO1553" s="119"/>
      <c r="AP1553" s="119"/>
      <c r="AQ1553" s="119"/>
      <c r="AR1553" s="119"/>
      <c r="AS1553" s="119"/>
      <c r="AT1553" s="119"/>
      <c r="AU1553" s="119"/>
      <c r="AV1553" s="119"/>
      <c r="AW1553" s="119"/>
      <c r="AX1553" s="119"/>
      <c r="AY1553" s="119"/>
      <c r="AZ1553" s="119"/>
      <c r="BA1553" s="119"/>
      <c r="BB1553" s="119"/>
      <c r="BC1553" s="119"/>
      <c r="BD1553" s="119"/>
      <c r="BE1553" s="119"/>
      <c r="BF1553" s="119"/>
      <c r="BG1553" s="119"/>
      <c r="BH1553" s="119"/>
      <c r="BI1553" s="119"/>
      <c r="BJ1553" s="119"/>
      <c r="BK1553" s="119"/>
      <c r="BL1553" s="119"/>
    </row>
    <row r="1554" spans="3:64">
      <c r="C1554" s="24"/>
      <c r="D1554" s="24"/>
      <c r="AA1554" s="119"/>
      <c r="AB1554" s="119"/>
      <c r="AC1554" s="119"/>
      <c r="AD1554" s="119"/>
      <c r="AE1554" s="119"/>
      <c r="AG1554" s="146"/>
      <c r="AN1554" s="119"/>
      <c r="AO1554" s="119"/>
      <c r="AP1554" s="119"/>
      <c r="AQ1554" s="119"/>
      <c r="AR1554" s="119"/>
      <c r="AS1554" s="119"/>
      <c r="AT1554" s="119"/>
      <c r="AU1554" s="119"/>
    </row>
    <row r="1555" spans="3:64">
      <c r="C1555" s="24"/>
      <c r="D1555" s="24"/>
      <c r="AA1555" s="119"/>
      <c r="AB1555" s="119"/>
      <c r="AC1555" s="119"/>
      <c r="AD1555" s="119"/>
      <c r="AE1555" s="119"/>
      <c r="AG1555" s="146"/>
      <c r="AN1555" s="119"/>
      <c r="AO1555" s="119"/>
      <c r="AP1555" s="119"/>
      <c r="AQ1555" s="119"/>
      <c r="AR1555" s="119"/>
      <c r="AS1555" s="119"/>
      <c r="AT1555" s="119"/>
      <c r="AU1555" s="119"/>
    </row>
    <row r="1556" spans="3:64">
      <c r="C1556" s="24"/>
      <c r="D1556" s="24"/>
      <c r="AA1556" s="119"/>
      <c r="AB1556" s="119"/>
      <c r="AC1556" s="119"/>
      <c r="AD1556" s="119"/>
      <c r="AE1556" s="119"/>
      <c r="AG1556" s="146"/>
      <c r="AN1556" s="119"/>
      <c r="AO1556" s="119"/>
      <c r="AP1556" s="119"/>
      <c r="AQ1556" s="119"/>
      <c r="AR1556" s="119"/>
      <c r="AS1556" s="119"/>
      <c r="AT1556" s="119"/>
      <c r="AU1556" s="119"/>
      <c r="AV1556" s="119"/>
      <c r="AW1556" s="119"/>
      <c r="AX1556" s="119"/>
      <c r="AY1556" s="119"/>
      <c r="AZ1556" s="119"/>
      <c r="BA1556" s="119"/>
      <c r="BB1556" s="119"/>
      <c r="BC1556" s="119"/>
      <c r="BD1556" s="119"/>
      <c r="BE1556" s="119"/>
      <c r="BF1556" s="119"/>
      <c r="BG1556" s="119"/>
      <c r="BH1556" s="119"/>
      <c r="BI1556" s="119"/>
      <c r="BJ1556" s="119"/>
      <c r="BK1556" s="119"/>
      <c r="BL1556" s="119"/>
    </row>
    <row r="1557" spans="3:64">
      <c r="C1557" s="24"/>
      <c r="D1557" s="24"/>
      <c r="AA1557" s="119"/>
      <c r="AB1557" s="119"/>
      <c r="AC1557" s="119"/>
      <c r="AD1557" s="119"/>
      <c r="AE1557" s="119"/>
      <c r="AG1557" s="146"/>
      <c r="AN1557" s="119"/>
      <c r="AO1557" s="119"/>
      <c r="AP1557" s="119"/>
      <c r="AQ1557" s="119"/>
      <c r="AR1557" s="119"/>
      <c r="AS1557" s="119"/>
      <c r="AT1557" s="119"/>
      <c r="AU1557" s="119"/>
      <c r="AV1557" s="119"/>
      <c r="AX1557" s="119"/>
      <c r="AY1557" s="119"/>
      <c r="AZ1557" s="119"/>
      <c r="BA1557" s="119"/>
      <c r="BB1557" s="119"/>
      <c r="BC1557" s="119"/>
      <c r="BD1557" s="119"/>
      <c r="BE1557" s="119"/>
      <c r="BF1557" s="119"/>
      <c r="BG1557" s="119"/>
      <c r="BH1557" s="119"/>
      <c r="BI1557" s="119"/>
      <c r="BJ1557" s="119"/>
      <c r="BK1557" s="119"/>
      <c r="BL1557" s="119"/>
    </row>
    <row r="1558" spans="3:64">
      <c r="C1558" s="24"/>
      <c r="D1558" s="24"/>
      <c r="AA1558" s="119"/>
      <c r="AB1558" s="119"/>
      <c r="AC1558" s="119"/>
      <c r="AD1558" s="119"/>
      <c r="AE1558" s="119"/>
      <c r="AG1558" s="146"/>
      <c r="AN1558" s="119"/>
      <c r="AO1558" s="119"/>
      <c r="AP1558" s="119"/>
      <c r="AQ1558" s="119"/>
      <c r="AR1558" s="119"/>
      <c r="AS1558" s="119"/>
      <c r="AT1558" s="119"/>
      <c r="AU1558" s="119"/>
      <c r="AV1558" s="119"/>
      <c r="AX1558" s="119"/>
    </row>
    <row r="1559" spans="3:64">
      <c r="C1559" s="24"/>
      <c r="D1559" s="24"/>
      <c r="AA1559" s="119"/>
      <c r="AB1559" s="119"/>
      <c r="AC1559" s="119"/>
      <c r="AD1559" s="119"/>
      <c r="AE1559" s="119"/>
      <c r="AG1559" s="146"/>
      <c r="AN1559" s="119"/>
      <c r="AO1559" s="119"/>
      <c r="AP1559" s="119"/>
      <c r="AQ1559" s="119"/>
      <c r="AR1559" s="119"/>
      <c r="AS1559" s="119"/>
      <c r="AT1559" s="119"/>
      <c r="AU1559" s="119"/>
    </row>
    <row r="1560" spans="3:64">
      <c r="C1560" s="24"/>
      <c r="D1560" s="24"/>
      <c r="AA1560" s="119"/>
      <c r="AB1560" s="119"/>
      <c r="AC1560" s="119"/>
      <c r="AD1560" s="119"/>
      <c r="AE1560" s="119"/>
      <c r="AG1560" s="146"/>
      <c r="AN1560" s="119"/>
      <c r="AO1560" s="119"/>
      <c r="AP1560" s="119"/>
      <c r="AQ1560" s="119"/>
      <c r="AR1560" s="119"/>
      <c r="AS1560" s="119"/>
      <c r="AT1560" s="119"/>
      <c r="AU1560" s="119"/>
      <c r="AV1560" s="119"/>
    </row>
    <row r="1561" spans="3:64">
      <c r="C1561" s="24"/>
      <c r="D1561" s="24"/>
      <c r="AA1561" s="119"/>
      <c r="AB1561" s="119"/>
      <c r="AC1561" s="119"/>
      <c r="AD1561" s="119"/>
      <c r="AE1561" s="119"/>
      <c r="AG1561" s="146"/>
      <c r="AN1561" s="119"/>
      <c r="AO1561" s="119"/>
      <c r="AP1561" s="119"/>
      <c r="AQ1561" s="119"/>
      <c r="AR1561" s="119"/>
      <c r="AS1561" s="119"/>
      <c r="AT1561" s="119"/>
      <c r="AU1561" s="119"/>
      <c r="AV1561" s="119"/>
    </row>
    <row r="1562" spans="3:64">
      <c r="C1562" s="24"/>
      <c r="D1562" s="24"/>
      <c r="AA1562" s="119"/>
      <c r="AB1562" s="119"/>
      <c r="AC1562" s="119"/>
      <c r="AD1562" s="119"/>
      <c r="AE1562" s="119"/>
      <c r="AG1562" s="146"/>
      <c r="AN1562" s="119"/>
      <c r="AO1562" s="119"/>
      <c r="AP1562" s="119"/>
      <c r="AQ1562" s="119"/>
      <c r="AR1562" s="119"/>
      <c r="AS1562" s="119"/>
      <c r="AT1562" s="119"/>
      <c r="AU1562" s="119"/>
      <c r="AV1562" s="119"/>
      <c r="AX1562" s="119"/>
    </row>
    <row r="1563" spans="3:64">
      <c r="C1563" s="24"/>
      <c r="D1563" s="24"/>
      <c r="AA1563" s="119"/>
      <c r="AB1563" s="119"/>
      <c r="AC1563" s="119"/>
      <c r="AD1563" s="119"/>
      <c r="AE1563" s="119"/>
      <c r="AG1563" s="146"/>
      <c r="AN1563" s="119"/>
      <c r="AO1563" s="119"/>
      <c r="AP1563" s="119"/>
      <c r="AQ1563" s="119"/>
      <c r="AR1563" s="119"/>
      <c r="AS1563" s="119"/>
      <c r="AT1563" s="119"/>
      <c r="AU1563" s="119"/>
      <c r="AV1563" s="119"/>
      <c r="AX1563" s="119"/>
      <c r="AY1563" s="119"/>
      <c r="AZ1563" s="119"/>
      <c r="BA1563" s="119"/>
      <c r="BB1563" s="119"/>
      <c r="BC1563" s="119"/>
      <c r="BD1563" s="119"/>
      <c r="BE1563" s="119"/>
      <c r="BF1563" s="119"/>
      <c r="BG1563" s="119"/>
      <c r="BH1563" s="119"/>
      <c r="BI1563" s="119"/>
      <c r="BJ1563" s="119"/>
      <c r="BK1563" s="119"/>
      <c r="BL1563" s="119"/>
    </row>
    <row r="1564" spans="3:64">
      <c r="C1564" s="24"/>
      <c r="D1564" s="24"/>
      <c r="AA1564" s="119"/>
      <c r="AB1564" s="119"/>
      <c r="AC1564" s="119"/>
      <c r="AD1564" s="119"/>
      <c r="AE1564" s="119"/>
      <c r="AG1564" s="146"/>
      <c r="AN1564" s="119"/>
      <c r="AO1564" s="119"/>
      <c r="AP1564" s="119"/>
      <c r="AQ1564" s="119"/>
      <c r="AR1564" s="119"/>
      <c r="AS1564" s="119"/>
      <c r="AT1564" s="119"/>
      <c r="AU1564" s="119"/>
      <c r="AV1564" s="119"/>
    </row>
    <row r="1565" spans="3:64">
      <c r="C1565" s="24"/>
      <c r="D1565" s="24"/>
      <c r="AA1565" s="119"/>
      <c r="AB1565" s="119"/>
      <c r="AC1565" s="119"/>
      <c r="AD1565" s="119"/>
      <c r="AE1565" s="119"/>
      <c r="AG1565" s="146"/>
      <c r="AN1565" s="119"/>
      <c r="AO1565" s="119"/>
      <c r="AP1565" s="119"/>
      <c r="AQ1565" s="119"/>
      <c r="AR1565" s="119"/>
      <c r="AS1565" s="119"/>
      <c r="AT1565" s="119"/>
      <c r="AU1565" s="119"/>
      <c r="AV1565" s="119"/>
    </row>
    <row r="1566" spans="3:64">
      <c r="C1566" s="24"/>
      <c r="D1566" s="24"/>
      <c r="AA1566" s="119"/>
      <c r="AB1566" s="119"/>
      <c r="AC1566" s="119"/>
      <c r="AD1566" s="119"/>
      <c r="AE1566" s="119"/>
      <c r="AG1566" s="146"/>
      <c r="AN1566" s="119"/>
      <c r="AO1566" s="119"/>
      <c r="AP1566" s="119"/>
      <c r="AQ1566" s="119"/>
      <c r="AR1566" s="119"/>
      <c r="AS1566" s="119"/>
      <c r="AT1566" s="119"/>
      <c r="AU1566" s="119"/>
      <c r="AV1566" s="119"/>
    </row>
    <row r="1567" spans="3:64">
      <c r="C1567" s="24"/>
      <c r="D1567" s="24"/>
      <c r="AA1567" s="119"/>
      <c r="AB1567" s="119"/>
      <c r="AC1567" s="119"/>
      <c r="AD1567" s="119"/>
      <c r="AE1567" s="119"/>
      <c r="AG1567" s="146"/>
      <c r="AN1567" s="119"/>
      <c r="AO1567" s="119"/>
      <c r="AP1567" s="119"/>
      <c r="AQ1567" s="119"/>
      <c r="AR1567" s="119"/>
      <c r="AS1567" s="119"/>
      <c r="AT1567" s="119"/>
      <c r="AU1567" s="119"/>
      <c r="AV1567" s="119"/>
      <c r="AX1567" s="119"/>
    </row>
    <row r="1568" spans="3:64">
      <c r="C1568" s="24"/>
      <c r="D1568" s="24"/>
      <c r="AA1568" s="119"/>
      <c r="AB1568" s="119"/>
      <c r="AC1568" s="119"/>
      <c r="AD1568" s="119"/>
      <c r="AE1568" s="119"/>
      <c r="AG1568" s="146"/>
      <c r="AN1568" s="119"/>
      <c r="AO1568" s="119"/>
      <c r="AP1568" s="119"/>
      <c r="AQ1568" s="119"/>
      <c r="AR1568" s="119"/>
      <c r="AS1568" s="119"/>
      <c r="AT1568" s="119"/>
      <c r="AU1568" s="119"/>
      <c r="AV1568" s="119"/>
      <c r="AX1568" s="119"/>
      <c r="AY1568" s="119"/>
      <c r="AZ1568" s="119"/>
      <c r="BA1568" s="119"/>
      <c r="BB1568" s="119"/>
      <c r="BC1568" s="119"/>
      <c r="BD1568" s="119"/>
      <c r="BE1568" s="119"/>
      <c r="BF1568" s="119"/>
      <c r="BG1568" s="119"/>
      <c r="BH1568" s="119"/>
      <c r="BI1568" s="119"/>
      <c r="BJ1568" s="119"/>
      <c r="BK1568" s="119"/>
      <c r="BL1568" s="119"/>
    </row>
    <row r="1569" spans="3:64">
      <c r="C1569" s="24"/>
      <c r="D1569" s="24"/>
      <c r="AA1569" s="119"/>
      <c r="AB1569" s="119"/>
      <c r="AC1569" s="119"/>
      <c r="AD1569" s="119"/>
      <c r="AE1569" s="119"/>
      <c r="AG1569" s="146"/>
      <c r="AN1569" s="119"/>
      <c r="AO1569" s="119"/>
      <c r="AP1569" s="119"/>
      <c r="AQ1569" s="119"/>
      <c r="AR1569" s="119"/>
      <c r="AS1569" s="119"/>
      <c r="AT1569" s="119"/>
      <c r="AU1569" s="119"/>
    </row>
    <row r="1570" spans="3:64">
      <c r="C1570" s="24"/>
      <c r="D1570" s="24"/>
      <c r="AA1570" s="119"/>
      <c r="AB1570" s="119"/>
      <c r="AC1570" s="119"/>
      <c r="AD1570" s="119"/>
      <c r="AE1570" s="119"/>
      <c r="AG1570" s="146"/>
      <c r="AN1570" s="119"/>
      <c r="AO1570" s="119"/>
      <c r="AP1570" s="119"/>
      <c r="AQ1570" s="119"/>
      <c r="AR1570" s="119"/>
      <c r="AS1570" s="119"/>
      <c r="AT1570" s="119"/>
      <c r="AU1570" s="119"/>
      <c r="AV1570" s="119"/>
    </row>
    <row r="1571" spans="3:64">
      <c r="C1571" s="24"/>
      <c r="D1571" s="24"/>
      <c r="AA1571" s="119"/>
      <c r="AB1571" s="119"/>
      <c r="AC1571" s="119"/>
      <c r="AD1571" s="119"/>
      <c r="AE1571" s="119"/>
      <c r="AG1571" s="146"/>
      <c r="AN1571" s="119"/>
      <c r="AO1571" s="119"/>
      <c r="AP1571" s="119"/>
      <c r="AQ1571" s="119"/>
      <c r="AR1571" s="119"/>
      <c r="AS1571" s="119"/>
      <c r="AT1571" s="119"/>
      <c r="AU1571" s="119"/>
      <c r="AV1571" s="119"/>
    </row>
    <row r="1572" spans="3:64">
      <c r="C1572" s="24"/>
      <c r="D1572" s="24"/>
      <c r="AA1572" s="119"/>
      <c r="AB1572" s="119"/>
      <c r="AC1572" s="119"/>
      <c r="AD1572" s="119"/>
      <c r="AE1572" s="119"/>
      <c r="AG1572" s="146"/>
      <c r="AN1572" s="119"/>
      <c r="AO1572" s="119"/>
      <c r="AP1572" s="119"/>
      <c r="AQ1572" s="119"/>
      <c r="AR1572" s="119"/>
      <c r="AS1572" s="119"/>
      <c r="AT1572" s="119"/>
      <c r="AU1572" s="119"/>
      <c r="AV1572" s="119"/>
      <c r="AX1572" s="119"/>
    </row>
    <row r="1573" spans="3:64">
      <c r="C1573" s="24"/>
      <c r="D1573" s="24"/>
      <c r="AA1573" s="119"/>
      <c r="AB1573" s="119"/>
      <c r="AC1573" s="119"/>
      <c r="AD1573" s="119"/>
      <c r="AE1573" s="119"/>
      <c r="AG1573" s="146"/>
      <c r="AN1573" s="119"/>
      <c r="AO1573" s="119"/>
      <c r="AP1573" s="119"/>
      <c r="AQ1573" s="119"/>
      <c r="AR1573" s="119"/>
      <c r="AS1573" s="119"/>
      <c r="AT1573" s="119"/>
      <c r="AU1573" s="119"/>
      <c r="AV1573" s="119"/>
    </row>
    <row r="1574" spans="3:64">
      <c r="C1574" s="24"/>
      <c r="D1574" s="24"/>
      <c r="AA1574" s="119"/>
      <c r="AB1574" s="119"/>
      <c r="AC1574" s="119"/>
      <c r="AD1574" s="119"/>
      <c r="AE1574" s="119"/>
      <c r="AG1574" s="146"/>
      <c r="AN1574" s="119"/>
      <c r="AO1574" s="119"/>
      <c r="AP1574" s="119"/>
      <c r="AQ1574" s="119"/>
      <c r="AR1574" s="119"/>
      <c r="AS1574" s="119"/>
      <c r="AT1574" s="119"/>
      <c r="AU1574" s="119"/>
    </row>
    <row r="1575" spans="3:64">
      <c r="C1575" s="24"/>
      <c r="D1575" s="24"/>
      <c r="AA1575" s="119"/>
      <c r="AB1575" s="119"/>
      <c r="AC1575" s="119"/>
      <c r="AD1575" s="119"/>
      <c r="AE1575" s="119"/>
      <c r="AG1575" s="146"/>
      <c r="AN1575" s="119"/>
      <c r="AO1575" s="119"/>
      <c r="AP1575" s="119"/>
      <c r="AQ1575" s="119"/>
      <c r="AR1575" s="119"/>
      <c r="AS1575" s="119"/>
      <c r="AT1575" s="119"/>
      <c r="AU1575" s="119"/>
    </row>
    <row r="1576" spans="3:64">
      <c r="C1576" s="24"/>
      <c r="D1576" s="24"/>
      <c r="AA1576" s="119"/>
      <c r="AB1576" s="119"/>
      <c r="AC1576" s="119"/>
      <c r="AD1576" s="119"/>
      <c r="AE1576" s="119"/>
      <c r="AG1576" s="146"/>
      <c r="AN1576" s="119"/>
      <c r="AO1576" s="119"/>
      <c r="AP1576" s="119"/>
      <c r="AQ1576" s="119"/>
      <c r="AR1576" s="119"/>
      <c r="AS1576" s="119"/>
      <c r="AT1576" s="119"/>
      <c r="AU1576" s="119"/>
      <c r="AV1576" s="119"/>
      <c r="AW1576" s="119"/>
      <c r="AX1576" s="119"/>
      <c r="AY1576" s="119"/>
      <c r="AZ1576" s="119"/>
      <c r="BA1576" s="119"/>
      <c r="BB1576" s="119"/>
      <c r="BC1576" s="119"/>
      <c r="BD1576" s="119"/>
      <c r="BE1576" s="119"/>
      <c r="BF1576" s="119"/>
      <c r="BG1576" s="119"/>
      <c r="BH1576" s="119"/>
      <c r="BI1576" s="119"/>
      <c r="BJ1576" s="119"/>
      <c r="BK1576" s="119"/>
      <c r="BL1576" s="119"/>
    </row>
    <row r="1577" spans="3:64">
      <c r="C1577" s="24"/>
      <c r="D1577" s="24"/>
      <c r="AA1577" s="119"/>
      <c r="AB1577" s="119"/>
      <c r="AC1577" s="119"/>
      <c r="AD1577" s="119"/>
      <c r="AE1577" s="119"/>
      <c r="AG1577" s="146"/>
      <c r="AN1577" s="119"/>
      <c r="AO1577" s="119"/>
      <c r="AP1577" s="119"/>
      <c r="AQ1577" s="119"/>
      <c r="AR1577" s="119"/>
      <c r="AS1577" s="119"/>
      <c r="AT1577" s="119"/>
      <c r="AU1577" s="119"/>
    </row>
    <row r="1578" spans="3:64">
      <c r="C1578" s="24"/>
      <c r="D1578" s="24"/>
      <c r="AA1578" s="119"/>
      <c r="AB1578" s="119"/>
      <c r="AC1578" s="119"/>
      <c r="AD1578" s="119"/>
      <c r="AE1578" s="119"/>
      <c r="AG1578" s="146"/>
      <c r="AN1578" s="119"/>
      <c r="AO1578" s="119"/>
      <c r="AP1578" s="119"/>
      <c r="AQ1578" s="119"/>
      <c r="AR1578" s="119"/>
      <c r="AS1578" s="119"/>
      <c r="AT1578" s="119"/>
      <c r="AU1578" s="119"/>
      <c r="AV1578" s="119"/>
      <c r="AW1578" s="119"/>
      <c r="AX1578" s="119"/>
      <c r="AY1578" s="119"/>
      <c r="AZ1578" s="119"/>
      <c r="BA1578" s="119"/>
      <c r="BB1578" s="119"/>
      <c r="BC1578" s="119"/>
      <c r="BD1578" s="119"/>
      <c r="BE1578" s="119"/>
      <c r="BF1578" s="119"/>
      <c r="BG1578" s="119"/>
      <c r="BH1578" s="119"/>
      <c r="BI1578" s="119"/>
      <c r="BJ1578" s="119"/>
      <c r="BK1578" s="119"/>
      <c r="BL1578" s="119"/>
    </row>
    <row r="1579" spans="3:64">
      <c r="C1579" s="24"/>
      <c r="D1579" s="24"/>
      <c r="AA1579" s="119"/>
      <c r="AB1579" s="119"/>
      <c r="AC1579" s="119"/>
      <c r="AD1579" s="119"/>
      <c r="AE1579" s="119"/>
      <c r="AG1579" s="146"/>
      <c r="AN1579" s="119"/>
      <c r="AO1579" s="119"/>
      <c r="AP1579" s="119"/>
      <c r="AQ1579" s="119"/>
      <c r="AR1579" s="119"/>
      <c r="AS1579" s="119"/>
      <c r="AT1579" s="119"/>
      <c r="AU1579" s="119"/>
      <c r="AV1579" s="119"/>
      <c r="AX1579" s="119"/>
      <c r="AY1579" s="119"/>
      <c r="AZ1579" s="119"/>
      <c r="BA1579" s="119"/>
      <c r="BB1579" s="119"/>
      <c r="BC1579" s="119"/>
      <c r="BD1579" s="119"/>
      <c r="BE1579" s="119"/>
      <c r="BF1579" s="119"/>
      <c r="BG1579" s="119"/>
      <c r="BH1579" s="119"/>
      <c r="BI1579" s="119"/>
      <c r="BJ1579" s="119"/>
      <c r="BK1579" s="119"/>
      <c r="BL1579" s="119"/>
    </row>
    <row r="1580" spans="3:64">
      <c r="C1580" s="24"/>
      <c r="D1580" s="24"/>
      <c r="AA1580" s="119"/>
      <c r="AB1580" s="119"/>
      <c r="AC1580" s="119"/>
      <c r="AD1580" s="119"/>
      <c r="AE1580" s="119"/>
      <c r="AG1580" s="146"/>
      <c r="AN1580" s="119"/>
      <c r="AO1580" s="119"/>
      <c r="AP1580" s="119"/>
      <c r="AQ1580" s="119"/>
      <c r="AR1580" s="119"/>
      <c r="AS1580" s="119"/>
      <c r="AT1580" s="119"/>
      <c r="AU1580" s="119"/>
      <c r="AV1580" s="119"/>
      <c r="AW1580" s="119"/>
      <c r="AX1580" s="119"/>
      <c r="AY1580" s="119"/>
      <c r="AZ1580" s="119"/>
      <c r="BA1580" s="119"/>
      <c r="BB1580" s="119"/>
      <c r="BC1580" s="119"/>
      <c r="BD1580" s="119"/>
      <c r="BE1580" s="119"/>
      <c r="BF1580" s="119"/>
      <c r="BG1580" s="119"/>
      <c r="BH1580" s="119"/>
      <c r="BI1580" s="119"/>
      <c r="BJ1580" s="119"/>
      <c r="BK1580" s="119"/>
      <c r="BL1580" s="119"/>
    </row>
    <row r="1581" spans="3:64">
      <c r="C1581" s="24"/>
      <c r="D1581" s="24"/>
      <c r="AA1581" s="119"/>
      <c r="AB1581" s="119"/>
      <c r="AC1581" s="119"/>
      <c r="AD1581" s="119"/>
      <c r="AE1581" s="119"/>
      <c r="AG1581" s="146"/>
      <c r="AN1581" s="119"/>
      <c r="AO1581" s="119"/>
      <c r="AP1581" s="119"/>
      <c r="AQ1581" s="119"/>
      <c r="AR1581" s="119"/>
      <c r="AS1581" s="119"/>
      <c r="AT1581" s="119"/>
      <c r="AU1581" s="119"/>
      <c r="AV1581" s="119"/>
      <c r="AX1581" s="119"/>
      <c r="AY1581" s="119"/>
      <c r="AZ1581" s="119"/>
      <c r="BA1581" s="119"/>
      <c r="BB1581" s="119"/>
      <c r="BC1581" s="119"/>
      <c r="BD1581" s="119"/>
      <c r="BE1581" s="119"/>
      <c r="BF1581" s="119"/>
      <c r="BG1581" s="119"/>
      <c r="BH1581" s="119"/>
      <c r="BI1581" s="119"/>
      <c r="BJ1581" s="119"/>
      <c r="BK1581" s="119"/>
      <c r="BL1581" s="119"/>
    </row>
    <row r="1582" spans="3:64">
      <c r="C1582" s="24"/>
      <c r="D1582" s="24"/>
      <c r="AA1582" s="119"/>
      <c r="AB1582" s="119"/>
      <c r="AC1582" s="119"/>
      <c r="AD1582" s="119"/>
      <c r="AE1582" s="119"/>
      <c r="AG1582" s="146"/>
      <c r="AN1582" s="119"/>
      <c r="AO1582" s="119"/>
      <c r="AP1582" s="119"/>
      <c r="AQ1582" s="119"/>
      <c r="AR1582" s="119"/>
      <c r="AS1582" s="119"/>
      <c r="AT1582" s="119"/>
      <c r="AU1582" s="119"/>
      <c r="AV1582" s="119"/>
      <c r="AW1582" s="119"/>
      <c r="AX1582" s="119"/>
      <c r="AY1582" s="119"/>
      <c r="AZ1582" s="119"/>
      <c r="BA1582" s="119"/>
      <c r="BB1582" s="119"/>
      <c r="BC1582" s="119"/>
      <c r="BD1582" s="119"/>
      <c r="BE1582" s="119"/>
      <c r="BF1582" s="119"/>
      <c r="BG1582" s="119"/>
      <c r="BH1582" s="119"/>
      <c r="BI1582" s="119"/>
      <c r="BJ1582" s="119"/>
      <c r="BK1582" s="119"/>
      <c r="BL1582" s="119"/>
    </row>
    <row r="1583" spans="3:64">
      <c r="C1583" s="24"/>
      <c r="D1583" s="24"/>
      <c r="AA1583" s="119"/>
      <c r="AB1583" s="119"/>
      <c r="AC1583" s="119"/>
      <c r="AD1583" s="119"/>
      <c r="AE1583" s="119"/>
      <c r="AG1583" s="146"/>
      <c r="AN1583" s="119"/>
      <c r="AO1583" s="119"/>
      <c r="AP1583" s="119"/>
      <c r="AQ1583" s="119"/>
      <c r="AR1583" s="119"/>
      <c r="AS1583" s="119"/>
      <c r="AT1583" s="119"/>
      <c r="AU1583" s="119"/>
      <c r="AV1583" s="119"/>
      <c r="AX1583" s="119"/>
    </row>
    <row r="1584" spans="3:64">
      <c r="C1584" s="24"/>
      <c r="D1584" s="24"/>
      <c r="AA1584" s="119"/>
      <c r="AB1584" s="119"/>
      <c r="AC1584" s="119"/>
      <c r="AD1584" s="119"/>
      <c r="AE1584" s="119"/>
      <c r="AG1584" s="146"/>
      <c r="AN1584" s="119"/>
      <c r="AO1584" s="119"/>
      <c r="AP1584" s="119"/>
      <c r="AQ1584" s="119"/>
      <c r="AR1584" s="119"/>
      <c r="AS1584" s="119"/>
      <c r="AT1584" s="119"/>
      <c r="AU1584" s="119"/>
      <c r="AV1584" s="119"/>
      <c r="AW1584" s="119"/>
      <c r="AX1584" s="119"/>
      <c r="AY1584" s="119"/>
      <c r="AZ1584" s="119"/>
      <c r="BA1584" s="119"/>
      <c r="BB1584" s="119"/>
      <c r="BC1584" s="119"/>
      <c r="BD1584" s="119"/>
      <c r="BE1584" s="119"/>
      <c r="BF1584" s="119"/>
      <c r="BG1584" s="119"/>
      <c r="BH1584" s="119"/>
      <c r="BI1584" s="119"/>
      <c r="BJ1584" s="119"/>
      <c r="BK1584" s="119"/>
      <c r="BL1584" s="119"/>
    </row>
    <row r="1585" spans="3:64">
      <c r="C1585" s="24"/>
      <c r="D1585" s="24"/>
      <c r="AA1585" s="119"/>
      <c r="AB1585" s="119"/>
      <c r="AC1585" s="119"/>
      <c r="AD1585" s="119"/>
      <c r="AE1585" s="119"/>
      <c r="AG1585" s="146"/>
      <c r="AN1585" s="119"/>
      <c r="AO1585" s="119"/>
      <c r="AP1585" s="119"/>
      <c r="AQ1585" s="119"/>
      <c r="AR1585" s="119"/>
      <c r="AS1585" s="119"/>
      <c r="AT1585" s="119"/>
      <c r="AU1585" s="119"/>
      <c r="AV1585" s="119"/>
      <c r="AX1585" s="119"/>
    </row>
    <row r="1586" spans="3:64">
      <c r="C1586" s="24"/>
      <c r="D1586" s="24"/>
      <c r="AA1586" s="119"/>
      <c r="AB1586" s="119"/>
      <c r="AC1586" s="119"/>
      <c r="AD1586" s="119"/>
      <c r="AE1586" s="119"/>
      <c r="AG1586" s="146"/>
      <c r="AN1586" s="119"/>
      <c r="AO1586" s="119"/>
      <c r="AP1586" s="119"/>
      <c r="AQ1586" s="119"/>
      <c r="AR1586" s="119"/>
      <c r="AS1586" s="119"/>
      <c r="AT1586" s="119"/>
      <c r="AU1586" s="119"/>
      <c r="AV1586" s="119"/>
      <c r="AW1586" s="119"/>
      <c r="AX1586" s="119"/>
      <c r="AY1586" s="119"/>
      <c r="AZ1586" s="119"/>
      <c r="BA1586" s="119"/>
      <c r="BB1586" s="119"/>
      <c r="BC1586" s="119"/>
      <c r="BD1586" s="119"/>
      <c r="BE1586" s="119"/>
      <c r="BF1586" s="119"/>
      <c r="BG1586" s="119"/>
      <c r="BH1586" s="119"/>
      <c r="BI1586" s="119"/>
      <c r="BJ1586" s="119"/>
      <c r="BK1586" s="119"/>
      <c r="BL1586" s="119"/>
    </row>
    <row r="1587" spans="3:64">
      <c r="C1587" s="24"/>
      <c r="D1587" s="24"/>
      <c r="AA1587" s="119"/>
      <c r="AB1587" s="119"/>
      <c r="AC1587" s="119"/>
      <c r="AD1587" s="119"/>
      <c r="AE1587" s="119"/>
      <c r="AG1587" s="146"/>
      <c r="AN1587" s="119"/>
      <c r="AO1587" s="119"/>
      <c r="AP1587" s="119"/>
      <c r="AQ1587" s="119"/>
      <c r="AR1587" s="119"/>
      <c r="AS1587" s="119"/>
      <c r="AT1587" s="119"/>
      <c r="AU1587" s="119"/>
      <c r="AV1587" s="119"/>
      <c r="AW1587" s="119"/>
      <c r="AX1587" s="119"/>
      <c r="AY1587" s="119"/>
      <c r="AZ1587" s="119"/>
      <c r="BA1587" s="119"/>
      <c r="BB1587" s="119"/>
      <c r="BC1587" s="119"/>
      <c r="BD1587" s="119"/>
      <c r="BE1587" s="119"/>
      <c r="BF1587" s="119"/>
      <c r="BG1587" s="119"/>
      <c r="BH1587" s="119"/>
      <c r="BI1587" s="119"/>
      <c r="BJ1587" s="119"/>
      <c r="BK1587" s="119"/>
      <c r="BL1587" s="119"/>
    </row>
    <row r="1588" spans="3:64">
      <c r="C1588" s="24"/>
      <c r="D1588" s="24"/>
      <c r="AA1588" s="119"/>
      <c r="AB1588" s="119"/>
      <c r="AC1588" s="119"/>
      <c r="AD1588" s="119"/>
      <c r="AE1588" s="119"/>
      <c r="AG1588" s="146"/>
      <c r="AN1588" s="119"/>
      <c r="AO1588" s="119"/>
      <c r="AP1588" s="119"/>
      <c r="AQ1588" s="119"/>
      <c r="AR1588" s="119"/>
      <c r="AS1588" s="119"/>
      <c r="AT1588" s="119"/>
      <c r="AU1588" s="119"/>
      <c r="AV1588" s="119"/>
      <c r="AW1588" s="119"/>
      <c r="AX1588" s="119"/>
      <c r="AY1588" s="119"/>
      <c r="AZ1588" s="119"/>
      <c r="BA1588" s="119"/>
      <c r="BB1588" s="119"/>
      <c r="BC1588" s="119"/>
      <c r="BD1588" s="119"/>
      <c r="BE1588" s="119"/>
      <c r="BF1588" s="119"/>
      <c r="BG1588" s="119"/>
      <c r="BH1588" s="119"/>
      <c r="BI1588" s="119"/>
      <c r="BJ1588" s="119"/>
      <c r="BK1588" s="119"/>
      <c r="BL1588" s="119"/>
    </row>
    <row r="1589" spans="3:64">
      <c r="C1589" s="24"/>
      <c r="D1589" s="24"/>
      <c r="AA1589" s="119"/>
      <c r="AB1589" s="119"/>
      <c r="AC1589" s="119"/>
      <c r="AD1589" s="119"/>
      <c r="AE1589" s="119"/>
      <c r="AG1589" s="146"/>
      <c r="AN1589" s="119"/>
      <c r="AO1589" s="119"/>
      <c r="AP1589" s="119"/>
      <c r="AQ1589" s="119"/>
      <c r="AR1589" s="119"/>
      <c r="AS1589" s="119"/>
      <c r="AT1589" s="119"/>
      <c r="AU1589" s="119"/>
      <c r="AV1589" s="119"/>
      <c r="AW1589" s="119"/>
      <c r="AX1589" s="119"/>
      <c r="AY1589" s="119"/>
      <c r="AZ1589" s="119"/>
      <c r="BA1589" s="119"/>
      <c r="BB1589" s="119"/>
      <c r="BC1589" s="119"/>
      <c r="BD1589" s="119"/>
      <c r="BE1589" s="119"/>
      <c r="BF1589" s="119"/>
      <c r="BG1589" s="119"/>
      <c r="BH1589" s="119"/>
      <c r="BI1589" s="119"/>
      <c r="BJ1589" s="119"/>
      <c r="BK1589" s="119"/>
      <c r="BL1589" s="119"/>
    </row>
    <row r="1590" spans="3:64">
      <c r="C1590" s="24"/>
      <c r="D1590" s="24"/>
      <c r="AA1590" s="119"/>
      <c r="AB1590" s="119"/>
      <c r="AC1590" s="119"/>
      <c r="AD1590" s="119"/>
      <c r="AE1590" s="119"/>
      <c r="AG1590" s="146"/>
      <c r="AN1590" s="119"/>
      <c r="AO1590" s="119"/>
      <c r="AP1590" s="119"/>
      <c r="AQ1590" s="119"/>
      <c r="AR1590" s="119"/>
      <c r="AS1590" s="119"/>
      <c r="AT1590" s="119"/>
      <c r="AU1590" s="119"/>
      <c r="AV1590" s="119"/>
      <c r="AX1590" s="119"/>
    </row>
    <row r="1591" spans="3:64">
      <c r="C1591" s="24"/>
      <c r="D1591" s="24"/>
      <c r="AA1591" s="119"/>
      <c r="AB1591" s="119"/>
      <c r="AC1591" s="119"/>
      <c r="AD1591" s="119"/>
      <c r="AE1591" s="119"/>
      <c r="AG1591" s="146"/>
      <c r="AN1591" s="119"/>
      <c r="AO1591" s="119"/>
      <c r="AP1591" s="119"/>
      <c r="AQ1591" s="119"/>
      <c r="AR1591" s="119"/>
      <c r="AS1591" s="119"/>
      <c r="AT1591" s="119"/>
      <c r="AU1591" s="119"/>
    </row>
    <row r="1592" spans="3:64">
      <c r="C1592" s="24"/>
      <c r="D1592" s="24"/>
      <c r="AA1592" s="119"/>
      <c r="AB1592" s="119"/>
      <c r="AC1592" s="119"/>
      <c r="AD1592" s="119"/>
      <c r="AE1592" s="119"/>
      <c r="AG1592" s="146"/>
      <c r="AN1592" s="119"/>
      <c r="AO1592" s="119"/>
      <c r="AP1592" s="119"/>
      <c r="AQ1592" s="119"/>
      <c r="AR1592" s="119"/>
      <c r="AS1592" s="119"/>
      <c r="AT1592" s="119"/>
      <c r="AU1592" s="119"/>
    </row>
    <row r="1593" spans="3:64">
      <c r="C1593" s="24"/>
      <c r="D1593" s="24"/>
      <c r="AA1593" s="119"/>
      <c r="AB1593" s="119"/>
      <c r="AC1593" s="119"/>
      <c r="AD1593" s="119"/>
      <c r="AE1593" s="119"/>
      <c r="AG1593" s="146"/>
      <c r="AN1593" s="119"/>
      <c r="AO1593" s="119"/>
      <c r="AP1593" s="119"/>
      <c r="AQ1593" s="119"/>
      <c r="AR1593" s="119"/>
      <c r="AS1593" s="119"/>
      <c r="AT1593" s="119"/>
      <c r="AU1593" s="119"/>
    </row>
    <row r="1594" spans="3:64">
      <c r="C1594" s="24"/>
      <c r="D1594" s="24"/>
      <c r="AA1594" s="119"/>
      <c r="AB1594" s="119"/>
      <c r="AC1594" s="119"/>
      <c r="AD1594" s="119"/>
      <c r="AE1594" s="119"/>
      <c r="AG1594" s="146"/>
      <c r="AN1594" s="119"/>
      <c r="AO1594" s="119"/>
      <c r="AP1594" s="119"/>
      <c r="AQ1594" s="119"/>
      <c r="AR1594" s="119"/>
      <c r="AS1594" s="119"/>
      <c r="AT1594" s="119"/>
      <c r="AU1594" s="119"/>
      <c r="AV1594" s="119"/>
    </row>
    <row r="1595" spans="3:64">
      <c r="C1595" s="24"/>
      <c r="D1595" s="24"/>
      <c r="AA1595" s="119"/>
      <c r="AB1595" s="119"/>
      <c r="AC1595" s="119"/>
      <c r="AD1595" s="119"/>
      <c r="AE1595" s="119"/>
      <c r="AG1595" s="146"/>
      <c r="AN1595" s="119"/>
      <c r="AO1595" s="119"/>
      <c r="AP1595" s="119"/>
      <c r="AQ1595" s="119"/>
      <c r="AR1595" s="119"/>
      <c r="AS1595" s="119"/>
      <c r="AT1595" s="119"/>
      <c r="AU1595" s="119"/>
      <c r="AV1595" s="119"/>
      <c r="AX1595" s="119"/>
    </row>
    <row r="1596" spans="3:64">
      <c r="C1596" s="24"/>
      <c r="D1596" s="24"/>
      <c r="AA1596" s="119"/>
      <c r="AB1596" s="119"/>
      <c r="AC1596" s="119"/>
      <c r="AD1596" s="119"/>
      <c r="AE1596" s="119"/>
      <c r="AG1596" s="146"/>
      <c r="AN1596" s="119"/>
      <c r="AO1596" s="119"/>
      <c r="AP1596" s="119"/>
      <c r="AQ1596" s="119"/>
      <c r="AR1596" s="119"/>
      <c r="AS1596" s="119"/>
      <c r="AT1596" s="119"/>
      <c r="AU1596" s="119"/>
      <c r="AV1596" s="119"/>
      <c r="AW1596" s="119"/>
      <c r="AX1596" s="119"/>
      <c r="AY1596" s="119"/>
      <c r="AZ1596" s="119"/>
      <c r="BA1596" s="119"/>
      <c r="BB1596" s="119"/>
      <c r="BC1596" s="119"/>
      <c r="BD1596" s="119"/>
      <c r="BE1596" s="119"/>
      <c r="BF1596" s="119"/>
      <c r="BG1596" s="119"/>
      <c r="BH1596" s="119"/>
      <c r="BI1596" s="119"/>
      <c r="BJ1596" s="119"/>
      <c r="BK1596" s="119"/>
      <c r="BL1596" s="119"/>
    </row>
    <row r="1597" spans="3:64">
      <c r="C1597" s="24"/>
      <c r="D1597" s="24"/>
      <c r="AA1597" s="119"/>
      <c r="AB1597" s="119"/>
      <c r="AC1597" s="119"/>
      <c r="AD1597" s="119"/>
      <c r="AE1597" s="119"/>
      <c r="AG1597" s="146"/>
      <c r="AN1597" s="119"/>
      <c r="AO1597" s="119"/>
      <c r="AP1597" s="119"/>
      <c r="AQ1597" s="119"/>
      <c r="AR1597" s="119"/>
      <c r="AS1597" s="119"/>
      <c r="AT1597" s="119"/>
      <c r="AU1597" s="119"/>
      <c r="AV1597" s="119"/>
    </row>
    <row r="1598" spans="3:64">
      <c r="C1598" s="24"/>
      <c r="D1598" s="24"/>
      <c r="AA1598" s="119"/>
      <c r="AB1598" s="119"/>
      <c r="AC1598" s="119"/>
      <c r="AD1598" s="119"/>
      <c r="AE1598" s="119"/>
      <c r="AG1598" s="146"/>
      <c r="AN1598" s="119"/>
      <c r="AO1598" s="119"/>
      <c r="AP1598" s="119"/>
      <c r="AQ1598" s="119"/>
      <c r="AR1598" s="119"/>
      <c r="AS1598" s="119"/>
      <c r="AT1598" s="119"/>
      <c r="AU1598" s="119"/>
      <c r="AV1598" s="119"/>
      <c r="AX1598" s="119"/>
    </row>
    <row r="1599" spans="3:64">
      <c r="C1599" s="24"/>
      <c r="D1599" s="24"/>
      <c r="AA1599" s="119"/>
      <c r="AB1599" s="119"/>
      <c r="AC1599" s="119"/>
      <c r="AD1599" s="119"/>
      <c r="AE1599" s="119"/>
      <c r="AG1599" s="146"/>
      <c r="AN1599" s="119"/>
      <c r="AO1599" s="119"/>
      <c r="AP1599" s="119"/>
      <c r="AQ1599" s="119"/>
      <c r="AR1599" s="119"/>
      <c r="AS1599" s="119"/>
      <c r="AT1599" s="119"/>
      <c r="AU1599" s="119"/>
    </row>
    <row r="1600" spans="3:64">
      <c r="C1600" s="24"/>
      <c r="D1600" s="24"/>
      <c r="AA1600" s="119"/>
      <c r="AB1600" s="119"/>
      <c r="AC1600" s="119"/>
      <c r="AD1600" s="119"/>
      <c r="AE1600" s="119"/>
      <c r="AG1600" s="146"/>
      <c r="AN1600" s="119"/>
      <c r="AO1600" s="119"/>
      <c r="AP1600" s="119"/>
      <c r="AQ1600" s="119"/>
      <c r="AR1600" s="119"/>
      <c r="AS1600" s="119"/>
      <c r="AT1600" s="119"/>
      <c r="AU1600" s="119"/>
      <c r="AV1600" s="119"/>
      <c r="AX1600" s="119"/>
    </row>
    <row r="1601" spans="3:64">
      <c r="C1601" s="24"/>
      <c r="D1601" s="24"/>
      <c r="AA1601" s="119"/>
      <c r="AB1601" s="119"/>
      <c r="AC1601" s="119"/>
      <c r="AD1601" s="119"/>
      <c r="AE1601" s="119"/>
      <c r="AG1601" s="146"/>
      <c r="AN1601" s="119"/>
      <c r="AO1601" s="119"/>
      <c r="AP1601" s="119"/>
      <c r="AQ1601" s="119"/>
      <c r="AR1601" s="119"/>
      <c r="AS1601" s="119"/>
      <c r="AT1601" s="119"/>
      <c r="AU1601" s="119"/>
    </row>
    <row r="1602" spans="3:64">
      <c r="C1602" s="24"/>
      <c r="D1602" s="24"/>
      <c r="AA1602" s="119"/>
      <c r="AB1602" s="119"/>
      <c r="AC1602" s="119"/>
      <c r="AD1602" s="119"/>
      <c r="AE1602" s="119"/>
      <c r="AG1602" s="146"/>
      <c r="AN1602" s="119"/>
      <c r="AO1602" s="119"/>
      <c r="AP1602" s="119"/>
      <c r="AQ1602" s="119"/>
      <c r="AR1602" s="119"/>
      <c r="AS1602" s="119"/>
      <c r="AT1602" s="119"/>
      <c r="AU1602" s="119"/>
      <c r="AV1602" s="119"/>
    </row>
    <row r="1603" spans="3:64">
      <c r="C1603" s="24"/>
      <c r="D1603" s="24"/>
      <c r="AA1603" s="119"/>
      <c r="AB1603" s="119"/>
      <c r="AC1603" s="119"/>
      <c r="AD1603" s="119"/>
      <c r="AE1603" s="119"/>
      <c r="AG1603" s="146"/>
      <c r="AN1603" s="119"/>
      <c r="AO1603" s="119"/>
      <c r="AP1603" s="119"/>
      <c r="AQ1603" s="119"/>
      <c r="AR1603" s="119"/>
      <c r="AS1603" s="119"/>
      <c r="AT1603" s="119"/>
      <c r="AU1603" s="119"/>
      <c r="AV1603" s="119"/>
      <c r="AW1603" s="119"/>
      <c r="AX1603" s="119"/>
      <c r="AY1603" s="119"/>
      <c r="AZ1603" s="119"/>
      <c r="BA1603" s="119"/>
      <c r="BB1603" s="119"/>
      <c r="BC1603" s="119"/>
      <c r="BD1603" s="119"/>
      <c r="BE1603" s="119"/>
      <c r="BF1603" s="119"/>
      <c r="BG1603" s="119"/>
      <c r="BH1603" s="119"/>
      <c r="BI1603" s="119"/>
      <c r="BJ1603" s="119"/>
      <c r="BK1603" s="119"/>
      <c r="BL1603" s="119"/>
    </row>
    <row r="1604" spans="3:64">
      <c r="C1604" s="24"/>
      <c r="D1604" s="24"/>
      <c r="AA1604" s="119"/>
      <c r="AB1604" s="119"/>
      <c r="AC1604" s="119"/>
      <c r="AD1604" s="119"/>
      <c r="AE1604" s="119"/>
      <c r="AG1604" s="146"/>
      <c r="AN1604" s="119"/>
      <c r="AO1604" s="119"/>
      <c r="AP1604" s="119"/>
      <c r="AQ1604" s="119"/>
      <c r="AR1604" s="119"/>
      <c r="AS1604" s="119"/>
      <c r="AT1604" s="119"/>
      <c r="AU1604" s="119"/>
    </row>
    <row r="1605" spans="3:64">
      <c r="C1605" s="24"/>
      <c r="D1605" s="24"/>
      <c r="AA1605" s="119"/>
      <c r="AB1605" s="119"/>
      <c r="AC1605" s="119"/>
      <c r="AD1605" s="119"/>
      <c r="AE1605" s="119"/>
      <c r="AG1605" s="146"/>
      <c r="AN1605" s="119"/>
      <c r="AO1605" s="119"/>
      <c r="AP1605" s="119"/>
      <c r="AQ1605" s="119"/>
      <c r="AR1605" s="119"/>
      <c r="AS1605" s="119"/>
      <c r="AT1605" s="119"/>
      <c r="AU1605" s="119"/>
      <c r="AV1605" s="119"/>
    </row>
    <row r="1606" spans="3:64">
      <c r="C1606" s="24"/>
      <c r="D1606" s="24"/>
      <c r="AA1606" s="119"/>
      <c r="AB1606" s="119"/>
      <c r="AC1606" s="119"/>
      <c r="AD1606" s="119"/>
      <c r="AE1606" s="119"/>
      <c r="AG1606" s="146"/>
      <c r="AN1606" s="119"/>
      <c r="AO1606" s="119"/>
      <c r="AP1606" s="119"/>
      <c r="AQ1606" s="119"/>
      <c r="AR1606" s="119"/>
      <c r="AS1606" s="119"/>
      <c r="AT1606" s="119"/>
      <c r="AU1606" s="119"/>
    </row>
    <row r="1607" spans="3:64">
      <c r="C1607" s="24"/>
      <c r="D1607" s="24"/>
      <c r="AA1607" s="119"/>
      <c r="AB1607" s="119"/>
      <c r="AC1607" s="119"/>
      <c r="AD1607" s="119"/>
      <c r="AE1607" s="119"/>
      <c r="AG1607" s="146"/>
      <c r="AN1607" s="119"/>
      <c r="AO1607" s="119"/>
      <c r="AP1607" s="119"/>
      <c r="AQ1607" s="119"/>
      <c r="AR1607" s="119"/>
      <c r="AS1607" s="119"/>
      <c r="AT1607" s="119"/>
      <c r="AU1607" s="119"/>
      <c r="AV1607" s="119"/>
      <c r="AX1607" s="119"/>
    </row>
    <row r="1608" spans="3:64">
      <c r="C1608" s="24"/>
      <c r="D1608" s="24"/>
      <c r="AA1608" s="119"/>
      <c r="AB1608" s="119"/>
      <c r="AC1608" s="119"/>
      <c r="AD1608" s="119"/>
      <c r="AE1608" s="119"/>
      <c r="AG1608" s="146"/>
      <c r="AN1608" s="119"/>
      <c r="AO1608" s="119"/>
      <c r="AP1608" s="119"/>
      <c r="AQ1608" s="119"/>
      <c r="AR1608" s="119"/>
      <c r="AS1608" s="119"/>
      <c r="AT1608" s="119"/>
      <c r="AU1608" s="119"/>
      <c r="AV1608" s="119"/>
    </row>
    <row r="1609" spans="3:64">
      <c r="C1609" s="24"/>
      <c r="D1609" s="24"/>
      <c r="AA1609" s="119"/>
      <c r="AB1609" s="119"/>
      <c r="AC1609" s="119"/>
      <c r="AD1609" s="119"/>
      <c r="AE1609" s="119"/>
      <c r="AG1609" s="146"/>
      <c r="AN1609" s="119"/>
      <c r="AO1609" s="119"/>
      <c r="AP1609" s="119"/>
      <c r="AQ1609" s="119"/>
      <c r="AR1609" s="119"/>
      <c r="AS1609" s="119"/>
      <c r="AT1609" s="119"/>
      <c r="AU1609" s="119"/>
    </row>
    <row r="1610" spans="3:64">
      <c r="C1610" s="24"/>
      <c r="D1610" s="24"/>
      <c r="AA1610" s="119"/>
      <c r="AB1610" s="119"/>
      <c r="AC1610" s="119"/>
      <c r="AD1610" s="119"/>
      <c r="AE1610" s="119"/>
      <c r="AG1610" s="146"/>
      <c r="AN1610" s="119"/>
      <c r="AO1610" s="119"/>
      <c r="AP1610" s="119"/>
      <c r="AQ1610" s="119"/>
      <c r="AR1610" s="119"/>
      <c r="AS1610" s="119"/>
      <c r="AT1610" s="119"/>
      <c r="AU1610" s="119"/>
    </row>
    <row r="1611" spans="3:64">
      <c r="C1611" s="24"/>
      <c r="D1611" s="24"/>
      <c r="AA1611" s="119"/>
      <c r="AB1611" s="119"/>
      <c r="AC1611" s="119"/>
      <c r="AD1611" s="119"/>
      <c r="AE1611" s="119"/>
      <c r="AG1611" s="146"/>
      <c r="AN1611" s="119"/>
      <c r="AO1611" s="119"/>
      <c r="AP1611" s="119"/>
      <c r="AQ1611" s="119"/>
      <c r="AR1611" s="119"/>
      <c r="AS1611" s="119"/>
      <c r="AT1611" s="119"/>
      <c r="AU1611" s="119"/>
      <c r="AV1611" s="119"/>
      <c r="AX1611" s="119"/>
      <c r="AY1611" s="119"/>
      <c r="AZ1611" s="119"/>
      <c r="BA1611" s="119"/>
      <c r="BB1611" s="119"/>
      <c r="BC1611" s="119"/>
      <c r="BD1611" s="119"/>
      <c r="BE1611" s="119"/>
      <c r="BF1611" s="119"/>
      <c r="BG1611" s="119"/>
      <c r="BH1611" s="119"/>
      <c r="BI1611" s="119"/>
      <c r="BJ1611" s="119"/>
      <c r="BK1611" s="119"/>
      <c r="BL1611" s="119"/>
    </row>
    <row r="1612" spans="3:64">
      <c r="C1612" s="24"/>
      <c r="D1612" s="24"/>
      <c r="AA1612" s="119"/>
      <c r="AB1612" s="119"/>
      <c r="AC1612" s="119"/>
      <c r="AD1612" s="119"/>
      <c r="AE1612" s="119"/>
      <c r="AG1612" s="146"/>
      <c r="AN1612" s="119"/>
      <c r="AO1612" s="119"/>
      <c r="AP1612" s="119"/>
      <c r="AQ1612" s="119"/>
      <c r="AR1612" s="119"/>
      <c r="AS1612" s="119"/>
      <c r="AT1612" s="119"/>
      <c r="AU1612" s="119"/>
      <c r="AV1612" s="119"/>
    </row>
    <row r="1613" spans="3:64">
      <c r="C1613" s="24"/>
      <c r="D1613" s="24"/>
      <c r="AA1613" s="119"/>
      <c r="AB1613" s="119"/>
      <c r="AC1613" s="119"/>
      <c r="AD1613" s="119"/>
      <c r="AE1613" s="119"/>
      <c r="AG1613" s="146"/>
      <c r="AN1613" s="119"/>
      <c r="AO1613" s="119"/>
      <c r="AP1613" s="119"/>
      <c r="AQ1613" s="119"/>
      <c r="AR1613" s="119"/>
      <c r="AS1613" s="119"/>
      <c r="AT1613" s="119"/>
      <c r="AU1613" s="119"/>
      <c r="AV1613" s="119"/>
    </row>
    <row r="1614" spans="3:64">
      <c r="C1614" s="24"/>
      <c r="D1614" s="24"/>
      <c r="AA1614" s="119"/>
      <c r="AB1614" s="119"/>
      <c r="AC1614" s="119"/>
      <c r="AD1614" s="119"/>
      <c r="AE1614" s="119"/>
      <c r="AG1614" s="146"/>
      <c r="AN1614" s="119"/>
      <c r="AO1614" s="119"/>
      <c r="AP1614" s="119"/>
      <c r="AQ1614" s="119"/>
      <c r="AR1614" s="119"/>
      <c r="AS1614" s="119"/>
      <c r="AT1614" s="119"/>
      <c r="AU1614" s="119"/>
      <c r="AV1614" s="119"/>
    </row>
    <row r="1615" spans="3:64">
      <c r="C1615" s="24"/>
      <c r="D1615" s="24"/>
      <c r="AA1615" s="119"/>
      <c r="AB1615" s="119"/>
      <c r="AC1615" s="119"/>
      <c r="AD1615" s="119"/>
      <c r="AE1615" s="119"/>
      <c r="AG1615" s="146"/>
      <c r="AN1615" s="119"/>
      <c r="AO1615" s="119"/>
      <c r="AP1615" s="119"/>
      <c r="AQ1615" s="119"/>
      <c r="AR1615" s="119"/>
      <c r="AS1615" s="119"/>
      <c r="AT1615" s="119"/>
      <c r="AU1615" s="119"/>
      <c r="AV1615" s="119"/>
      <c r="AX1615" s="119"/>
    </row>
    <row r="1616" spans="3:64">
      <c r="C1616" s="24"/>
      <c r="D1616" s="24"/>
      <c r="AA1616" s="119"/>
      <c r="AB1616" s="119"/>
      <c r="AC1616" s="119"/>
      <c r="AD1616" s="119"/>
      <c r="AE1616" s="119"/>
      <c r="AG1616" s="146"/>
      <c r="AN1616" s="119"/>
      <c r="AO1616" s="119"/>
      <c r="AP1616" s="119"/>
      <c r="AQ1616" s="119"/>
      <c r="AR1616" s="119"/>
      <c r="AS1616" s="119"/>
      <c r="AT1616" s="119"/>
      <c r="AU1616" s="119"/>
      <c r="AV1616" s="119"/>
    </row>
    <row r="1617" spans="3:64">
      <c r="C1617" s="24"/>
      <c r="D1617" s="24"/>
      <c r="AA1617" s="119"/>
      <c r="AB1617" s="119"/>
      <c r="AC1617" s="119"/>
      <c r="AD1617" s="119"/>
      <c r="AE1617" s="119"/>
      <c r="AG1617" s="146"/>
      <c r="AN1617" s="119"/>
      <c r="AO1617" s="119"/>
      <c r="AP1617" s="119"/>
      <c r="AQ1617" s="119"/>
      <c r="AR1617" s="119"/>
      <c r="AS1617" s="119"/>
      <c r="AT1617" s="119"/>
      <c r="AU1617" s="119"/>
      <c r="AV1617" s="119"/>
    </row>
    <row r="1618" spans="3:64">
      <c r="C1618" s="24"/>
      <c r="D1618" s="24"/>
      <c r="AA1618" s="119"/>
      <c r="AB1618" s="119"/>
      <c r="AC1618" s="119"/>
      <c r="AD1618" s="119"/>
      <c r="AE1618" s="119"/>
      <c r="AG1618" s="146"/>
      <c r="AN1618" s="119"/>
      <c r="AO1618" s="119"/>
      <c r="AP1618" s="119"/>
      <c r="AQ1618" s="119"/>
      <c r="AR1618" s="119"/>
      <c r="AS1618" s="119"/>
      <c r="AT1618" s="119"/>
      <c r="AU1618" s="119"/>
      <c r="AV1618" s="119"/>
      <c r="AW1618" s="119"/>
      <c r="AX1618" s="119"/>
      <c r="AY1618" s="119"/>
      <c r="AZ1618" s="119"/>
      <c r="BA1618" s="119"/>
      <c r="BB1618" s="119"/>
      <c r="BC1618" s="119"/>
      <c r="BD1618" s="119"/>
      <c r="BE1618" s="119"/>
      <c r="BF1618" s="119"/>
      <c r="BG1618" s="119"/>
      <c r="BH1618" s="119"/>
      <c r="BI1618" s="119"/>
      <c r="BJ1618" s="119"/>
      <c r="BK1618" s="119"/>
      <c r="BL1618" s="119"/>
    </row>
    <row r="1619" spans="3:64">
      <c r="C1619" s="24"/>
      <c r="D1619" s="24"/>
      <c r="AA1619" s="119"/>
      <c r="AB1619" s="119"/>
      <c r="AC1619" s="119"/>
      <c r="AD1619" s="119"/>
      <c r="AE1619" s="119"/>
      <c r="AG1619" s="146"/>
      <c r="AN1619" s="119"/>
      <c r="AO1619" s="119"/>
      <c r="AP1619" s="119"/>
      <c r="AQ1619" s="119"/>
      <c r="AR1619" s="119"/>
      <c r="AS1619" s="119"/>
      <c r="AT1619" s="119"/>
      <c r="AU1619" s="119"/>
      <c r="AV1619" s="119"/>
      <c r="AX1619" s="119"/>
      <c r="AY1619" s="119"/>
      <c r="AZ1619" s="119"/>
      <c r="BA1619" s="119"/>
      <c r="BB1619" s="119"/>
      <c r="BC1619" s="119"/>
      <c r="BD1619" s="119"/>
      <c r="BE1619" s="119"/>
      <c r="BF1619" s="119"/>
      <c r="BG1619" s="119"/>
      <c r="BH1619" s="119"/>
      <c r="BI1619" s="119"/>
      <c r="BJ1619" s="119"/>
      <c r="BK1619" s="119"/>
      <c r="BL1619" s="119"/>
    </row>
    <row r="1620" spans="3:64">
      <c r="C1620" s="24"/>
      <c r="D1620" s="24"/>
      <c r="AA1620" s="119"/>
      <c r="AB1620" s="119"/>
      <c r="AC1620" s="119"/>
      <c r="AD1620" s="119"/>
      <c r="AE1620" s="119"/>
      <c r="AG1620" s="146"/>
      <c r="AN1620" s="119"/>
      <c r="AO1620" s="119"/>
      <c r="AP1620" s="119"/>
      <c r="AQ1620" s="119"/>
      <c r="AR1620" s="119"/>
      <c r="AS1620" s="119"/>
      <c r="AT1620" s="119"/>
      <c r="AU1620" s="119"/>
      <c r="AV1620" s="119"/>
      <c r="AX1620" s="119"/>
    </row>
    <row r="1621" spans="3:64">
      <c r="C1621" s="24"/>
      <c r="D1621" s="24"/>
      <c r="AA1621" s="119"/>
      <c r="AB1621" s="119"/>
      <c r="AC1621" s="119"/>
      <c r="AD1621" s="119"/>
      <c r="AE1621" s="119"/>
      <c r="AG1621" s="146"/>
      <c r="AN1621" s="119"/>
      <c r="AO1621" s="119"/>
      <c r="AP1621" s="119"/>
      <c r="AQ1621" s="119"/>
      <c r="AR1621" s="119"/>
      <c r="AS1621" s="119"/>
      <c r="AT1621" s="119"/>
      <c r="AU1621" s="119"/>
      <c r="AV1621" s="119"/>
      <c r="AW1621" s="119"/>
      <c r="AX1621" s="119"/>
      <c r="AY1621" s="119"/>
      <c r="AZ1621" s="119"/>
      <c r="BA1621" s="119"/>
      <c r="BB1621" s="119"/>
      <c r="BC1621" s="119"/>
      <c r="BD1621" s="119"/>
      <c r="BE1621" s="119"/>
      <c r="BF1621" s="119"/>
      <c r="BG1621" s="119"/>
      <c r="BH1621" s="119"/>
      <c r="BI1621" s="119"/>
      <c r="BJ1621" s="119"/>
      <c r="BK1621" s="119"/>
      <c r="BL1621" s="119"/>
    </row>
    <row r="1622" spans="3:64">
      <c r="C1622" s="24"/>
      <c r="D1622" s="24"/>
      <c r="AA1622" s="119"/>
      <c r="AB1622" s="119"/>
      <c r="AC1622" s="119"/>
      <c r="AD1622" s="119"/>
      <c r="AE1622" s="119"/>
      <c r="AG1622" s="146"/>
      <c r="AN1622" s="119"/>
      <c r="AO1622" s="119"/>
      <c r="AP1622" s="119"/>
      <c r="AQ1622" s="119"/>
      <c r="AR1622" s="119"/>
      <c r="AS1622" s="119"/>
      <c r="AT1622" s="119"/>
      <c r="AU1622" s="119"/>
    </row>
    <row r="1623" spans="3:64">
      <c r="C1623" s="24"/>
      <c r="D1623" s="24"/>
      <c r="AA1623" s="119"/>
      <c r="AB1623" s="119"/>
      <c r="AC1623" s="119"/>
      <c r="AD1623" s="119"/>
      <c r="AE1623" s="119"/>
      <c r="AG1623" s="146"/>
      <c r="AN1623" s="119"/>
      <c r="AO1623" s="119"/>
      <c r="AP1623" s="119"/>
      <c r="AQ1623" s="119"/>
      <c r="AR1623" s="119"/>
      <c r="AS1623" s="119"/>
      <c r="AT1623" s="119"/>
      <c r="AU1623" s="119"/>
    </row>
    <row r="1624" spans="3:64">
      <c r="C1624" s="24"/>
      <c r="D1624" s="24"/>
      <c r="AA1624" s="119"/>
      <c r="AB1624" s="119"/>
      <c r="AC1624" s="119"/>
      <c r="AD1624" s="119"/>
      <c r="AE1624" s="119"/>
      <c r="AG1624" s="146"/>
      <c r="AN1624" s="119"/>
      <c r="AO1624" s="119"/>
      <c r="AP1624" s="119"/>
      <c r="AQ1624" s="119"/>
      <c r="AR1624" s="119"/>
      <c r="AS1624" s="119"/>
      <c r="AT1624" s="119"/>
      <c r="AU1624" s="119"/>
      <c r="AV1624" s="119"/>
      <c r="AX1624" s="119"/>
      <c r="AY1624" s="119"/>
      <c r="AZ1624" s="119"/>
      <c r="BA1624" s="119"/>
      <c r="BB1624" s="119"/>
      <c r="BC1624" s="119"/>
      <c r="BD1624" s="119"/>
      <c r="BE1624" s="119"/>
      <c r="BF1624" s="119"/>
      <c r="BG1624" s="119"/>
      <c r="BH1624" s="119"/>
      <c r="BI1624" s="119"/>
      <c r="BJ1624" s="119"/>
      <c r="BK1624" s="119"/>
      <c r="BL1624" s="119"/>
    </row>
    <row r="1625" spans="3:64">
      <c r="C1625" s="24"/>
      <c r="D1625" s="24"/>
      <c r="AA1625" s="119"/>
      <c r="AB1625" s="119"/>
      <c r="AC1625" s="119"/>
      <c r="AD1625" s="119"/>
      <c r="AE1625" s="119"/>
      <c r="AG1625" s="146"/>
      <c r="AN1625" s="119"/>
      <c r="AO1625" s="119"/>
      <c r="AP1625" s="119"/>
      <c r="AQ1625" s="119"/>
      <c r="AR1625" s="119"/>
      <c r="AS1625" s="119"/>
      <c r="AT1625" s="119"/>
      <c r="AU1625" s="119"/>
      <c r="AV1625" s="119"/>
    </row>
    <row r="1626" spans="3:64">
      <c r="C1626" s="24"/>
      <c r="D1626" s="24"/>
      <c r="AA1626" s="119"/>
      <c r="AB1626" s="119"/>
      <c r="AC1626" s="119"/>
      <c r="AD1626" s="119"/>
      <c r="AE1626" s="119"/>
      <c r="AG1626" s="146"/>
      <c r="AN1626" s="119"/>
      <c r="AO1626" s="119"/>
      <c r="AP1626" s="119"/>
      <c r="AQ1626" s="119"/>
      <c r="AR1626" s="119"/>
      <c r="AS1626" s="119"/>
      <c r="AT1626" s="119"/>
      <c r="AU1626" s="119"/>
      <c r="AV1626" s="119"/>
      <c r="AW1626" s="119"/>
      <c r="AX1626" s="119"/>
      <c r="AY1626" s="119"/>
      <c r="AZ1626" s="119"/>
      <c r="BA1626" s="119"/>
      <c r="BB1626" s="119"/>
      <c r="BC1626" s="119"/>
      <c r="BD1626" s="119"/>
      <c r="BE1626" s="119"/>
      <c r="BF1626" s="119"/>
      <c r="BG1626" s="119"/>
      <c r="BH1626" s="119"/>
      <c r="BI1626" s="119"/>
      <c r="BJ1626" s="119"/>
      <c r="BK1626" s="119"/>
      <c r="BL1626" s="119"/>
    </row>
    <row r="1627" spans="3:64">
      <c r="C1627" s="24"/>
      <c r="D1627" s="24"/>
      <c r="AA1627" s="119"/>
      <c r="AB1627" s="119"/>
      <c r="AC1627" s="119"/>
      <c r="AD1627" s="119"/>
      <c r="AE1627" s="119"/>
      <c r="AG1627" s="146"/>
      <c r="AN1627" s="119"/>
      <c r="AO1627" s="119"/>
      <c r="AP1627" s="119"/>
      <c r="AQ1627" s="119"/>
      <c r="AR1627" s="119"/>
      <c r="AS1627" s="119"/>
      <c r="AT1627" s="119"/>
      <c r="AU1627" s="119"/>
    </row>
    <row r="1628" spans="3:64">
      <c r="C1628" s="24"/>
      <c r="D1628" s="24"/>
      <c r="AA1628" s="119"/>
      <c r="AB1628" s="119"/>
      <c r="AC1628" s="119"/>
      <c r="AD1628" s="119"/>
      <c r="AE1628" s="119"/>
      <c r="AG1628" s="146"/>
      <c r="AN1628" s="119"/>
      <c r="AO1628" s="119"/>
      <c r="AP1628" s="119"/>
      <c r="AQ1628" s="119"/>
      <c r="AR1628" s="119"/>
      <c r="AS1628" s="119"/>
      <c r="AT1628" s="119"/>
      <c r="AU1628" s="119"/>
      <c r="AV1628" s="119"/>
      <c r="AW1628" s="119"/>
      <c r="AX1628" s="119"/>
      <c r="AY1628" s="119"/>
      <c r="AZ1628" s="119"/>
      <c r="BA1628" s="119"/>
      <c r="BB1628" s="119"/>
      <c r="BC1628" s="119"/>
      <c r="BD1628" s="119"/>
      <c r="BE1628" s="119"/>
      <c r="BF1628" s="119"/>
      <c r="BG1628" s="119"/>
      <c r="BH1628" s="119"/>
      <c r="BI1628" s="119"/>
      <c r="BJ1628" s="119"/>
      <c r="BK1628" s="119"/>
      <c r="BL1628" s="119"/>
    </row>
    <row r="1629" spans="3:64">
      <c r="C1629" s="24"/>
      <c r="D1629" s="24"/>
      <c r="AA1629" s="119"/>
      <c r="AB1629" s="119"/>
      <c r="AC1629" s="119"/>
      <c r="AD1629" s="119"/>
      <c r="AE1629" s="119"/>
      <c r="AG1629" s="146"/>
      <c r="AN1629" s="119"/>
      <c r="AO1629" s="119"/>
      <c r="AP1629" s="119"/>
      <c r="AQ1629" s="119"/>
      <c r="AR1629" s="119"/>
      <c r="AS1629" s="119"/>
      <c r="AT1629" s="119"/>
      <c r="AU1629" s="119"/>
    </row>
    <row r="1630" spans="3:64">
      <c r="C1630" s="24"/>
      <c r="D1630" s="24"/>
      <c r="AA1630" s="119"/>
      <c r="AB1630" s="119"/>
      <c r="AC1630" s="119"/>
      <c r="AD1630" s="119"/>
      <c r="AE1630" s="119"/>
      <c r="AG1630" s="146"/>
      <c r="AN1630" s="119"/>
      <c r="AO1630" s="119"/>
      <c r="AP1630" s="119"/>
      <c r="AQ1630" s="119"/>
      <c r="AR1630" s="119"/>
      <c r="AS1630" s="119"/>
      <c r="AT1630" s="119"/>
      <c r="AU1630" s="119"/>
    </row>
    <row r="1631" spans="3:64">
      <c r="C1631" s="24"/>
      <c r="D1631" s="24"/>
      <c r="AA1631" s="119"/>
      <c r="AB1631" s="119"/>
      <c r="AC1631" s="119"/>
      <c r="AD1631" s="119"/>
      <c r="AE1631" s="119"/>
      <c r="AG1631" s="146"/>
      <c r="AN1631" s="119"/>
      <c r="AO1631" s="119"/>
      <c r="AP1631" s="119"/>
      <c r="AQ1631" s="119"/>
      <c r="AR1631" s="119"/>
      <c r="AS1631" s="119"/>
      <c r="AT1631" s="119"/>
      <c r="AU1631" s="119"/>
    </row>
    <row r="1632" spans="3:64">
      <c r="C1632" s="24"/>
      <c r="D1632" s="24"/>
      <c r="AA1632" s="119"/>
      <c r="AB1632" s="119"/>
      <c r="AC1632" s="119"/>
      <c r="AD1632" s="119"/>
      <c r="AE1632" s="119"/>
      <c r="AG1632" s="146"/>
      <c r="AN1632" s="119"/>
      <c r="AO1632" s="119"/>
      <c r="AP1632" s="119"/>
      <c r="AQ1632" s="119"/>
      <c r="AR1632" s="119"/>
      <c r="AS1632" s="119"/>
      <c r="AT1632" s="119"/>
      <c r="AU1632" s="119"/>
    </row>
    <row r="1633" spans="3:64">
      <c r="C1633" s="24"/>
      <c r="D1633" s="24"/>
      <c r="AA1633" s="119"/>
      <c r="AB1633" s="119"/>
      <c r="AC1633" s="119"/>
      <c r="AD1633" s="119"/>
      <c r="AE1633" s="119"/>
      <c r="AG1633" s="146"/>
      <c r="AN1633" s="119"/>
      <c r="AO1633" s="119"/>
      <c r="AP1633" s="119"/>
      <c r="AQ1633" s="119"/>
      <c r="AR1633" s="119"/>
      <c r="AS1633" s="119"/>
      <c r="AT1633" s="119"/>
      <c r="AU1633" s="119"/>
    </row>
    <row r="1634" spans="3:64">
      <c r="C1634" s="24"/>
      <c r="D1634" s="24"/>
      <c r="AA1634" s="119"/>
      <c r="AB1634" s="119"/>
      <c r="AC1634" s="119"/>
      <c r="AD1634" s="119"/>
      <c r="AE1634" s="119"/>
      <c r="AG1634" s="146"/>
      <c r="AN1634" s="119"/>
      <c r="AO1634" s="119"/>
      <c r="AP1634" s="119"/>
      <c r="AQ1634" s="119"/>
      <c r="AR1634" s="119"/>
      <c r="AS1634" s="119"/>
      <c r="AT1634" s="119"/>
      <c r="AU1634" s="119"/>
      <c r="AV1634" s="119"/>
      <c r="AX1634" s="119"/>
    </row>
    <row r="1635" spans="3:64">
      <c r="C1635" s="24"/>
      <c r="D1635" s="24"/>
      <c r="AA1635" s="119"/>
      <c r="AB1635" s="119"/>
      <c r="AC1635" s="119"/>
      <c r="AD1635" s="119"/>
      <c r="AE1635" s="119"/>
      <c r="AG1635" s="146"/>
      <c r="AN1635" s="119"/>
      <c r="AO1635" s="119"/>
      <c r="AP1635" s="119"/>
      <c r="AQ1635" s="119"/>
      <c r="AR1635" s="119"/>
      <c r="AS1635" s="119"/>
      <c r="AT1635" s="119"/>
      <c r="AU1635" s="119"/>
      <c r="AV1635" s="119"/>
      <c r="AX1635" s="119"/>
    </row>
    <row r="1636" spans="3:64">
      <c r="C1636" s="24"/>
      <c r="D1636" s="24"/>
      <c r="AA1636" s="119"/>
      <c r="AB1636" s="119"/>
      <c r="AC1636" s="119"/>
      <c r="AD1636" s="119"/>
      <c r="AE1636" s="119"/>
      <c r="AG1636" s="146"/>
      <c r="AN1636" s="119"/>
      <c r="AO1636" s="119"/>
      <c r="AP1636" s="119"/>
      <c r="AQ1636" s="119"/>
      <c r="AR1636" s="119"/>
      <c r="AS1636" s="119"/>
      <c r="AT1636" s="119"/>
      <c r="AU1636" s="119"/>
      <c r="AV1636" s="119"/>
      <c r="AW1636" s="119"/>
      <c r="AX1636" s="119"/>
      <c r="AY1636" s="119"/>
      <c r="AZ1636" s="119"/>
      <c r="BA1636" s="119"/>
      <c r="BB1636" s="119"/>
      <c r="BC1636" s="119"/>
      <c r="BD1636" s="119"/>
      <c r="BE1636" s="119"/>
      <c r="BF1636" s="119"/>
      <c r="BG1636" s="119"/>
      <c r="BH1636" s="119"/>
      <c r="BI1636" s="119"/>
      <c r="BJ1636" s="119"/>
      <c r="BK1636" s="119"/>
      <c r="BL1636" s="119"/>
    </row>
    <row r="1637" spans="3:64">
      <c r="C1637" s="24"/>
      <c r="D1637" s="24"/>
      <c r="AA1637" s="119"/>
      <c r="AB1637" s="119"/>
      <c r="AC1637" s="119"/>
      <c r="AD1637" s="119"/>
      <c r="AE1637" s="119"/>
      <c r="AG1637" s="146"/>
      <c r="AN1637" s="119"/>
      <c r="AO1637" s="119"/>
      <c r="AP1637" s="119"/>
      <c r="AQ1637" s="119"/>
      <c r="AR1637" s="119"/>
      <c r="AS1637" s="119"/>
      <c r="AT1637" s="119"/>
      <c r="AU1637" s="119"/>
    </row>
    <row r="1638" spans="3:64">
      <c r="C1638" s="24"/>
      <c r="D1638" s="24"/>
      <c r="AA1638" s="119"/>
      <c r="AB1638" s="119"/>
      <c r="AC1638" s="119"/>
      <c r="AD1638" s="119"/>
      <c r="AE1638" s="119"/>
      <c r="AG1638" s="146"/>
      <c r="AN1638" s="119"/>
      <c r="AO1638" s="119"/>
      <c r="AP1638" s="119"/>
      <c r="AQ1638" s="119"/>
      <c r="AR1638" s="119"/>
      <c r="AS1638" s="119"/>
      <c r="AT1638" s="119"/>
      <c r="AU1638" s="119"/>
      <c r="AV1638" s="119"/>
      <c r="AX1638" s="119"/>
      <c r="AY1638" s="119"/>
      <c r="AZ1638" s="119"/>
      <c r="BA1638" s="119"/>
      <c r="BB1638" s="119"/>
      <c r="BC1638" s="119"/>
      <c r="BD1638" s="119"/>
      <c r="BE1638" s="119"/>
      <c r="BF1638" s="119"/>
      <c r="BG1638" s="119"/>
      <c r="BH1638" s="119"/>
      <c r="BI1638" s="119"/>
      <c r="BJ1638" s="119"/>
      <c r="BK1638" s="119"/>
      <c r="BL1638" s="119"/>
    </row>
    <row r="1639" spans="3:64">
      <c r="C1639" s="24"/>
      <c r="D1639" s="24"/>
      <c r="AA1639" s="119"/>
      <c r="AB1639" s="119"/>
      <c r="AC1639" s="119"/>
      <c r="AD1639" s="119"/>
      <c r="AE1639" s="119"/>
      <c r="AG1639" s="146"/>
      <c r="AN1639" s="119"/>
      <c r="AO1639" s="119"/>
      <c r="AP1639" s="119"/>
      <c r="AQ1639" s="119"/>
      <c r="AR1639" s="119"/>
      <c r="AS1639" s="119"/>
      <c r="AT1639" s="119"/>
      <c r="AU1639" s="119"/>
      <c r="AV1639" s="7"/>
    </row>
    <row r="1640" spans="3:64">
      <c r="C1640" s="24"/>
      <c r="D1640" s="24"/>
      <c r="AA1640" s="119"/>
      <c r="AB1640" s="119"/>
      <c r="AC1640" s="119"/>
      <c r="AD1640" s="119"/>
      <c r="AE1640" s="119"/>
      <c r="AG1640" s="146"/>
      <c r="AN1640" s="119"/>
      <c r="AO1640" s="119"/>
      <c r="AP1640" s="119"/>
      <c r="AQ1640" s="119"/>
      <c r="AR1640" s="119"/>
      <c r="AS1640" s="119"/>
      <c r="AT1640" s="119"/>
      <c r="AU1640" s="119"/>
      <c r="AV1640" s="119"/>
    </row>
    <row r="1641" spans="3:64">
      <c r="C1641" s="24"/>
      <c r="D1641" s="24"/>
      <c r="AA1641" s="119"/>
      <c r="AB1641" s="119"/>
      <c r="AC1641" s="119"/>
      <c r="AD1641" s="119"/>
      <c r="AE1641" s="119"/>
      <c r="AG1641" s="146"/>
      <c r="AN1641" s="119"/>
      <c r="AO1641" s="119"/>
      <c r="AP1641" s="119"/>
      <c r="AQ1641" s="119"/>
      <c r="AR1641" s="119"/>
      <c r="AS1641" s="119"/>
      <c r="AT1641" s="119"/>
      <c r="AU1641" s="119"/>
      <c r="AV1641" s="119"/>
      <c r="AX1641" s="119"/>
      <c r="AY1641" s="119"/>
      <c r="AZ1641" s="119"/>
      <c r="BA1641" s="119"/>
      <c r="BB1641" s="119"/>
      <c r="BC1641" s="119"/>
      <c r="BD1641" s="119"/>
      <c r="BE1641" s="119"/>
      <c r="BF1641" s="119"/>
      <c r="BG1641" s="119"/>
      <c r="BH1641" s="119"/>
      <c r="BI1641" s="119"/>
      <c r="BJ1641" s="119"/>
      <c r="BK1641" s="119"/>
      <c r="BL1641" s="119"/>
    </row>
    <row r="1642" spans="3:64">
      <c r="C1642" s="24"/>
      <c r="D1642" s="24"/>
      <c r="AA1642" s="119"/>
      <c r="AB1642" s="119"/>
      <c r="AC1642" s="119"/>
      <c r="AD1642" s="119"/>
      <c r="AE1642" s="119"/>
      <c r="AG1642" s="146"/>
      <c r="AN1642" s="119"/>
      <c r="AO1642" s="119"/>
      <c r="AP1642" s="119"/>
      <c r="AQ1642" s="119"/>
      <c r="AR1642" s="119"/>
      <c r="AS1642" s="119"/>
      <c r="AT1642" s="119"/>
      <c r="AU1642" s="119"/>
      <c r="AV1642" s="119"/>
    </row>
    <row r="1643" spans="3:64">
      <c r="C1643" s="24"/>
      <c r="D1643" s="24"/>
      <c r="AA1643" s="119"/>
      <c r="AB1643" s="119"/>
      <c r="AC1643" s="119"/>
      <c r="AD1643" s="119"/>
      <c r="AE1643" s="119"/>
      <c r="AG1643" s="146"/>
      <c r="AN1643" s="119"/>
      <c r="AO1643" s="119"/>
      <c r="AP1643" s="119"/>
      <c r="AQ1643" s="119"/>
      <c r="AR1643" s="119"/>
      <c r="AS1643" s="119"/>
      <c r="AT1643" s="119"/>
      <c r="AU1643" s="119"/>
      <c r="AV1643" s="119"/>
    </row>
    <row r="1644" spans="3:64">
      <c r="C1644" s="24"/>
      <c r="D1644" s="24"/>
      <c r="AA1644" s="119"/>
      <c r="AB1644" s="119"/>
      <c r="AC1644" s="119"/>
      <c r="AD1644" s="119"/>
      <c r="AE1644" s="119"/>
      <c r="AG1644" s="146"/>
      <c r="AN1644" s="119"/>
      <c r="AO1644" s="119"/>
      <c r="AP1644" s="119"/>
      <c r="AQ1644" s="119"/>
      <c r="AR1644" s="119"/>
      <c r="AS1644" s="119"/>
      <c r="AT1644" s="119"/>
      <c r="AU1644" s="119"/>
    </row>
    <row r="1645" spans="3:64">
      <c r="C1645" s="24"/>
      <c r="D1645" s="24"/>
      <c r="AA1645" s="119"/>
      <c r="AB1645" s="119"/>
      <c r="AC1645" s="119"/>
      <c r="AD1645" s="119"/>
      <c r="AE1645" s="119"/>
      <c r="AG1645" s="146"/>
      <c r="AN1645" s="119"/>
      <c r="AO1645" s="119"/>
      <c r="AP1645" s="119"/>
      <c r="AQ1645" s="119"/>
      <c r="AR1645" s="119"/>
      <c r="AS1645" s="119"/>
      <c r="AT1645" s="119"/>
      <c r="AU1645" s="119"/>
    </row>
    <row r="1646" spans="3:64">
      <c r="C1646" s="24"/>
      <c r="D1646" s="24"/>
      <c r="AA1646" s="119"/>
      <c r="AB1646" s="119"/>
      <c r="AC1646" s="119"/>
      <c r="AD1646" s="119"/>
      <c r="AE1646" s="119"/>
      <c r="AG1646" s="146"/>
      <c r="AN1646" s="119"/>
      <c r="AO1646" s="119"/>
      <c r="AP1646" s="119"/>
      <c r="AQ1646" s="119"/>
      <c r="AR1646" s="119"/>
      <c r="AS1646" s="119"/>
      <c r="AT1646" s="119"/>
      <c r="AU1646" s="119"/>
    </row>
    <row r="1647" spans="3:64">
      <c r="C1647" s="24"/>
      <c r="D1647" s="24"/>
      <c r="AA1647" s="119"/>
      <c r="AB1647" s="119"/>
      <c r="AC1647" s="119"/>
      <c r="AD1647" s="119"/>
      <c r="AE1647" s="119"/>
      <c r="AG1647" s="146"/>
      <c r="AN1647" s="119"/>
      <c r="AO1647" s="119"/>
      <c r="AP1647" s="119"/>
      <c r="AQ1647" s="119"/>
      <c r="AR1647" s="119"/>
      <c r="AS1647" s="119"/>
      <c r="AT1647" s="119"/>
      <c r="AU1647" s="119"/>
    </row>
    <row r="1648" spans="3:64">
      <c r="C1648" s="24"/>
      <c r="D1648" s="24"/>
      <c r="AA1648" s="119"/>
      <c r="AB1648" s="119"/>
      <c r="AC1648" s="119"/>
      <c r="AD1648" s="119"/>
      <c r="AE1648" s="119"/>
      <c r="AG1648" s="146"/>
      <c r="AN1648" s="119"/>
      <c r="AO1648" s="119"/>
      <c r="AP1648" s="119"/>
      <c r="AQ1648" s="119"/>
      <c r="AR1648" s="119"/>
      <c r="AS1648" s="119"/>
      <c r="AT1648" s="119"/>
      <c r="AU1648" s="119"/>
    </row>
    <row r="1649" spans="3:64">
      <c r="C1649" s="24"/>
      <c r="D1649" s="24"/>
      <c r="AA1649" s="119"/>
      <c r="AB1649" s="119"/>
      <c r="AC1649" s="119"/>
      <c r="AD1649" s="119"/>
      <c r="AE1649" s="119"/>
      <c r="AG1649" s="146"/>
      <c r="AN1649" s="119"/>
      <c r="AO1649" s="119"/>
      <c r="AP1649" s="119"/>
      <c r="AQ1649" s="119"/>
      <c r="AR1649" s="119"/>
      <c r="AS1649" s="119"/>
      <c r="AT1649" s="119"/>
      <c r="AU1649" s="119"/>
    </row>
    <row r="1650" spans="3:64">
      <c r="C1650" s="24"/>
      <c r="D1650" s="24"/>
      <c r="AA1650" s="119"/>
      <c r="AB1650" s="119"/>
      <c r="AC1650" s="119"/>
      <c r="AD1650" s="119"/>
      <c r="AE1650" s="119"/>
      <c r="AG1650" s="146"/>
      <c r="AN1650" s="119"/>
      <c r="AO1650" s="119"/>
      <c r="AP1650" s="119"/>
      <c r="AQ1650" s="119"/>
      <c r="AR1650" s="119"/>
      <c r="AS1650" s="119"/>
      <c r="AT1650" s="119"/>
      <c r="AU1650" s="119"/>
    </row>
    <row r="1651" spans="3:64">
      <c r="C1651" s="24"/>
      <c r="D1651" s="24"/>
      <c r="AA1651" s="119"/>
      <c r="AB1651" s="119"/>
      <c r="AC1651" s="119"/>
      <c r="AD1651" s="119"/>
      <c r="AE1651" s="119"/>
      <c r="AG1651" s="146"/>
      <c r="AN1651" s="119"/>
      <c r="AO1651" s="119"/>
      <c r="AP1651" s="119"/>
      <c r="AQ1651" s="119"/>
      <c r="AR1651" s="119"/>
      <c r="AS1651" s="119"/>
      <c r="AT1651" s="119"/>
      <c r="AU1651" s="119"/>
      <c r="AV1651" s="119"/>
    </row>
    <row r="1652" spans="3:64">
      <c r="C1652" s="24"/>
      <c r="D1652" s="24"/>
      <c r="AA1652" s="119"/>
      <c r="AB1652" s="119"/>
      <c r="AC1652" s="119"/>
      <c r="AD1652" s="119"/>
      <c r="AE1652" s="119"/>
      <c r="AG1652" s="146"/>
      <c r="AN1652" s="119"/>
      <c r="AO1652" s="119"/>
      <c r="AP1652" s="119"/>
      <c r="AQ1652" s="119"/>
      <c r="AR1652" s="119"/>
      <c r="AS1652" s="119"/>
      <c r="AT1652" s="119"/>
      <c r="AU1652" s="119"/>
      <c r="AV1652" s="119"/>
      <c r="AW1652" s="119"/>
      <c r="AX1652" s="119"/>
      <c r="AY1652" s="119"/>
      <c r="AZ1652" s="119"/>
      <c r="BA1652" s="119"/>
      <c r="BB1652" s="119"/>
      <c r="BC1652" s="119"/>
      <c r="BD1652" s="119"/>
      <c r="BE1652" s="119"/>
      <c r="BF1652" s="119"/>
      <c r="BG1652" s="119"/>
      <c r="BH1652" s="119"/>
      <c r="BI1652" s="119"/>
      <c r="BJ1652" s="119"/>
      <c r="BK1652" s="119"/>
      <c r="BL1652" s="119"/>
    </row>
    <row r="1653" spans="3:64">
      <c r="C1653" s="24"/>
      <c r="D1653" s="24"/>
      <c r="AA1653" s="119"/>
      <c r="AB1653" s="119"/>
      <c r="AC1653" s="119"/>
      <c r="AD1653" s="119"/>
      <c r="AE1653" s="119"/>
      <c r="AG1653" s="146"/>
      <c r="AN1653" s="119"/>
      <c r="AO1653" s="119"/>
      <c r="AP1653" s="119"/>
      <c r="AQ1653" s="119"/>
      <c r="AR1653" s="119"/>
      <c r="AS1653" s="119"/>
      <c r="AT1653" s="119"/>
      <c r="AU1653" s="119"/>
    </row>
    <row r="1654" spans="3:64">
      <c r="C1654" s="24"/>
      <c r="D1654" s="24"/>
      <c r="AA1654" s="119"/>
      <c r="AB1654" s="119"/>
      <c r="AC1654" s="119"/>
      <c r="AD1654" s="119"/>
      <c r="AE1654" s="119"/>
      <c r="AG1654" s="146"/>
      <c r="AN1654" s="119"/>
      <c r="AO1654" s="119"/>
      <c r="AP1654" s="119"/>
      <c r="AQ1654" s="119"/>
      <c r="AR1654" s="119"/>
      <c r="AS1654" s="119"/>
      <c r="AT1654" s="119"/>
      <c r="AU1654" s="119"/>
    </row>
    <row r="1655" spans="3:64">
      <c r="C1655" s="24"/>
      <c r="D1655" s="24"/>
      <c r="AA1655" s="119"/>
      <c r="AB1655" s="119"/>
      <c r="AC1655" s="119"/>
      <c r="AD1655" s="119"/>
      <c r="AE1655" s="119"/>
      <c r="AG1655" s="146"/>
      <c r="AN1655" s="119"/>
      <c r="AO1655" s="119"/>
      <c r="AP1655" s="119"/>
      <c r="AQ1655" s="119"/>
      <c r="AR1655" s="119"/>
      <c r="AS1655" s="119"/>
      <c r="AT1655" s="119"/>
      <c r="AU1655" s="119"/>
    </row>
    <row r="1656" spans="3:64">
      <c r="C1656" s="24"/>
      <c r="D1656" s="24"/>
      <c r="AA1656" s="119"/>
      <c r="AB1656" s="119"/>
      <c r="AC1656" s="119"/>
      <c r="AD1656" s="119"/>
      <c r="AE1656" s="119"/>
      <c r="AG1656" s="146"/>
      <c r="AN1656" s="119"/>
      <c r="AO1656" s="119"/>
      <c r="AP1656" s="119"/>
      <c r="AQ1656" s="119"/>
      <c r="AR1656" s="119"/>
      <c r="AS1656" s="119"/>
      <c r="AT1656" s="119"/>
      <c r="AU1656" s="119"/>
    </row>
    <row r="1657" spans="3:64">
      <c r="C1657" s="24"/>
      <c r="D1657" s="24"/>
      <c r="AA1657" s="119"/>
      <c r="AB1657" s="119"/>
      <c r="AC1657" s="119"/>
      <c r="AD1657" s="119"/>
      <c r="AE1657" s="119"/>
      <c r="AG1657" s="146"/>
      <c r="AN1657" s="119"/>
      <c r="AO1657" s="119"/>
      <c r="AP1657" s="119"/>
      <c r="AQ1657" s="119"/>
      <c r="AR1657" s="119"/>
      <c r="AS1657" s="119"/>
      <c r="AT1657" s="119"/>
      <c r="AU1657" s="119"/>
      <c r="AV1657" s="119"/>
      <c r="AW1657" s="119"/>
      <c r="AX1657" s="119"/>
      <c r="AY1657" s="119"/>
      <c r="AZ1657" s="119"/>
      <c r="BA1657" s="119"/>
      <c r="BB1657" s="119"/>
      <c r="BC1657" s="119"/>
      <c r="BD1657" s="119"/>
      <c r="BE1657" s="119"/>
      <c r="BF1657" s="119"/>
      <c r="BG1657" s="119"/>
      <c r="BH1657" s="119"/>
      <c r="BI1657" s="119"/>
      <c r="BJ1657" s="119"/>
      <c r="BK1657" s="119"/>
      <c r="BL1657" s="119"/>
    </row>
    <row r="1658" spans="3:64">
      <c r="C1658" s="24"/>
      <c r="D1658" s="24"/>
      <c r="AA1658" s="119"/>
      <c r="AB1658" s="119"/>
      <c r="AC1658" s="119"/>
      <c r="AD1658" s="119"/>
      <c r="AE1658" s="119"/>
      <c r="AG1658" s="146"/>
      <c r="AN1658" s="119"/>
      <c r="AO1658" s="119"/>
      <c r="AP1658" s="119"/>
      <c r="AQ1658" s="119"/>
      <c r="AR1658" s="119"/>
      <c r="AS1658" s="119"/>
      <c r="AT1658" s="119"/>
      <c r="AU1658" s="119"/>
    </row>
    <row r="1659" spans="3:64">
      <c r="C1659" s="24"/>
      <c r="D1659" s="24"/>
      <c r="AA1659" s="119"/>
      <c r="AB1659" s="119"/>
      <c r="AC1659" s="119"/>
      <c r="AD1659" s="119"/>
      <c r="AE1659" s="119"/>
      <c r="AG1659" s="146"/>
      <c r="AN1659" s="119"/>
      <c r="AO1659" s="119"/>
      <c r="AP1659" s="119"/>
      <c r="AQ1659" s="119"/>
      <c r="AR1659" s="119"/>
      <c r="AS1659" s="119"/>
      <c r="AT1659" s="119"/>
      <c r="AU1659" s="119"/>
    </row>
    <row r="1660" spans="3:64">
      <c r="C1660" s="24"/>
      <c r="D1660" s="24"/>
      <c r="AA1660" s="119"/>
      <c r="AB1660" s="119"/>
      <c r="AC1660" s="119"/>
      <c r="AD1660" s="119"/>
      <c r="AE1660" s="119"/>
      <c r="AG1660" s="146"/>
      <c r="AN1660" s="119"/>
      <c r="AO1660" s="119"/>
      <c r="AP1660" s="119"/>
      <c r="AQ1660" s="119"/>
      <c r="AR1660" s="119"/>
      <c r="AS1660" s="119"/>
      <c r="AT1660" s="119"/>
      <c r="AU1660" s="119"/>
      <c r="AV1660" s="119"/>
      <c r="AX1660" s="119"/>
    </row>
    <row r="1661" spans="3:64">
      <c r="C1661" s="24"/>
      <c r="D1661" s="24"/>
      <c r="AA1661" s="119"/>
      <c r="AB1661" s="119"/>
      <c r="AC1661" s="119"/>
      <c r="AD1661" s="119"/>
      <c r="AE1661" s="119"/>
      <c r="AG1661" s="146"/>
      <c r="AN1661" s="119"/>
      <c r="AO1661" s="119"/>
      <c r="AP1661" s="119"/>
      <c r="AQ1661" s="119"/>
      <c r="AR1661" s="119"/>
      <c r="AS1661" s="119"/>
      <c r="AT1661" s="119"/>
      <c r="AU1661" s="119"/>
      <c r="AV1661" s="119"/>
      <c r="AX1661" s="119"/>
      <c r="AY1661" s="119"/>
      <c r="AZ1661" s="119"/>
      <c r="BA1661" s="119"/>
      <c r="BB1661" s="119"/>
      <c r="BC1661" s="119"/>
      <c r="BD1661" s="119"/>
      <c r="BE1661" s="119"/>
      <c r="BF1661" s="119"/>
      <c r="BG1661" s="119"/>
      <c r="BH1661" s="119"/>
      <c r="BI1661" s="119"/>
      <c r="BJ1661" s="119"/>
      <c r="BK1661" s="119"/>
      <c r="BL1661" s="119"/>
    </row>
    <row r="1662" spans="3:64">
      <c r="C1662" s="24"/>
      <c r="D1662" s="24"/>
      <c r="AA1662" s="119"/>
      <c r="AB1662" s="119"/>
      <c r="AC1662" s="119"/>
      <c r="AD1662" s="119"/>
      <c r="AE1662" s="119"/>
      <c r="AG1662" s="146"/>
      <c r="AN1662" s="119"/>
      <c r="AO1662" s="119"/>
      <c r="AP1662" s="119"/>
      <c r="AQ1662" s="119"/>
      <c r="AR1662" s="119"/>
      <c r="AS1662" s="119"/>
      <c r="AT1662" s="119"/>
      <c r="AU1662" s="119"/>
      <c r="AV1662" s="119"/>
      <c r="AW1662" s="119"/>
      <c r="AX1662" s="119"/>
      <c r="AY1662" s="119"/>
      <c r="AZ1662" s="119"/>
      <c r="BA1662" s="119"/>
      <c r="BB1662" s="119"/>
      <c r="BC1662" s="119"/>
      <c r="BD1662" s="119"/>
      <c r="BE1662" s="119"/>
      <c r="BF1662" s="119"/>
      <c r="BG1662" s="119"/>
      <c r="BH1662" s="119"/>
      <c r="BI1662" s="119"/>
      <c r="BJ1662" s="119"/>
      <c r="BK1662" s="119"/>
      <c r="BL1662" s="119"/>
    </row>
    <row r="1663" spans="3:64">
      <c r="C1663" s="24"/>
      <c r="D1663" s="24"/>
      <c r="AA1663" s="119"/>
      <c r="AB1663" s="119"/>
      <c r="AC1663" s="119"/>
      <c r="AD1663" s="119"/>
      <c r="AE1663" s="119"/>
      <c r="AG1663" s="146"/>
      <c r="AN1663" s="119"/>
      <c r="AO1663" s="119"/>
      <c r="AP1663" s="119"/>
      <c r="AQ1663" s="119"/>
      <c r="AR1663" s="119"/>
      <c r="AS1663" s="119"/>
      <c r="AT1663" s="119"/>
      <c r="AU1663" s="119"/>
      <c r="AV1663" s="119"/>
    </row>
    <row r="1664" spans="3:64">
      <c r="C1664" s="24"/>
      <c r="D1664" s="24"/>
      <c r="AA1664" s="119"/>
      <c r="AB1664" s="119"/>
      <c r="AC1664" s="119"/>
      <c r="AD1664" s="119"/>
      <c r="AE1664" s="119"/>
      <c r="AG1664" s="146"/>
      <c r="AN1664" s="119"/>
      <c r="AO1664" s="119"/>
      <c r="AP1664" s="119"/>
      <c r="AQ1664" s="119"/>
      <c r="AR1664" s="119"/>
      <c r="AS1664" s="119"/>
      <c r="AT1664" s="119"/>
      <c r="AU1664" s="119"/>
    </row>
    <row r="1665" spans="3:64">
      <c r="C1665" s="24"/>
      <c r="D1665" s="24"/>
      <c r="AA1665" s="119"/>
      <c r="AB1665" s="119"/>
      <c r="AC1665" s="119"/>
      <c r="AD1665" s="119"/>
      <c r="AE1665" s="119"/>
      <c r="AG1665" s="146"/>
      <c r="AN1665" s="119"/>
      <c r="AO1665" s="119"/>
      <c r="AP1665" s="119"/>
      <c r="AQ1665" s="119"/>
      <c r="AR1665" s="119"/>
      <c r="AS1665" s="119"/>
      <c r="AT1665" s="119"/>
      <c r="AU1665" s="119"/>
      <c r="AV1665" s="119"/>
    </row>
    <row r="1666" spans="3:64">
      <c r="C1666" s="24"/>
      <c r="D1666" s="24"/>
      <c r="AA1666" s="119"/>
      <c r="AB1666" s="119"/>
      <c r="AC1666" s="119"/>
      <c r="AD1666" s="119"/>
      <c r="AE1666" s="119"/>
      <c r="AG1666" s="146"/>
      <c r="AN1666" s="119"/>
      <c r="AO1666" s="119"/>
      <c r="AP1666" s="119"/>
      <c r="AQ1666" s="119"/>
      <c r="AR1666" s="119"/>
      <c r="AS1666" s="119"/>
      <c r="AT1666" s="119"/>
      <c r="AU1666" s="119"/>
      <c r="AV1666" s="119"/>
    </row>
    <row r="1667" spans="3:64">
      <c r="C1667" s="24"/>
      <c r="D1667" s="24"/>
      <c r="AA1667" s="119"/>
      <c r="AB1667" s="119"/>
      <c r="AC1667" s="119"/>
      <c r="AD1667" s="119"/>
      <c r="AE1667" s="119"/>
      <c r="AG1667" s="146"/>
      <c r="AN1667" s="119"/>
      <c r="AO1667" s="119"/>
      <c r="AP1667" s="119"/>
      <c r="AQ1667" s="119"/>
      <c r="AR1667" s="119"/>
      <c r="AS1667" s="119"/>
      <c r="AT1667" s="119"/>
      <c r="AU1667" s="119"/>
    </row>
    <row r="1668" spans="3:64">
      <c r="C1668" s="24"/>
      <c r="D1668" s="24"/>
      <c r="AA1668" s="119"/>
      <c r="AB1668" s="119"/>
      <c r="AC1668" s="119"/>
      <c r="AD1668" s="119"/>
      <c r="AE1668" s="119"/>
      <c r="AG1668" s="146"/>
      <c r="AN1668" s="119"/>
      <c r="AO1668" s="119"/>
      <c r="AP1668" s="119"/>
      <c r="AQ1668" s="119"/>
      <c r="AR1668" s="119"/>
      <c r="AS1668" s="119"/>
      <c r="AT1668" s="119"/>
      <c r="AU1668" s="119"/>
      <c r="AV1668" s="119"/>
      <c r="AX1668" s="119"/>
    </row>
    <row r="1669" spans="3:64">
      <c r="C1669" s="24"/>
      <c r="D1669" s="24"/>
      <c r="AA1669" s="119"/>
      <c r="AB1669" s="119"/>
      <c r="AC1669" s="119"/>
      <c r="AD1669" s="119"/>
      <c r="AE1669" s="119"/>
      <c r="AG1669" s="146"/>
      <c r="AN1669" s="119"/>
      <c r="AO1669" s="119"/>
      <c r="AP1669" s="119"/>
      <c r="AQ1669" s="119"/>
      <c r="AR1669" s="119"/>
      <c r="AS1669" s="119"/>
      <c r="AT1669" s="119"/>
      <c r="AU1669" s="119"/>
    </row>
    <row r="1670" spans="3:64">
      <c r="C1670" s="24"/>
      <c r="D1670" s="24"/>
      <c r="AA1670" s="119"/>
      <c r="AB1670" s="119"/>
      <c r="AC1670" s="119"/>
      <c r="AD1670" s="119"/>
      <c r="AE1670" s="119"/>
      <c r="AG1670" s="146"/>
      <c r="AN1670" s="119"/>
      <c r="AO1670" s="119"/>
      <c r="AP1670" s="119"/>
      <c r="AQ1670" s="119"/>
      <c r="AR1670" s="119"/>
      <c r="AS1670" s="119"/>
      <c r="AT1670" s="119"/>
      <c r="AU1670" s="119"/>
    </row>
    <row r="1671" spans="3:64">
      <c r="C1671" s="24"/>
      <c r="D1671" s="24"/>
      <c r="AA1671" s="119"/>
      <c r="AB1671" s="119"/>
      <c r="AC1671" s="119"/>
      <c r="AD1671" s="119"/>
      <c r="AE1671" s="119"/>
      <c r="AG1671" s="146"/>
      <c r="AN1671" s="119"/>
      <c r="AO1671" s="119"/>
      <c r="AP1671" s="119"/>
      <c r="AQ1671" s="119"/>
      <c r="AR1671" s="119"/>
      <c r="AS1671" s="119"/>
      <c r="AT1671" s="119"/>
      <c r="AU1671" s="119"/>
    </row>
    <row r="1672" spans="3:64">
      <c r="C1672" s="24"/>
      <c r="D1672" s="24"/>
      <c r="AA1672" s="119"/>
      <c r="AB1672" s="119"/>
      <c r="AC1672" s="119"/>
      <c r="AD1672" s="119"/>
      <c r="AE1672" s="119"/>
      <c r="AG1672" s="146"/>
      <c r="AN1672" s="119"/>
      <c r="AO1672" s="119"/>
      <c r="AP1672" s="119"/>
      <c r="AQ1672" s="119"/>
      <c r="AR1672" s="119"/>
      <c r="AS1672" s="119"/>
      <c r="AT1672" s="119"/>
      <c r="AU1672" s="119"/>
      <c r="AV1672" s="119"/>
      <c r="AX1672" s="119"/>
    </row>
    <row r="1673" spans="3:64">
      <c r="C1673" s="24"/>
      <c r="D1673" s="24"/>
      <c r="AA1673" s="119"/>
      <c r="AB1673" s="119"/>
      <c r="AC1673" s="119"/>
      <c r="AD1673" s="119"/>
      <c r="AE1673" s="119"/>
      <c r="AG1673" s="146"/>
      <c r="AN1673" s="119"/>
      <c r="AO1673" s="119"/>
      <c r="AP1673" s="119"/>
      <c r="AQ1673" s="119"/>
      <c r="AR1673" s="119"/>
      <c r="AS1673" s="119"/>
      <c r="AT1673" s="119"/>
      <c r="AU1673" s="119"/>
      <c r="AV1673" s="119"/>
    </row>
    <row r="1674" spans="3:64">
      <c r="C1674" s="24"/>
      <c r="D1674" s="24"/>
      <c r="AA1674" s="119"/>
      <c r="AB1674" s="119"/>
      <c r="AC1674" s="119"/>
      <c r="AD1674" s="119"/>
      <c r="AE1674" s="119"/>
      <c r="AG1674" s="146"/>
      <c r="AN1674" s="119"/>
      <c r="AO1674" s="119"/>
      <c r="AP1674" s="119"/>
      <c r="AQ1674" s="119"/>
      <c r="AR1674" s="119"/>
      <c r="AS1674" s="119"/>
      <c r="AT1674" s="119"/>
      <c r="AU1674" s="119"/>
      <c r="AV1674" s="119"/>
      <c r="AW1674" s="119"/>
      <c r="AX1674" s="119"/>
      <c r="AY1674" s="119"/>
      <c r="AZ1674" s="119"/>
      <c r="BA1674" s="119"/>
      <c r="BB1674" s="119"/>
      <c r="BC1674" s="119"/>
      <c r="BD1674" s="119"/>
      <c r="BE1674" s="119"/>
      <c r="BF1674" s="119"/>
      <c r="BG1674" s="119"/>
      <c r="BH1674" s="119"/>
      <c r="BI1674" s="119"/>
      <c r="BJ1674" s="119"/>
      <c r="BK1674" s="119"/>
      <c r="BL1674" s="119"/>
    </row>
    <row r="1675" spans="3:64">
      <c r="C1675" s="24"/>
      <c r="D1675" s="24"/>
      <c r="AA1675" s="119"/>
      <c r="AB1675" s="119"/>
      <c r="AC1675" s="119"/>
      <c r="AD1675" s="119"/>
      <c r="AE1675" s="119"/>
      <c r="AG1675" s="146"/>
      <c r="AN1675" s="119"/>
      <c r="AO1675" s="119"/>
      <c r="AP1675" s="119"/>
      <c r="AQ1675" s="119"/>
      <c r="AR1675" s="119"/>
      <c r="AS1675" s="119"/>
      <c r="AT1675" s="119"/>
      <c r="AU1675" s="119"/>
      <c r="AV1675" s="119"/>
      <c r="AW1675" s="119"/>
      <c r="AX1675" s="119"/>
      <c r="AY1675" s="119"/>
      <c r="AZ1675" s="119"/>
      <c r="BA1675" s="119"/>
      <c r="BB1675" s="119"/>
      <c r="BC1675" s="119"/>
      <c r="BD1675" s="119"/>
      <c r="BE1675" s="119"/>
      <c r="BF1675" s="119"/>
      <c r="BG1675" s="119"/>
      <c r="BH1675" s="119"/>
      <c r="BI1675" s="119"/>
      <c r="BJ1675" s="119"/>
      <c r="BK1675" s="119"/>
      <c r="BL1675" s="119"/>
    </row>
    <row r="1676" spans="3:64">
      <c r="C1676" s="24"/>
      <c r="D1676" s="24"/>
      <c r="AA1676" s="119"/>
      <c r="AB1676" s="119"/>
      <c r="AC1676" s="119"/>
      <c r="AD1676" s="119"/>
      <c r="AE1676" s="119"/>
      <c r="AG1676" s="146"/>
      <c r="AN1676" s="119"/>
      <c r="AO1676" s="119"/>
      <c r="AP1676" s="119"/>
      <c r="AQ1676" s="119"/>
      <c r="AR1676" s="119"/>
      <c r="AS1676" s="119"/>
      <c r="AT1676" s="119"/>
      <c r="AU1676" s="119"/>
      <c r="AV1676" s="119"/>
      <c r="AW1676" s="119"/>
      <c r="AX1676" s="119"/>
      <c r="AY1676" s="119"/>
      <c r="AZ1676" s="119"/>
      <c r="BA1676" s="119"/>
      <c r="BB1676" s="119"/>
      <c r="BC1676" s="119"/>
      <c r="BD1676" s="119"/>
      <c r="BE1676" s="119"/>
      <c r="BF1676" s="119"/>
      <c r="BG1676" s="119"/>
      <c r="BH1676" s="119"/>
      <c r="BI1676" s="119"/>
      <c r="BJ1676" s="119"/>
      <c r="BK1676" s="119"/>
      <c r="BL1676" s="119"/>
    </row>
    <row r="1677" spans="3:64">
      <c r="C1677" s="24"/>
      <c r="D1677" s="24"/>
      <c r="AA1677" s="119"/>
      <c r="AB1677" s="119"/>
      <c r="AC1677" s="119"/>
      <c r="AD1677" s="119"/>
      <c r="AE1677" s="119"/>
      <c r="AG1677" s="146"/>
      <c r="AN1677" s="119"/>
      <c r="AO1677" s="119"/>
      <c r="AP1677" s="119"/>
      <c r="AQ1677" s="119"/>
      <c r="AR1677" s="119"/>
      <c r="AS1677" s="119"/>
      <c r="AT1677" s="119"/>
      <c r="AU1677" s="119"/>
      <c r="AV1677" s="119"/>
      <c r="AW1677" s="119"/>
      <c r="AX1677" s="119"/>
      <c r="AY1677" s="119"/>
      <c r="AZ1677" s="119"/>
      <c r="BA1677" s="119"/>
      <c r="BB1677" s="119"/>
      <c r="BC1677" s="119"/>
      <c r="BD1677" s="119"/>
      <c r="BE1677" s="119"/>
      <c r="BF1677" s="119"/>
      <c r="BG1677" s="119"/>
      <c r="BH1677" s="119"/>
      <c r="BI1677" s="119"/>
      <c r="BJ1677" s="119"/>
      <c r="BK1677" s="119"/>
      <c r="BL1677" s="119"/>
    </row>
    <row r="1678" spans="3:64">
      <c r="C1678" s="24"/>
      <c r="D1678" s="24"/>
      <c r="AA1678" s="119"/>
      <c r="AB1678" s="119"/>
      <c r="AC1678" s="119"/>
      <c r="AD1678" s="119"/>
      <c r="AE1678" s="119"/>
      <c r="AG1678" s="146"/>
      <c r="AN1678" s="119"/>
      <c r="AO1678" s="119"/>
      <c r="AP1678" s="119"/>
      <c r="AQ1678" s="119"/>
      <c r="AR1678" s="119"/>
      <c r="AS1678" s="119"/>
      <c r="AT1678" s="119"/>
      <c r="AU1678" s="119"/>
      <c r="AV1678" s="119"/>
      <c r="AX1678" s="119"/>
    </row>
    <row r="1679" spans="3:64">
      <c r="C1679" s="24"/>
      <c r="D1679" s="24"/>
      <c r="AA1679" s="119"/>
      <c r="AB1679" s="119"/>
      <c r="AC1679" s="119"/>
      <c r="AD1679" s="119"/>
      <c r="AE1679" s="119"/>
      <c r="AG1679" s="146"/>
      <c r="AN1679" s="119"/>
      <c r="AO1679" s="119"/>
      <c r="AP1679" s="119"/>
      <c r="AQ1679" s="119"/>
      <c r="AR1679" s="119"/>
      <c r="AS1679" s="119"/>
      <c r="AT1679" s="119"/>
      <c r="AU1679" s="119"/>
      <c r="AV1679" s="119"/>
      <c r="AW1679" s="119"/>
      <c r="AX1679" s="119"/>
      <c r="AY1679" s="119"/>
      <c r="AZ1679" s="119"/>
      <c r="BA1679" s="119"/>
      <c r="BB1679" s="119"/>
      <c r="BC1679" s="119"/>
      <c r="BD1679" s="119"/>
      <c r="BE1679" s="119"/>
      <c r="BF1679" s="119"/>
      <c r="BG1679" s="119"/>
      <c r="BH1679" s="119"/>
      <c r="BI1679" s="119"/>
      <c r="BJ1679" s="119"/>
      <c r="BK1679" s="119"/>
      <c r="BL1679" s="119"/>
    </row>
    <row r="1680" spans="3:64">
      <c r="C1680" s="24"/>
      <c r="D1680" s="24"/>
      <c r="AA1680" s="119"/>
      <c r="AB1680" s="119"/>
      <c r="AC1680" s="119"/>
      <c r="AD1680" s="119"/>
      <c r="AE1680" s="119"/>
      <c r="AG1680" s="146"/>
      <c r="AN1680" s="119"/>
      <c r="AO1680" s="119"/>
      <c r="AP1680" s="119"/>
      <c r="AQ1680" s="119"/>
      <c r="AR1680" s="119"/>
      <c r="AS1680" s="119"/>
      <c r="AT1680" s="119"/>
      <c r="AU1680" s="119"/>
      <c r="AV1680" s="119"/>
      <c r="AW1680" s="119"/>
      <c r="AX1680" s="119"/>
      <c r="AY1680" s="119"/>
      <c r="AZ1680" s="119"/>
      <c r="BA1680" s="119"/>
      <c r="BB1680" s="119"/>
      <c r="BC1680" s="119"/>
      <c r="BD1680" s="119"/>
      <c r="BE1680" s="119"/>
      <c r="BF1680" s="119"/>
      <c r="BG1680" s="119"/>
      <c r="BH1680" s="119"/>
      <c r="BI1680" s="119"/>
      <c r="BJ1680" s="119"/>
      <c r="BK1680" s="119"/>
      <c r="BL1680" s="119"/>
    </row>
    <row r="1681" spans="3:64">
      <c r="C1681" s="24"/>
      <c r="D1681" s="24"/>
      <c r="AA1681" s="119"/>
      <c r="AB1681" s="119"/>
      <c r="AC1681" s="119"/>
      <c r="AD1681" s="119"/>
      <c r="AE1681" s="119"/>
      <c r="AG1681" s="146"/>
      <c r="AN1681" s="119"/>
      <c r="AO1681" s="119"/>
      <c r="AP1681" s="119"/>
      <c r="AQ1681" s="119"/>
      <c r="AR1681" s="119"/>
      <c r="AS1681" s="119"/>
      <c r="AT1681" s="119"/>
      <c r="AU1681" s="119"/>
      <c r="AV1681" s="119"/>
      <c r="AX1681" s="119"/>
    </row>
    <row r="1682" spans="3:64">
      <c r="C1682" s="24"/>
      <c r="D1682" s="24"/>
      <c r="AA1682" s="119"/>
      <c r="AB1682" s="119"/>
      <c r="AC1682" s="119"/>
      <c r="AD1682" s="119"/>
      <c r="AE1682" s="119"/>
      <c r="AG1682" s="146"/>
      <c r="AN1682" s="119"/>
      <c r="AO1682" s="119"/>
      <c r="AP1682" s="119"/>
      <c r="AQ1682" s="119"/>
      <c r="AR1682" s="119"/>
      <c r="AS1682" s="119"/>
      <c r="AT1682" s="119"/>
      <c r="AU1682" s="119"/>
      <c r="AV1682" s="119"/>
      <c r="AX1682" s="119"/>
    </row>
    <row r="1683" spans="3:64">
      <c r="C1683" s="24"/>
      <c r="D1683" s="24"/>
      <c r="AA1683" s="119"/>
      <c r="AB1683" s="119"/>
      <c r="AC1683" s="119"/>
      <c r="AD1683" s="119"/>
      <c r="AE1683" s="119"/>
      <c r="AG1683" s="146"/>
      <c r="AN1683" s="119"/>
      <c r="AO1683" s="119"/>
      <c r="AP1683" s="119"/>
      <c r="AQ1683" s="119"/>
      <c r="AR1683" s="119"/>
      <c r="AS1683" s="119"/>
      <c r="AT1683" s="119"/>
      <c r="AU1683" s="119"/>
      <c r="AV1683" s="119"/>
      <c r="AX1683" s="119"/>
      <c r="AY1683" s="119"/>
      <c r="AZ1683" s="119"/>
      <c r="BA1683" s="119"/>
      <c r="BB1683" s="119"/>
      <c r="BC1683" s="119"/>
      <c r="BD1683" s="119"/>
      <c r="BE1683" s="119"/>
      <c r="BF1683" s="119"/>
      <c r="BG1683" s="119"/>
      <c r="BH1683" s="119"/>
      <c r="BI1683" s="119"/>
      <c r="BJ1683" s="119"/>
      <c r="BK1683" s="119"/>
      <c r="BL1683" s="119"/>
    </row>
    <row r="1684" spans="3:64">
      <c r="C1684" s="24"/>
      <c r="D1684" s="24"/>
      <c r="AA1684" s="119"/>
      <c r="AB1684" s="119"/>
      <c r="AC1684" s="119"/>
      <c r="AD1684" s="119"/>
      <c r="AE1684" s="119"/>
      <c r="AG1684" s="146"/>
      <c r="AN1684" s="119"/>
      <c r="AO1684" s="119"/>
      <c r="AP1684" s="119"/>
      <c r="AQ1684" s="119"/>
      <c r="AR1684" s="119"/>
      <c r="AS1684" s="119"/>
      <c r="AT1684" s="119"/>
      <c r="AU1684" s="119"/>
      <c r="AV1684" s="119"/>
      <c r="AW1684" s="119"/>
      <c r="AX1684" s="119"/>
      <c r="AY1684" s="119"/>
      <c r="AZ1684" s="119"/>
      <c r="BA1684" s="119"/>
      <c r="BB1684" s="119"/>
      <c r="BC1684" s="119"/>
      <c r="BD1684" s="119"/>
      <c r="BE1684" s="119"/>
      <c r="BF1684" s="119"/>
      <c r="BG1684" s="119"/>
      <c r="BH1684" s="119"/>
      <c r="BI1684" s="119"/>
      <c r="BJ1684" s="119"/>
      <c r="BK1684" s="119"/>
      <c r="BL1684" s="119"/>
    </row>
    <row r="1685" spans="3:64">
      <c r="C1685" s="24"/>
      <c r="D1685" s="24"/>
      <c r="AA1685" s="119"/>
      <c r="AB1685" s="119"/>
      <c r="AC1685" s="119"/>
      <c r="AD1685" s="119"/>
      <c r="AE1685" s="119"/>
      <c r="AG1685" s="146"/>
      <c r="AN1685" s="119"/>
      <c r="AO1685" s="119"/>
      <c r="AP1685" s="119"/>
      <c r="AQ1685" s="119"/>
      <c r="AR1685" s="119"/>
      <c r="AS1685" s="119"/>
      <c r="AT1685" s="119"/>
      <c r="AU1685" s="119"/>
      <c r="AV1685" s="119"/>
      <c r="AW1685" s="119"/>
      <c r="AX1685" s="119"/>
      <c r="AY1685" s="119"/>
      <c r="AZ1685" s="119"/>
      <c r="BA1685" s="119"/>
      <c r="BB1685" s="119"/>
      <c r="BC1685" s="119"/>
      <c r="BD1685" s="119"/>
      <c r="BE1685" s="119"/>
      <c r="BF1685" s="119"/>
      <c r="BG1685" s="119"/>
      <c r="BH1685" s="119"/>
      <c r="BI1685" s="119"/>
      <c r="BJ1685" s="119"/>
      <c r="BK1685" s="119"/>
      <c r="BL1685" s="119"/>
    </row>
    <row r="1686" spans="3:64">
      <c r="C1686" s="24"/>
      <c r="D1686" s="24"/>
      <c r="AA1686" s="119"/>
      <c r="AB1686" s="119"/>
      <c r="AC1686" s="119"/>
      <c r="AD1686" s="119"/>
      <c r="AE1686" s="119"/>
      <c r="AG1686" s="146"/>
      <c r="AN1686" s="119"/>
      <c r="AO1686" s="119"/>
      <c r="AP1686" s="119"/>
      <c r="AQ1686" s="119"/>
      <c r="AR1686" s="119"/>
      <c r="AS1686" s="119"/>
      <c r="AT1686" s="119"/>
      <c r="AU1686" s="119"/>
      <c r="AV1686" s="119"/>
    </row>
    <row r="1687" spans="3:64">
      <c r="C1687" s="24"/>
      <c r="D1687" s="24"/>
      <c r="AA1687" s="119"/>
      <c r="AB1687" s="119"/>
      <c r="AC1687" s="119"/>
      <c r="AD1687" s="119"/>
      <c r="AE1687" s="119"/>
      <c r="AG1687" s="146"/>
      <c r="AN1687" s="119"/>
      <c r="AO1687" s="119"/>
      <c r="AP1687" s="119"/>
      <c r="AQ1687" s="119"/>
      <c r="AR1687" s="119"/>
      <c r="AS1687" s="119"/>
      <c r="AT1687" s="119"/>
      <c r="AU1687" s="119"/>
      <c r="AV1687" s="119"/>
    </row>
    <row r="1688" spans="3:64">
      <c r="C1688" s="24"/>
      <c r="D1688" s="24"/>
      <c r="AA1688" s="119"/>
      <c r="AB1688" s="119"/>
      <c r="AC1688" s="119"/>
      <c r="AD1688" s="119"/>
      <c r="AE1688" s="119"/>
      <c r="AG1688" s="146"/>
      <c r="AN1688" s="119"/>
      <c r="AO1688" s="119"/>
      <c r="AP1688" s="119"/>
      <c r="AQ1688" s="119"/>
      <c r="AR1688" s="119"/>
      <c r="AS1688" s="119"/>
      <c r="AT1688" s="119"/>
      <c r="AU1688" s="119"/>
      <c r="AV1688" s="119"/>
    </row>
    <row r="1689" spans="3:64">
      <c r="C1689" s="24"/>
      <c r="D1689" s="24"/>
      <c r="AA1689" s="119"/>
      <c r="AB1689" s="119"/>
      <c r="AC1689" s="119"/>
      <c r="AD1689" s="119"/>
      <c r="AE1689" s="119"/>
      <c r="AG1689" s="146"/>
      <c r="AN1689" s="119"/>
      <c r="AO1689" s="119"/>
      <c r="AP1689" s="119"/>
      <c r="AQ1689" s="119"/>
      <c r="AR1689" s="119"/>
      <c r="AS1689" s="119"/>
      <c r="AT1689" s="119"/>
      <c r="AU1689" s="119"/>
      <c r="AV1689" s="119"/>
      <c r="AX1689" s="119"/>
    </row>
    <row r="1690" spans="3:64">
      <c r="C1690" s="24"/>
      <c r="D1690" s="24"/>
      <c r="AA1690" s="119"/>
      <c r="AB1690" s="119"/>
      <c r="AC1690" s="119"/>
      <c r="AD1690" s="119"/>
      <c r="AE1690" s="119"/>
      <c r="AG1690" s="146"/>
      <c r="AN1690" s="119"/>
      <c r="AO1690" s="119"/>
      <c r="AP1690" s="119"/>
      <c r="AQ1690" s="119"/>
      <c r="AR1690" s="119"/>
      <c r="AS1690" s="119"/>
      <c r="AT1690" s="119"/>
      <c r="AU1690" s="119"/>
      <c r="AV1690" s="119"/>
      <c r="AW1690" s="119"/>
      <c r="AX1690" s="119"/>
      <c r="AY1690" s="119"/>
      <c r="AZ1690" s="119"/>
      <c r="BA1690" s="119"/>
      <c r="BB1690" s="119"/>
      <c r="BC1690" s="119"/>
      <c r="BD1690" s="119"/>
      <c r="BE1690" s="119"/>
      <c r="BF1690" s="119"/>
      <c r="BG1690" s="119"/>
      <c r="BH1690" s="119"/>
      <c r="BI1690" s="119"/>
      <c r="BJ1690" s="119"/>
      <c r="BK1690" s="119"/>
      <c r="BL1690" s="119"/>
    </row>
    <row r="1691" spans="3:64">
      <c r="C1691" s="24"/>
      <c r="D1691" s="24"/>
      <c r="AA1691" s="119"/>
      <c r="AB1691" s="119"/>
      <c r="AC1691" s="119"/>
      <c r="AD1691" s="119"/>
      <c r="AE1691" s="119"/>
      <c r="AG1691" s="146"/>
      <c r="AN1691" s="119"/>
      <c r="AO1691" s="119"/>
      <c r="AP1691" s="119"/>
      <c r="AQ1691" s="119"/>
      <c r="AR1691" s="119"/>
      <c r="AS1691" s="119"/>
      <c r="AT1691" s="119"/>
      <c r="AU1691" s="119"/>
      <c r="AV1691" s="119"/>
      <c r="AW1691" s="119"/>
      <c r="AX1691" s="119"/>
      <c r="AY1691" s="119"/>
      <c r="AZ1691" s="119"/>
      <c r="BA1691" s="119"/>
      <c r="BB1691" s="119"/>
      <c r="BC1691" s="119"/>
      <c r="BD1691" s="119"/>
      <c r="BE1691" s="119"/>
      <c r="BF1691" s="119"/>
      <c r="BG1691" s="119"/>
      <c r="BH1691" s="119"/>
      <c r="BI1691" s="119"/>
      <c r="BJ1691" s="119"/>
      <c r="BK1691" s="119"/>
      <c r="BL1691" s="119"/>
    </row>
    <row r="1692" spans="3:64">
      <c r="C1692" s="24"/>
      <c r="D1692" s="24"/>
      <c r="AA1692" s="119"/>
      <c r="AB1692" s="119"/>
      <c r="AC1692" s="119"/>
      <c r="AD1692" s="119"/>
      <c r="AE1692" s="119"/>
      <c r="AG1692" s="146"/>
      <c r="AN1692" s="119"/>
      <c r="AO1692" s="119"/>
      <c r="AP1692" s="119"/>
      <c r="AQ1692" s="119"/>
      <c r="AR1692" s="119"/>
      <c r="AS1692" s="119"/>
      <c r="AT1692" s="119"/>
      <c r="AU1692" s="119"/>
    </row>
    <row r="1693" spans="3:64">
      <c r="C1693" s="24"/>
      <c r="D1693" s="24"/>
      <c r="AA1693" s="119"/>
      <c r="AB1693" s="119"/>
      <c r="AC1693" s="119"/>
      <c r="AD1693" s="119"/>
      <c r="AE1693" s="119"/>
      <c r="AG1693" s="146"/>
      <c r="AN1693" s="119"/>
      <c r="AO1693" s="119"/>
      <c r="AP1693" s="119"/>
      <c r="AQ1693" s="119"/>
      <c r="AR1693" s="119"/>
      <c r="AS1693" s="119"/>
      <c r="AT1693" s="119"/>
      <c r="AU1693" s="119"/>
      <c r="AV1693" s="119"/>
      <c r="AX1693" s="119"/>
    </row>
    <row r="1694" spans="3:64">
      <c r="C1694" s="24"/>
      <c r="D1694" s="24"/>
      <c r="AA1694" s="119"/>
      <c r="AB1694" s="119"/>
      <c r="AC1694" s="119"/>
      <c r="AD1694" s="119"/>
      <c r="AE1694" s="119"/>
      <c r="AG1694" s="146"/>
      <c r="AN1694" s="119"/>
      <c r="AO1694" s="119"/>
      <c r="AP1694" s="119"/>
      <c r="AQ1694" s="119"/>
      <c r="AR1694" s="119"/>
      <c r="AS1694" s="119"/>
      <c r="AT1694" s="119"/>
      <c r="AU1694" s="119"/>
      <c r="AV1694" s="119"/>
    </row>
    <row r="1695" spans="3:64">
      <c r="C1695" s="24"/>
      <c r="D1695" s="24"/>
      <c r="AA1695" s="119"/>
      <c r="AB1695" s="119"/>
      <c r="AC1695" s="119"/>
      <c r="AD1695" s="119"/>
      <c r="AE1695" s="119"/>
      <c r="AG1695" s="146"/>
      <c r="AN1695" s="119"/>
      <c r="AO1695" s="119"/>
      <c r="AP1695" s="119"/>
      <c r="AQ1695" s="119"/>
      <c r="AR1695" s="119"/>
      <c r="AS1695" s="119"/>
      <c r="AT1695" s="119"/>
      <c r="AU1695" s="119"/>
      <c r="AV1695" s="119"/>
    </row>
    <row r="1696" spans="3:64">
      <c r="C1696" s="24"/>
      <c r="D1696" s="24"/>
      <c r="AA1696" s="119"/>
      <c r="AB1696" s="119"/>
      <c r="AC1696" s="119"/>
      <c r="AD1696" s="119"/>
      <c r="AE1696" s="119"/>
      <c r="AG1696" s="146"/>
      <c r="AN1696" s="119"/>
      <c r="AO1696" s="119"/>
      <c r="AP1696" s="119"/>
      <c r="AQ1696" s="119"/>
      <c r="AR1696" s="119"/>
      <c r="AS1696" s="119"/>
      <c r="AT1696" s="119"/>
      <c r="AU1696" s="119"/>
    </row>
    <row r="1697" spans="3:64">
      <c r="C1697" s="24"/>
      <c r="D1697" s="24"/>
      <c r="AA1697" s="119"/>
      <c r="AB1697" s="119"/>
      <c r="AC1697" s="119"/>
      <c r="AD1697" s="119"/>
      <c r="AE1697" s="119"/>
      <c r="AG1697" s="146"/>
      <c r="AN1697" s="119"/>
      <c r="AO1697" s="119"/>
      <c r="AP1697" s="119"/>
      <c r="AQ1697" s="119"/>
      <c r="AR1697" s="119"/>
      <c r="AS1697" s="119"/>
      <c r="AT1697" s="119"/>
      <c r="AU1697" s="119"/>
    </row>
    <row r="1698" spans="3:64">
      <c r="C1698" s="24"/>
      <c r="D1698" s="24"/>
      <c r="AA1698" s="119"/>
      <c r="AB1698" s="119"/>
      <c r="AC1698" s="119"/>
      <c r="AD1698" s="119"/>
      <c r="AE1698" s="119"/>
      <c r="AG1698" s="146"/>
      <c r="AN1698" s="119"/>
      <c r="AO1698" s="119"/>
      <c r="AP1698" s="119"/>
      <c r="AQ1698" s="119"/>
      <c r="AR1698" s="119"/>
      <c r="AS1698" s="119"/>
      <c r="AT1698" s="119"/>
      <c r="AU1698" s="119"/>
    </row>
    <row r="1699" spans="3:64">
      <c r="C1699" s="24"/>
      <c r="D1699" s="24"/>
      <c r="AA1699" s="119"/>
      <c r="AB1699" s="119"/>
      <c r="AC1699" s="119"/>
      <c r="AD1699" s="119"/>
      <c r="AE1699" s="119"/>
      <c r="AG1699" s="146"/>
      <c r="AN1699" s="119"/>
      <c r="AO1699" s="119"/>
      <c r="AP1699" s="119"/>
      <c r="AQ1699" s="119"/>
      <c r="AR1699" s="119"/>
      <c r="AS1699" s="119"/>
      <c r="AT1699" s="119"/>
      <c r="AU1699" s="119"/>
    </row>
    <row r="1700" spans="3:64">
      <c r="C1700" s="24"/>
      <c r="D1700" s="24"/>
      <c r="AA1700" s="119"/>
      <c r="AB1700" s="119"/>
      <c r="AC1700" s="119"/>
      <c r="AD1700" s="119"/>
      <c r="AE1700" s="119"/>
      <c r="AG1700" s="146"/>
      <c r="AN1700" s="119"/>
      <c r="AO1700" s="119"/>
      <c r="AP1700" s="119"/>
      <c r="AQ1700" s="119"/>
      <c r="AR1700" s="119"/>
      <c r="AS1700" s="119"/>
      <c r="AT1700" s="119"/>
      <c r="AU1700" s="119"/>
    </row>
    <row r="1701" spans="3:64">
      <c r="C1701" s="24"/>
      <c r="D1701" s="24"/>
      <c r="AA1701" s="119"/>
      <c r="AB1701" s="119"/>
      <c r="AC1701" s="119"/>
      <c r="AD1701" s="119"/>
      <c r="AE1701" s="119"/>
      <c r="AG1701" s="146"/>
      <c r="AN1701" s="119"/>
      <c r="AO1701" s="119"/>
      <c r="AP1701" s="119"/>
      <c r="AQ1701" s="119"/>
      <c r="AR1701" s="119"/>
      <c r="AS1701" s="119"/>
      <c r="AT1701" s="119"/>
      <c r="AU1701" s="119"/>
    </row>
    <row r="1702" spans="3:64">
      <c r="C1702" s="24"/>
      <c r="D1702" s="24"/>
      <c r="AA1702" s="119"/>
      <c r="AB1702" s="119"/>
      <c r="AC1702" s="119"/>
      <c r="AD1702" s="119"/>
      <c r="AE1702" s="119"/>
      <c r="AG1702" s="146"/>
      <c r="AN1702" s="119"/>
      <c r="AO1702" s="119"/>
      <c r="AP1702" s="119"/>
      <c r="AQ1702" s="119"/>
      <c r="AR1702" s="119"/>
      <c r="AS1702" s="119"/>
      <c r="AT1702" s="119"/>
      <c r="AU1702" s="119"/>
    </row>
    <row r="1703" spans="3:64">
      <c r="C1703" s="24"/>
      <c r="D1703" s="24"/>
      <c r="AA1703" s="119"/>
      <c r="AB1703" s="119"/>
      <c r="AC1703" s="119"/>
      <c r="AD1703" s="119"/>
      <c r="AE1703" s="119"/>
      <c r="AG1703" s="146"/>
      <c r="AN1703" s="119"/>
      <c r="AO1703" s="119"/>
      <c r="AP1703" s="119"/>
      <c r="AQ1703" s="119"/>
      <c r="AR1703" s="119"/>
      <c r="AS1703" s="119"/>
      <c r="AT1703" s="119"/>
      <c r="AU1703" s="119"/>
    </row>
    <row r="1704" spans="3:64">
      <c r="C1704" s="24"/>
      <c r="D1704" s="24"/>
      <c r="AA1704" s="119"/>
      <c r="AB1704" s="119"/>
      <c r="AC1704" s="119"/>
      <c r="AD1704" s="119"/>
      <c r="AE1704" s="119"/>
      <c r="AG1704" s="146"/>
      <c r="AN1704" s="119"/>
      <c r="AO1704" s="119"/>
      <c r="AP1704" s="119"/>
      <c r="AQ1704" s="119"/>
      <c r="AR1704" s="119"/>
      <c r="AS1704" s="119"/>
      <c r="AT1704" s="119"/>
      <c r="AU1704" s="119"/>
      <c r="AV1704" s="119"/>
    </row>
    <row r="1705" spans="3:64">
      <c r="C1705" s="24"/>
      <c r="D1705" s="24"/>
      <c r="AA1705" s="119"/>
      <c r="AB1705" s="119"/>
      <c r="AC1705" s="119"/>
      <c r="AD1705" s="119"/>
      <c r="AE1705" s="119"/>
      <c r="AG1705" s="146"/>
      <c r="AN1705" s="119"/>
      <c r="AO1705" s="119"/>
      <c r="AP1705" s="119"/>
      <c r="AQ1705" s="119"/>
      <c r="AR1705" s="119"/>
      <c r="AS1705" s="119"/>
      <c r="AT1705" s="119"/>
      <c r="AU1705" s="119"/>
      <c r="AV1705" s="119"/>
      <c r="AW1705" s="119"/>
      <c r="AX1705" s="119"/>
      <c r="AY1705" s="119"/>
      <c r="AZ1705" s="119"/>
      <c r="BA1705" s="119"/>
      <c r="BB1705" s="119"/>
      <c r="BC1705" s="119"/>
      <c r="BD1705" s="119"/>
      <c r="BE1705" s="119"/>
      <c r="BF1705" s="119"/>
      <c r="BG1705" s="119"/>
      <c r="BH1705" s="119"/>
      <c r="BI1705" s="119"/>
      <c r="BJ1705" s="119"/>
      <c r="BK1705" s="119"/>
      <c r="BL1705" s="119"/>
    </row>
    <row r="1706" spans="3:64">
      <c r="C1706" s="24"/>
      <c r="D1706" s="24"/>
      <c r="AA1706" s="119"/>
      <c r="AB1706" s="119"/>
      <c r="AC1706" s="119"/>
      <c r="AD1706" s="119"/>
      <c r="AE1706" s="119"/>
      <c r="AG1706" s="146"/>
      <c r="AN1706" s="119"/>
      <c r="AO1706" s="119"/>
      <c r="AP1706" s="119"/>
      <c r="AQ1706" s="119"/>
      <c r="AR1706" s="119"/>
      <c r="AS1706" s="119"/>
      <c r="AT1706" s="119"/>
      <c r="AU1706" s="119"/>
      <c r="AV1706" s="119"/>
    </row>
    <row r="1707" spans="3:64">
      <c r="C1707" s="24"/>
      <c r="D1707" s="24"/>
      <c r="AA1707" s="119"/>
      <c r="AB1707" s="119"/>
      <c r="AC1707" s="119"/>
      <c r="AD1707" s="119"/>
      <c r="AE1707" s="119"/>
      <c r="AG1707" s="146"/>
      <c r="AN1707" s="119"/>
      <c r="AO1707" s="119"/>
      <c r="AP1707" s="119"/>
      <c r="AQ1707" s="119"/>
      <c r="AR1707" s="119"/>
      <c r="AS1707" s="119"/>
      <c r="AT1707" s="119"/>
      <c r="AU1707" s="119"/>
      <c r="AV1707" s="119"/>
    </row>
    <row r="1708" spans="3:64">
      <c r="C1708" s="24"/>
      <c r="D1708" s="24"/>
      <c r="AA1708" s="119"/>
      <c r="AB1708" s="119"/>
      <c r="AC1708" s="119"/>
      <c r="AD1708" s="119"/>
      <c r="AE1708" s="119"/>
      <c r="AG1708" s="146"/>
      <c r="AN1708" s="119"/>
      <c r="AO1708" s="119"/>
      <c r="AP1708" s="119"/>
      <c r="AQ1708" s="119"/>
      <c r="AR1708" s="119"/>
      <c r="AS1708" s="119"/>
      <c r="AT1708" s="119"/>
      <c r="AU1708" s="119"/>
      <c r="AV1708" s="119"/>
      <c r="AX1708" s="119"/>
    </row>
    <row r="1709" spans="3:64">
      <c r="C1709" s="24"/>
      <c r="D1709" s="24"/>
      <c r="AA1709" s="119"/>
      <c r="AB1709" s="119"/>
      <c r="AC1709" s="119"/>
      <c r="AD1709" s="119"/>
      <c r="AE1709" s="119"/>
      <c r="AG1709" s="146"/>
      <c r="AN1709" s="119"/>
      <c r="AO1709" s="119"/>
      <c r="AP1709" s="119"/>
      <c r="AQ1709" s="119"/>
      <c r="AR1709" s="119"/>
      <c r="AS1709" s="119"/>
      <c r="AT1709" s="119"/>
      <c r="AU1709" s="119"/>
      <c r="AV1709" s="119"/>
    </row>
    <row r="1710" spans="3:64">
      <c r="C1710" s="24"/>
      <c r="D1710" s="24"/>
      <c r="AA1710" s="119"/>
      <c r="AB1710" s="119"/>
      <c r="AC1710" s="119"/>
      <c r="AD1710" s="119"/>
      <c r="AE1710" s="119"/>
      <c r="AG1710" s="146"/>
      <c r="AN1710" s="119"/>
      <c r="AO1710" s="119"/>
      <c r="AP1710" s="119"/>
      <c r="AQ1710" s="119"/>
      <c r="AR1710" s="119"/>
      <c r="AS1710" s="119"/>
      <c r="AT1710" s="119"/>
      <c r="AU1710" s="119"/>
    </row>
    <row r="1711" spans="3:64">
      <c r="C1711" s="24"/>
      <c r="D1711" s="24"/>
      <c r="AA1711" s="119"/>
      <c r="AB1711" s="119"/>
      <c r="AC1711" s="119"/>
      <c r="AD1711" s="119"/>
      <c r="AE1711" s="119"/>
      <c r="AG1711" s="146"/>
      <c r="AN1711" s="119"/>
      <c r="AO1711" s="119"/>
      <c r="AP1711" s="119"/>
      <c r="AQ1711" s="119"/>
      <c r="AR1711" s="119"/>
      <c r="AS1711" s="119"/>
      <c r="AT1711" s="119"/>
      <c r="AU1711" s="119"/>
      <c r="AV1711" s="119"/>
      <c r="AX1711" s="119"/>
    </row>
    <row r="1712" spans="3:64">
      <c r="C1712" s="24"/>
      <c r="D1712" s="24"/>
      <c r="AA1712" s="119"/>
      <c r="AB1712" s="119"/>
      <c r="AC1712" s="119"/>
      <c r="AD1712" s="119"/>
      <c r="AE1712" s="119"/>
      <c r="AG1712" s="146"/>
      <c r="AN1712" s="119"/>
      <c r="AO1712" s="119"/>
      <c r="AP1712" s="119"/>
      <c r="AQ1712" s="119"/>
      <c r="AR1712" s="119"/>
      <c r="AS1712" s="119"/>
      <c r="AT1712" s="119"/>
      <c r="AU1712" s="119"/>
      <c r="AV1712" s="119"/>
      <c r="AX1712" s="119"/>
      <c r="AY1712" s="119"/>
      <c r="AZ1712" s="119"/>
      <c r="BA1712" s="119"/>
      <c r="BB1712" s="119"/>
      <c r="BC1712" s="119"/>
      <c r="BD1712" s="119"/>
      <c r="BE1712" s="119"/>
      <c r="BF1712" s="119"/>
      <c r="BG1712" s="119"/>
      <c r="BH1712" s="119"/>
      <c r="BI1712" s="119"/>
      <c r="BJ1712" s="119"/>
      <c r="BK1712" s="119"/>
      <c r="BL1712" s="119"/>
    </row>
    <row r="1713" spans="3:64">
      <c r="C1713" s="24"/>
      <c r="D1713" s="24"/>
      <c r="AA1713" s="119"/>
      <c r="AB1713" s="119"/>
      <c r="AC1713" s="119"/>
      <c r="AD1713" s="119"/>
      <c r="AE1713" s="119"/>
      <c r="AG1713" s="146"/>
      <c r="AN1713" s="119"/>
      <c r="AO1713" s="119"/>
      <c r="AP1713" s="119"/>
      <c r="AQ1713" s="119"/>
      <c r="AR1713" s="119"/>
      <c r="AS1713" s="119"/>
      <c r="AT1713" s="119"/>
      <c r="AU1713" s="119"/>
      <c r="AV1713" s="119"/>
      <c r="AW1713" s="119"/>
      <c r="AX1713" s="119"/>
      <c r="AY1713" s="119"/>
      <c r="AZ1713" s="119"/>
      <c r="BA1713" s="119"/>
      <c r="BB1713" s="119"/>
      <c r="BC1713" s="119"/>
      <c r="BD1713" s="119"/>
      <c r="BE1713" s="119"/>
      <c r="BF1713" s="119"/>
      <c r="BG1713" s="119"/>
      <c r="BH1713" s="119"/>
      <c r="BI1713" s="119"/>
      <c r="BJ1713" s="119"/>
      <c r="BK1713" s="119"/>
      <c r="BL1713" s="119"/>
    </row>
    <row r="1714" spans="3:64">
      <c r="C1714" s="24"/>
      <c r="D1714" s="24"/>
      <c r="AA1714" s="119"/>
      <c r="AB1714" s="119"/>
      <c r="AC1714" s="119"/>
      <c r="AD1714" s="119"/>
      <c r="AE1714" s="119"/>
      <c r="AG1714" s="146"/>
      <c r="AN1714" s="119"/>
      <c r="AO1714" s="119"/>
      <c r="AP1714" s="119"/>
      <c r="AQ1714" s="119"/>
      <c r="AR1714" s="119"/>
      <c r="AS1714" s="119"/>
      <c r="AT1714" s="119"/>
      <c r="AU1714" s="119"/>
      <c r="AV1714" s="119"/>
    </row>
    <row r="1715" spans="3:64">
      <c r="C1715" s="24"/>
      <c r="D1715" s="24"/>
      <c r="AA1715" s="119"/>
      <c r="AB1715" s="119"/>
      <c r="AC1715" s="119"/>
      <c r="AD1715" s="119"/>
      <c r="AE1715" s="119"/>
      <c r="AG1715" s="146"/>
      <c r="AN1715" s="119"/>
      <c r="AO1715" s="119"/>
      <c r="AP1715" s="119"/>
      <c r="AQ1715" s="119"/>
      <c r="AR1715" s="119"/>
      <c r="AS1715" s="119"/>
      <c r="AT1715" s="119"/>
      <c r="AU1715" s="119"/>
    </row>
    <row r="1716" spans="3:64">
      <c r="C1716" s="24"/>
      <c r="D1716" s="24"/>
      <c r="AA1716" s="119"/>
      <c r="AB1716" s="119"/>
      <c r="AC1716" s="119"/>
      <c r="AD1716" s="119"/>
      <c r="AE1716" s="119"/>
      <c r="AG1716" s="146"/>
      <c r="AN1716" s="119"/>
      <c r="AO1716" s="119"/>
      <c r="AP1716" s="119"/>
      <c r="AQ1716" s="119"/>
      <c r="AR1716" s="119"/>
      <c r="AS1716" s="119"/>
      <c r="AT1716" s="119"/>
      <c r="AU1716" s="119"/>
      <c r="AV1716" s="119"/>
    </row>
    <row r="1717" spans="3:64">
      <c r="C1717" s="24"/>
      <c r="D1717" s="24"/>
      <c r="AA1717" s="119"/>
      <c r="AB1717" s="119"/>
      <c r="AC1717" s="119"/>
      <c r="AD1717" s="119"/>
      <c r="AE1717" s="119"/>
      <c r="AG1717" s="146"/>
      <c r="AN1717" s="119"/>
      <c r="AO1717" s="119"/>
      <c r="AP1717" s="119"/>
      <c r="AQ1717" s="119"/>
      <c r="AR1717" s="119"/>
      <c r="AS1717" s="119"/>
      <c r="AT1717" s="119"/>
      <c r="AU1717" s="119"/>
      <c r="AV1717" s="119"/>
    </row>
    <row r="1718" spans="3:64">
      <c r="C1718" s="24"/>
      <c r="D1718" s="24"/>
      <c r="AA1718" s="119"/>
      <c r="AB1718" s="119"/>
      <c r="AC1718" s="119"/>
      <c r="AD1718" s="119"/>
      <c r="AE1718" s="119"/>
      <c r="AG1718" s="146"/>
      <c r="AN1718" s="119"/>
      <c r="AO1718" s="119"/>
      <c r="AP1718" s="119"/>
      <c r="AQ1718" s="119"/>
      <c r="AR1718" s="119"/>
      <c r="AS1718" s="119"/>
      <c r="AT1718" s="119"/>
      <c r="AU1718" s="119"/>
      <c r="AV1718" s="119"/>
    </row>
    <row r="1719" spans="3:64">
      <c r="C1719" s="24"/>
      <c r="D1719" s="24"/>
      <c r="AA1719" s="119"/>
      <c r="AB1719" s="119"/>
      <c r="AC1719" s="119"/>
      <c r="AD1719" s="119"/>
      <c r="AE1719" s="119"/>
      <c r="AG1719" s="146"/>
      <c r="AN1719" s="119"/>
      <c r="AO1719" s="119"/>
      <c r="AP1719" s="119"/>
      <c r="AQ1719" s="119"/>
      <c r="AR1719" s="119"/>
      <c r="AS1719" s="119"/>
      <c r="AT1719" s="119"/>
      <c r="AU1719" s="119"/>
      <c r="AV1719" s="119"/>
    </row>
    <row r="1720" spans="3:64">
      <c r="C1720" s="24"/>
      <c r="D1720" s="24"/>
      <c r="AA1720" s="119"/>
      <c r="AB1720" s="119"/>
      <c r="AC1720" s="119"/>
      <c r="AD1720" s="119"/>
      <c r="AE1720" s="119"/>
      <c r="AG1720" s="146"/>
      <c r="AN1720" s="119"/>
      <c r="AO1720" s="119"/>
      <c r="AP1720" s="119"/>
      <c r="AQ1720" s="119"/>
      <c r="AR1720" s="119"/>
      <c r="AS1720" s="119"/>
      <c r="AT1720" s="119"/>
      <c r="AU1720" s="119"/>
      <c r="AV1720" s="119"/>
    </row>
    <row r="1721" spans="3:64">
      <c r="C1721" s="24"/>
      <c r="D1721" s="24"/>
      <c r="AA1721" s="119"/>
      <c r="AB1721" s="119"/>
      <c r="AC1721" s="119"/>
      <c r="AD1721" s="119"/>
      <c r="AE1721" s="119"/>
      <c r="AG1721" s="146"/>
      <c r="AN1721" s="119"/>
      <c r="AO1721" s="119"/>
      <c r="AP1721" s="119"/>
      <c r="AQ1721" s="119"/>
      <c r="AR1721" s="119"/>
      <c r="AS1721" s="119"/>
      <c r="AT1721" s="119"/>
      <c r="AU1721" s="119"/>
      <c r="AV1721" s="119"/>
      <c r="AX1721" s="119"/>
      <c r="AY1721" s="119"/>
      <c r="AZ1721" s="119"/>
      <c r="BA1721" s="119"/>
      <c r="BB1721" s="119"/>
      <c r="BC1721" s="119"/>
      <c r="BD1721" s="119"/>
      <c r="BE1721" s="119"/>
      <c r="BF1721" s="119"/>
      <c r="BG1721" s="119"/>
      <c r="BH1721" s="119"/>
      <c r="BI1721" s="119"/>
      <c r="BJ1721" s="119"/>
      <c r="BK1721" s="119"/>
      <c r="BL1721" s="119"/>
    </row>
    <row r="1722" spans="3:64">
      <c r="C1722" s="24"/>
      <c r="D1722" s="24"/>
      <c r="AA1722" s="119"/>
      <c r="AB1722" s="119"/>
      <c r="AC1722" s="119"/>
      <c r="AD1722" s="119"/>
      <c r="AE1722" s="119"/>
      <c r="AG1722" s="146"/>
      <c r="AN1722" s="119"/>
      <c r="AO1722" s="119"/>
      <c r="AP1722" s="119"/>
      <c r="AQ1722" s="119"/>
      <c r="AR1722" s="119"/>
      <c r="AS1722" s="119"/>
      <c r="AT1722" s="119"/>
      <c r="AU1722" s="119"/>
    </row>
    <row r="1723" spans="3:64">
      <c r="C1723" s="24"/>
      <c r="D1723" s="24"/>
      <c r="AA1723" s="119"/>
      <c r="AB1723" s="119"/>
      <c r="AC1723" s="119"/>
      <c r="AD1723" s="119"/>
      <c r="AE1723" s="119"/>
      <c r="AG1723" s="146"/>
      <c r="AN1723" s="119"/>
      <c r="AO1723" s="119"/>
      <c r="AP1723" s="119"/>
      <c r="AQ1723" s="119"/>
      <c r="AR1723" s="119"/>
      <c r="AS1723" s="119"/>
      <c r="AT1723" s="119"/>
      <c r="AU1723" s="119"/>
      <c r="AV1723" s="119"/>
    </row>
    <row r="1724" spans="3:64">
      <c r="C1724" s="24"/>
      <c r="D1724" s="24"/>
      <c r="AA1724" s="119"/>
      <c r="AB1724" s="119"/>
      <c r="AC1724" s="119"/>
      <c r="AD1724" s="119"/>
      <c r="AE1724" s="119"/>
      <c r="AG1724" s="146"/>
      <c r="AN1724" s="119"/>
      <c r="AO1724" s="119"/>
      <c r="AP1724" s="119"/>
      <c r="AQ1724" s="119"/>
      <c r="AR1724" s="119"/>
      <c r="AS1724" s="119"/>
      <c r="AT1724" s="119"/>
      <c r="AU1724" s="119"/>
      <c r="AV1724" s="119"/>
    </row>
    <row r="1725" spans="3:64">
      <c r="C1725" s="24"/>
      <c r="D1725" s="24"/>
      <c r="AA1725" s="119"/>
      <c r="AB1725" s="119"/>
      <c r="AC1725" s="119"/>
      <c r="AD1725" s="119"/>
      <c r="AE1725" s="119"/>
      <c r="AG1725" s="146"/>
      <c r="AN1725" s="119"/>
      <c r="AO1725" s="119"/>
      <c r="AP1725" s="119"/>
      <c r="AQ1725" s="119"/>
      <c r="AR1725" s="119"/>
      <c r="AS1725" s="119"/>
      <c r="AT1725" s="119"/>
      <c r="AU1725" s="119"/>
    </row>
    <row r="1726" spans="3:64">
      <c r="C1726" s="24"/>
      <c r="D1726" s="24"/>
      <c r="AA1726" s="119"/>
      <c r="AB1726" s="119"/>
      <c r="AC1726" s="119"/>
      <c r="AD1726" s="119"/>
      <c r="AE1726" s="119"/>
      <c r="AG1726" s="146"/>
      <c r="AN1726" s="119"/>
      <c r="AO1726" s="119"/>
      <c r="AP1726" s="119"/>
      <c r="AQ1726" s="119"/>
      <c r="AR1726" s="119"/>
      <c r="AS1726" s="119"/>
      <c r="AT1726" s="119"/>
      <c r="AU1726" s="119"/>
      <c r="AV1726" s="119"/>
      <c r="AX1726" s="119"/>
      <c r="AY1726" s="119"/>
      <c r="AZ1726" s="119"/>
      <c r="BA1726" s="119"/>
      <c r="BB1726" s="119"/>
      <c r="BC1726" s="119"/>
      <c r="BD1726" s="119"/>
      <c r="BE1726" s="119"/>
      <c r="BF1726" s="119"/>
      <c r="BG1726" s="119"/>
      <c r="BH1726" s="119"/>
      <c r="BI1726" s="119"/>
      <c r="BJ1726" s="119"/>
      <c r="BK1726" s="119"/>
      <c r="BL1726" s="119"/>
    </row>
    <row r="1727" spans="3:64">
      <c r="C1727" s="24"/>
      <c r="D1727" s="24"/>
      <c r="AA1727" s="119"/>
      <c r="AB1727" s="119"/>
      <c r="AC1727" s="119"/>
      <c r="AD1727" s="119"/>
      <c r="AE1727" s="119"/>
      <c r="AG1727" s="146"/>
      <c r="AN1727" s="119"/>
      <c r="AO1727" s="119"/>
      <c r="AP1727" s="119"/>
      <c r="AQ1727" s="119"/>
      <c r="AR1727" s="119"/>
      <c r="AS1727" s="119"/>
      <c r="AT1727" s="119"/>
      <c r="AU1727" s="119"/>
      <c r="AV1727" s="119"/>
    </row>
    <row r="1728" spans="3:64">
      <c r="C1728" s="24"/>
      <c r="D1728" s="24"/>
      <c r="AA1728" s="119"/>
      <c r="AB1728" s="119"/>
      <c r="AC1728" s="119"/>
      <c r="AD1728" s="119"/>
      <c r="AE1728" s="119"/>
      <c r="AG1728" s="146"/>
      <c r="AN1728" s="119"/>
      <c r="AO1728" s="119"/>
      <c r="AP1728" s="119"/>
      <c r="AQ1728" s="119"/>
      <c r="AR1728" s="119"/>
      <c r="AS1728" s="119"/>
      <c r="AT1728" s="119"/>
      <c r="AU1728" s="119"/>
    </row>
    <row r="1729" spans="3:64">
      <c r="C1729" s="24"/>
      <c r="D1729" s="24"/>
      <c r="AA1729" s="119"/>
      <c r="AB1729" s="119"/>
      <c r="AC1729" s="119"/>
      <c r="AD1729" s="119"/>
      <c r="AE1729" s="119"/>
      <c r="AG1729" s="146"/>
      <c r="AN1729" s="119"/>
      <c r="AO1729" s="119"/>
      <c r="AP1729" s="119"/>
      <c r="AQ1729" s="119"/>
      <c r="AR1729" s="119"/>
      <c r="AS1729" s="119"/>
      <c r="AT1729" s="119"/>
      <c r="AU1729" s="119"/>
    </row>
    <row r="1730" spans="3:64">
      <c r="C1730" s="24"/>
      <c r="D1730" s="24"/>
      <c r="AA1730" s="119"/>
      <c r="AB1730" s="119"/>
      <c r="AC1730" s="119"/>
      <c r="AD1730" s="119"/>
      <c r="AE1730" s="119"/>
      <c r="AG1730" s="146"/>
      <c r="AN1730" s="119"/>
      <c r="AO1730" s="119"/>
      <c r="AP1730" s="119"/>
      <c r="AQ1730" s="119"/>
      <c r="AR1730" s="119"/>
      <c r="AS1730" s="119"/>
      <c r="AT1730" s="119"/>
      <c r="AU1730" s="119"/>
    </row>
    <row r="1731" spans="3:64">
      <c r="C1731" s="24"/>
      <c r="D1731" s="24"/>
      <c r="AA1731" s="119"/>
      <c r="AB1731" s="119"/>
      <c r="AC1731" s="119"/>
      <c r="AD1731" s="119"/>
      <c r="AE1731" s="119"/>
      <c r="AG1731" s="146"/>
      <c r="AN1731" s="119"/>
      <c r="AO1731" s="119"/>
      <c r="AP1731" s="119"/>
      <c r="AQ1731" s="119"/>
      <c r="AR1731" s="119"/>
      <c r="AS1731" s="119"/>
      <c r="AT1731" s="119"/>
      <c r="AU1731" s="119"/>
      <c r="AV1731" s="119"/>
      <c r="AX1731" s="119"/>
      <c r="AY1731" s="119"/>
      <c r="AZ1731" s="119"/>
      <c r="BA1731" s="119"/>
      <c r="BB1731" s="119"/>
      <c r="BC1731" s="119"/>
      <c r="BD1731" s="119"/>
      <c r="BE1731" s="119"/>
      <c r="BF1731" s="119"/>
      <c r="BG1731" s="119"/>
      <c r="BH1731" s="119"/>
      <c r="BI1731" s="119"/>
      <c r="BJ1731" s="119"/>
      <c r="BK1731" s="119"/>
      <c r="BL1731" s="119"/>
    </row>
    <row r="1732" spans="3:64">
      <c r="C1732" s="24"/>
      <c r="D1732" s="24"/>
      <c r="AA1732" s="119"/>
      <c r="AB1732" s="119"/>
      <c r="AC1732" s="119"/>
      <c r="AD1732" s="119"/>
      <c r="AE1732" s="119"/>
      <c r="AG1732" s="146"/>
      <c r="AN1732" s="119"/>
      <c r="AO1732" s="119"/>
      <c r="AP1732" s="119"/>
      <c r="AQ1732" s="119"/>
      <c r="AR1732" s="119"/>
      <c r="AS1732" s="119"/>
      <c r="AT1732" s="119"/>
      <c r="AU1732" s="119"/>
    </row>
    <row r="1733" spans="3:64">
      <c r="C1733" s="24"/>
      <c r="D1733" s="24"/>
      <c r="AA1733" s="119"/>
      <c r="AB1733" s="119"/>
      <c r="AC1733" s="119"/>
      <c r="AD1733" s="119"/>
      <c r="AE1733" s="119"/>
      <c r="AG1733" s="146"/>
      <c r="AN1733" s="119"/>
      <c r="AO1733" s="119"/>
      <c r="AP1733" s="119"/>
      <c r="AQ1733" s="119"/>
      <c r="AR1733" s="119"/>
      <c r="AS1733" s="119"/>
      <c r="AT1733" s="119"/>
      <c r="AU1733" s="119"/>
      <c r="AV1733" s="119"/>
      <c r="AX1733" s="119"/>
    </row>
    <row r="1734" spans="3:64">
      <c r="C1734" s="24"/>
      <c r="D1734" s="24"/>
      <c r="AA1734" s="119"/>
      <c r="AB1734" s="119"/>
      <c r="AC1734" s="119"/>
      <c r="AD1734" s="119"/>
      <c r="AE1734" s="119"/>
      <c r="AG1734" s="146"/>
      <c r="AN1734" s="119"/>
      <c r="AO1734" s="119"/>
      <c r="AP1734" s="119"/>
      <c r="AQ1734" s="119"/>
      <c r="AR1734" s="119"/>
      <c r="AS1734" s="119"/>
      <c r="AT1734" s="119"/>
      <c r="AU1734" s="119"/>
    </row>
    <row r="1735" spans="3:64">
      <c r="C1735" s="24"/>
      <c r="D1735" s="24"/>
      <c r="AA1735" s="119"/>
      <c r="AB1735" s="119"/>
      <c r="AC1735" s="119"/>
      <c r="AD1735" s="119"/>
      <c r="AE1735" s="119"/>
      <c r="AG1735" s="146"/>
      <c r="AN1735" s="119"/>
      <c r="AO1735" s="119"/>
      <c r="AP1735" s="119"/>
      <c r="AQ1735" s="119"/>
      <c r="AR1735" s="119"/>
      <c r="AS1735" s="119"/>
      <c r="AT1735" s="119"/>
      <c r="AU1735" s="119"/>
    </row>
    <row r="1736" spans="3:64">
      <c r="C1736" s="24"/>
      <c r="D1736" s="24"/>
      <c r="AA1736" s="119"/>
      <c r="AB1736" s="119"/>
      <c r="AC1736" s="119"/>
      <c r="AD1736" s="119"/>
      <c r="AE1736" s="119"/>
      <c r="AG1736" s="146"/>
      <c r="AN1736" s="119"/>
      <c r="AO1736" s="119"/>
      <c r="AP1736" s="119"/>
      <c r="AQ1736" s="119"/>
      <c r="AR1736" s="119"/>
      <c r="AS1736" s="119"/>
      <c r="AT1736" s="119"/>
      <c r="AU1736" s="119"/>
      <c r="AV1736" s="119"/>
      <c r="AW1736" s="119"/>
      <c r="AX1736" s="119"/>
      <c r="AY1736" s="119"/>
      <c r="AZ1736" s="119"/>
      <c r="BA1736" s="119"/>
      <c r="BB1736" s="119"/>
      <c r="BC1736" s="119"/>
      <c r="BD1736" s="119"/>
      <c r="BE1736" s="119"/>
      <c r="BF1736" s="119"/>
      <c r="BG1736" s="119"/>
      <c r="BH1736" s="119"/>
      <c r="BI1736" s="119"/>
      <c r="BJ1736" s="119"/>
      <c r="BK1736" s="119"/>
      <c r="BL1736" s="119"/>
    </row>
    <row r="1737" spans="3:64">
      <c r="C1737" s="24"/>
      <c r="D1737" s="24"/>
      <c r="AA1737" s="119"/>
      <c r="AB1737" s="119"/>
      <c r="AC1737" s="119"/>
      <c r="AD1737" s="119"/>
      <c r="AE1737" s="119"/>
      <c r="AG1737" s="146"/>
      <c r="AN1737" s="119"/>
      <c r="AO1737" s="119"/>
      <c r="AP1737" s="119"/>
      <c r="AQ1737" s="119"/>
      <c r="AR1737" s="119"/>
      <c r="AS1737" s="119"/>
      <c r="AT1737" s="119"/>
      <c r="AU1737" s="119"/>
      <c r="AV1737" s="119"/>
      <c r="AW1737" s="119"/>
      <c r="AX1737" s="119"/>
      <c r="AY1737" s="119"/>
      <c r="AZ1737" s="119"/>
      <c r="BA1737" s="119"/>
      <c r="BB1737" s="119"/>
      <c r="BC1737" s="119"/>
      <c r="BD1737" s="119"/>
      <c r="BE1737" s="119"/>
      <c r="BF1737" s="119"/>
      <c r="BG1737" s="119"/>
      <c r="BH1737" s="119"/>
      <c r="BI1737" s="119"/>
      <c r="BJ1737" s="119"/>
      <c r="BK1737" s="119"/>
      <c r="BL1737" s="119"/>
    </row>
    <row r="1738" spans="3:64">
      <c r="C1738" s="24"/>
      <c r="D1738" s="24"/>
      <c r="AA1738" s="119"/>
      <c r="AB1738" s="119"/>
      <c r="AC1738" s="119"/>
      <c r="AD1738" s="119"/>
      <c r="AE1738" s="119"/>
      <c r="AG1738" s="146"/>
      <c r="AN1738" s="119"/>
      <c r="AO1738" s="119"/>
      <c r="AP1738" s="119"/>
      <c r="AQ1738" s="119"/>
      <c r="AR1738" s="119"/>
      <c r="AS1738" s="119"/>
      <c r="AT1738" s="119"/>
      <c r="AU1738" s="119"/>
    </row>
    <row r="1739" spans="3:64">
      <c r="C1739" s="24"/>
      <c r="D1739" s="24"/>
      <c r="AA1739" s="119"/>
      <c r="AB1739" s="119"/>
      <c r="AC1739" s="119"/>
      <c r="AD1739" s="119"/>
      <c r="AE1739" s="119"/>
      <c r="AG1739" s="146"/>
      <c r="AN1739" s="119"/>
      <c r="AO1739" s="119"/>
      <c r="AP1739" s="119"/>
      <c r="AQ1739" s="119"/>
      <c r="AR1739" s="119"/>
      <c r="AS1739" s="119"/>
      <c r="AT1739" s="119"/>
      <c r="AU1739" s="119"/>
    </row>
    <row r="1740" spans="3:64">
      <c r="C1740" s="24"/>
      <c r="D1740" s="24"/>
      <c r="AA1740" s="119"/>
      <c r="AB1740" s="119"/>
      <c r="AC1740" s="119"/>
      <c r="AD1740" s="119"/>
      <c r="AE1740" s="119"/>
      <c r="AG1740" s="146"/>
      <c r="AN1740" s="119"/>
      <c r="AO1740" s="119"/>
      <c r="AP1740" s="119"/>
      <c r="AQ1740" s="119"/>
      <c r="AR1740" s="119"/>
      <c r="AS1740" s="119"/>
      <c r="AT1740" s="119"/>
      <c r="AU1740" s="119"/>
      <c r="AV1740" s="119"/>
    </row>
    <row r="1741" spans="3:64">
      <c r="C1741" s="24"/>
      <c r="D1741" s="24"/>
      <c r="AA1741" s="119"/>
      <c r="AB1741" s="119"/>
      <c r="AC1741" s="119"/>
      <c r="AD1741" s="119"/>
      <c r="AE1741" s="119"/>
      <c r="AG1741" s="146"/>
      <c r="AN1741" s="119"/>
      <c r="AO1741" s="119"/>
      <c r="AP1741" s="119"/>
      <c r="AQ1741" s="119"/>
      <c r="AR1741" s="119"/>
      <c r="AS1741" s="119"/>
      <c r="AT1741" s="119"/>
      <c r="AU1741" s="119"/>
    </row>
    <row r="1742" spans="3:64">
      <c r="C1742" s="24"/>
      <c r="D1742" s="24"/>
      <c r="AA1742" s="119"/>
      <c r="AB1742" s="119"/>
      <c r="AC1742" s="119"/>
      <c r="AD1742" s="119"/>
      <c r="AE1742" s="119"/>
      <c r="AG1742" s="146"/>
      <c r="AN1742" s="119"/>
      <c r="AO1742" s="119"/>
      <c r="AP1742" s="119"/>
      <c r="AQ1742" s="119"/>
      <c r="AR1742" s="119"/>
      <c r="AS1742" s="119"/>
      <c r="AT1742" s="119"/>
      <c r="AU1742" s="119"/>
    </row>
    <row r="1743" spans="3:64">
      <c r="C1743" s="24"/>
      <c r="D1743" s="24"/>
      <c r="AA1743" s="119"/>
      <c r="AB1743" s="119"/>
      <c r="AC1743" s="119"/>
      <c r="AD1743" s="119"/>
      <c r="AE1743" s="119"/>
      <c r="AG1743" s="146"/>
      <c r="AN1743" s="119"/>
      <c r="AO1743" s="119"/>
      <c r="AP1743" s="119"/>
      <c r="AQ1743" s="119"/>
      <c r="AR1743" s="119"/>
      <c r="AS1743" s="119"/>
      <c r="AT1743" s="119"/>
      <c r="AU1743" s="119"/>
    </row>
    <row r="1744" spans="3:64">
      <c r="C1744" s="24"/>
      <c r="D1744" s="24"/>
      <c r="AA1744" s="119"/>
      <c r="AB1744" s="119"/>
      <c r="AC1744" s="119"/>
      <c r="AD1744" s="119"/>
      <c r="AE1744" s="119"/>
      <c r="AG1744" s="146"/>
      <c r="AN1744" s="119"/>
      <c r="AO1744" s="119"/>
      <c r="AP1744" s="119"/>
      <c r="AQ1744" s="119"/>
      <c r="AR1744" s="119"/>
      <c r="AS1744" s="119"/>
      <c r="AT1744" s="119"/>
      <c r="AU1744" s="119"/>
    </row>
    <row r="1745" spans="3:64">
      <c r="C1745" s="24"/>
      <c r="D1745" s="24"/>
      <c r="AA1745" s="119"/>
      <c r="AB1745" s="119"/>
      <c r="AC1745" s="119"/>
      <c r="AD1745" s="119"/>
      <c r="AE1745" s="119"/>
      <c r="AG1745" s="146"/>
      <c r="AN1745" s="119"/>
      <c r="AO1745" s="119"/>
      <c r="AP1745" s="119"/>
      <c r="AQ1745" s="119"/>
      <c r="AR1745" s="119"/>
      <c r="AS1745" s="119"/>
      <c r="AT1745" s="119"/>
      <c r="AU1745" s="119"/>
    </row>
    <row r="1746" spans="3:64">
      <c r="C1746" s="24"/>
      <c r="D1746" s="24"/>
      <c r="AA1746" s="119"/>
      <c r="AB1746" s="119"/>
      <c r="AC1746" s="119"/>
      <c r="AD1746" s="119"/>
      <c r="AE1746" s="119"/>
      <c r="AG1746" s="146"/>
      <c r="AN1746" s="119"/>
      <c r="AO1746" s="119"/>
      <c r="AP1746" s="119"/>
      <c r="AQ1746" s="119"/>
      <c r="AR1746" s="119"/>
      <c r="AS1746" s="119"/>
      <c r="AT1746" s="119"/>
      <c r="AU1746" s="119"/>
      <c r="AV1746" s="119"/>
    </row>
    <row r="1747" spans="3:64">
      <c r="C1747" s="24"/>
      <c r="D1747" s="24"/>
      <c r="AA1747" s="119"/>
      <c r="AB1747" s="119"/>
      <c r="AC1747" s="119"/>
      <c r="AD1747" s="119"/>
      <c r="AE1747" s="119"/>
      <c r="AG1747" s="146"/>
      <c r="AN1747" s="119"/>
      <c r="AO1747" s="119"/>
      <c r="AP1747" s="119"/>
      <c r="AQ1747" s="119"/>
      <c r="AR1747" s="119"/>
      <c r="AS1747" s="119"/>
      <c r="AT1747" s="119"/>
      <c r="AU1747" s="119"/>
    </row>
    <row r="1748" spans="3:64">
      <c r="C1748" s="24"/>
      <c r="D1748" s="24"/>
      <c r="AA1748" s="119"/>
      <c r="AB1748" s="119"/>
      <c r="AC1748" s="119"/>
      <c r="AD1748" s="119"/>
      <c r="AE1748" s="119"/>
      <c r="AG1748" s="146"/>
      <c r="AN1748" s="119"/>
      <c r="AO1748" s="119"/>
      <c r="AP1748" s="119"/>
      <c r="AQ1748" s="119"/>
      <c r="AR1748" s="119"/>
      <c r="AS1748" s="119"/>
      <c r="AT1748" s="119"/>
      <c r="AU1748" s="119"/>
    </row>
    <row r="1749" spans="3:64">
      <c r="C1749" s="24"/>
      <c r="D1749" s="24"/>
      <c r="AA1749" s="119"/>
      <c r="AB1749" s="119"/>
      <c r="AC1749" s="119"/>
      <c r="AD1749" s="119"/>
      <c r="AE1749" s="119"/>
      <c r="AG1749" s="146"/>
      <c r="AN1749" s="119"/>
      <c r="AO1749" s="119"/>
      <c r="AP1749" s="119"/>
      <c r="AQ1749" s="119"/>
      <c r="AR1749" s="119"/>
      <c r="AS1749" s="119"/>
      <c r="AT1749" s="119"/>
      <c r="AU1749" s="119"/>
      <c r="AV1749" s="119"/>
      <c r="AW1749" s="119"/>
      <c r="AX1749" s="119"/>
      <c r="AY1749" s="119"/>
      <c r="AZ1749" s="119"/>
      <c r="BA1749" s="119"/>
      <c r="BB1749" s="119"/>
      <c r="BC1749" s="119"/>
      <c r="BD1749" s="119"/>
      <c r="BE1749" s="119"/>
      <c r="BF1749" s="119"/>
      <c r="BG1749" s="119"/>
      <c r="BH1749" s="119"/>
      <c r="BI1749" s="119"/>
      <c r="BJ1749" s="119"/>
      <c r="BK1749" s="119"/>
      <c r="BL1749" s="119"/>
    </row>
    <row r="1750" spans="3:64">
      <c r="C1750" s="24"/>
      <c r="D1750" s="24"/>
      <c r="AA1750" s="119"/>
      <c r="AB1750" s="119"/>
      <c r="AC1750" s="119"/>
      <c r="AD1750" s="119"/>
      <c r="AE1750" s="119"/>
      <c r="AG1750" s="146"/>
      <c r="AN1750" s="119"/>
      <c r="AO1750" s="119"/>
      <c r="AP1750" s="119"/>
      <c r="AQ1750" s="119"/>
      <c r="AR1750" s="119"/>
      <c r="AS1750" s="119"/>
      <c r="AT1750" s="119"/>
      <c r="AU1750" s="119"/>
    </row>
    <row r="1751" spans="3:64">
      <c r="C1751" s="24"/>
      <c r="D1751" s="24"/>
      <c r="AA1751" s="119"/>
      <c r="AB1751" s="119"/>
      <c r="AC1751" s="119"/>
      <c r="AD1751" s="119"/>
      <c r="AE1751" s="119"/>
      <c r="AG1751" s="146"/>
      <c r="AN1751" s="119"/>
      <c r="AO1751" s="119"/>
      <c r="AP1751" s="119"/>
      <c r="AQ1751" s="119"/>
      <c r="AR1751" s="119"/>
      <c r="AS1751" s="119"/>
      <c r="AT1751" s="119"/>
      <c r="AU1751" s="119"/>
    </row>
    <row r="1752" spans="3:64">
      <c r="C1752" s="24"/>
      <c r="D1752" s="24"/>
      <c r="AA1752" s="119"/>
      <c r="AB1752" s="119"/>
      <c r="AC1752" s="119"/>
      <c r="AD1752" s="119"/>
      <c r="AE1752" s="119"/>
      <c r="AG1752" s="146"/>
      <c r="AN1752" s="119"/>
      <c r="AO1752" s="119"/>
      <c r="AP1752" s="119"/>
      <c r="AQ1752" s="119"/>
      <c r="AR1752" s="119"/>
      <c r="AS1752" s="119"/>
      <c r="AT1752" s="119"/>
      <c r="AU1752" s="119"/>
    </row>
    <row r="1753" spans="3:64">
      <c r="C1753" s="24"/>
      <c r="D1753" s="24"/>
      <c r="AA1753" s="119"/>
      <c r="AB1753" s="119"/>
      <c r="AC1753" s="119"/>
      <c r="AD1753" s="119"/>
      <c r="AE1753" s="119"/>
      <c r="AG1753" s="146"/>
      <c r="AN1753" s="119"/>
      <c r="AO1753" s="119"/>
      <c r="AP1753" s="119"/>
      <c r="AQ1753" s="119"/>
      <c r="AR1753" s="119"/>
      <c r="AS1753" s="119"/>
      <c r="AT1753" s="119"/>
      <c r="AU1753" s="119"/>
    </row>
    <row r="1754" spans="3:64">
      <c r="C1754" s="24"/>
      <c r="D1754" s="24"/>
      <c r="AA1754" s="119"/>
      <c r="AB1754" s="119"/>
      <c r="AC1754" s="119"/>
      <c r="AD1754" s="119"/>
      <c r="AE1754" s="119"/>
      <c r="AG1754" s="146"/>
      <c r="AN1754" s="119"/>
      <c r="AO1754" s="119"/>
      <c r="AP1754" s="119"/>
      <c r="AQ1754" s="119"/>
      <c r="AR1754" s="119"/>
      <c r="AS1754" s="119"/>
      <c r="AT1754" s="119"/>
      <c r="AU1754" s="119"/>
    </row>
    <row r="1755" spans="3:64">
      <c r="C1755" s="24"/>
      <c r="D1755" s="24"/>
      <c r="AA1755" s="119"/>
      <c r="AB1755" s="119"/>
      <c r="AC1755" s="119"/>
      <c r="AD1755" s="119"/>
      <c r="AE1755" s="119"/>
      <c r="AG1755" s="146"/>
      <c r="AN1755" s="119"/>
      <c r="AO1755" s="119"/>
      <c r="AP1755" s="119"/>
      <c r="AQ1755" s="119"/>
      <c r="AR1755" s="119"/>
      <c r="AS1755" s="119"/>
      <c r="AT1755" s="119"/>
      <c r="AU1755" s="119"/>
      <c r="AV1755" s="119"/>
      <c r="AW1755" s="119"/>
      <c r="AX1755" s="119"/>
      <c r="AY1755" s="119"/>
      <c r="AZ1755" s="119"/>
      <c r="BA1755" s="119"/>
      <c r="BB1755" s="119"/>
      <c r="BC1755" s="119"/>
      <c r="BD1755" s="119"/>
      <c r="BE1755" s="119"/>
      <c r="BF1755" s="119"/>
      <c r="BG1755" s="119"/>
      <c r="BH1755" s="119"/>
      <c r="BI1755" s="119"/>
      <c r="BJ1755" s="119"/>
      <c r="BK1755" s="119"/>
      <c r="BL1755" s="119"/>
    </row>
    <row r="1756" spans="3:64">
      <c r="C1756" s="24"/>
      <c r="D1756" s="24"/>
      <c r="AA1756" s="119"/>
      <c r="AB1756" s="119"/>
      <c r="AC1756" s="119"/>
      <c r="AD1756" s="119"/>
      <c r="AE1756" s="119"/>
      <c r="AG1756" s="146"/>
      <c r="AN1756" s="119"/>
      <c r="AO1756" s="119"/>
      <c r="AP1756" s="119"/>
      <c r="AQ1756" s="119"/>
      <c r="AR1756" s="119"/>
      <c r="AS1756" s="119"/>
      <c r="AT1756" s="119"/>
      <c r="AU1756" s="119"/>
      <c r="AV1756" s="119"/>
      <c r="AW1756" s="119"/>
      <c r="AX1756" s="119"/>
      <c r="AY1756" s="119"/>
      <c r="AZ1756" s="119"/>
      <c r="BA1756" s="119"/>
      <c r="BB1756" s="119"/>
      <c r="BC1756" s="119"/>
      <c r="BD1756" s="119"/>
      <c r="BE1756" s="119"/>
      <c r="BF1756" s="119"/>
      <c r="BG1756" s="119"/>
      <c r="BH1756" s="119"/>
      <c r="BI1756" s="119"/>
      <c r="BJ1756" s="119"/>
      <c r="BK1756" s="119"/>
      <c r="BL1756" s="119"/>
    </row>
    <row r="1757" spans="3:64">
      <c r="C1757" s="24"/>
      <c r="D1757" s="24"/>
      <c r="AA1757" s="119"/>
      <c r="AB1757" s="119"/>
      <c r="AC1757" s="119"/>
      <c r="AD1757" s="119"/>
      <c r="AE1757" s="119"/>
      <c r="AG1757" s="146"/>
      <c r="AN1757" s="119"/>
      <c r="AO1757" s="119"/>
      <c r="AP1757" s="119"/>
      <c r="AQ1757" s="119"/>
      <c r="AR1757" s="119"/>
      <c r="AS1757" s="119"/>
      <c r="AT1757" s="119"/>
      <c r="AU1757" s="119"/>
      <c r="AV1757" s="119"/>
    </row>
    <row r="1758" spans="3:64">
      <c r="C1758" s="24"/>
      <c r="D1758" s="24"/>
      <c r="AA1758" s="119"/>
      <c r="AB1758" s="119"/>
      <c r="AC1758" s="119"/>
      <c r="AD1758" s="119"/>
      <c r="AE1758" s="119"/>
      <c r="AG1758" s="146"/>
      <c r="AN1758" s="119"/>
      <c r="AO1758" s="119"/>
      <c r="AP1758" s="119"/>
      <c r="AQ1758" s="119"/>
      <c r="AR1758" s="119"/>
      <c r="AS1758" s="119"/>
      <c r="AT1758" s="119"/>
      <c r="AU1758" s="119"/>
      <c r="AV1758" s="119"/>
    </row>
    <row r="1759" spans="3:64">
      <c r="C1759" s="24"/>
      <c r="D1759" s="24"/>
      <c r="AA1759" s="119"/>
      <c r="AB1759" s="119"/>
      <c r="AC1759" s="119"/>
      <c r="AD1759" s="119"/>
      <c r="AE1759" s="119"/>
      <c r="AG1759" s="146"/>
      <c r="AN1759" s="119"/>
      <c r="AO1759" s="119"/>
      <c r="AP1759" s="119"/>
      <c r="AQ1759" s="119"/>
      <c r="AR1759" s="119"/>
      <c r="AS1759" s="119"/>
      <c r="AT1759" s="119"/>
      <c r="AU1759" s="119"/>
    </row>
    <row r="1760" spans="3:64">
      <c r="C1760" s="24"/>
      <c r="D1760" s="24"/>
      <c r="AA1760" s="119"/>
      <c r="AB1760" s="119"/>
      <c r="AC1760" s="119"/>
      <c r="AD1760" s="119"/>
      <c r="AE1760" s="119"/>
      <c r="AG1760" s="146"/>
      <c r="AN1760" s="119"/>
      <c r="AO1760" s="119"/>
      <c r="AP1760" s="119"/>
      <c r="AQ1760" s="119"/>
      <c r="AR1760" s="119"/>
      <c r="AS1760" s="119"/>
      <c r="AT1760" s="119"/>
      <c r="AU1760" s="119"/>
    </row>
    <row r="1761" spans="3:64">
      <c r="C1761" s="24"/>
      <c r="D1761" s="24"/>
      <c r="AA1761" s="119"/>
      <c r="AB1761" s="119"/>
      <c r="AC1761" s="119"/>
      <c r="AD1761" s="119"/>
      <c r="AE1761" s="119"/>
      <c r="AG1761" s="146"/>
      <c r="AN1761" s="119"/>
      <c r="AO1761" s="119"/>
      <c r="AP1761" s="119"/>
      <c r="AQ1761" s="119"/>
      <c r="AR1761" s="119"/>
      <c r="AS1761" s="119"/>
      <c r="AT1761" s="119"/>
      <c r="AU1761" s="119"/>
      <c r="AV1761" s="119"/>
      <c r="AW1761" s="119"/>
      <c r="AX1761" s="119"/>
      <c r="AY1761" s="119"/>
      <c r="AZ1761" s="119"/>
      <c r="BA1761" s="119"/>
      <c r="BB1761" s="119"/>
      <c r="BC1761" s="119"/>
      <c r="BD1761" s="119"/>
      <c r="BE1761" s="119"/>
      <c r="BF1761" s="119"/>
      <c r="BG1761" s="119"/>
      <c r="BH1761" s="119"/>
      <c r="BI1761" s="119"/>
      <c r="BJ1761" s="119"/>
      <c r="BK1761" s="119"/>
      <c r="BL1761" s="119"/>
    </row>
    <row r="1762" spans="3:64">
      <c r="C1762" s="24"/>
      <c r="D1762" s="24"/>
      <c r="AA1762" s="119"/>
      <c r="AB1762" s="119"/>
      <c r="AC1762" s="119"/>
      <c r="AD1762" s="119"/>
      <c r="AE1762" s="119"/>
      <c r="AG1762" s="146"/>
      <c r="AN1762" s="119"/>
      <c r="AO1762" s="119"/>
      <c r="AP1762" s="119"/>
      <c r="AQ1762" s="119"/>
      <c r="AR1762" s="119"/>
      <c r="AS1762" s="119"/>
      <c r="AT1762" s="119"/>
      <c r="AU1762" s="119"/>
      <c r="AV1762" s="119"/>
      <c r="AX1762" s="119"/>
      <c r="AY1762" s="119"/>
      <c r="AZ1762" s="119"/>
      <c r="BA1762" s="119"/>
      <c r="BB1762" s="119"/>
      <c r="BC1762" s="119"/>
      <c r="BD1762" s="119"/>
      <c r="BE1762" s="119"/>
      <c r="BF1762" s="119"/>
      <c r="BG1762" s="119"/>
      <c r="BH1762" s="119"/>
      <c r="BI1762" s="119"/>
      <c r="BJ1762" s="119"/>
      <c r="BK1762" s="119"/>
      <c r="BL1762" s="119"/>
    </row>
    <row r="1763" spans="3:64">
      <c r="C1763" s="24"/>
      <c r="D1763" s="24"/>
      <c r="AA1763" s="119"/>
      <c r="AB1763" s="119"/>
      <c r="AC1763" s="119"/>
      <c r="AD1763" s="119"/>
      <c r="AE1763" s="119"/>
      <c r="AG1763" s="146"/>
      <c r="AN1763" s="119"/>
      <c r="AO1763" s="119"/>
      <c r="AP1763" s="119"/>
      <c r="AQ1763" s="119"/>
      <c r="AR1763" s="119"/>
      <c r="AS1763" s="119"/>
      <c r="AT1763" s="119"/>
      <c r="AU1763" s="119"/>
    </row>
    <row r="1764" spans="3:64">
      <c r="C1764" s="24"/>
      <c r="D1764" s="24"/>
      <c r="AA1764" s="119"/>
      <c r="AB1764" s="119"/>
      <c r="AC1764" s="119"/>
      <c r="AD1764" s="119"/>
      <c r="AE1764" s="119"/>
      <c r="AG1764" s="146"/>
      <c r="AN1764" s="119"/>
      <c r="AO1764" s="119"/>
      <c r="AP1764" s="119"/>
      <c r="AQ1764" s="119"/>
      <c r="AR1764" s="119"/>
      <c r="AS1764" s="119"/>
      <c r="AT1764" s="119"/>
      <c r="AU1764" s="119"/>
      <c r="AV1764" s="119"/>
    </row>
    <row r="1765" spans="3:64">
      <c r="C1765" s="24"/>
      <c r="D1765" s="24"/>
      <c r="AA1765" s="119"/>
      <c r="AB1765" s="119"/>
      <c r="AC1765" s="119"/>
      <c r="AD1765" s="119"/>
      <c r="AE1765" s="119"/>
      <c r="AG1765" s="146"/>
      <c r="AN1765" s="119"/>
      <c r="AO1765" s="119"/>
      <c r="AP1765" s="119"/>
      <c r="AQ1765" s="119"/>
      <c r="AR1765" s="119"/>
      <c r="AS1765" s="119"/>
      <c r="AT1765" s="119"/>
      <c r="AU1765" s="119"/>
    </row>
    <row r="1766" spans="3:64">
      <c r="C1766" s="24"/>
      <c r="D1766" s="24"/>
      <c r="AA1766" s="119"/>
      <c r="AB1766" s="119"/>
      <c r="AC1766" s="119"/>
      <c r="AD1766" s="119"/>
      <c r="AE1766" s="119"/>
      <c r="AG1766" s="146"/>
      <c r="AN1766" s="119"/>
      <c r="AO1766" s="119"/>
      <c r="AP1766" s="119"/>
      <c r="AQ1766" s="119"/>
      <c r="AR1766" s="119"/>
      <c r="AS1766" s="119"/>
      <c r="AT1766" s="119"/>
      <c r="AU1766" s="119"/>
      <c r="AV1766" s="119"/>
    </row>
    <row r="1767" spans="3:64">
      <c r="C1767" s="24"/>
      <c r="D1767" s="24"/>
      <c r="AA1767" s="119"/>
      <c r="AB1767" s="119"/>
      <c r="AC1767" s="119"/>
      <c r="AD1767" s="119"/>
      <c r="AE1767" s="119"/>
      <c r="AG1767" s="146"/>
      <c r="AN1767" s="119"/>
      <c r="AO1767" s="119"/>
      <c r="AP1767" s="119"/>
      <c r="AQ1767" s="119"/>
      <c r="AR1767" s="119"/>
      <c r="AS1767" s="119"/>
      <c r="AT1767" s="119"/>
      <c r="AU1767" s="119"/>
    </row>
    <row r="1768" spans="3:64">
      <c r="C1768" s="24"/>
      <c r="D1768" s="24"/>
      <c r="AA1768" s="119"/>
      <c r="AB1768" s="119"/>
      <c r="AC1768" s="119"/>
      <c r="AD1768" s="119"/>
      <c r="AE1768" s="119"/>
      <c r="AG1768" s="146"/>
      <c r="AN1768" s="119"/>
      <c r="AO1768" s="119"/>
      <c r="AP1768" s="119"/>
      <c r="AQ1768" s="119"/>
      <c r="AR1768" s="119"/>
      <c r="AS1768" s="119"/>
      <c r="AT1768" s="119"/>
      <c r="AU1768" s="119"/>
      <c r="AV1768" s="119"/>
    </row>
    <row r="1769" spans="3:64">
      <c r="C1769" s="24"/>
      <c r="D1769" s="24"/>
      <c r="AA1769" s="119"/>
      <c r="AB1769" s="119"/>
      <c r="AC1769" s="119"/>
      <c r="AD1769" s="119"/>
      <c r="AE1769" s="119"/>
      <c r="AG1769" s="146"/>
      <c r="AN1769" s="119"/>
      <c r="AO1769" s="119"/>
      <c r="AP1769" s="119"/>
      <c r="AQ1769" s="119"/>
      <c r="AR1769" s="119"/>
      <c r="AS1769" s="119"/>
      <c r="AT1769" s="119"/>
      <c r="AU1769" s="119"/>
      <c r="AV1769" s="119"/>
      <c r="AW1769" s="119"/>
      <c r="AX1769" s="119"/>
      <c r="AY1769" s="119"/>
      <c r="AZ1769" s="119"/>
      <c r="BA1769" s="119"/>
      <c r="BB1769" s="119"/>
      <c r="BC1769" s="119"/>
      <c r="BD1769" s="119"/>
      <c r="BE1769" s="119"/>
      <c r="BF1769" s="119"/>
      <c r="BG1769" s="119"/>
      <c r="BH1769" s="119"/>
      <c r="BI1769" s="119"/>
      <c r="BJ1769" s="119"/>
      <c r="BK1769" s="119"/>
      <c r="BL1769" s="119"/>
    </row>
    <row r="1770" spans="3:64">
      <c r="C1770" s="24"/>
      <c r="D1770" s="24"/>
      <c r="AA1770" s="119"/>
      <c r="AB1770" s="119"/>
      <c r="AC1770" s="119"/>
      <c r="AD1770" s="119"/>
      <c r="AE1770" s="119"/>
      <c r="AG1770" s="146"/>
      <c r="AN1770" s="119"/>
      <c r="AO1770" s="119"/>
      <c r="AP1770" s="119"/>
      <c r="AQ1770" s="119"/>
      <c r="AR1770" s="119"/>
      <c r="AS1770" s="119"/>
      <c r="AT1770" s="119"/>
      <c r="AU1770" s="119"/>
    </row>
    <row r="1771" spans="3:64">
      <c r="C1771" s="24"/>
      <c r="D1771" s="24"/>
      <c r="AA1771" s="119"/>
      <c r="AB1771" s="119"/>
      <c r="AC1771" s="119"/>
      <c r="AD1771" s="119"/>
      <c r="AE1771" s="119"/>
      <c r="AG1771" s="146"/>
      <c r="AN1771" s="119"/>
      <c r="AO1771" s="119"/>
      <c r="AP1771" s="119"/>
      <c r="AQ1771" s="119"/>
      <c r="AR1771" s="119"/>
      <c r="AS1771" s="119"/>
      <c r="AT1771" s="119"/>
      <c r="AU1771" s="119"/>
    </row>
    <row r="1772" spans="3:64">
      <c r="C1772" s="24"/>
      <c r="D1772" s="24"/>
      <c r="AA1772" s="119"/>
      <c r="AB1772" s="119"/>
      <c r="AC1772" s="119"/>
      <c r="AD1772" s="119"/>
      <c r="AE1772" s="119"/>
      <c r="AG1772" s="146"/>
      <c r="AN1772" s="119"/>
      <c r="AO1772" s="119"/>
      <c r="AP1772" s="119"/>
      <c r="AQ1772" s="119"/>
      <c r="AR1772" s="119"/>
      <c r="AS1772" s="119"/>
      <c r="AT1772" s="119"/>
      <c r="AU1772" s="119"/>
    </row>
    <row r="1773" spans="3:64">
      <c r="C1773" s="24"/>
      <c r="D1773" s="24"/>
      <c r="AA1773" s="119"/>
      <c r="AB1773" s="119"/>
      <c r="AC1773" s="119"/>
      <c r="AD1773" s="119"/>
      <c r="AE1773" s="119"/>
      <c r="AG1773" s="146"/>
      <c r="AN1773" s="119"/>
      <c r="AO1773" s="119"/>
      <c r="AP1773" s="119"/>
      <c r="AQ1773" s="119"/>
      <c r="AR1773" s="119"/>
      <c r="AS1773" s="119"/>
      <c r="AT1773" s="119"/>
      <c r="AU1773" s="119"/>
    </row>
    <row r="1774" spans="3:64">
      <c r="C1774" s="24"/>
      <c r="D1774" s="24"/>
      <c r="AA1774" s="119"/>
      <c r="AB1774" s="119"/>
      <c r="AC1774" s="119"/>
      <c r="AD1774" s="119"/>
      <c r="AE1774" s="119"/>
      <c r="AG1774" s="146"/>
      <c r="AN1774" s="119"/>
      <c r="AO1774" s="119"/>
      <c r="AP1774" s="119"/>
      <c r="AQ1774" s="119"/>
      <c r="AR1774" s="119"/>
      <c r="AS1774" s="119"/>
      <c r="AT1774" s="119"/>
      <c r="AU1774" s="119"/>
    </row>
    <row r="1775" spans="3:64">
      <c r="C1775" s="24"/>
      <c r="D1775" s="24"/>
      <c r="AA1775" s="119"/>
      <c r="AB1775" s="119"/>
      <c r="AC1775" s="119"/>
      <c r="AD1775" s="119"/>
      <c r="AE1775" s="119"/>
      <c r="AG1775" s="146"/>
      <c r="AN1775" s="119"/>
      <c r="AO1775" s="119"/>
      <c r="AP1775" s="119"/>
      <c r="AQ1775" s="119"/>
      <c r="AR1775" s="119"/>
      <c r="AS1775" s="119"/>
      <c r="AT1775" s="119"/>
      <c r="AU1775" s="119"/>
    </row>
    <row r="1776" spans="3:64">
      <c r="C1776" s="24"/>
      <c r="D1776" s="24"/>
      <c r="AA1776" s="119"/>
      <c r="AB1776" s="119"/>
      <c r="AC1776" s="119"/>
      <c r="AD1776" s="119"/>
      <c r="AE1776" s="119"/>
      <c r="AG1776" s="146"/>
      <c r="AN1776" s="119"/>
      <c r="AO1776" s="119"/>
      <c r="AP1776" s="119"/>
      <c r="AQ1776" s="119"/>
      <c r="AR1776" s="119"/>
      <c r="AS1776" s="119"/>
      <c r="AT1776" s="119"/>
      <c r="AU1776" s="119"/>
    </row>
    <row r="1777" spans="3:48">
      <c r="C1777" s="24"/>
      <c r="D1777" s="24"/>
      <c r="AA1777" s="119"/>
      <c r="AB1777" s="119"/>
      <c r="AC1777" s="119"/>
      <c r="AD1777" s="119"/>
      <c r="AE1777" s="119"/>
      <c r="AG1777" s="146"/>
      <c r="AN1777" s="119"/>
      <c r="AO1777" s="119"/>
      <c r="AP1777" s="119"/>
      <c r="AQ1777" s="119"/>
      <c r="AR1777" s="119"/>
      <c r="AS1777" s="119"/>
      <c r="AT1777" s="119"/>
      <c r="AU1777" s="119"/>
    </row>
    <row r="1778" spans="3:48">
      <c r="C1778" s="24"/>
      <c r="D1778" s="24"/>
      <c r="AA1778" s="119"/>
      <c r="AB1778" s="119"/>
      <c r="AC1778" s="119"/>
      <c r="AD1778" s="119"/>
      <c r="AE1778" s="119"/>
      <c r="AG1778" s="146"/>
      <c r="AN1778" s="119"/>
      <c r="AO1778" s="119"/>
      <c r="AP1778" s="119"/>
      <c r="AQ1778" s="119"/>
      <c r="AR1778" s="119"/>
      <c r="AS1778" s="119"/>
      <c r="AT1778" s="119"/>
      <c r="AU1778" s="119"/>
    </row>
    <row r="1779" spans="3:48">
      <c r="C1779" s="24"/>
      <c r="D1779" s="24"/>
      <c r="AA1779" s="119"/>
      <c r="AB1779" s="119"/>
      <c r="AC1779" s="119"/>
      <c r="AD1779" s="119"/>
      <c r="AE1779" s="119"/>
      <c r="AG1779" s="146"/>
      <c r="AN1779" s="119"/>
      <c r="AO1779" s="119"/>
      <c r="AP1779" s="119"/>
      <c r="AQ1779" s="119"/>
      <c r="AR1779" s="119"/>
      <c r="AS1779" s="119"/>
      <c r="AT1779" s="119"/>
      <c r="AU1779" s="119"/>
    </row>
    <row r="1780" spans="3:48">
      <c r="C1780" s="24"/>
      <c r="D1780" s="24"/>
      <c r="AA1780" s="119"/>
      <c r="AB1780" s="119"/>
      <c r="AC1780" s="119"/>
      <c r="AD1780" s="119"/>
      <c r="AE1780" s="119"/>
      <c r="AG1780" s="146"/>
      <c r="AN1780" s="119"/>
      <c r="AO1780" s="119"/>
      <c r="AP1780" s="119"/>
      <c r="AQ1780" s="119"/>
      <c r="AR1780" s="119"/>
      <c r="AS1780" s="119"/>
      <c r="AT1780" s="119"/>
      <c r="AU1780" s="119"/>
      <c r="AV1780" s="119"/>
    </row>
    <row r="1781" spans="3:48">
      <c r="C1781" s="24"/>
      <c r="D1781" s="24"/>
      <c r="AA1781" s="119"/>
      <c r="AB1781" s="119"/>
      <c r="AC1781" s="119"/>
      <c r="AD1781" s="119"/>
      <c r="AE1781" s="119"/>
      <c r="AG1781" s="146"/>
      <c r="AN1781" s="119"/>
      <c r="AO1781" s="119"/>
      <c r="AP1781" s="119"/>
      <c r="AQ1781" s="119"/>
      <c r="AR1781" s="119"/>
      <c r="AS1781" s="119"/>
      <c r="AT1781" s="119"/>
      <c r="AU1781" s="119"/>
    </row>
    <row r="1782" spans="3:48">
      <c r="C1782" s="24"/>
      <c r="D1782" s="24"/>
      <c r="AA1782" s="119"/>
      <c r="AB1782" s="119"/>
      <c r="AC1782" s="119"/>
      <c r="AD1782" s="119"/>
      <c r="AE1782" s="119"/>
      <c r="AG1782" s="146"/>
      <c r="AN1782" s="119"/>
      <c r="AO1782" s="119"/>
      <c r="AP1782" s="119"/>
      <c r="AQ1782" s="119"/>
      <c r="AR1782" s="119"/>
      <c r="AS1782" s="119"/>
      <c r="AT1782" s="119"/>
      <c r="AU1782" s="119"/>
    </row>
    <row r="1783" spans="3:48">
      <c r="C1783" s="24"/>
      <c r="D1783" s="24"/>
      <c r="AA1783" s="119"/>
      <c r="AB1783" s="119"/>
      <c r="AC1783" s="119"/>
      <c r="AD1783" s="119"/>
      <c r="AE1783" s="119"/>
      <c r="AG1783" s="146"/>
      <c r="AN1783" s="119"/>
      <c r="AO1783" s="119"/>
      <c r="AP1783" s="119"/>
      <c r="AQ1783" s="119"/>
      <c r="AR1783" s="119"/>
      <c r="AS1783" s="119"/>
      <c r="AT1783" s="119"/>
      <c r="AU1783" s="119"/>
    </row>
    <row r="1784" spans="3:48">
      <c r="C1784" s="24"/>
      <c r="D1784" s="24"/>
      <c r="AA1784" s="119"/>
      <c r="AB1784" s="119"/>
      <c r="AC1784" s="119"/>
      <c r="AD1784" s="119"/>
      <c r="AE1784" s="119"/>
      <c r="AG1784" s="146"/>
      <c r="AN1784" s="119"/>
      <c r="AO1784" s="119"/>
      <c r="AP1784" s="119"/>
      <c r="AQ1784" s="119"/>
      <c r="AR1784" s="119"/>
      <c r="AS1784" s="119"/>
      <c r="AT1784" s="119"/>
      <c r="AU1784" s="119"/>
    </row>
    <row r="1785" spans="3:48">
      <c r="C1785" s="24"/>
      <c r="D1785" s="24"/>
      <c r="AA1785" s="119"/>
      <c r="AB1785" s="119"/>
      <c r="AC1785" s="119"/>
      <c r="AD1785" s="119"/>
      <c r="AE1785" s="119"/>
      <c r="AG1785" s="146"/>
      <c r="AN1785" s="119"/>
      <c r="AO1785" s="119"/>
      <c r="AP1785" s="119"/>
      <c r="AQ1785" s="119"/>
      <c r="AR1785" s="119"/>
      <c r="AS1785" s="119"/>
      <c r="AT1785" s="119"/>
      <c r="AU1785" s="119"/>
      <c r="AV1785" s="119"/>
    </row>
    <row r="1786" spans="3:48">
      <c r="C1786" s="24"/>
      <c r="D1786" s="24"/>
      <c r="AA1786" s="119"/>
      <c r="AB1786" s="119"/>
      <c r="AC1786" s="119"/>
      <c r="AD1786" s="119"/>
      <c r="AE1786" s="119"/>
      <c r="AG1786" s="146"/>
      <c r="AN1786" s="119"/>
      <c r="AO1786" s="119"/>
      <c r="AP1786" s="119"/>
      <c r="AQ1786" s="119"/>
      <c r="AR1786" s="119"/>
      <c r="AS1786" s="119"/>
      <c r="AT1786" s="119"/>
      <c r="AU1786" s="119"/>
    </row>
    <row r="1787" spans="3:48">
      <c r="C1787" s="24"/>
      <c r="D1787" s="24"/>
      <c r="AA1787" s="119"/>
      <c r="AB1787" s="119"/>
      <c r="AC1787" s="119"/>
      <c r="AD1787" s="119"/>
      <c r="AE1787" s="119"/>
      <c r="AG1787" s="146"/>
      <c r="AN1787" s="119"/>
      <c r="AO1787" s="119"/>
      <c r="AP1787" s="119"/>
      <c r="AQ1787" s="119"/>
      <c r="AR1787" s="119"/>
      <c r="AS1787" s="119"/>
      <c r="AT1787" s="119"/>
      <c r="AU1787" s="119"/>
    </row>
    <row r="1788" spans="3:48">
      <c r="C1788" s="24"/>
      <c r="D1788" s="24"/>
      <c r="AA1788" s="119"/>
      <c r="AB1788" s="119"/>
      <c r="AC1788" s="119"/>
      <c r="AD1788" s="119"/>
      <c r="AE1788" s="119"/>
      <c r="AG1788" s="146"/>
      <c r="AN1788" s="119"/>
      <c r="AO1788" s="119"/>
      <c r="AP1788" s="119"/>
      <c r="AQ1788" s="119"/>
      <c r="AR1788" s="119"/>
      <c r="AS1788" s="119"/>
      <c r="AT1788" s="119"/>
      <c r="AU1788" s="119"/>
    </row>
    <row r="1789" spans="3:48">
      <c r="C1789" s="24"/>
      <c r="D1789" s="24"/>
      <c r="AA1789" s="119"/>
      <c r="AB1789" s="119"/>
      <c r="AC1789" s="119"/>
      <c r="AD1789" s="119"/>
      <c r="AE1789" s="119"/>
      <c r="AG1789" s="146"/>
      <c r="AN1789" s="119"/>
      <c r="AO1789" s="119"/>
      <c r="AP1789" s="119"/>
      <c r="AQ1789" s="119"/>
      <c r="AR1789" s="119"/>
      <c r="AS1789" s="119"/>
      <c r="AT1789" s="119"/>
      <c r="AU1789" s="119"/>
    </row>
    <row r="1790" spans="3:48">
      <c r="C1790" s="24"/>
      <c r="D1790" s="24"/>
      <c r="AA1790" s="119"/>
      <c r="AB1790" s="119"/>
      <c r="AC1790" s="119"/>
      <c r="AD1790" s="119"/>
      <c r="AE1790" s="119"/>
      <c r="AG1790" s="146"/>
      <c r="AN1790" s="119"/>
      <c r="AO1790" s="119"/>
      <c r="AP1790" s="119"/>
      <c r="AQ1790" s="119"/>
      <c r="AR1790" s="119"/>
      <c r="AS1790" s="119"/>
      <c r="AT1790" s="119"/>
      <c r="AU1790" s="119"/>
    </row>
    <row r="1791" spans="3:48">
      <c r="C1791" s="24"/>
      <c r="D1791" s="24"/>
      <c r="AA1791" s="119"/>
      <c r="AB1791" s="119"/>
      <c r="AC1791" s="119"/>
      <c r="AD1791" s="119"/>
      <c r="AE1791" s="119"/>
      <c r="AG1791" s="146"/>
      <c r="AN1791" s="119"/>
      <c r="AO1791" s="119"/>
      <c r="AP1791" s="119"/>
      <c r="AQ1791" s="119"/>
      <c r="AR1791" s="119"/>
      <c r="AS1791" s="119"/>
      <c r="AT1791" s="119"/>
      <c r="AU1791" s="119"/>
    </row>
    <row r="1792" spans="3:48">
      <c r="C1792" s="24"/>
      <c r="D1792" s="24"/>
      <c r="AA1792" s="119"/>
      <c r="AB1792" s="119"/>
      <c r="AC1792" s="119"/>
      <c r="AD1792" s="119"/>
      <c r="AE1792" s="119"/>
      <c r="AG1792" s="146"/>
      <c r="AN1792" s="119"/>
      <c r="AO1792" s="119"/>
      <c r="AP1792" s="119"/>
      <c r="AQ1792" s="119"/>
      <c r="AR1792" s="119"/>
      <c r="AS1792" s="119"/>
      <c r="AT1792" s="119"/>
      <c r="AU1792" s="119"/>
    </row>
    <row r="1793" spans="3:64">
      <c r="C1793" s="24"/>
      <c r="D1793" s="24"/>
      <c r="AA1793" s="119"/>
      <c r="AB1793" s="119"/>
      <c r="AC1793" s="119"/>
      <c r="AD1793" s="119"/>
      <c r="AE1793" s="119"/>
      <c r="AG1793" s="146"/>
      <c r="AN1793" s="119"/>
      <c r="AO1793" s="119"/>
      <c r="AP1793" s="119"/>
      <c r="AQ1793" s="119"/>
      <c r="AR1793" s="119"/>
      <c r="AS1793" s="119"/>
      <c r="AT1793" s="119"/>
      <c r="AU1793" s="119"/>
    </row>
    <row r="1794" spans="3:64">
      <c r="C1794" s="24"/>
      <c r="D1794" s="24"/>
      <c r="AA1794" s="119"/>
      <c r="AB1794" s="119"/>
      <c r="AC1794" s="119"/>
      <c r="AD1794" s="119"/>
      <c r="AE1794" s="119"/>
      <c r="AG1794" s="146"/>
      <c r="AN1794" s="119"/>
      <c r="AO1794" s="119"/>
      <c r="AP1794" s="119"/>
      <c r="AQ1794" s="119"/>
      <c r="AR1794" s="119"/>
      <c r="AS1794" s="119"/>
      <c r="AT1794" s="119"/>
      <c r="AU1794" s="119"/>
      <c r="AV1794" s="119"/>
    </row>
    <row r="1795" spans="3:64">
      <c r="C1795" s="24"/>
      <c r="D1795" s="24"/>
      <c r="AA1795" s="119"/>
      <c r="AB1795" s="119"/>
      <c r="AC1795" s="119"/>
      <c r="AD1795" s="119"/>
      <c r="AE1795" s="119"/>
      <c r="AG1795" s="146"/>
      <c r="AN1795" s="119"/>
      <c r="AO1795" s="119"/>
      <c r="AP1795" s="119"/>
      <c r="AQ1795" s="119"/>
      <c r="AR1795" s="119"/>
      <c r="AS1795" s="119"/>
      <c r="AT1795" s="119"/>
      <c r="AU1795" s="119"/>
    </row>
    <row r="1796" spans="3:64">
      <c r="C1796" s="24"/>
      <c r="D1796" s="24"/>
      <c r="AA1796" s="119"/>
      <c r="AB1796" s="119"/>
      <c r="AC1796" s="119"/>
      <c r="AD1796" s="119"/>
      <c r="AE1796" s="119"/>
      <c r="AG1796" s="146"/>
      <c r="AN1796" s="119"/>
      <c r="AO1796" s="119"/>
      <c r="AP1796" s="119"/>
      <c r="AQ1796" s="119"/>
      <c r="AR1796" s="119"/>
      <c r="AS1796" s="119"/>
      <c r="AT1796" s="119"/>
      <c r="AU1796" s="119"/>
      <c r="AV1796" s="119"/>
      <c r="AX1796" s="119"/>
    </row>
    <row r="1797" spans="3:64">
      <c r="C1797" s="24"/>
      <c r="D1797" s="24"/>
      <c r="AA1797" s="119"/>
      <c r="AB1797" s="119"/>
      <c r="AC1797" s="119"/>
      <c r="AD1797" s="119"/>
      <c r="AE1797" s="119"/>
      <c r="AG1797" s="146"/>
      <c r="AN1797" s="119"/>
      <c r="AO1797" s="119"/>
      <c r="AP1797" s="119"/>
      <c r="AQ1797" s="119"/>
      <c r="AR1797" s="119"/>
      <c r="AS1797" s="119"/>
      <c r="AT1797" s="119"/>
      <c r="AU1797" s="119"/>
      <c r="AV1797" s="119"/>
      <c r="AW1797" s="119"/>
      <c r="AX1797" s="119"/>
      <c r="AY1797" s="119"/>
      <c r="AZ1797" s="119"/>
      <c r="BA1797" s="119"/>
      <c r="BB1797" s="119"/>
      <c r="BC1797" s="119"/>
      <c r="BD1797" s="119"/>
      <c r="BE1797" s="119"/>
      <c r="BF1797" s="119"/>
      <c r="BG1797" s="119"/>
      <c r="BH1797" s="119"/>
      <c r="BI1797" s="119"/>
      <c r="BJ1797" s="119"/>
      <c r="BK1797" s="119"/>
      <c r="BL1797" s="119"/>
    </row>
    <row r="1798" spans="3:64">
      <c r="C1798" s="24"/>
      <c r="D1798" s="24"/>
      <c r="AA1798" s="119"/>
      <c r="AB1798" s="119"/>
      <c r="AC1798" s="119"/>
      <c r="AD1798" s="119"/>
      <c r="AE1798" s="119"/>
      <c r="AG1798" s="146"/>
      <c r="AN1798" s="119"/>
      <c r="AO1798" s="119"/>
      <c r="AP1798" s="119"/>
      <c r="AQ1798" s="119"/>
      <c r="AR1798" s="119"/>
      <c r="AS1798" s="119"/>
      <c r="AT1798" s="119"/>
      <c r="AU1798" s="119"/>
    </row>
    <row r="1799" spans="3:64">
      <c r="C1799" s="24"/>
      <c r="D1799" s="24"/>
      <c r="AA1799" s="119"/>
      <c r="AB1799" s="119"/>
      <c r="AC1799" s="119"/>
      <c r="AD1799" s="119"/>
      <c r="AE1799" s="119"/>
      <c r="AG1799" s="146"/>
      <c r="AN1799" s="119"/>
      <c r="AO1799" s="119"/>
      <c r="AP1799" s="119"/>
      <c r="AQ1799" s="119"/>
      <c r="AR1799" s="119"/>
      <c r="AS1799" s="119"/>
      <c r="AT1799" s="119"/>
      <c r="AU1799" s="119"/>
    </row>
    <row r="1800" spans="3:64">
      <c r="C1800" s="24"/>
      <c r="D1800" s="24"/>
      <c r="AA1800" s="119"/>
      <c r="AB1800" s="119"/>
      <c r="AC1800" s="119"/>
      <c r="AD1800" s="119"/>
      <c r="AE1800" s="119"/>
      <c r="AG1800" s="146"/>
      <c r="AN1800" s="119"/>
      <c r="AO1800" s="119"/>
      <c r="AP1800" s="119"/>
      <c r="AQ1800" s="119"/>
      <c r="AR1800" s="119"/>
      <c r="AS1800" s="119"/>
      <c r="AT1800" s="119"/>
      <c r="AU1800" s="119"/>
    </row>
    <row r="1801" spans="3:64">
      <c r="C1801" s="24"/>
      <c r="D1801" s="24"/>
      <c r="AA1801" s="119"/>
      <c r="AB1801" s="119"/>
      <c r="AC1801" s="119"/>
      <c r="AD1801" s="119"/>
      <c r="AE1801" s="119"/>
      <c r="AG1801" s="146"/>
      <c r="AN1801" s="119"/>
      <c r="AO1801" s="119"/>
      <c r="AP1801" s="119"/>
      <c r="AQ1801" s="119"/>
      <c r="AR1801" s="119"/>
      <c r="AS1801" s="119"/>
      <c r="AT1801" s="119"/>
      <c r="AU1801" s="119"/>
      <c r="AV1801" s="119"/>
      <c r="AX1801" s="119"/>
    </row>
    <row r="1802" spans="3:64">
      <c r="C1802" s="24"/>
      <c r="D1802" s="24"/>
      <c r="AA1802" s="119"/>
      <c r="AB1802" s="119"/>
      <c r="AC1802" s="119"/>
      <c r="AD1802" s="119"/>
      <c r="AE1802" s="119"/>
      <c r="AG1802" s="146"/>
      <c r="AN1802" s="119"/>
      <c r="AO1802" s="119"/>
      <c r="AP1802" s="119"/>
      <c r="AQ1802" s="119"/>
      <c r="AR1802" s="119"/>
      <c r="AS1802" s="119"/>
      <c r="AT1802" s="119"/>
      <c r="AU1802" s="119"/>
      <c r="AV1802" s="119"/>
      <c r="AW1802" s="119"/>
      <c r="AX1802" s="119"/>
      <c r="AY1802" s="119"/>
      <c r="AZ1802" s="119"/>
      <c r="BA1802" s="119"/>
      <c r="BB1802" s="119"/>
      <c r="BC1802" s="119"/>
      <c r="BD1802" s="119"/>
      <c r="BE1802" s="119"/>
      <c r="BF1802" s="119"/>
      <c r="BG1802" s="119"/>
      <c r="BH1802" s="119"/>
      <c r="BI1802" s="119"/>
      <c r="BJ1802" s="119"/>
      <c r="BK1802" s="119"/>
      <c r="BL1802" s="119"/>
    </row>
    <row r="1803" spans="3:64">
      <c r="C1803" s="24"/>
      <c r="D1803" s="24"/>
      <c r="AA1803" s="119"/>
      <c r="AB1803" s="119"/>
      <c r="AC1803" s="119"/>
      <c r="AD1803" s="119"/>
      <c r="AE1803" s="119"/>
      <c r="AG1803" s="146"/>
      <c r="AN1803" s="119"/>
      <c r="AO1803" s="119"/>
      <c r="AP1803" s="119"/>
      <c r="AQ1803" s="119"/>
      <c r="AR1803" s="119"/>
      <c r="AS1803" s="119"/>
      <c r="AT1803" s="119"/>
      <c r="AU1803" s="119"/>
    </row>
    <row r="1804" spans="3:64">
      <c r="C1804" s="24"/>
      <c r="D1804" s="24"/>
      <c r="AA1804" s="119"/>
      <c r="AB1804" s="119"/>
      <c r="AC1804" s="119"/>
      <c r="AD1804" s="119"/>
      <c r="AE1804" s="119"/>
      <c r="AG1804" s="146"/>
      <c r="AN1804" s="119"/>
      <c r="AO1804" s="119"/>
      <c r="AP1804" s="119"/>
      <c r="AQ1804" s="119"/>
      <c r="AR1804" s="119"/>
      <c r="AS1804" s="119"/>
      <c r="AT1804" s="119"/>
      <c r="AU1804" s="119"/>
    </row>
    <row r="1805" spans="3:64">
      <c r="C1805" s="24"/>
      <c r="D1805" s="24"/>
      <c r="AA1805" s="119"/>
      <c r="AB1805" s="119"/>
      <c r="AC1805" s="119"/>
      <c r="AD1805" s="119"/>
      <c r="AE1805" s="119"/>
      <c r="AG1805" s="146"/>
      <c r="AN1805" s="119"/>
      <c r="AO1805" s="119"/>
      <c r="AP1805" s="119"/>
      <c r="AQ1805" s="119"/>
      <c r="AR1805" s="119"/>
      <c r="AS1805" s="119"/>
      <c r="AT1805" s="119"/>
      <c r="AU1805" s="119"/>
    </row>
    <row r="1806" spans="3:64">
      <c r="C1806" s="24"/>
      <c r="D1806" s="24"/>
      <c r="AA1806" s="119"/>
      <c r="AB1806" s="119"/>
      <c r="AC1806" s="119"/>
      <c r="AD1806" s="119"/>
      <c r="AE1806" s="119"/>
      <c r="AG1806" s="146"/>
      <c r="AN1806" s="119"/>
      <c r="AO1806" s="119"/>
      <c r="AP1806" s="119"/>
      <c r="AQ1806" s="119"/>
      <c r="AR1806" s="119"/>
      <c r="AS1806" s="119"/>
      <c r="AT1806" s="119"/>
      <c r="AU1806" s="119"/>
    </row>
    <row r="1807" spans="3:64">
      <c r="C1807" s="24"/>
      <c r="D1807" s="24"/>
      <c r="AA1807" s="119"/>
      <c r="AB1807" s="119"/>
      <c r="AC1807" s="119"/>
      <c r="AD1807" s="119"/>
      <c r="AE1807" s="119"/>
      <c r="AG1807" s="146"/>
      <c r="AN1807" s="119"/>
      <c r="AO1807" s="119"/>
      <c r="AP1807" s="119"/>
      <c r="AQ1807" s="119"/>
      <c r="AR1807" s="119"/>
      <c r="AS1807" s="119"/>
      <c r="AT1807" s="119"/>
      <c r="AU1807" s="119"/>
      <c r="AV1807" s="119"/>
      <c r="AX1807" s="119"/>
    </row>
    <row r="1808" spans="3:64">
      <c r="C1808" s="24"/>
      <c r="D1808" s="24"/>
      <c r="AA1808" s="119"/>
      <c r="AB1808" s="119"/>
      <c r="AC1808" s="119"/>
      <c r="AD1808" s="119"/>
      <c r="AE1808" s="119"/>
      <c r="AG1808" s="146"/>
      <c r="AN1808" s="119"/>
      <c r="AO1808" s="119"/>
      <c r="AP1808" s="119"/>
      <c r="AQ1808" s="119"/>
      <c r="AR1808" s="119"/>
      <c r="AS1808" s="119"/>
      <c r="AT1808" s="119"/>
      <c r="AU1808" s="119"/>
    </row>
    <row r="1809" spans="3:64">
      <c r="C1809" s="24"/>
      <c r="D1809" s="24"/>
      <c r="AA1809" s="119"/>
      <c r="AB1809" s="119"/>
      <c r="AC1809" s="119"/>
      <c r="AD1809" s="119"/>
      <c r="AE1809" s="119"/>
      <c r="AG1809" s="146"/>
      <c r="AN1809" s="119"/>
      <c r="AO1809" s="119"/>
      <c r="AP1809" s="119"/>
      <c r="AQ1809" s="119"/>
      <c r="AR1809" s="119"/>
      <c r="AS1809" s="119"/>
      <c r="AT1809" s="119"/>
      <c r="AU1809" s="119"/>
    </row>
    <row r="1810" spans="3:64">
      <c r="C1810" s="24"/>
      <c r="D1810" s="24"/>
      <c r="AA1810" s="119"/>
      <c r="AB1810" s="119"/>
      <c r="AC1810" s="119"/>
      <c r="AD1810" s="119"/>
      <c r="AE1810" s="119"/>
      <c r="AG1810" s="146"/>
      <c r="AN1810" s="119"/>
      <c r="AO1810" s="119"/>
      <c r="AP1810" s="119"/>
      <c r="AQ1810" s="119"/>
      <c r="AR1810" s="119"/>
      <c r="AS1810" s="119"/>
      <c r="AT1810" s="119"/>
      <c r="AU1810" s="119"/>
    </row>
    <row r="1811" spans="3:64">
      <c r="C1811" s="24"/>
      <c r="D1811" s="24"/>
      <c r="AA1811" s="119"/>
      <c r="AB1811" s="119"/>
      <c r="AC1811" s="119"/>
      <c r="AD1811" s="119"/>
      <c r="AE1811" s="119"/>
      <c r="AG1811" s="146"/>
      <c r="AN1811" s="119"/>
      <c r="AO1811" s="119"/>
      <c r="AP1811" s="119"/>
      <c r="AQ1811" s="119"/>
      <c r="AR1811" s="119"/>
      <c r="AS1811" s="119"/>
      <c r="AT1811" s="119"/>
      <c r="AU1811" s="119"/>
    </row>
    <row r="1812" spans="3:64">
      <c r="C1812" s="24"/>
      <c r="D1812" s="24"/>
      <c r="AA1812" s="119"/>
      <c r="AB1812" s="119"/>
      <c r="AC1812" s="119"/>
      <c r="AD1812" s="119"/>
      <c r="AE1812" s="119"/>
      <c r="AG1812" s="146"/>
      <c r="AN1812" s="119"/>
      <c r="AO1812" s="119"/>
      <c r="AP1812" s="119"/>
      <c r="AQ1812" s="119"/>
      <c r="AR1812" s="119"/>
      <c r="AS1812" s="119"/>
      <c r="AT1812" s="119"/>
      <c r="AU1812" s="119"/>
    </row>
    <row r="1813" spans="3:64">
      <c r="C1813" s="24"/>
      <c r="D1813" s="24"/>
      <c r="AA1813" s="119"/>
      <c r="AB1813" s="119"/>
      <c r="AC1813" s="119"/>
      <c r="AD1813" s="119"/>
      <c r="AE1813" s="119"/>
      <c r="AG1813" s="146"/>
      <c r="AN1813" s="119"/>
      <c r="AO1813" s="119"/>
      <c r="AP1813" s="119"/>
      <c r="AQ1813" s="119"/>
      <c r="AR1813" s="119"/>
      <c r="AS1813" s="119"/>
      <c r="AT1813" s="119"/>
      <c r="AU1813" s="119"/>
    </row>
    <row r="1814" spans="3:64">
      <c r="C1814" s="24"/>
      <c r="D1814" s="24"/>
      <c r="AA1814" s="119"/>
      <c r="AB1814" s="119"/>
      <c r="AC1814" s="119"/>
      <c r="AD1814" s="119"/>
      <c r="AE1814" s="119"/>
      <c r="AG1814" s="146"/>
      <c r="AN1814" s="119"/>
      <c r="AO1814" s="119"/>
      <c r="AP1814" s="119"/>
      <c r="AQ1814" s="119"/>
      <c r="AR1814" s="119"/>
      <c r="AS1814" s="119"/>
      <c r="AT1814" s="119"/>
      <c r="AU1814" s="119"/>
      <c r="AV1814" s="119"/>
      <c r="AX1814" s="119"/>
      <c r="AY1814" s="119"/>
      <c r="AZ1814" s="119"/>
      <c r="BA1814" s="119"/>
      <c r="BB1814" s="119"/>
      <c r="BC1814" s="119"/>
      <c r="BD1814" s="119"/>
      <c r="BE1814" s="119"/>
      <c r="BF1814" s="119"/>
      <c r="BG1814" s="119"/>
      <c r="BH1814" s="119"/>
      <c r="BI1814" s="119"/>
      <c r="BJ1814" s="119"/>
      <c r="BK1814" s="119"/>
      <c r="BL1814" s="119"/>
    </row>
    <row r="1815" spans="3:64">
      <c r="C1815" s="24"/>
      <c r="D1815" s="24"/>
      <c r="AA1815" s="119"/>
      <c r="AB1815" s="119"/>
      <c r="AC1815" s="119"/>
      <c r="AD1815" s="119"/>
      <c r="AE1815" s="119"/>
      <c r="AG1815" s="146"/>
      <c r="AN1815" s="119"/>
      <c r="AO1815" s="119"/>
      <c r="AP1815" s="119"/>
      <c r="AQ1815" s="119"/>
      <c r="AR1815" s="119"/>
      <c r="AS1815" s="119"/>
      <c r="AT1815" s="119"/>
      <c r="AU1815" s="119"/>
      <c r="AV1815" s="119"/>
    </row>
    <row r="1816" spans="3:64">
      <c r="C1816" s="24"/>
      <c r="D1816" s="24"/>
      <c r="AA1816" s="119"/>
      <c r="AB1816" s="119"/>
      <c r="AC1816" s="119"/>
      <c r="AD1816" s="119"/>
      <c r="AE1816" s="119"/>
      <c r="AG1816" s="146"/>
      <c r="AN1816" s="119"/>
      <c r="AO1816" s="119"/>
      <c r="AP1816" s="119"/>
      <c r="AQ1816" s="119"/>
      <c r="AR1816" s="119"/>
      <c r="AS1816" s="119"/>
      <c r="AT1816" s="119"/>
      <c r="AU1816" s="119"/>
    </row>
    <row r="1817" spans="3:64">
      <c r="C1817" s="24"/>
      <c r="D1817" s="24"/>
      <c r="AA1817" s="119"/>
      <c r="AB1817" s="119"/>
      <c r="AC1817" s="119"/>
      <c r="AD1817" s="119"/>
      <c r="AE1817" s="119"/>
      <c r="AG1817" s="146"/>
      <c r="AN1817" s="119"/>
      <c r="AO1817" s="119"/>
      <c r="AP1817" s="119"/>
      <c r="AQ1817" s="119"/>
      <c r="AR1817" s="119"/>
      <c r="AS1817" s="119"/>
      <c r="AT1817" s="119"/>
      <c r="AU1817" s="119"/>
      <c r="AV1817" s="119"/>
    </row>
    <row r="1818" spans="3:64">
      <c r="C1818" s="24"/>
      <c r="D1818" s="24"/>
      <c r="AA1818" s="119"/>
      <c r="AB1818" s="119"/>
      <c r="AC1818" s="119"/>
      <c r="AD1818" s="119"/>
      <c r="AE1818" s="119"/>
      <c r="AG1818" s="146"/>
      <c r="AN1818" s="119"/>
      <c r="AO1818" s="119"/>
      <c r="AP1818" s="119"/>
      <c r="AQ1818" s="119"/>
      <c r="AR1818" s="119"/>
      <c r="AS1818" s="119"/>
      <c r="AT1818" s="119"/>
      <c r="AU1818" s="119"/>
    </row>
    <row r="1819" spans="3:64">
      <c r="C1819" s="24"/>
      <c r="D1819" s="24"/>
      <c r="AA1819" s="119"/>
      <c r="AB1819" s="119"/>
      <c r="AC1819" s="119"/>
      <c r="AD1819" s="119"/>
      <c r="AE1819" s="119"/>
      <c r="AG1819" s="146"/>
      <c r="AN1819" s="119"/>
      <c r="AO1819" s="119"/>
      <c r="AP1819" s="119"/>
      <c r="AQ1819" s="119"/>
      <c r="AR1819" s="119"/>
      <c r="AS1819" s="119"/>
      <c r="AT1819" s="119"/>
      <c r="AU1819" s="119"/>
    </row>
    <row r="1820" spans="3:64">
      <c r="C1820" s="24"/>
      <c r="D1820" s="24"/>
      <c r="AA1820" s="119"/>
      <c r="AB1820" s="119"/>
      <c r="AC1820" s="119"/>
      <c r="AD1820" s="119"/>
      <c r="AE1820" s="119"/>
      <c r="AG1820" s="146"/>
      <c r="AN1820" s="119"/>
      <c r="AO1820" s="119"/>
      <c r="AP1820" s="119"/>
      <c r="AQ1820" s="119"/>
      <c r="AR1820" s="119"/>
      <c r="AS1820" s="119"/>
      <c r="AT1820" s="119"/>
      <c r="AU1820" s="119"/>
    </row>
    <row r="1821" spans="3:64">
      <c r="C1821" s="24"/>
      <c r="D1821" s="24"/>
      <c r="AA1821" s="119"/>
      <c r="AB1821" s="119"/>
      <c r="AC1821" s="119"/>
      <c r="AD1821" s="119"/>
      <c r="AE1821" s="119"/>
      <c r="AG1821" s="146"/>
      <c r="AN1821" s="119"/>
      <c r="AO1821" s="119"/>
      <c r="AP1821" s="119"/>
      <c r="AQ1821" s="119"/>
      <c r="AR1821" s="119"/>
      <c r="AS1821" s="119"/>
      <c r="AT1821" s="119"/>
      <c r="AU1821" s="119"/>
    </row>
    <row r="1822" spans="3:64">
      <c r="C1822" s="24"/>
      <c r="D1822" s="24"/>
      <c r="AA1822" s="119"/>
      <c r="AB1822" s="119"/>
      <c r="AC1822" s="119"/>
      <c r="AD1822" s="119"/>
      <c r="AE1822" s="119"/>
      <c r="AG1822" s="146"/>
      <c r="AN1822" s="119"/>
      <c r="AO1822" s="119"/>
      <c r="AP1822" s="119"/>
      <c r="AQ1822" s="119"/>
      <c r="AR1822" s="119"/>
      <c r="AS1822" s="119"/>
      <c r="AT1822" s="119"/>
      <c r="AU1822" s="119"/>
    </row>
    <row r="1823" spans="3:64">
      <c r="C1823" s="24"/>
      <c r="D1823" s="24"/>
      <c r="AA1823" s="119"/>
      <c r="AB1823" s="119"/>
      <c r="AC1823" s="119"/>
      <c r="AD1823" s="119"/>
      <c r="AE1823" s="119"/>
      <c r="AG1823" s="146"/>
      <c r="AN1823" s="119"/>
      <c r="AO1823" s="119"/>
      <c r="AP1823" s="119"/>
      <c r="AQ1823" s="119"/>
      <c r="AR1823" s="119"/>
      <c r="AS1823" s="119"/>
      <c r="AT1823" s="119"/>
      <c r="AU1823" s="119"/>
    </row>
    <row r="1824" spans="3:64">
      <c r="C1824" s="24"/>
      <c r="D1824" s="24"/>
      <c r="AA1824" s="119"/>
      <c r="AB1824" s="119"/>
      <c r="AC1824" s="119"/>
      <c r="AD1824" s="119"/>
      <c r="AE1824" s="119"/>
      <c r="AG1824" s="146"/>
      <c r="AN1824" s="119"/>
      <c r="AO1824" s="119"/>
      <c r="AP1824" s="119"/>
      <c r="AQ1824" s="119"/>
      <c r="AR1824" s="119"/>
      <c r="AS1824" s="119"/>
      <c r="AT1824" s="119"/>
      <c r="AU1824" s="119"/>
    </row>
    <row r="1825" spans="3:64">
      <c r="C1825" s="24"/>
      <c r="D1825" s="24"/>
      <c r="AA1825" s="119"/>
      <c r="AB1825" s="119"/>
      <c r="AC1825" s="119"/>
      <c r="AD1825" s="119"/>
      <c r="AE1825" s="119"/>
      <c r="AG1825" s="146"/>
      <c r="AN1825" s="119"/>
      <c r="AO1825" s="119"/>
      <c r="AP1825" s="119"/>
      <c r="AQ1825" s="119"/>
      <c r="AR1825" s="119"/>
      <c r="AS1825" s="119"/>
      <c r="AT1825" s="119"/>
      <c r="AU1825" s="119"/>
    </row>
    <row r="1826" spans="3:64">
      <c r="C1826" s="24"/>
      <c r="D1826" s="24"/>
      <c r="AA1826" s="119"/>
      <c r="AB1826" s="119"/>
      <c r="AC1826" s="119"/>
      <c r="AD1826" s="119"/>
      <c r="AE1826" s="119"/>
      <c r="AG1826" s="146"/>
      <c r="AN1826" s="119"/>
      <c r="AO1826" s="119"/>
      <c r="AP1826" s="119"/>
      <c r="AQ1826" s="119"/>
      <c r="AR1826" s="119"/>
      <c r="AS1826" s="119"/>
      <c r="AT1826" s="119"/>
      <c r="AU1826" s="119"/>
    </row>
    <row r="1827" spans="3:64">
      <c r="C1827" s="24"/>
      <c r="D1827" s="24"/>
      <c r="AA1827" s="119"/>
      <c r="AB1827" s="119"/>
      <c r="AC1827" s="119"/>
      <c r="AD1827" s="119"/>
      <c r="AE1827" s="119"/>
      <c r="AG1827" s="146"/>
      <c r="AN1827" s="119"/>
      <c r="AO1827" s="119"/>
      <c r="AP1827" s="119"/>
      <c r="AQ1827" s="119"/>
      <c r="AR1827" s="119"/>
      <c r="AS1827" s="119"/>
      <c r="AT1827" s="119"/>
      <c r="AU1827" s="119"/>
      <c r="AV1827" s="119"/>
      <c r="AW1827" s="119"/>
      <c r="AX1827" s="119"/>
      <c r="AY1827" s="119"/>
      <c r="AZ1827" s="119"/>
      <c r="BA1827" s="119"/>
      <c r="BB1827" s="119"/>
      <c r="BC1827" s="119"/>
      <c r="BD1827" s="119"/>
      <c r="BE1827" s="119"/>
      <c r="BF1827" s="119"/>
      <c r="BG1827" s="119"/>
      <c r="BH1827" s="119"/>
      <c r="BI1827" s="119"/>
      <c r="BJ1827" s="119"/>
      <c r="BK1827" s="119"/>
      <c r="BL1827" s="119"/>
    </row>
    <row r="1828" spans="3:64">
      <c r="C1828" s="24"/>
      <c r="D1828" s="24"/>
      <c r="AA1828" s="119"/>
      <c r="AB1828" s="119"/>
      <c r="AC1828" s="119"/>
      <c r="AD1828" s="119"/>
      <c r="AE1828" s="119"/>
      <c r="AG1828" s="146"/>
      <c r="AN1828" s="119"/>
      <c r="AO1828" s="119"/>
      <c r="AP1828" s="119"/>
      <c r="AQ1828" s="119"/>
      <c r="AR1828" s="119"/>
      <c r="AS1828" s="119"/>
      <c r="AT1828" s="119"/>
      <c r="AU1828" s="119"/>
    </row>
    <row r="1829" spans="3:64">
      <c r="C1829" s="24"/>
      <c r="D1829" s="24"/>
      <c r="AA1829" s="119"/>
      <c r="AB1829" s="119"/>
      <c r="AC1829" s="119"/>
      <c r="AD1829" s="119"/>
      <c r="AE1829" s="119"/>
      <c r="AG1829" s="146"/>
      <c r="AN1829" s="119"/>
      <c r="AO1829" s="119"/>
      <c r="AP1829" s="119"/>
      <c r="AQ1829" s="119"/>
      <c r="AR1829" s="119"/>
      <c r="AS1829" s="119"/>
      <c r="AT1829" s="119"/>
      <c r="AU1829" s="119"/>
    </row>
    <row r="1830" spans="3:64">
      <c r="C1830" s="24"/>
      <c r="D1830" s="24"/>
      <c r="AA1830" s="119"/>
      <c r="AB1830" s="119"/>
      <c r="AC1830" s="119"/>
      <c r="AD1830" s="119"/>
      <c r="AE1830" s="119"/>
      <c r="AG1830" s="146"/>
      <c r="AN1830" s="119"/>
      <c r="AO1830" s="119"/>
      <c r="AP1830" s="119"/>
      <c r="AQ1830" s="119"/>
      <c r="AR1830" s="119"/>
      <c r="AS1830" s="119"/>
      <c r="AT1830" s="119"/>
      <c r="AU1830" s="119"/>
    </row>
    <row r="1831" spans="3:64">
      <c r="C1831" s="24"/>
      <c r="D1831" s="24"/>
      <c r="AA1831" s="119"/>
      <c r="AB1831" s="119"/>
      <c r="AC1831" s="119"/>
      <c r="AD1831" s="119"/>
      <c r="AE1831" s="119"/>
      <c r="AG1831" s="146"/>
      <c r="AN1831" s="119"/>
      <c r="AO1831" s="119"/>
      <c r="AP1831" s="119"/>
      <c r="AQ1831" s="119"/>
      <c r="AR1831" s="119"/>
      <c r="AS1831" s="119"/>
      <c r="AT1831" s="119"/>
      <c r="AU1831" s="119"/>
    </row>
    <row r="1832" spans="3:64">
      <c r="C1832" s="24"/>
      <c r="D1832" s="24"/>
      <c r="AA1832" s="119"/>
      <c r="AB1832" s="119"/>
      <c r="AC1832" s="119"/>
      <c r="AD1832" s="119"/>
      <c r="AE1832" s="119"/>
      <c r="AG1832" s="146"/>
      <c r="AN1832" s="119"/>
      <c r="AO1832" s="119"/>
      <c r="AP1832" s="119"/>
      <c r="AQ1832" s="119"/>
      <c r="AR1832" s="119"/>
      <c r="AS1832" s="119"/>
      <c r="AT1832" s="119"/>
      <c r="AU1832" s="119"/>
    </row>
    <row r="1833" spans="3:64">
      <c r="C1833" s="24"/>
      <c r="D1833" s="24"/>
      <c r="AA1833" s="119"/>
      <c r="AB1833" s="119"/>
      <c r="AC1833" s="119"/>
      <c r="AD1833" s="119"/>
      <c r="AE1833" s="119"/>
      <c r="AG1833" s="146"/>
      <c r="AN1833" s="119"/>
      <c r="AO1833" s="119"/>
      <c r="AP1833" s="119"/>
      <c r="AQ1833" s="119"/>
      <c r="AR1833" s="119"/>
      <c r="AS1833" s="119"/>
      <c r="AT1833" s="119"/>
      <c r="AU1833" s="119"/>
    </row>
    <row r="1834" spans="3:64">
      <c r="C1834" s="24"/>
      <c r="D1834" s="24"/>
      <c r="AA1834" s="119"/>
      <c r="AB1834" s="119"/>
      <c r="AC1834" s="119"/>
      <c r="AD1834" s="119"/>
      <c r="AE1834" s="119"/>
      <c r="AG1834" s="146"/>
      <c r="AN1834" s="119"/>
      <c r="AO1834" s="119"/>
      <c r="AP1834" s="119"/>
      <c r="AQ1834" s="119"/>
      <c r="AR1834" s="119"/>
      <c r="AS1834" s="119"/>
      <c r="AT1834" s="119"/>
      <c r="AU1834" s="119"/>
    </row>
    <row r="1835" spans="3:64">
      <c r="C1835" s="24"/>
      <c r="D1835" s="24"/>
      <c r="AA1835" s="119"/>
      <c r="AB1835" s="119"/>
      <c r="AC1835" s="119"/>
      <c r="AD1835" s="119"/>
      <c r="AE1835" s="119"/>
      <c r="AG1835" s="146"/>
      <c r="AN1835" s="119"/>
      <c r="AO1835" s="119"/>
      <c r="AP1835" s="119"/>
      <c r="AQ1835" s="119"/>
      <c r="AR1835" s="119"/>
      <c r="AS1835" s="119"/>
      <c r="AT1835" s="119"/>
      <c r="AU1835" s="119"/>
    </row>
    <row r="1836" spans="3:64">
      <c r="C1836" s="24"/>
      <c r="D1836" s="24"/>
      <c r="AA1836" s="119"/>
      <c r="AB1836" s="119"/>
      <c r="AC1836" s="119"/>
      <c r="AD1836" s="119"/>
      <c r="AE1836" s="119"/>
      <c r="AG1836" s="146"/>
      <c r="AN1836" s="119"/>
      <c r="AO1836" s="119"/>
      <c r="AP1836" s="119"/>
      <c r="AQ1836" s="119"/>
      <c r="AR1836" s="119"/>
      <c r="AS1836" s="119"/>
      <c r="AT1836" s="119"/>
      <c r="AU1836" s="119"/>
    </row>
    <row r="1837" spans="3:64">
      <c r="C1837" s="24"/>
      <c r="D1837" s="24"/>
      <c r="AA1837" s="119"/>
      <c r="AB1837" s="119"/>
      <c r="AC1837" s="119"/>
      <c r="AD1837" s="119"/>
      <c r="AE1837" s="119"/>
      <c r="AG1837" s="146"/>
      <c r="AN1837" s="119"/>
      <c r="AO1837" s="119"/>
      <c r="AP1837" s="119"/>
      <c r="AQ1837" s="119"/>
      <c r="AR1837" s="119"/>
      <c r="AS1837" s="119"/>
      <c r="AT1837" s="119"/>
      <c r="AU1837" s="119"/>
    </row>
    <row r="1838" spans="3:64">
      <c r="C1838" s="24"/>
      <c r="D1838" s="24"/>
      <c r="AA1838" s="119"/>
      <c r="AB1838" s="119"/>
      <c r="AC1838" s="119"/>
      <c r="AD1838" s="119"/>
      <c r="AE1838" s="119"/>
      <c r="AG1838" s="146"/>
      <c r="AN1838" s="119"/>
      <c r="AO1838" s="119"/>
      <c r="AP1838" s="119"/>
      <c r="AQ1838" s="119"/>
      <c r="AR1838" s="119"/>
      <c r="AS1838" s="119"/>
      <c r="AT1838" s="119"/>
      <c r="AU1838" s="119"/>
    </row>
    <row r="1839" spans="3:64">
      <c r="C1839" s="24"/>
      <c r="D1839" s="24"/>
      <c r="AA1839" s="119"/>
      <c r="AB1839" s="119"/>
      <c r="AC1839" s="119"/>
      <c r="AD1839" s="119"/>
      <c r="AE1839" s="119"/>
      <c r="AG1839" s="146"/>
      <c r="AN1839" s="119"/>
      <c r="AO1839" s="119"/>
      <c r="AP1839" s="119"/>
      <c r="AQ1839" s="119"/>
      <c r="AR1839" s="119"/>
      <c r="AS1839" s="119"/>
      <c r="AT1839" s="119"/>
      <c r="AU1839" s="119"/>
    </row>
    <row r="1840" spans="3:64">
      <c r="C1840" s="24"/>
      <c r="D1840" s="24"/>
      <c r="AA1840" s="119"/>
      <c r="AB1840" s="119"/>
      <c r="AC1840" s="119"/>
      <c r="AD1840" s="119"/>
      <c r="AE1840" s="119"/>
      <c r="AG1840" s="146"/>
      <c r="AN1840" s="119"/>
      <c r="AO1840" s="119"/>
      <c r="AP1840" s="119"/>
      <c r="AQ1840" s="119"/>
      <c r="AR1840" s="119"/>
      <c r="AS1840" s="119"/>
      <c r="AT1840" s="119"/>
      <c r="AU1840" s="119"/>
    </row>
    <row r="1841" spans="3:64">
      <c r="C1841" s="24"/>
      <c r="D1841" s="24"/>
      <c r="AA1841" s="119"/>
      <c r="AB1841" s="119"/>
      <c r="AC1841" s="119"/>
      <c r="AD1841" s="119"/>
      <c r="AE1841" s="119"/>
      <c r="AG1841" s="146"/>
      <c r="AN1841" s="119"/>
      <c r="AO1841" s="119"/>
      <c r="AP1841" s="119"/>
      <c r="AQ1841" s="119"/>
      <c r="AR1841" s="119"/>
      <c r="AS1841" s="119"/>
      <c r="AT1841" s="119"/>
      <c r="AU1841" s="119"/>
    </row>
    <row r="1842" spans="3:64">
      <c r="C1842" s="24"/>
      <c r="D1842" s="24"/>
      <c r="AA1842" s="119"/>
      <c r="AB1842" s="119"/>
      <c r="AC1842" s="119"/>
      <c r="AD1842" s="119"/>
      <c r="AE1842" s="119"/>
      <c r="AG1842" s="146"/>
      <c r="AN1842" s="119"/>
      <c r="AO1842" s="119"/>
      <c r="AP1842" s="119"/>
      <c r="AQ1842" s="119"/>
      <c r="AR1842" s="119"/>
      <c r="AS1842" s="119"/>
      <c r="AT1842" s="119"/>
      <c r="AU1842" s="119"/>
    </row>
    <row r="1843" spans="3:64">
      <c r="C1843" s="24"/>
      <c r="D1843" s="24"/>
      <c r="AA1843" s="119"/>
      <c r="AB1843" s="119"/>
      <c r="AC1843" s="119"/>
      <c r="AD1843" s="119"/>
      <c r="AE1843" s="119"/>
      <c r="AG1843" s="146"/>
      <c r="AN1843" s="119"/>
      <c r="AO1843" s="119"/>
      <c r="AP1843" s="119"/>
      <c r="AQ1843" s="119"/>
      <c r="AR1843" s="119"/>
      <c r="AS1843" s="119"/>
      <c r="AT1843" s="119"/>
      <c r="AU1843" s="119"/>
    </row>
    <row r="1844" spans="3:64">
      <c r="C1844" s="24"/>
      <c r="D1844" s="24"/>
      <c r="AA1844" s="119"/>
      <c r="AB1844" s="119"/>
      <c r="AC1844" s="119"/>
      <c r="AD1844" s="119"/>
      <c r="AE1844" s="119"/>
      <c r="AG1844" s="146"/>
      <c r="AN1844" s="119"/>
      <c r="AO1844" s="119"/>
      <c r="AP1844" s="119"/>
      <c r="AQ1844" s="119"/>
      <c r="AR1844" s="119"/>
      <c r="AS1844" s="119"/>
      <c r="AT1844" s="119"/>
      <c r="AU1844" s="119"/>
    </row>
    <row r="1845" spans="3:64">
      <c r="C1845" s="24"/>
      <c r="D1845" s="24"/>
      <c r="AA1845" s="119"/>
      <c r="AB1845" s="119"/>
      <c r="AC1845" s="119"/>
      <c r="AD1845" s="119"/>
      <c r="AE1845" s="119"/>
      <c r="AG1845" s="146"/>
      <c r="AN1845" s="119"/>
      <c r="AO1845" s="119"/>
      <c r="AP1845" s="119"/>
      <c r="AQ1845" s="119"/>
      <c r="AR1845" s="119"/>
      <c r="AS1845" s="119"/>
      <c r="AT1845" s="119"/>
      <c r="AU1845" s="119"/>
    </row>
    <row r="1846" spans="3:64">
      <c r="C1846" s="24"/>
      <c r="D1846" s="24"/>
      <c r="AA1846" s="119"/>
      <c r="AB1846" s="119"/>
      <c r="AC1846" s="119"/>
      <c r="AD1846" s="119"/>
      <c r="AE1846" s="119"/>
      <c r="AG1846" s="146"/>
      <c r="AN1846" s="119"/>
      <c r="AO1846" s="119"/>
      <c r="AP1846" s="119"/>
      <c r="AQ1846" s="119"/>
      <c r="AR1846" s="119"/>
      <c r="AS1846" s="119"/>
      <c r="AT1846" s="119"/>
      <c r="AU1846" s="119"/>
      <c r="AV1846" s="119"/>
    </row>
    <row r="1847" spans="3:64">
      <c r="C1847" s="24"/>
      <c r="D1847" s="24"/>
      <c r="AA1847" s="119"/>
      <c r="AB1847" s="119"/>
      <c r="AC1847" s="119"/>
      <c r="AD1847" s="119"/>
      <c r="AE1847" s="119"/>
      <c r="AG1847" s="146"/>
      <c r="AN1847" s="119"/>
      <c r="AO1847" s="119"/>
      <c r="AP1847" s="119"/>
      <c r="AQ1847" s="119"/>
      <c r="AR1847" s="119"/>
      <c r="AS1847" s="119"/>
      <c r="AT1847" s="119"/>
      <c r="AU1847" s="119"/>
    </row>
    <row r="1848" spans="3:64">
      <c r="C1848" s="24"/>
      <c r="D1848" s="24"/>
      <c r="AA1848" s="119"/>
      <c r="AB1848" s="119"/>
      <c r="AC1848" s="119"/>
      <c r="AD1848" s="119"/>
      <c r="AE1848" s="119"/>
      <c r="AG1848" s="146"/>
      <c r="AN1848" s="119"/>
      <c r="AO1848" s="119"/>
      <c r="AP1848" s="119"/>
      <c r="AQ1848" s="119"/>
      <c r="AR1848" s="119"/>
      <c r="AS1848" s="119"/>
      <c r="AT1848" s="119"/>
      <c r="AU1848" s="119"/>
      <c r="AV1848" s="119"/>
      <c r="AW1848" s="119"/>
      <c r="AX1848" s="119"/>
      <c r="AY1848" s="119"/>
      <c r="AZ1848" s="119"/>
      <c r="BA1848" s="119"/>
      <c r="BB1848" s="119"/>
      <c r="BC1848" s="119"/>
      <c r="BD1848" s="119"/>
      <c r="BE1848" s="119"/>
      <c r="BF1848" s="119"/>
      <c r="BG1848" s="119"/>
      <c r="BH1848" s="119"/>
      <c r="BI1848" s="119"/>
      <c r="BJ1848" s="119"/>
      <c r="BK1848" s="119"/>
      <c r="BL1848" s="119"/>
    </row>
    <row r="1849" spans="3:64">
      <c r="C1849" s="24"/>
      <c r="D1849" s="24"/>
      <c r="AA1849" s="119"/>
      <c r="AB1849" s="119"/>
      <c r="AC1849" s="119"/>
      <c r="AD1849" s="119"/>
      <c r="AE1849" s="119"/>
      <c r="AG1849" s="146"/>
      <c r="AN1849" s="119"/>
      <c r="AO1849" s="119"/>
      <c r="AP1849" s="119"/>
      <c r="AQ1849" s="119"/>
      <c r="AR1849" s="119"/>
      <c r="AS1849" s="119"/>
      <c r="AT1849" s="119"/>
      <c r="AU1849" s="119"/>
      <c r="AV1849" s="119"/>
    </row>
    <row r="1850" spans="3:64">
      <c r="C1850" s="24"/>
      <c r="D1850" s="24"/>
      <c r="AA1850" s="119"/>
      <c r="AB1850" s="119"/>
      <c r="AC1850" s="119"/>
      <c r="AD1850" s="119"/>
      <c r="AE1850" s="119"/>
      <c r="AG1850" s="146"/>
      <c r="AN1850" s="119"/>
      <c r="AO1850" s="119"/>
      <c r="AP1850" s="119"/>
      <c r="AQ1850" s="119"/>
      <c r="AR1850" s="119"/>
      <c r="AS1850" s="119"/>
      <c r="AT1850" s="119"/>
      <c r="AU1850" s="119"/>
    </row>
    <row r="1851" spans="3:64">
      <c r="C1851" s="24"/>
      <c r="D1851" s="24"/>
      <c r="AA1851" s="119"/>
      <c r="AB1851" s="119"/>
      <c r="AC1851" s="119"/>
      <c r="AD1851" s="119"/>
      <c r="AE1851" s="119"/>
      <c r="AG1851" s="146"/>
      <c r="AN1851" s="119"/>
      <c r="AO1851" s="119"/>
      <c r="AP1851" s="119"/>
      <c r="AQ1851" s="119"/>
      <c r="AR1851" s="119"/>
      <c r="AS1851" s="119"/>
      <c r="AT1851" s="119"/>
      <c r="AU1851" s="119"/>
    </row>
    <row r="1852" spans="3:64">
      <c r="C1852" s="24"/>
      <c r="D1852" s="24"/>
      <c r="AA1852" s="119"/>
      <c r="AB1852" s="119"/>
      <c r="AC1852" s="119"/>
      <c r="AD1852" s="119"/>
      <c r="AE1852" s="119"/>
      <c r="AG1852" s="146"/>
      <c r="AN1852" s="119"/>
      <c r="AO1852" s="119"/>
      <c r="AP1852" s="119"/>
      <c r="AQ1852" s="119"/>
      <c r="AR1852" s="119"/>
      <c r="AS1852" s="119"/>
      <c r="AT1852" s="119"/>
      <c r="AU1852" s="119"/>
    </row>
    <row r="1853" spans="3:64">
      <c r="C1853" s="24"/>
      <c r="D1853" s="24"/>
      <c r="AA1853" s="119"/>
      <c r="AB1853" s="119"/>
      <c r="AC1853" s="119"/>
      <c r="AD1853" s="119"/>
      <c r="AE1853" s="119"/>
      <c r="AG1853" s="146"/>
      <c r="AN1853" s="119"/>
      <c r="AO1853" s="119"/>
      <c r="AP1853" s="119"/>
      <c r="AQ1853" s="119"/>
      <c r="AR1853" s="119"/>
      <c r="AS1853" s="119"/>
      <c r="AT1853" s="119"/>
      <c r="AU1853" s="119"/>
    </row>
    <row r="1854" spans="3:64">
      <c r="C1854" s="24"/>
      <c r="D1854" s="24"/>
      <c r="AA1854" s="119"/>
      <c r="AB1854" s="119"/>
      <c r="AC1854" s="119"/>
      <c r="AD1854" s="119"/>
      <c r="AE1854" s="119"/>
      <c r="AG1854" s="146"/>
      <c r="AN1854" s="119"/>
      <c r="AO1854" s="119"/>
      <c r="AP1854" s="119"/>
      <c r="AQ1854" s="119"/>
      <c r="AR1854" s="119"/>
      <c r="AS1854" s="119"/>
      <c r="AT1854" s="119"/>
      <c r="AU1854" s="119"/>
    </row>
    <row r="1855" spans="3:64">
      <c r="C1855" s="24"/>
      <c r="D1855" s="24"/>
      <c r="AA1855" s="119"/>
      <c r="AB1855" s="119"/>
      <c r="AC1855" s="119"/>
      <c r="AD1855" s="119"/>
      <c r="AE1855" s="119"/>
      <c r="AG1855" s="146"/>
      <c r="AN1855" s="119"/>
      <c r="AO1855" s="119"/>
      <c r="AP1855" s="119"/>
      <c r="AQ1855" s="119"/>
      <c r="AR1855" s="119"/>
      <c r="AS1855" s="119"/>
      <c r="AT1855" s="119"/>
      <c r="AU1855" s="119"/>
    </row>
    <row r="1856" spans="3:64">
      <c r="C1856" s="24"/>
      <c r="D1856" s="24"/>
      <c r="AA1856" s="119"/>
      <c r="AB1856" s="119"/>
      <c r="AC1856" s="119"/>
      <c r="AD1856" s="119"/>
      <c r="AE1856" s="119"/>
      <c r="AG1856" s="146"/>
      <c r="AN1856" s="119"/>
      <c r="AO1856" s="119"/>
      <c r="AP1856" s="119"/>
      <c r="AQ1856" s="119"/>
      <c r="AR1856" s="119"/>
      <c r="AS1856" s="119"/>
      <c r="AT1856" s="119"/>
      <c r="AU1856" s="119"/>
    </row>
    <row r="1857" spans="3:47">
      <c r="C1857" s="24"/>
      <c r="D1857" s="24"/>
      <c r="AA1857" s="119"/>
      <c r="AB1857" s="119"/>
      <c r="AC1857" s="119"/>
      <c r="AD1857" s="119"/>
      <c r="AE1857" s="119"/>
      <c r="AG1857" s="146"/>
      <c r="AN1857" s="119"/>
      <c r="AO1857" s="119"/>
      <c r="AP1857" s="119"/>
      <c r="AQ1857" s="119"/>
      <c r="AR1857" s="119"/>
      <c r="AS1857" s="119"/>
      <c r="AT1857" s="119"/>
      <c r="AU1857" s="119"/>
    </row>
    <row r="1858" spans="3:47">
      <c r="C1858" s="24"/>
      <c r="D1858" s="24"/>
      <c r="AA1858" s="119"/>
      <c r="AB1858" s="119"/>
      <c r="AC1858" s="119"/>
      <c r="AD1858" s="119"/>
      <c r="AE1858" s="119"/>
      <c r="AG1858" s="146"/>
      <c r="AN1858" s="119"/>
      <c r="AO1858" s="119"/>
      <c r="AP1858" s="119"/>
      <c r="AQ1858" s="119"/>
      <c r="AR1858" s="119"/>
      <c r="AS1858" s="119"/>
      <c r="AT1858" s="119"/>
      <c r="AU1858" s="119"/>
    </row>
    <row r="1859" spans="3:47">
      <c r="C1859" s="24"/>
      <c r="D1859" s="24"/>
      <c r="AA1859" s="119"/>
      <c r="AB1859" s="119"/>
      <c r="AC1859" s="119"/>
      <c r="AD1859" s="119"/>
      <c r="AE1859" s="119"/>
      <c r="AG1859" s="146"/>
      <c r="AN1859" s="119"/>
      <c r="AO1859" s="119"/>
      <c r="AP1859" s="119"/>
      <c r="AQ1859" s="119"/>
      <c r="AR1859" s="119"/>
      <c r="AS1859" s="119"/>
      <c r="AT1859" s="119"/>
      <c r="AU1859" s="119"/>
    </row>
    <row r="1860" spans="3:47">
      <c r="C1860" s="24"/>
      <c r="D1860" s="24"/>
      <c r="AA1860" s="119"/>
      <c r="AB1860" s="119"/>
      <c r="AC1860" s="119"/>
      <c r="AD1860" s="119"/>
      <c r="AE1860" s="119"/>
      <c r="AG1860" s="146"/>
      <c r="AN1860" s="119"/>
      <c r="AO1860" s="119"/>
      <c r="AP1860" s="119"/>
      <c r="AQ1860" s="119"/>
      <c r="AR1860" s="119"/>
      <c r="AS1860" s="119"/>
      <c r="AT1860" s="119"/>
      <c r="AU1860" s="119"/>
    </row>
    <row r="1861" spans="3:47">
      <c r="C1861" s="24"/>
      <c r="D1861" s="24"/>
      <c r="AA1861" s="119"/>
      <c r="AB1861" s="119"/>
      <c r="AC1861" s="119"/>
      <c r="AD1861" s="119"/>
      <c r="AE1861" s="119"/>
      <c r="AG1861" s="146"/>
      <c r="AN1861" s="119"/>
      <c r="AO1861" s="119"/>
      <c r="AP1861" s="119"/>
      <c r="AQ1861" s="119"/>
      <c r="AR1861" s="119"/>
      <c r="AS1861" s="119"/>
      <c r="AT1861" s="119"/>
      <c r="AU1861" s="119"/>
    </row>
    <row r="1862" spans="3:47">
      <c r="C1862" s="24"/>
      <c r="D1862" s="24"/>
      <c r="AA1862" s="119"/>
      <c r="AB1862" s="119"/>
      <c r="AC1862" s="119"/>
      <c r="AD1862" s="119"/>
      <c r="AE1862" s="119"/>
      <c r="AG1862" s="146"/>
      <c r="AN1862" s="119"/>
      <c r="AO1862" s="119"/>
      <c r="AP1862" s="119"/>
      <c r="AQ1862" s="119"/>
      <c r="AR1862" s="119"/>
      <c r="AS1862" s="119"/>
      <c r="AT1862" s="119"/>
      <c r="AU1862" s="119"/>
    </row>
    <row r="1863" spans="3:47">
      <c r="C1863" s="24"/>
      <c r="D1863" s="24"/>
      <c r="AA1863" s="119"/>
      <c r="AB1863" s="119"/>
      <c r="AC1863" s="119"/>
      <c r="AD1863" s="119"/>
      <c r="AE1863" s="119"/>
      <c r="AG1863" s="146"/>
      <c r="AN1863" s="119"/>
      <c r="AO1863" s="119"/>
      <c r="AP1863" s="119"/>
      <c r="AQ1863" s="119"/>
      <c r="AR1863" s="119"/>
      <c r="AS1863" s="119"/>
      <c r="AT1863" s="119"/>
      <c r="AU1863" s="119"/>
    </row>
    <row r="1864" spans="3:47">
      <c r="C1864" s="24"/>
      <c r="D1864" s="24"/>
      <c r="AA1864" s="119"/>
      <c r="AB1864" s="119"/>
      <c r="AC1864" s="119"/>
      <c r="AD1864" s="119"/>
      <c r="AE1864" s="119"/>
      <c r="AG1864" s="146"/>
      <c r="AN1864" s="119"/>
      <c r="AO1864" s="119"/>
      <c r="AP1864" s="119"/>
      <c r="AQ1864" s="119"/>
      <c r="AR1864" s="119"/>
      <c r="AS1864" s="119"/>
      <c r="AT1864" s="119"/>
      <c r="AU1864" s="119"/>
    </row>
    <row r="1865" spans="3:47">
      <c r="C1865" s="24"/>
      <c r="D1865" s="24"/>
      <c r="AA1865" s="119"/>
      <c r="AB1865" s="119"/>
      <c r="AC1865" s="119"/>
      <c r="AD1865" s="119"/>
      <c r="AE1865" s="119"/>
      <c r="AG1865" s="146"/>
      <c r="AN1865" s="119"/>
      <c r="AO1865" s="119"/>
      <c r="AP1865" s="119"/>
      <c r="AQ1865" s="119"/>
      <c r="AR1865" s="119"/>
      <c r="AS1865" s="119"/>
      <c r="AT1865" s="119"/>
      <c r="AU1865" s="119"/>
    </row>
    <row r="1866" spans="3:47">
      <c r="C1866" s="24"/>
      <c r="D1866" s="24"/>
      <c r="AA1866" s="119"/>
      <c r="AB1866" s="119"/>
      <c r="AC1866" s="119"/>
      <c r="AD1866" s="119"/>
      <c r="AE1866" s="119"/>
      <c r="AG1866" s="146"/>
      <c r="AN1866" s="119"/>
      <c r="AO1866" s="119"/>
      <c r="AP1866" s="119"/>
      <c r="AQ1866" s="119"/>
      <c r="AR1866" s="119"/>
      <c r="AS1866" s="119"/>
      <c r="AT1866" s="119"/>
      <c r="AU1866" s="119"/>
    </row>
    <row r="1867" spans="3:47">
      <c r="C1867" s="24"/>
      <c r="D1867" s="24"/>
      <c r="AA1867" s="119"/>
      <c r="AB1867" s="119"/>
      <c r="AC1867" s="119"/>
      <c r="AD1867" s="119"/>
      <c r="AE1867" s="119"/>
      <c r="AG1867" s="146"/>
      <c r="AN1867" s="119"/>
      <c r="AO1867" s="119"/>
      <c r="AP1867" s="119"/>
      <c r="AQ1867" s="119"/>
      <c r="AR1867" s="119"/>
      <c r="AS1867" s="119"/>
      <c r="AT1867" s="119"/>
      <c r="AU1867" s="119"/>
    </row>
    <row r="1868" spans="3:47">
      <c r="C1868" s="24"/>
      <c r="D1868" s="24"/>
      <c r="AA1868" s="119"/>
      <c r="AB1868" s="119"/>
      <c r="AC1868" s="119"/>
      <c r="AD1868" s="119"/>
      <c r="AE1868" s="119"/>
      <c r="AG1868" s="146"/>
      <c r="AN1868" s="119"/>
      <c r="AO1868" s="119"/>
      <c r="AP1868" s="119"/>
      <c r="AQ1868" s="119"/>
      <c r="AR1868" s="119"/>
      <c r="AS1868" s="119"/>
      <c r="AT1868" s="119"/>
      <c r="AU1868" s="119"/>
    </row>
    <row r="1869" spans="3:47">
      <c r="C1869" s="24"/>
      <c r="D1869" s="24"/>
      <c r="AA1869" s="119"/>
      <c r="AB1869" s="119"/>
      <c r="AC1869" s="119"/>
      <c r="AD1869" s="119"/>
      <c r="AE1869" s="119"/>
      <c r="AG1869" s="146"/>
      <c r="AN1869" s="119"/>
      <c r="AO1869" s="119"/>
      <c r="AP1869" s="119"/>
      <c r="AQ1869" s="119"/>
      <c r="AR1869" s="119"/>
      <c r="AS1869" s="119"/>
      <c r="AT1869" s="119"/>
      <c r="AU1869" s="119"/>
    </row>
    <row r="1870" spans="3:47">
      <c r="C1870" s="24"/>
      <c r="D1870" s="24"/>
      <c r="AA1870" s="119"/>
      <c r="AB1870" s="119"/>
      <c r="AC1870" s="119"/>
      <c r="AD1870" s="119"/>
      <c r="AE1870" s="119"/>
      <c r="AG1870" s="146"/>
      <c r="AN1870" s="119"/>
      <c r="AO1870" s="119"/>
      <c r="AP1870" s="119"/>
      <c r="AQ1870" s="119"/>
      <c r="AR1870" s="119"/>
      <c r="AS1870" s="119"/>
      <c r="AT1870" s="119"/>
      <c r="AU1870" s="119"/>
    </row>
    <row r="1871" spans="3:47">
      <c r="C1871" s="24"/>
      <c r="D1871" s="24"/>
      <c r="AA1871" s="119"/>
      <c r="AB1871" s="119"/>
      <c r="AC1871" s="119"/>
      <c r="AD1871" s="119"/>
      <c r="AE1871" s="119"/>
      <c r="AG1871" s="146"/>
      <c r="AN1871" s="119"/>
      <c r="AO1871" s="119"/>
      <c r="AP1871" s="119"/>
      <c r="AQ1871" s="119"/>
      <c r="AR1871" s="119"/>
      <c r="AS1871" s="119"/>
      <c r="AT1871" s="119"/>
      <c r="AU1871" s="119"/>
    </row>
    <row r="1872" spans="3:47">
      <c r="C1872" s="24"/>
      <c r="D1872" s="24"/>
      <c r="AA1872" s="119"/>
      <c r="AB1872" s="119"/>
      <c r="AC1872" s="119"/>
      <c r="AD1872" s="119"/>
      <c r="AE1872" s="119"/>
      <c r="AG1872" s="146"/>
      <c r="AN1872" s="119"/>
      <c r="AO1872" s="119"/>
      <c r="AP1872" s="119"/>
      <c r="AQ1872" s="119"/>
      <c r="AR1872" s="119"/>
      <c r="AS1872" s="119"/>
      <c r="AT1872" s="119"/>
      <c r="AU1872" s="119"/>
    </row>
    <row r="1873" spans="3:47">
      <c r="C1873" s="24"/>
      <c r="D1873" s="24"/>
      <c r="AA1873" s="119"/>
      <c r="AB1873" s="119"/>
      <c r="AC1873" s="119"/>
      <c r="AD1873" s="119"/>
      <c r="AE1873" s="119"/>
      <c r="AG1873" s="146"/>
      <c r="AN1873" s="119"/>
      <c r="AO1873" s="119"/>
      <c r="AP1873" s="119"/>
      <c r="AQ1873" s="119"/>
      <c r="AR1873" s="119"/>
      <c r="AS1873" s="119"/>
      <c r="AT1873" s="119"/>
      <c r="AU1873" s="119"/>
    </row>
    <row r="1874" spans="3:47">
      <c r="C1874" s="24"/>
      <c r="D1874" s="24"/>
      <c r="AA1874" s="119"/>
      <c r="AB1874" s="119"/>
      <c r="AC1874" s="119"/>
      <c r="AD1874" s="119"/>
      <c r="AE1874" s="119"/>
      <c r="AG1874" s="146"/>
      <c r="AN1874" s="119"/>
      <c r="AO1874" s="119"/>
      <c r="AP1874" s="119"/>
      <c r="AQ1874" s="119"/>
      <c r="AR1874" s="119"/>
      <c r="AS1874" s="119"/>
      <c r="AT1874" s="119"/>
      <c r="AU1874" s="119"/>
    </row>
    <row r="1875" spans="3:47">
      <c r="C1875" s="24"/>
      <c r="D1875" s="24"/>
      <c r="AA1875" s="119"/>
      <c r="AB1875" s="119"/>
      <c r="AC1875" s="119"/>
      <c r="AD1875" s="119"/>
      <c r="AE1875" s="119"/>
      <c r="AG1875" s="146"/>
      <c r="AN1875" s="119"/>
      <c r="AO1875" s="119"/>
      <c r="AP1875" s="119"/>
      <c r="AQ1875" s="119"/>
      <c r="AR1875" s="119"/>
      <c r="AS1875" s="119"/>
      <c r="AT1875" s="119"/>
      <c r="AU1875" s="119"/>
    </row>
    <row r="1876" spans="3:47">
      <c r="C1876" s="24"/>
      <c r="D1876" s="24"/>
      <c r="AA1876" s="119"/>
      <c r="AB1876" s="119"/>
      <c r="AC1876" s="119"/>
      <c r="AD1876" s="119"/>
      <c r="AE1876" s="119"/>
      <c r="AG1876" s="146"/>
      <c r="AN1876" s="119"/>
      <c r="AO1876" s="119"/>
      <c r="AP1876" s="119"/>
      <c r="AQ1876" s="119"/>
      <c r="AR1876" s="119"/>
      <c r="AS1876" s="119"/>
      <c r="AT1876" s="119"/>
      <c r="AU1876" s="119"/>
    </row>
    <row r="1877" spans="3:47">
      <c r="C1877" s="24"/>
      <c r="D1877" s="24"/>
      <c r="AA1877" s="119"/>
      <c r="AB1877" s="119"/>
      <c r="AC1877" s="119"/>
      <c r="AD1877" s="119"/>
      <c r="AE1877" s="119"/>
      <c r="AG1877" s="146"/>
      <c r="AN1877" s="119"/>
      <c r="AO1877" s="119"/>
      <c r="AP1877" s="119"/>
      <c r="AQ1877" s="119"/>
      <c r="AR1877" s="119"/>
      <c r="AS1877" s="119"/>
      <c r="AT1877" s="119"/>
      <c r="AU1877" s="119"/>
    </row>
    <row r="1878" spans="3:47">
      <c r="C1878" s="24"/>
      <c r="D1878" s="24"/>
      <c r="AA1878" s="119"/>
      <c r="AB1878" s="119"/>
      <c r="AC1878" s="119"/>
      <c r="AD1878" s="119"/>
      <c r="AE1878" s="119"/>
      <c r="AG1878" s="146"/>
      <c r="AN1878" s="119"/>
      <c r="AO1878" s="119"/>
      <c r="AP1878" s="119"/>
      <c r="AQ1878" s="119"/>
      <c r="AR1878" s="119"/>
      <c r="AS1878" s="119"/>
      <c r="AT1878" s="119"/>
      <c r="AU1878" s="119"/>
    </row>
    <row r="1879" spans="3:47">
      <c r="C1879" s="24"/>
      <c r="D1879" s="24"/>
      <c r="AA1879" s="119"/>
      <c r="AB1879" s="119"/>
      <c r="AC1879" s="119"/>
      <c r="AD1879" s="119"/>
      <c r="AE1879" s="119"/>
      <c r="AG1879" s="146"/>
      <c r="AN1879" s="119"/>
      <c r="AO1879" s="119"/>
      <c r="AP1879" s="119"/>
      <c r="AQ1879" s="119"/>
      <c r="AR1879" s="119"/>
      <c r="AS1879" s="119"/>
      <c r="AT1879" s="119"/>
      <c r="AU1879" s="119"/>
    </row>
    <row r="1880" spans="3:47">
      <c r="C1880" s="24"/>
      <c r="D1880" s="24"/>
      <c r="AA1880" s="119"/>
      <c r="AB1880" s="119"/>
      <c r="AC1880" s="119"/>
      <c r="AD1880" s="119"/>
      <c r="AE1880" s="119"/>
      <c r="AG1880" s="146"/>
      <c r="AN1880" s="119"/>
      <c r="AO1880" s="119"/>
      <c r="AP1880" s="119"/>
      <c r="AQ1880" s="119"/>
      <c r="AR1880" s="119"/>
      <c r="AS1880" s="119"/>
      <c r="AT1880" s="119"/>
      <c r="AU1880" s="119"/>
    </row>
    <row r="1881" spans="3:47">
      <c r="C1881" s="24"/>
      <c r="D1881" s="24"/>
      <c r="AA1881" s="119"/>
      <c r="AB1881" s="119"/>
      <c r="AC1881" s="119"/>
      <c r="AD1881" s="119"/>
      <c r="AE1881" s="119"/>
      <c r="AG1881" s="146"/>
      <c r="AN1881" s="119"/>
      <c r="AO1881" s="119"/>
      <c r="AP1881" s="119"/>
      <c r="AQ1881" s="119"/>
      <c r="AR1881" s="119"/>
      <c r="AS1881" s="119"/>
      <c r="AT1881" s="119"/>
      <c r="AU1881" s="119"/>
    </row>
    <row r="1882" spans="3:47">
      <c r="C1882" s="24"/>
      <c r="D1882" s="24"/>
      <c r="AA1882" s="119"/>
      <c r="AB1882" s="119"/>
      <c r="AC1882" s="119"/>
      <c r="AD1882" s="119"/>
      <c r="AE1882" s="119"/>
      <c r="AG1882" s="146"/>
      <c r="AN1882" s="119"/>
      <c r="AO1882" s="119"/>
      <c r="AP1882" s="119"/>
      <c r="AQ1882" s="119"/>
      <c r="AR1882" s="119"/>
      <c r="AS1882" s="119"/>
      <c r="AT1882" s="119"/>
      <c r="AU1882" s="119"/>
    </row>
    <row r="1883" spans="3:47">
      <c r="C1883" s="24"/>
      <c r="D1883" s="24"/>
      <c r="AA1883" s="119"/>
      <c r="AB1883" s="119"/>
      <c r="AC1883" s="119"/>
      <c r="AD1883" s="119"/>
      <c r="AE1883" s="119"/>
      <c r="AG1883" s="146"/>
      <c r="AN1883" s="119"/>
      <c r="AO1883" s="119"/>
      <c r="AP1883" s="119"/>
      <c r="AQ1883" s="119"/>
      <c r="AR1883" s="119"/>
      <c r="AS1883" s="119"/>
      <c r="AT1883" s="119"/>
      <c r="AU1883" s="119"/>
    </row>
    <row r="1884" spans="3:47">
      <c r="C1884" s="24"/>
      <c r="D1884" s="24"/>
      <c r="AA1884" s="119"/>
      <c r="AB1884" s="119"/>
      <c r="AC1884" s="119"/>
      <c r="AD1884" s="119"/>
      <c r="AE1884" s="119"/>
      <c r="AG1884" s="146"/>
      <c r="AN1884" s="119"/>
      <c r="AO1884" s="119"/>
      <c r="AP1884" s="119"/>
      <c r="AQ1884" s="119"/>
      <c r="AR1884" s="119"/>
      <c r="AS1884" s="119"/>
      <c r="AT1884" s="119"/>
      <c r="AU1884" s="119"/>
    </row>
    <row r="1885" spans="3:47">
      <c r="C1885" s="24"/>
      <c r="D1885" s="24"/>
      <c r="AA1885" s="119"/>
      <c r="AB1885" s="119"/>
      <c r="AC1885" s="119"/>
      <c r="AD1885" s="119"/>
      <c r="AE1885" s="119"/>
      <c r="AG1885" s="146"/>
      <c r="AN1885" s="119"/>
      <c r="AO1885" s="119"/>
      <c r="AP1885" s="119"/>
      <c r="AQ1885" s="119"/>
      <c r="AR1885" s="119"/>
      <c r="AS1885" s="119"/>
      <c r="AT1885" s="119"/>
      <c r="AU1885" s="119"/>
    </row>
    <row r="1886" spans="3:47">
      <c r="C1886" s="24"/>
      <c r="D1886" s="24"/>
      <c r="AA1886" s="119"/>
      <c r="AB1886" s="119"/>
      <c r="AC1886" s="119"/>
      <c r="AD1886" s="119"/>
      <c r="AE1886" s="119"/>
      <c r="AG1886" s="146"/>
      <c r="AN1886" s="119"/>
      <c r="AO1886" s="119"/>
      <c r="AP1886" s="119"/>
      <c r="AQ1886" s="119"/>
      <c r="AR1886" s="119"/>
      <c r="AS1886" s="119"/>
      <c r="AT1886" s="119"/>
      <c r="AU1886" s="119"/>
    </row>
    <row r="1887" spans="3:47">
      <c r="C1887" s="24"/>
      <c r="D1887" s="24"/>
      <c r="AA1887" s="119"/>
      <c r="AB1887" s="119"/>
      <c r="AC1887" s="119"/>
      <c r="AD1887" s="119"/>
      <c r="AE1887" s="119"/>
      <c r="AG1887" s="146"/>
      <c r="AN1887" s="119"/>
      <c r="AO1887" s="119"/>
      <c r="AP1887" s="119"/>
      <c r="AQ1887" s="119"/>
      <c r="AR1887" s="119"/>
      <c r="AS1887" s="119"/>
      <c r="AT1887" s="119"/>
      <c r="AU1887" s="119"/>
    </row>
    <row r="1888" spans="3:47">
      <c r="C1888" s="24"/>
      <c r="D1888" s="24"/>
      <c r="AA1888" s="119"/>
      <c r="AB1888" s="119"/>
      <c r="AC1888" s="119"/>
      <c r="AD1888" s="119"/>
      <c r="AE1888" s="119"/>
      <c r="AG1888" s="146"/>
      <c r="AN1888" s="119"/>
      <c r="AO1888" s="119"/>
      <c r="AP1888" s="119"/>
      <c r="AQ1888" s="119"/>
      <c r="AR1888" s="119"/>
      <c r="AS1888" s="119"/>
      <c r="AT1888" s="119"/>
      <c r="AU1888" s="119"/>
    </row>
    <row r="1889" spans="3:47">
      <c r="C1889" s="24"/>
      <c r="D1889" s="24"/>
      <c r="AA1889" s="119"/>
      <c r="AB1889" s="119"/>
      <c r="AC1889" s="119"/>
      <c r="AD1889" s="119"/>
      <c r="AE1889" s="119"/>
      <c r="AG1889" s="146"/>
      <c r="AN1889" s="119"/>
      <c r="AO1889" s="119"/>
      <c r="AP1889" s="119"/>
      <c r="AQ1889" s="119"/>
      <c r="AR1889" s="119"/>
      <c r="AS1889" s="119"/>
      <c r="AT1889" s="119"/>
      <c r="AU1889" s="119"/>
    </row>
    <row r="1890" spans="3:47">
      <c r="C1890" s="24"/>
      <c r="D1890" s="24"/>
      <c r="AA1890" s="119"/>
      <c r="AB1890" s="119"/>
      <c r="AC1890" s="119"/>
      <c r="AD1890" s="119"/>
      <c r="AE1890" s="119"/>
      <c r="AG1890" s="146"/>
      <c r="AN1890" s="119"/>
      <c r="AO1890" s="119"/>
      <c r="AP1890" s="119"/>
      <c r="AQ1890" s="119"/>
      <c r="AR1890" s="119"/>
      <c r="AS1890" s="119"/>
      <c r="AT1890" s="119"/>
      <c r="AU1890" s="119"/>
    </row>
    <row r="1891" spans="3:47">
      <c r="C1891" s="24"/>
      <c r="D1891" s="24"/>
      <c r="AA1891" s="119"/>
      <c r="AB1891" s="119"/>
      <c r="AC1891" s="119"/>
      <c r="AD1891" s="119"/>
      <c r="AE1891" s="119"/>
      <c r="AG1891" s="146"/>
      <c r="AN1891" s="119"/>
      <c r="AO1891" s="119"/>
      <c r="AP1891" s="119"/>
      <c r="AQ1891" s="119"/>
      <c r="AR1891" s="119"/>
      <c r="AS1891" s="119"/>
      <c r="AT1891" s="119"/>
      <c r="AU1891" s="119"/>
    </row>
    <row r="1892" spans="3:47">
      <c r="C1892" s="24"/>
      <c r="D1892" s="24"/>
      <c r="AA1892" s="119"/>
      <c r="AB1892" s="119"/>
      <c r="AC1892" s="119"/>
      <c r="AD1892" s="119"/>
      <c r="AE1892" s="119"/>
      <c r="AG1892" s="146"/>
      <c r="AN1892" s="119"/>
      <c r="AO1892" s="119"/>
      <c r="AP1892" s="119"/>
      <c r="AQ1892" s="119"/>
      <c r="AR1892" s="119"/>
      <c r="AS1892" s="119"/>
      <c r="AT1892" s="119"/>
      <c r="AU1892" s="119"/>
    </row>
    <row r="1893" spans="3:47">
      <c r="C1893" s="24"/>
      <c r="D1893" s="24"/>
      <c r="AA1893" s="119"/>
      <c r="AB1893" s="119"/>
      <c r="AC1893" s="119"/>
      <c r="AD1893" s="119"/>
      <c r="AE1893" s="119"/>
      <c r="AG1893" s="146"/>
      <c r="AN1893" s="119"/>
      <c r="AO1893" s="119"/>
      <c r="AP1893" s="119"/>
      <c r="AQ1893" s="119"/>
      <c r="AR1893" s="119"/>
      <c r="AS1893" s="119"/>
      <c r="AT1893" s="119"/>
      <c r="AU1893" s="119"/>
    </row>
    <row r="1894" spans="3:47">
      <c r="C1894" s="24"/>
      <c r="D1894" s="24"/>
      <c r="AA1894" s="119"/>
      <c r="AB1894" s="119"/>
      <c r="AC1894" s="119"/>
      <c r="AD1894" s="119"/>
      <c r="AE1894" s="119"/>
      <c r="AG1894" s="146"/>
      <c r="AN1894" s="119"/>
      <c r="AO1894" s="119"/>
      <c r="AP1894" s="119"/>
      <c r="AQ1894" s="119"/>
      <c r="AR1894" s="119"/>
      <c r="AS1894" s="119"/>
      <c r="AT1894" s="119"/>
      <c r="AU1894" s="119"/>
    </row>
    <row r="1895" spans="3:47">
      <c r="C1895" s="24"/>
      <c r="D1895" s="24"/>
      <c r="AA1895" s="119"/>
      <c r="AB1895" s="119"/>
      <c r="AC1895" s="119"/>
      <c r="AD1895" s="119"/>
      <c r="AE1895" s="119"/>
      <c r="AG1895" s="146"/>
      <c r="AN1895" s="119"/>
      <c r="AO1895" s="119"/>
      <c r="AP1895" s="119"/>
      <c r="AQ1895" s="119"/>
      <c r="AR1895" s="119"/>
      <c r="AS1895" s="119"/>
      <c r="AT1895" s="119"/>
      <c r="AU1895" s="119"/>
    </row>
    <row r="1896" spans="3:47">
      <c r="C1896" s="24"/>
      <c r="D1896" s="24"/>
      <c r="AA1896" s="119"/>
      <c r="AB1896" s="119"/>
      <c r="AC1896" s="119"/>
      <c r="AD1896" s="119"/>
      <c r="AE1896" s="119"/>
      <c r="AG1896" s="146"/>
      <c r="AN1896" s="119"/>
      <c r="AO1896" s="119"/>
      <c r="AP1896" s="119"/>
      <c r="AQ1896" s="119"/>
      <c r="AR1896" s="119"/>
      <c r="AS1896" s="119"/>
      <c r="AT1896" s="119"/>
      <c r="AU1896" s="119"/>
    </row>
    <row r="1897" spans="3:47">
      <c r="C1897" s="24"/>
      <c r="D1897" s="24"/>
      <c r="AA1897" s="119"/>
      <c r="AB1897" s="119"/>
      <c r="AC1897" s="119"/>
      <c r="AD1897" s="119"/>
      <c r="AE1897" s="119"/>
      <c r="AG1897" s="146"/>
      <c r="AN1897" s="119"/>
      <c r="AO1897" s="119"/>
      <c r="AP1897" s="119"/>
      <c r="AQ1897" s="119"/>
      <c r="AR1897" s="119"/>
      <c r="AS1897" s="119"/>
      <c r="AT1897" s="119"/>
      <c r="AU1897" s="119"/>
    </row>
    <row r="1898" spans="3:47">
      <c r="C1898" s="24"/>
      <c r="D1898" s="24"/>
      <c r="AA1898" s="119"/>
      <c r="AB1898" s="119"/>
      <c r="AC1898" s="119"/>
      <c r="AD1898" s="119"/>
      <c r="AE1898" s="119"/>
      <c r="AG1898" s="146"/>
      <c r="AN1898" s="119"/>
      <c r="AO1898" s="119"/>
      <c r="AP1898" s="119"/>
      <c r="AQ1898" s="119"/>
      <c r="AR1898" s="119"/>
      <c r="AS1898" s="119"/>
      <c r="AT1898" s="119"/>
      <c r="AU1898" s="119"/>
    </row>
    <row r="1899" spans="3:47">
      <c r="C1899" s="24"/>
      <c r="D1899" s="24"/>
      <c r="AA1899" s="119"/>
      <c r="AB1899" s="119"/>
      <c r="AC1899" s="119"/>
      <c r="AD1899" s="119"/>
      <c r="AE1899" s="119"/>
      <c r="AG1899" s="146"/>
      <c r="AN1899" s="119"/>
      <c r="AO1899" s="119"/>
      <c r="AP1899" s="119"/>
      <c r="AQ1899" s="119"/>
      <c r="AR1899" s="119"/>
      <c r="AS1899" s="119"/>
      <c r="AT1899" s="119"/>
      <c r="AU1899" s="119"/>
    </row>
    <row r="1900" spans="3:47">
      <c r="C1900" s="24"/>
      <c r="D1900" s="24"/>
      <c r="AA1900" s="119"/>
      <c r="AB1900" s="119"/>
      <c r="AC1900" s="119"/>
      <c r="AD1900" s="119"/>
      <c r="AE1900" s="119"/>
      <c r="AG1900" s="146"/>
      <c r="AN1900" s="119"/>
      <c r="AO1900" s="119"/>
      <c r="AP1900" s="119"/>
      <c r="AQ1900" s="119"/>
      <c r="AR1900" s="119"/>
      <c r="AS1900" s="119"/>
      <c r="AT1900" s="119"/>
      <c r="AU1900" s="119"/>
    </row>
    <row r="1901" spans="3:47">
      <c r="C1901" s="24"/>
      <c r="D1901" s="24"/>
      <c r="AA1901" s="119"/>
      <c r="AB1901" s="119"/>
      <c r="AC1901" s="119"/>
      <c r="AD1901" s="119"/>
      <c r="AE1901" s="119"/>
      <c r="AG1901" s="146"/>
      <c r="AN1901" s="119"/>
      <c r="AO1901" s="119"/>
      <c r="AP1901" s="119"/>
      <c r="AQ1901" s="119"/>
      <c r="AR1901" s="119"/>
      <c r="AS1901" s="119"/>
      <c r="AT1901" s="119"/>
      <c r="AU1901" s="119"/>
    </row>
    <row r="1902" spans="3:47">
      <c r="C1902" s="24"/>
      <c r="D1902" s="24"/>
      <c r="AA1902" s="119"/>
      <c r="AB1902" s="119"/>
      <c r="AC1902" s="119"/>
      <c r="AD1902" s="119"/>
      <c r="AE1902" s="119"/>
      <c r="AG1902" s="146"/>
      <c r="AN1902" s="119"/>
      <c r="AO1902" s="119"/>
      <c r="AP1902" s="119"/>
      <c r="AQ1902" s="119"/>
      <c r="AR1902" s="119"/>
      <c r="AS1902" s="119"/>
      <c r="AT1902" s="119"/>
      <c r="AU1902" s="119"/>
    </row>
    <row r="1903" spans="3:47">
      <c r="C1903" s="24"/>
      <c r="D1903" s="24"/>
      <c r="AA1903" s="119"/>
      <c r="AB1903" s="119"/>
      <c r="AC1903" s="119"/>
      <c r="AD1903" s="119"/>
      <c r="AE1903" s="119"/>
      <c r="AG1903" s="146"/>
      <c r="AN1903" s="119"/>
      <c r="AO1903" s="119"/>
      <c r="AP1903" s="119"/>
      <c r="AQ1903" s="119"/>
      <c r="AR1903" s="119"/>
      <c r="AS1903" s="119"/>
      <c r="AT1903" s="119"/>
      <c r="AU1903" s="119"/>
    </row>
    <row r="1904" spans="3:47">
      <c r="C1904" s="24"/>
      <c r="D1904" s="24"/>
      <c r="AA1904" s="119"/>
      <c r="AB1904" s="119"/>
      <c r="AC1904" s="119"/>
      <c r="AD1904" s="119"/>
      <c r="AE1904" s="119"/>
      <c r="AG1904" s="146"/>
      <c r="AN1904" s="119"/>
      <c r="AO1904" s="119"/>
      <c r="AP1904" s="119"/>
      <c r="AQ1904" s="119"/>
      <c r="AR1904" s="119"/>
      <c r="AS1904" s="119"/>
      <c r="AT1904" s="119"/>
      <c r="AU1904" s="119"/>
    </row>
    <row r="1905" spans="3:48">
      <c r="C1905" s="24"/>
      <c r="D1905" s="24"/>
      <c r="AA1905" s="119"/>
      <c r="AB1905" s="119"/>
      <c r="AC1905" s="119"/>
      <c r="AD1905" s="119"/>
      <c r="AE1905" s="119"/>
      <c r="AG1905" s="146"/>
      <c r="AN1905" s="119"/>
      <c r="AO1905" s="119"/>
      <c r="AP1905" s="119"/>
      <c r="AQ1905" s="119"/>
      <c r="AR1905" s="119"/>
      <c r="AS1905" s="119"/>
      <c r="AT1905" s="119"/>
      <c r="AU1905" s="119"/>
    </row>
    <row r="1906" spans="3:48">
      <c r="C1906" s="24"/>
      <c r="D1906" s="24"/>
      <c r="AA1906" s="119"/>
      <c r="AB1906" s="119"/>
      <c r="AC1906" s="119"/>
      <c r="AD1906" s="119"/>
      <c r="AE1906" s="119"/>
      <c r="AG1906" s="146"/>
      <c r="AN1906" s="119"/>
      <c r="AO1906" s="119"/>
      <c r="AP1906" s="119"/>
      <c r="AQ1906" s="119"/>
      <c r="AR1906" s="119"/>
      <c r="AS1906" s="119"/>
      <c r="AT1906" s="119"/>
      <c r="AU1906" s="119"/>
    </row>
    <row r="1907" spans="3:48">
      <c r="C1907" s="24"/>
      <c r="D1907" s="24"/>
      <c r="AA1907" s="119"/>
      <c r="AB1907" s="119"/>
      <c r="AC1907" s="119"/>
      <c r="AD1907" s="119"/>
      <c r="AE1907" s="119"/>
      <c r="AG1907" s="146"/>
      <c r="AN1907" s="119"/>
      <c r="AO1907" s="119"/>
      <c r="AP1907" s="119"/>
      <c r="AQ1907" s="119"/>
      <c r="AR1907" s="119"/>
      <c r="AS1907" s="119"/>
      <c r="AT1907" s="119"/>
      <c r="AU1907" s="119"/>
    </row>
    <row r="1908" spans="3:48">
      <c r="C1908" s="24"/>
      <c r="D1908" s="24"/>
      <c r="AA1908" s="119"/>
      <c r="AB1908" s="119"/>
      <c r="AC1908" s="119"/>
      <c r="AD1908" s="119"/>
      <c r="AE1908" s="119"/>
      <c r="AG1908" s="146"/>
      <c r="AN1908" s="119"/>
      <c r="AO1908" s="119"/>
      <c r="AP1908" s="119"/>
      <c r="AQ1908" s="119"/>
      <c r="AR1908" s="119"/>
      <c r="AS1908" s="119"/>
      <c r="AT1908" s="119"/>
      <c r="AU1908" s="119"/>
    </row>
    <row r="1909" spans="3:48">
      <c r="C1909" s="24"/>
      <c r="D1909" s="24"/>
      <c r="AA1909" s="119"/>
      <c r="AB1909" s="119"/>
      <c r="AC1909" s="119"/>
      <c r="AD1909" s="119"/>
      <c r="AE1909" s="119"/>
      <c r="AG1909" s="146"/>
      <c r="AN1909" s="119"/>
      <c r="AO1909" s="119"/>
      <c r="AP1909" s="119"/>
      <c r="AQ1909" s="119"/>
      <c r="AR1909" s="119"/>
      <c r="AS1909" s="119"/>
      <c r="AT1909" s="119"/>
      <c r="AU1909" s="119"/>
    </row>
    <row r="1910" spans="3:48">
      <c r="C1910" s="24"/>
      <c r="D1910" s="24"/>
      <c r="AA1910" s="119"/>
      <c r="AB1910" s="119"/>
      <c r="AC1910" s="119"/>
      <c r="AD1910" s="119"/>
      <c r="AE1910" s="119"/>
      <c r="AG1910" s="146"/>
      <c r="AN1910" s="119"/>
      <c r="AO1910" s="119"/>
      <c r="AP1910" s="119"/>
      <c r="AQ1910" s="119"/>
      <c r="AR1910" s="119"/>
      <c r="AS1910" s="119"/>
      <c r="AT1910" s="119"/>
      <c r="AU1910" s="119"/>
    </row>
    <row r="1911" spans="3:48">
      <c r="C1911" s="24"/>
      <c r="D1911" s="24"/>
      <c r="AA1911" s="119"/>
      <c r="AB1911" s="119"/>
      <c r="AC1911" s="119"/>
      <c r="AD1911" s="119"/>
      <c r="AE1911" s="119"/>
      <c r="AG1911" s="146"/>
      <c r="AN1911" s="119"/>
      <c r="AO1911" s="119"/>
      <c r="AP1911" s="119"/>
      <c r="AQ1911" s="119"/>
      <c r="AR1911" s="119"/>
      <c r="AS1911" s="119"/>
      <c r="AT1911" s="119"/>
      <c r="AU1911" s="119"/>
    </row>
    <row r="1912" spans="3:48">
      <c r="C1912" s="24"/>
      <c r="D1912" s="24"/>
      <c r="AA1912" s="119"/>
      <c r="AB1912" s="119"/>
      <c r="AC1912" s="119"/>
      <c r="AD1912" s="119"/>
      <c r="AE1912" s="119"/>
      <c r="AG1912" s="146"/>
      <c r="AN1912" s="119"/>
      <c r="AO1912" s="119"/>
      <c r="AP1912" s="119"/>
      <c r="AQ1912" s="119"/>
      <c r="AR1912" s="119"/>
      <c r="AS1912" s="119"/>
      <c r="AT1912" s="119"/>
      <c r="AU1912" s="119"/>
      <c r="AV1912" s="119"/>
    </row>
    <row r="1913" spans="3:48">
      <c r="C1913" s="24"/>
      <c r="D1913" s="24"/>
      <c r="AA1913" s="119"/>
      <c r="AB1913" s="119"/>
      <c r="AC1913" s="119"/>
      <c r="AD1913" s="119"/>
      <c r="AE1913" s="119"/>
      <c r="AG1913" s="146"/>
      <c r="AN1913" s="119"/>
      <c r="AO1913" s="119"/>
      <c r="AP1913" s="119"/>
      <c r="AQ1913" s="119"/>
      <c r="AR1913" s="119"/>
      <c r="AS1913" s="119"/>
      <c r="AT1913" s="119"/>
      <c r="AU1913" s="119"/>
    </row>
    <row r="1914" spans="3:48">
      <c r="C1914" s="24"/>
      <c r="D1914" s="24"/>
      <c r="AA1914" s="119"/>
      <c r="AB1914" s="119"/>
      <c r="AC1914" s="119"/>
      <c r="AD1914" s="119"/>
      <c r="AE1914" s="119"/>
      <c r="AG1914" s="146"/>
      <c r="AN1914" s="119"/>
      <c r="AO1914" s="119"/>
      <c r="AP1914" s="119"/>
      <c r="AQ1914" s="119"/>
      <c r="AR1914" s="119"/>
      <c r="AS1914" s="119"/>
      <c r="AT1914" s="119"/>
      <c r="AU1914" s="119"/>
    </row>
    <row r="1915" spans="3:48">
      <c r="C1915" s="24"/>
      <c r="D1915" s="24"/>
      <c r="AA1915" s="119"/>
      <c r="AB1915" s="119"/>
      <c r="AC1915" s="119"/>
      <c r="AD1915" s="119"/>
      <c r="AE1915" s="119"/>
      <c r="AG1915" s="146"/>
      <c r="AN1915" s="119"/>
      <c r="AO1915" s="119"/>
      <c r="AP1915" s="119"/>
      <c r="AQ1915" s="119"/>
      <c r="AR1915" s="119"/>
      <c r="AS1915" s="119"/>
      <c r="AT1915" s="119"/>
      <c r="AU1915" s="119"/>
    </row>
    <row r="1916" spans="3:48">
      <c r="C1916" s="24"/>
      <c r="D1916" s="24"/>
      <c r="AA1916" s="119"/>
      <c r="AB1916" s="119"/>
      <c r="AC1916" s="119"/>
      <c r="AD1916" s="119"/>
      <c r="AE1916" s="119"/>
      <c r="AG1916" s="146"/>
      <c r="AN1916" s="119"/>
      <c r="AO1916" s="119"/>
      <c r="AP1916" s="119"/>
      <c r="AQ1916" s="119"/>
      <c r="AR1916" s="119"/>
      <c r="AS1916" s="119"/>
      <c r="AT1916" s="119"/>
      <c r="AU1916" s="119"/>
      <c r="AV1916" s="119"/>
    </row>
    <row r="1917" spans="3:48">
      <c r="C1917" s="24"/>
      <c r="D1917" s="24"/>
      <c r="AA1917" s="119"/>
      <c r="AB1917" s="119"/>
      <c r="AC1917" s="119"/>
      <c r="AD1917" s="119"/>
      <c r="AE1917" s="119"/>
      <c r="AG1917" s="146"/>
      <c r="AN1917" s="119"/>
      <c r="AO1917" s="119"/>
      <c r="AP1917" s="119"/>
      <c r="AQ1917" s="119"/>
      <c r="AR1917" s="119"/>
      <c r="AS1917" s="119"/>
      <c r="AT1917" s="119"/>
      <c r="AU1917" s="119"/>
    </row>
    <row r="1918" spans="3:48">
      <c r="C1918" s="24"/>
      <c r="D1918" s="24"/>
      <c r="AA1918" s="119"/>
      <c r="AB1918" s="119"/>
      <c r="AC1918" s="119"/>
      <c r="AD1918" s="119"/>
      <c r="AE1918" s="119"/>
      <c r="AG1918" s="146"/>
      <c r="AN1918" s="119"/>
      <c r="AO1918" s="119"/>
      <c r="AP1918" s="119"/>
      <c r="AQ1918" s="119"/>
      <c r="AR1918" s="119"/>
      <c r="AS1918" s="119"/>
      <c r="AT1918" s="119"/>
      <c r="AU1918" s="119"/>
    </row>
    <row r="1919" spans="3:48">
      <c r="C1919" s="24"/>
      <c r="D1919" s="24"/>
      <c r="AA1919" s="119"/>
      <c r="AB1919" s="119"/>
      <c r="AC1919" s="119"/>
      <c r="AD1919" s="119"/>
      <c r="AE1919" s="119"/>
      <c r="AG1919" s="146"/>
      <c r="AN1919" s="119"/>
      <c r="AO1919" s="119"/>
      <c r="AP1919" s="119"/>
      <c r="AQ1919" s="119"/>
      <c r="AR1919" s="119"/>
      <c r="AS1919" s="119"/>
      <c r="AT1919" s="119"/>
      <c r="AU1919" s="119"/>
      <c r="AV1919" s="119"/>
    </row>
    <row r="1920" spans="3:48">
      <c r="C1920" s="24"/>
      <c r="D1920" s="24"/>
      <c r="AA1920" s="119"/>
      <c r="AB1920" s="119"/>
      <c r="AC1920" s="119"/>
      <c r="AD1920" s="119"/>
      <c r="AE1920" s="119"/>
      <c r="AG1920" s="146"/>
      <c r="AN1920" s="119"/>
      <c r="AO1920" s="119"/>
      <c r="AP1920" s="119"/>
      <c r="AQ1920" s="119"/>
      <c r="AR1920" s="119"/>
      <c r="AS1920" s="119"/>
      <c r="AT1920" s="119"/>
      <c r="AU1920" s="119"/>
    </row>
    <row r="1921" spans="3:47">
      <c r="C1921" s="24"/>
      <c r="D1921" s="24"/>
      <c r="AA1921" s="119"/>
      <c r="AB1921" s="119"/>
      <c r="AC1921" s="119"/>
      <c r="AD1921" s="119"/>
      <c r="AE1921" s="119"/>
      <c r="AG1921" s="146"/>
      <c r="AN1921" s="119"/>
      <c r="AO1921" s="119"/>
      <c r="AP1921" s="119"/>
      <c r="AQ1921" s="119"/>
      <c r="AR1921" s="119"/>
      <c r="AS1921" s="119"/>
      <c r="AT1921" s="119"/>
      <c r="AU1921" s="119"/>
    </row>
    <row r="1922" spans="3:47">
      <c r="C1922" s="24"/>
      <c r="D1922" s="24"/>
      <c r="AA1922" s="119"/>
      <c r="AB1922" s="119"/>
      <c r="AC1922" s="119"/>
      <c r="AD1922" s="119"/>
      <c r="AE1922" s="119"/>
      <c r="AG1922" s="146"/>
      <c r="AN1922" s="119"/>
      <c r="AO1922" s="119"/>
      <c r="AP1922" s="119"/>
      <c r="AQ1922" s="119"/>
      <c r="AR1922" s="119"/>
      <c r="AS1922" s="119"/>
      <c r="AT1922" s="119"/>
      <c r="AU1922" s="119"/>
    </row>
    <row r="1923" spans="3:47">
      <c r="C1923" s="24"/>
      <c r="D1923" s="24"/>
      <c r="AA1923" s="119"/>
      <c r="AB1923" s="119"/>
      <c r="AC1923" s="119"/>
      <c r="AD1923" s="119"/>
      <c r="AE1923" s="119"/>
      <c r="AG1923" s="146"/>
      <c r="AN1923" s="119"/>
      <c r="AO1923" s="119"/>
      <c r="AP1923" s="119"/>
      <c r="AQ1923" s="119"/>
      <c r="AR1923" s="119"/>
      <c r="AS1923" s="119"/>
      <c r="AT1923" s="119"/>
      <c r="AU1923" s="119"/>
    </row>
    <row r="1924" spans="3:47">
      <c r="C1924" s="24"/>
      <c r="D1924" s="24"/>
      <c r="AA1924" s="119"/>
      <c r="AB1924" s="119"/>
      <c r="AC1924" s="119"/>
      <c r="AD1924" s="119"/>
      <c r="AE1924" s="119"/>
      <c r="AG1924" s="146"/>
      <c r="AN1924" s="119"/>
      <c r="AO1924" s="119"/>
      <c r="AP1924" s="119"/>
      <c r="AQ1924" s="119"/>
      <c r="AR1924" s="119"/>
      <c r="AS1924" s="119"/>
      <c r="AT1924" s="119"/>
      <c r="AU1924" s="119"/>
    </row>
    <row r="1925" spans="3:47">
      <c r="C1925" s="24"/>
      <c r="D1925" s="24"/>
      <c r="AA1925" s="119"/>
      <c r="AB1925" s="119"/>
      <c r="AC1925" s="119"/>
      <c r="AD1925" s="119"/>
      <c r="AE1925" s="119"/>
      <c r="AG1925" s="146"/>
      <c r="AN1925" s="119"/>
      <c r="AO1925" s="119"/>
      <c r="AP1925" s="119"/>
      <c r="AQ1925" s="119"/>
      <c r="AR1925" s="119"/>
      <c r="AS1925" s="119"/>
      <c r="AT1925" s="119"/>
      <c r="AU1925" s="119"/>
    </row>
    <row r="1926" spans="3:47">
      <c r="C1926" s="24"/>
      <c r="D1926" s="24"/>
      <c r="AA1926" s="119"/>
      <c r="AB1926" s="119"/>
      <c r="AC1926" s="119"/>
      <c r="AD1926" s="119"/>
      <c r="AE1926" s="119"/>
      <c r="AG1926" s="146"/>
      <c r="AN1926" s="119"/>
      <c r="AO1926" s="119"/>
      <c r="AP1926" s="119"/>
      <c r="AQ1926" s="119"/>
      <c r="AR1926" s="119"/>
      <c r="AS1926" s="119"/>
      <c r="AT1926" s="119"/>
      <c r="AU1926" s="119"/>
    </row>
    <row r="1927" spans="3:47">
      <c r="C1927" s="24"/>
      <c r="D1927" s="24"/>
      <c r="AA1927" s="119"/>
      <c r="AB1927" s="119"/>
      <c r="AC1927" s="119"/>
      <c r="AD1927" s="119"/>
      <c r="AE1927" s="119"/>
      <c r="AG1927" s="146"/>
      <c r="AN1927" s="119"/>
      <c r="AO1927" s="119"/>
      <c r="AP1927" s="119"/>
      <c r="AQ1927" s="119"/>
      <c r="AR1927" s="119"/>
      <c r="AS1927" s="119"/>
      <c r="AT1927" s="119"/>
      <c r="AU1927" s="119"/>
    </row>
    <row r="1928" spans="3:47">
      <c r="C1928" s="24"/>
      <c r="D1928" s="24"/>
      <c r="AA1928" s="119"/>
      <c r="AB1928" s="119"/>
      <c r="AC1928" s="119"/>
      <c r="AD1928" s="119"/>
      <c r="AE1928" s="119"/>
      <c r="AG1928" s="146"/>
      <c r="AN1928" s="119"/>
      <c r="AO1928" s="119"/>
      <c r="AP1928" s="119"/>
      <c r="AQ1928" s="119"/>
      <c r="AR1928" s="119"/>
      <c r="AS1928" s="119"/>
      <c r="AT1928" s="119"/>
      <c r="AU1928" s="119"/>
    </row>
    <row r="1929" spans="3:47">
      <c r="C1929" s="24"/>
      <c r="D1929" s="24"/>
      <c r="AA1929" s="119"/>
      <c r="AB1929" s="119"/>
      <c r="AC1929" s="119"/>
      <c r="AD1929" s="119"/>
      <c r="AE1929" s="119"/>
      <c r="AG1929" s="146"/>
      <c r="AN1929" s="119"/>
      <c r="AO1929" s="119"/>
      <c r="AP1929" s="119"/>
      <c r="AQ1929" s="119"/>
      <c r="AR1929" s="119"/>
      <c r="AS1929" s="119"/>
      <c r="AT1929" s="119"/>
      <c r="AU1929" s="119"/>
    </row>
    <row r="1930" spans="3:47">
      <c r="C1930" s="24"/>
      <c r="D1930" s="24"/>
      <c r="AA1930" s="119"/>
      <c r="AB1930" s="119"/>
      <c r="AC1930" s="119"/>
      <c r="AD1930" s="119"/>
      <c r="AE1930" s="119"/>
      <c r="AG1930" s="146"/>
      <c r="AN1930" s="119"/>
      <c r="AO1930" s="119"/>
      <c r="AP1930" s="119"/>
      <c r="AQ1930" s="119"/>
      <c r="AR1930" s="119"/>
      <c r="AS1930" s="119"/>
      <c r="AT1930" s="119"/>
      <c r="AU1930" s="119"/>
    </row>
    <row r="1931" spans="3:47">
      <c r="C1931" s="24"/>
      <c r="D1931" s="24"/>
      <c r="AA1931" s="119"/>
      <c r="AB1931" s="119"/>
      <c r="AC1931" s="119"/>
      <c r="AD1931" s="119"/>
      <c r="AE1931" s="119"/>
      <c r="AG1931" s="146"/>
      <c r="AN1931" s="119"/>
      <c r="AO1931" s="119"/>
      <c r="AP1931" s="119"/>
      <c r="AQ1931" s="119"/>
      <c r="AR1931" s="119"/>
      <c r="AS1931" s="119"/>
      <c r="AT1931" s="119"/>
      <c r="AU1931" s="119"/>
    </row>
    <row r="1932" spans="3:47">
      <c r="C1932" s="24"/>
      <c r="D1932" s="24"/>
      <c r="AA1932" s="119"/>
      <c r="AB1932" s="119"/>
      <c r="AC1932" s="119"/>
      <c r="AD1932" s="119"/>
      <c r="AE1932" s="119"/>
      <c r="AG1932" s="146"/>
      <c r="AN1932" s="119"/>
      <c r="AO1932" s="119"/>
      <c r="AP1932" s="119"/>
      <c r="AQ1932" s="119"/>
      <c r="AR1932" s="119"/>
      <c r="AS1932" s="119"/>
      <c r="AT1932" s="119"/>
      <c r="AU1932" s="119"/>
    </row>
    <row r="1933" spans="3:47">
      <c r="C1933" s="24"/>
      <c r="D1933" s="24"/>
      <c r="AA1933" s="119"/>
      <c r="AB1933" s="119"/>
      <c r="AC1933" s="119"/>
      <c r="AD1933" s="119"/>
      <c r="AE1933" s="119"/>
      <c r="AG1933" s="146"/>
      <c r="AN1933" s="119"/>
      <c r="AO1933" s="119"/>
      <c r="AP1933" s="119"/>
      <c r="AQ1933" s="119"/>
      <c r="AR1933" s="119"/>
      <c r="AS1933" s="119"/>
      <c r="AT1933" s="119"/>
      <c r="AU1933" s="119"/>
    </row>
    <row r="1934" spans="3:47">
      <c r="C1934" s="24"/>
      <c r="D1934" s="24"/>
      <c r="AA1934" s="119"/>
      <c r="AB1934" s="119"/>
      <c r="AC1934" s="119"/>
      <c r="AD1934" s="119"/>
      <c r="AE1934" s="119"/>
      <c r="AG1934" s="146"/>
      <c r="AN1934" s="119"/>
      <c r="AO1934" s="119"/>
      <c r="AP1934" s="119"/>
      <c r="AQ1934" s="119"/>
      <c r="AR1934" s="119"/>
      <c r="AS1934" s="119"/>
      <c r="AT1934" s="119"/>
      <c r="AU1934" s="119"/>
    </row>
    <row r="1935" spans="3:47">
      <c r="C1935" s="24"/>
      <c r="D1935" s="24"/>
      <c r="AA1935" s="119"/>
      <c r="AB1935" s="119"/>
      <c r="AC1935" s="119"/>
      <c r="AD1935" s="119"/>
      <c r="AE1935" s="119"/>
      <c r="AG1935" s="146"/>
      <c r="AN1935" s="119"/>
      <c r="AO1935" s="119"/>
      <c r="AP1935" s="119"/>
      <c r="AQ1935" s="119"/>
      <c r="AR1935" s="119"/>
      <c r="AS1935" s="119"/>
      <c r="AT1935" s="119"/>
      <c r="AU1935" s="119"/>
    </row>
    <row r="1936" spans="3:47">
      <c r="C1936" s="24"/>
      <c r="D1936" s="24"/>
      <c r="AA1936" s="119"/>
      <c r="AB1936" s="119"/>
      <c r="AC1936" s="119"/>
      <c r="AD1936" s="119"/>
      <c r="AE1936" s="119"/>
      <c r="AG1936" s="146"/>
      <c r="AN1936" s="119"/>
      <c r="AO1936" s="119"/>
      <c r="AP1936" s="119"/>
      <c r="AQ1936" s="119"/>
      <c r="AR1936" s="119"/>
      <c r="AS1936" s="119"/>
      <c r="AT1936" s="119"/>
      <c r="AU1936" s="119"/>
    </row>
    <row r="1937" spans="3:47">
      <c r="C1937" s="24"/>
      <c r="D1937" s="24"/>
      <c r="AA1937" s="119"/>
      <c r="AB1937" s="119"/>
      <c r="AC1937" s="119"/>
      <c r="AD1937" s="119"/>
      <c r="AE1937" s="119"/>
      <c r="AG1937" s="146"/>
      <c r="AN1937" s="119"/>
      <c r="AO1937" s="119"/>
      <c r="AP1937" s="119"/>
      <c r="AQ1937" s="119"/>
      <c r="AR1937" s="119"/>
      <c r="AS1937" s="119"/>
      <c r="AT1937" s="119"/>
      <c r="AU1937" s="119"/>
    </row>
    <row r="1938" spans="3:47">
      <c r="C1938" s="24"/>
      <c r="D1938" s="24"/>
      <c r="AA1938" s="119"/>
      <c r="AB1938" s="119"/>
      <c r="AC1938" s="119"/>
      <c r="AD1938" s="119"/>
      <c r="AE1938" s="119"/>
      <c r="AG1938" s="146"/>
      <c r="AN1938" s="119"/>
      <c r="AO1938" s="119"/>
      <c r="AP1938" s="119"/>
      <c r="AQ1938" s="119"/>
      <c r="AR1938" s="119"/>
      <c r="AS1938" s="119"/>
      <c r="AT1938" s="119"/>
      <c r="AU1938" s="119"/>
    </row>
    <row r="1939" spans="3:47">
      <c r="C1939" s="24"/>
      <c r="D1939" s="24"/>
      <c r="AA1939" s="119"/>
      <c r="AB1939" s="119"/>
      <c r="AC1939" s="119"/>
      <c r="AD1939" s="119"/>
      <c r="AE1939" s="119"/>
      <c r="AG1939" s="146"/>
      <c r="AN1939" s="119"/>
      <c r="AO1939" s="119"/>
      <c r="AP1939" s="119"/>
      <c r="AQ1939" s="119"/>
      <c r="AR1939" s="119"/>
      <c r="AS1939" s="119"/>
      <c r="AT1939" s="119"/>
      <c r="AU1939" s="119"/>
    </row>
    <row r="1940" spans="3:47">
      <c r="C1940" s="24"/>
      <c r="D1940" s="24"/>
      <c r="AA1940" s="119"/>
      <c r="AB1940" s="119"/>
      <c r="AC1940" s="119"/>
      <c r="AD1940" s="119"/>
      <c r="AE1940" s="119"/>
      <c r="AG1940" s="146"/>
      <c r="AN1940" s="119"/>
      <c r="AO1940" s="119"/>
      <c r="AP1940" s="119"/>
      <c r="AQ1940" s="119"/>
      <c r="AR1940" s="119"/>
      <c r="AS1940" s="119"/>
      <c r="AT1940" s="119"/>
      <c r="AU1940" s="119"/>
    </row>
    <row r="1941" spans="3:47">
      <c r="C1941" s="24"/>
      <c r="D1941" s="24"/>
      <c r="AA1941" s="119"/>
      <c r="AB1941" s="119"/>
      <c r="AC1941" s="119"/>
      <c r="AD1941" s="119"/>
      <c r="AE1941" s="119"/>
      <c r="AG1941" s="146"/>
      <c r="AN1941" s="119"/>
      <c r="AO1941" s="119"/>
      <c r="AP1941" s="119"/>
      <c r="AQ1941" s="119"/>
      <c r="AR1941" s="119"/>
      <c r="AS1941" s="119"/>
      <c r="AT1941" s="119"/>
      <c r="AU1941" s="119"/>
    </row>
    <row r="1942" spans="3:47">
      <c r="C1942" s="24"/>
      <c r="D1942" s="24"/>
      <c r="AA1942" s="119"/>
      <c r="AB1942" s="119"/>
      <c r="AC1942" s="119"/>
      <c r="AD1942" s="119"/>
      <c r="AE1942" s="119"/>
      <c r="AG1942" s="146"/>
      <c r="AN1942" s="119"/>
      <c r="AO1942" s="119"/>
      <c r="AP1942" s="119"/>
      <c r="AQ1942" s="119"/>
      <c r="AR1942" s="119"/>
      <c r="AS1942" s="119"/>
      <c r="AT1942" s="119"/>
      <c r="AU1942" s="119"/>
    </row>
    <row r="1943" spans="3:47">
      <c r="C1943" s="24"/>
      <c r="D1943" s="24"/>
      <c r="AA1943" s="119"/>
      <c r="AB1943" s="119"/>
      <c r="AC1943" s="119"/>
      <c r="AD1943" s="119"/>
      <c r="AE1943" s="119"/>
      <c r="AG1943" s="146"/>
      <c r="AN1943" s="119"/>
      <c r="AO1943" s="119"/>
      <c r="AP1943" s="119"/>
      <c r="AQ1943" s="119"/>
      <c r="AR1943" s="119"/>
      <c r="AS1943" s="119"/>
      <c r="AT1943" s="119"/>
      <c r="AU1943" s="119"/>
    </row>
    <row r="1944" spans="3:47">
      <c r="C1944" s="24"/>
      <c r="D1944" s="24"/>
      <c r="AA1944" s="119"/>
      <c r="AB1944" s="119"/>
      <c r="AC1944" s="119"/>
      <c r="AD1944" s="119"/>
      <c r="AE1944" s="119"/>
      <c r="AG1944" s="146"/>
      <c r="AN1944" s="119"/>
      <c r="AO1944" s="119"/>
      <c r="AP1944" s="119"/>
      <c r="AQ1944" s="119"/>
      <c r="AR1944" s="119"/>
      <c r="AS1944" s="119"/>
      <c r="AT1944" s="119"/>
      <c r="AU1944" s="119"/>
    </row>
    <row r="1945" spans="3:47">
      <c r="C1945" s="24"/>
      <c r="D1945" s="24"/>
      <c r="AA1945" s="119"/>
      <c r="AB1945" s="119"/>
      <c r="AC1945" s="119"/>
      <c r="AD1945" s="119"/>
      <c r="AE1945" s="119"/>
      <c r="AG1945" s="146"/>
      <c r="AN1945" s="119"/>
      <c r="AO1945" s="119"/>
      <c r="AP1945" s="119"/>
      <c r="AQ1945" s="119"/>
      <c r="AR1945" s="119"/>
      <c r="AS1945" s="119"/>
      <c r="AT1945" s="119"/>
      <c r="AU1945" s="119"/>
    </row>
    <row r="1946" spans="3:47">
      <c r="C1946" s="24"/>
      <c r="D1946" s="24"/>
      <c r="AA1946" s="119"/>
      <c r="AB1946" s="119"/>
      <c r="AC1946" s="119"/>
      <c r="AD1946" s="119"/>
      <c r="AE1946" s="119"/>
      <c r="AG1946" s="146"/>
      <c r="AN1946" s="119"/>
      <c r="AO1946" s="119"/>
      <c r="AP1946" s="119"/>
      <c r="AQ1946" s="119"/>
      <c r="AR1946" s="119"/>
      <c r="AS1946" s="119"/>
      <c r="AT1946" s="119"/>
      <c r="AU1946" s="119"/>
    </row>
    <row r="1947" spans="3:47">
      <c r="C1947" s="24"/>
      <c r="D1947" s="24"/>
      <c r="AA1947" s="119"/>
      <c r="AB1947" s="119"/>
      <c r="AC1947" s="119"/>
      <c r="AD1947" s="119"/>
      <c r="AE1947" s="119"/>
      <c r="AG1947" s="146"/>
      <c r="AN1947" s="119"/>
      <c r="AO1947" s="119"/>
      <c r="AP1947" s="119"/>
      <c r="AQ1947" s="119"/>
      <c r="AR1947" s="119"/>
      <c r="AS1947" s="119"/>
      <c r="AT1947" s="119"/>
      <c r="AU1947" s="119"/>
    </row>
    <row r="1948" spans="3:47">
      <c r="C1948" s="24"/>
      <c r="D1948" s="24"/>
      <c r="AA1948" s="119"/>
      <c r="AB1948" s="119"/>
      <c r="AC1948" s="119"/>
      <c r="AD1948" s="119"/>
      <c r="AE1948" s="119"/>
      <c r="AG1948" s="146"/>
      <c r="AN1948" s="119"/>
      <c r="AO1948" s="119"/>
      <c r="AP1948" s="119"/>
      <c r="AQ1948" s="119"/>
      <c r="AR1948" s="119"/>
      <c r="AS1948" s="119"/>
      <c r="AT1948" s="119"/>
      <c r="AU1948" s="119"/>
    </row>
    <row r="1949" spans="3:47">
      <c r="C1949" s="24"/>
      <c r="D1949" s="24"/>
      <c r="AA1949" s="119"/>
      <c r="AB1949" s="119"/>
      <c r="AC1949" s="119"/>
      <c r="AD1949" s="119"/>
      <c r="AE1949" s="119"/>
      <c r="AG1949" s="146"/>
      <c r="AN1949" s="119"/>
      <c r="AO1949" s="119"/>
      <c r="AP1949" s="119"/>
      <c r="AQ1949" s="119"/>
      <c r="AR1949" s="119"/>
      <c r="AS1949" s="119"/>
      <c r="AT1949" s="119"/>
      <c r="AU1949" s="119"/>
    </row>
    <row r="1950" spans="3:47">
      <c r="C1950" s="24"/>
      <c r="D1950" s="24"/>
      <c r="AA1950" s="119"/>
      <c r="AB1950" s="119"/>
      <c r="AC1950" s="119"/>
      <c r="AD1950" s="119"/>
      <c r="AE1950" s="119"/>
      <c r="AG1950" s="146"/>
      <c r="AN1950" s="119"/>
      <c r="AO1950" s="119"/>
      <c r="AP1950" s="119"/>
      <c r="AQ1950" s="119"/>
      <c r="AR1950" s="119"/>
      <c r="AS1950" s="119"/>
      <c r="AT1950" s="119"/>
      <c r="AU1950" s="119"/>
    </row>
    <row r="1951" spans="3:47">
      <c r="C1951" s="24"/>
      <c r="D1951" s="24"/>
      <c r="AA1951" s="119"/>
      <c r="AB1951" s="119"/>
      <c r="AC1951" s="119"/>
      <c r="AD1951" s="119"/>
      <c r="AE1951" s="119"/>
      <c r="AG1951" s="146"/>
      <c r="AN1951" s="119"/>
      <c r="AO1951" s="119"/>
      <c r="AP1951" s="119"/>
      <c r="AQ1951" s="119"/>
      <c r="AR1951" s="119"/>
      <c r="AS1951" s="119"/>
      <c r="AT1951" s="119"/>
      <c r="AU1951" s="119"/>
    </row>
    <row r="1952" spans="3:47">
      <c r="C1952" s="24"/>
      <c r="D1952" s="24"/>
      <c r="AA1952" s="119"/>
      <c r="AB1952" s="119"/>
      <c r="AC1952" s="119"/>
      <c r="AD1952" s="119"/>
      <c r="AE1952" s="119"/>
      <c r="AG1952" s="146"/>
      <c r="AN1952" s="119"/>
      <c r="AO1952" s="119"/>
      <c r="AP1952" s="119"/>
      <c r="AQ1952" s="119"/>
      <c r="AR1952" s="119"/>
      <c r="AS1952" s="119"/>
      <c r="AT1952" s="119"/>
      <c r="AU1952" s="119"/>
    </row>
    <row r="1953" spans="3:47">
      <c r="C1953" s="24"/>
      <c r="D1953" s="24"/>
      <c r="AA1953" s="119"/>
      <c r="AB1953" s="119"/>
      <c r="AC1953" s="119"/>
      <c r="AD1953" s="119"/>
      <c r="AE1953" s="119"/>
      <c r="AG1953" s="146"/>
      <c r="AN1953" s="119"/>
      <c r="AO1953" s="119"/>
      <c r="AP1953" s="119"/>
      <c r="AQ1953" s="119"/>
      <c r="AR1953" s="119"/>
      <c r="AS1953" s="119"/>
      <c r="AT1953" s="119"/>
      <c r="AU1953" s="119"/>
    </row>
    <row r="1954" spans="3:47">
      <c r="C1954" s="24"/>
      <c r="D1954" s="24"/>
      <c r="AA1954" s="119"/>
      <c r="AB1954" s="119"/>
      <c r="AC1954" s="119"/>
      <c r="AD1954" s="119"/>
      <c r="AE1954" s="119"/>
      <c r="AG1954" s="146"/>
      <c r="AN1954" s="119"/>
      <c r="AO1954" s="119"/>
      <c r="AP1954" s="119"/>
      <c r="AQ1954" s="119"/>
      <c r="AR1954" s="119"/>
      <c r="AS1954" s="119"/>
      <c r="AT1954" s="119"/>
      <c r="AU1954" s="119"/>
    </row>
    <row r="1955" spans="3:47">
      <c r="C1955" s="24"/>
      <c r="D1955" s="24"/>
      <c r="AA1955" s="119"/>
      <c r="AB1955" s="119"/>
      <c r="AC1955" s="119"/>
      <c r="AD1955" s="119"/>
      <c r="AE1955" s="119"/>
      <c r="AG1955" s="146"/>
      <c r="AN1955" s="119"/>
      <c r="AO1955" s="119"/>
      <c r="AP1955" s="119"/>
      <c r="AQ1955" s="119"/>
      <c r="AR1955" s="119"/>
      <c r="AS1955" s="119"/>
      <c r="AT1955" s="119"/>
      <c r="AU1955" s="119"/>
    </row>
    <row r="1956" spans="3:47">
      <c r="C1956" s="24"/>
      <c r="D1956" s="24"/>
      <c r="AA1956" s="119"/>
      <c r="AB1956" s="119"/>
      <c r="AC1956" s="119"/>
      <c r="AD1956" s="119"/>
      <c r="AE1956" s="119"/>
      <c r="AG1956" s="146"/>
      <c r="AN1956" s="119"/>
      <c r="AO1956" s="119"/>
      <c r="AP1956" s="119"/>
      <c r="AQ1956" s="119"/>
      <c r="AR1956" s="119"/>
      <c r="AS1956" s="119"/>
      <c r="AT1956" s="119"/>
      <c r="AU1956" s="119"/>
    </row>
    <row r="1957" spans="3:47">
      <c r="C1957" s="24"/>
      <c r="D1957" s="24"/>
      <c r="AA1957" s="119"/>
      <c r="AB1957" s="119"/>
      <c r="AC1957" s="119"/>
      <c r="AD1957" s="119"/>
      <c r="AE1957" s="119"/>
      <c r="AG1957" s="146"/>
      <c r="AN1957" s="119"/>
      <c r="AO1957" s="119"/>
      <c r="AP1957" s="119"/>
      <c r="AQ1957" s="119"/>
      <c r="AR1957" s="119"/>
      <c r="AS1957" s="119"/>
      <c r="AT1957" s="119"/>
      <c r="AU1957" s="119"/>
    </row>
    <row r="1958" spans="3:47">
      <c r="C1958" s="24"/>
      <c r="D1958" s="24"/>
      <c r="AA1958" s="119"/>
      <c r="AB1958" s="119"/>
      <c r="AC1958" s="119"/>
      <c r="AD1958" s="119"/>
      <c r="AE1958" s="119"/>
      <c r="AG1958" s="146"/>
      <c r="AN1958" s="119"/>
      <c r="AO1958" s="119"/>
      <c r="AP1958" s="119"/>
      <c r="AQ1958" s="119"/>
      <c r="AR1958" s="119"/>
      <c r="AS1958" s="119"/>
      <c r="AT1958" s="119"/>
      <c r="AU1958" s="119"/>
    </row>
    <row r="1959" spans="3:47">
      <c r="C1959" s="24"/>
      <c r="D1959" s="24"/>
      <c r="AA1959" s="119"/>
      <c r="AB1959" s="119"/>
      <c r="AC1959" s="119"/>
      <c r="AD1959" s="119"/>
      <c r="AE1959" s="119"/>
      <c r="AG1959" s="146"/>
      <c r="AN1959" s="119"/>
      <c r="AO1959" s="119"/>
      <c r="AP1959" s="119"/>
      <c r="AQ1959" s="119"/>
      <c r="AR1959" s="119"/>
      <c r="AS1959" s="119"/>
      <c r="AT1959" s="119"/>
      <c r="AU1959" s="119"/>
    </row>
    <row r="1960" spans="3:47">
      <c r="C1960" s="24"/>
      <c r="D1960" s="24"/>
      <c r="AA1960" s="119"/>
      <c r="AB1960" s="119"/>
      <c r="AC1960" s="119"/>
      <c r="AD1960" s="119"/>
      <c r="AE1960" s="119"/>
      <c r="AG1960" s="146"/>
      <c r="AN1960" s="119"/>
      <c r="AO1960" s="119"/>
      <c r="AP1960" s="119"/>
      <c r="AQ1960" s="119"/>
      <c r="AR1960" s="119"/>
      <c r="AS1960" s="119"/>
      <c r="AT1960" s="119"/>
      <c r="AU1960" s="119"/>
    </row>
    <row r="1961" spans="3:47">
      <c r="C1961" s="24"/>
      <c r="D1961" s="24"/>
      <c r="AA1961" s="119"/>
      <c r="AB1961" s="119"/>
      <c r="AC1961" s="119"/>
      <c r="AD1961" s="119"/>
      <c r="AE1961" s="119"/>
      <c r="AG1961" s="146"/>
      <c r="AN1961" s="119"/>
      <c r="AO1961" s="119"/>
      <c r="AP1961" s="119"/>
      <c r="AQ1961" s="119"/>
      <c r="AR1961" s="119"/>
      <c r="AS1961" s="119"/>
      <c r="AT1961" s="119"/>
      <c r="AU1961" s="119"/>
    </row>
    <row r="1962" spans="3:47">
      <c r="C1962" s="24"/>
      <c r="D1962" s="24"/>
      <c r="AA1962" s="119"/>
      <c r="AB1962" s="119"/>
      <c r="AC1962" s="119"/>
      <c r="AD1962" s="119"/>
      <c r="AE1962" s="119"/>
      <c r="AG1962" s="146"/>
      <c r="AN1962" s="119"/>
      <c r="AO1962" s="119"/>
      <c r="AP1962" s="119"/>
      <c r="AQ1962" s="119"/>
      <c r="AR1962" s="119"/>
      <c r="AS1962" s="119"/>
      <c r="AT1962" s="119"/>
      <c r="AU1962" s="119"/>
    </row>
    <row r="1963" spans="3:47">
      <c r="C1963" s="24"/>
      <c r="D1963" s="24"/>
      <c r="AA1963" s="119"/>
      <c r="AB1963" s="119"/>
      <c r="AC1963" s="119"/>
      <c r="AD1963" s="119"/>
      <c r="AE1963" s="119"/>
      <c r="AG1963" s="146"/>
      <c r="AN1963" s="119"/>
      <c r="AO1963" s="119"/>
      <c r="AP1963" s="119"/>
      <c r="AQ1963" s="119"/>
      <c r="AR1963" s="119"/>
      <c r="AS1963" s="119"/>
      <c r="AT1963" s="119"/>
      <c r="AU1963" s="119"/>
    </row>
    <row r="1964" spans="3:47">
      <c r="C1964" s="24"/>
      <c r="D1964" s="24"/>
      <c r="AA1964" s="119"/>
      <c r="AB1964" s="119"/>
      <c r="AC1964" s="119"/>
      <c r="AD1964" s="119"/>
      <c r="AE1964" s="119"/>
      <c r="AG1964" s="146"/>
      <c r="AN1964" s="119"/>
      <c r="AO1964" s="119"/>
      <c r="AP1964" s="119"/>
      <c r="AQ1964" s="119"/>
      <c r="AR1964" s="119"/>
      <c r="AS1964" s="119"/>
      <c r="AT1964" s="119"/>
      <c r="AU1964" s="119"/>
    </row>
    <row r="1965" spans="3:47">
      <c r="C1965" s="24"/>
      <c r="D1965" s="24"/>
      <c r="AA1965" s="119"/>
      <c r="AB1965" s="119"/>
      <c r="AC1965" s="119"/>
      <c r="AD1965" s="119"/>
      <c r="AE1965" s="119"/>
      <c r="AG1965" s="146"/>
      <c r="AN1965" s="119"/>
      <c r="AO1965" s="119"/>
      <c r="AP1965" s="119"/>
      <c r="AQ1965" s="119"/>
      <c r="AR1965" s="119"/>
      <c r="AS1965" s="119"/>
      <c r="AT1965" s="119"/>
      <c r="AU1965" s="119"/>
    </row>
    <row r="1966" spans="3:47">
      <c r="C1966" s="24"/>
      <c r="D1966" s="24"/>
      <c r="AA1966" s="119"/>
      <c r="AB1966" s="119"/>
      <c r="AC1966" s="119"/>
      <c r="AD1966" s="119"/>
      <c r="AE1966" s="119"/>
      <c r="AG1966" s="146"/>
      <c r="AN1966" s="119"/>
      <c r="AO1966" s="119"/>
      <c r="AP1966" s="119"/>
      <c r="AQ1966" s="119"/>
      <c r="AR1966" s="119"/>
      <c r="AS1966" s="119"/>
      <c r="AT1966" s="119"/>
      <c r="AU1966" s="119"/>
    </row>
    <row r="1967" spans="3:47">
      <c r="C1967" s="24"/>
      <c r="D1967" s="24"/>
      <c r="AA1967" s="119"/>
      <c r="AB1967" s="119"/>
      <c r="AC1967" s="119"/>
      <c r="AD1967" s="119"/>
      <c r="AE1967" s="119"/>
      <c r="AG1967" s="146"/>
      <c r="AN1967" s="119"/>
      <c r="AO1967" s="119"/>
      <c r="AP1967" s="119"/>
      <c r="AQ1967" s="119"/>
      <c r="AR1967" s="119"/>
      <c r="AS1967" s="119"/>
      <c r="AT1967" s="119"/>
      <c r="AU1967" s="119"/>
    </row>
    <row r="1968" spans="3:47">
      <c r="C1968" s="24"/>
      <c r="D1968" s="24"/>
      <c r="AA1968" s="119"/>
      <c r="AB1968" s="119"/>
      <c r="AC1968" s="119"/>
      <c r="AD1968" s="119"/>
      <c r="AE1968" s="119"/>
      <c r="AG1968" s="146"/>
      <c r="AN1968" s="119"/>
      <c r="AO1968" s="119"/>
      <c r="AP1968" s="119"/>
      <c r="AQ1968" s="119"/>
      <c r="AR1968" s="119"/>
      <c r="AS1968" s="119"/>
      <c r="AT1968" s="119"/>
      <c r="AU1968" s="119"/>
    </row>
    <row r="1969" spans="3:47">
      <c r="C1969" s="24"/>
      <c r="D1969" s="24"/>
      <c r="AA1969" s="119"/>
      <c r="AB1969" s="119"/>
      <c r="AC1969" s="119"/>
      <c r="AD1969" s="119"/>
      <c r="AE1969" s="119"/>
      <c r="AG1969" s="146"/>
      <c r="AN1969" s="119"/>
      <c r="AO1969" s="119"/>
      <c r="AP1969" s="119"/>
      <c r="AQ1969" s="119"/>
      <c r="AR1969" s="119"/>
      <c r="AS1969" s="119"/>
      <c r="AT1969" s="119"/>
      <c r="AU1969" s="119"/>
    </row>
    <row r="1970" spans="3:47">
      <c r="C1970" s="24"/>
      <c r="D1970" s="24"/>
      <c r="AA1970" s="119"/>
      <c r="AB1970" s="119"/>
      <c r="AC1970" s="119"/>
      <c r="AD1970" s="119"/>
      <c r="AE1970" s="119"/>
      <c r="AG1970" s="146"/>
      <c r="AN1970" s="119"/>
      <c r="AO1970" s="119"/>
      <c r="AP1970" s="119"/>
      <c r="AQ1970" s="119"/>
      <c r="AR1970" s="119"/>
      <c r="AS1970" s="119"/>
      <c r="AT1970" s="119"/>
      <c r="AU1970" s="119"/>
    </row>
    <row r="1971" spans="3:47">
      <c r="C1971" s="24"/>
      <c r="D1971" s="24"/>
      <c r="AA1971" s="119"/>
      <c r="AB1971" s="119"/>
      <c r="AC1971" s="119"/>
      <c r="AD1971" s="119"/>
      <c r="AE1971" s="119"/>
      <c r="AG1971" s="146"/>
      <c r="AN1971" s="119"/>
      <c r="AO1971" s="119"/>
      <c r="AP1971" s="119"/>
      <c r="AQ1971" s="119"/>
      <c r="AR1971" s="119"/>
      <c r="AS1971" s="119"/>
      <c r="AT1971" s="119"/>
      <c r="AU1971" s="119"/>
    </row>
    <row r="1972" spans="3:47">
      <c r="C1972" s="24"/>
      <c r="D1972" s="24"/>
      <c r="AA1972" s="119"/>
      <c r="AB1972" s="119"/>
      <c r="AC1972" s="119"/>
      <c r="AD1972" s="119"/>
      <c r="AE1972" s="119"/>
      <c r="AG1972" s="146"/>
      <c r="AN1972" s="119"/>
      <c r="AO1972" s="119"/>
      <c r="AP1972" s="119"/>
      <c r="AQ1972" s="119"/>
      <c r="AR1972" s="119"/>
      <c r="AS1972" s="119"/>
      <c r="AT1972" s="119"/>
      <c r="AU1972" s="119"/>
    </row>
    <row r="1973" spans="3:47">
      <c r="C1973" s="24"/>
      <c r="D1973" s="24"/>
      <c r="AA1973" s="119"/>
      <c r="AB1973" s="119"/>
      <c r="AC1973" s="119"/>
      <c r="AD1973" s="119"/>
      <c r="AE1973" s="119"/>
      <c r="AG1973" s="146"/>
      <c r="AN1973" s="119"/>
      <c r="AO1973" s="119"/>
      <c r="AP1973" s="119"/>
      <c r="AQ1973" s="119"/>
      <c r="AR1973" s="119"/>
      <c r="AS1973" s="119"/>
      <c r="AT1973" s="119"/>
      <c r="AU1973" s="119"/>
    </row>
    <row r="1974" spans="3:47">
      <c r="C1974" s="24"/>
      <c r="D1974" s="24"/>
      <c r="AA1974" s="119"/>
      <c r="AB1974" s="119"/>
      <c r="AC1974" s="119"/>
      <c r="AD1974" s="119"/>
      <c r="AE1974" s="119"/>
      <c r="AG1974" s="146"/>
      <c r="AN1974" s="119"/>
      <c r="AO1974" s="119"/>
      <c r="AP1974" s="119"/>
      <c r="AQ1974" s="119"/>
      <c r="AR1974" s="119"/>
      <c r="AS1974" s="119"/>
      <c r="AT1974" s="119"/>
      <c r="AU1974" s="119"/>
    </row>
    <row r="1975" spans="3:47">
      <c r="C1975" s="24"/>
      <c r="D1975" s="24"/>
      <c r="AA1975" s="119"/>
      <c r="AB1975" s="119"/>
      <c r="AC1975" s="119"/>
      <c r="AD1975" s="119"/>
      <c r="AE1975" s="119"/>
      <c r="AG1975" s="146"/>
      <c r="AN1975" s="119"/>
      <c r="AO1975" s="119"/>
      <c r="AP1975" s="119"/>
      <c r="AQ1975" s="119"/>
      <c r="AR1975" s="119"/>
      <c r="AS1975" s="119"/>
      <c r="AT1975" s="119"/>
      <c r="AU1975" s="119"/>
    </row>
    <row r="1976" spans="3:47">
      <c r="C1976" s="24"/>
      <c r="D1976" s="24"/>
      <c r="AA1976" s="119"/>
      <c r="AB1976" s="119"/>
      <c r="AC1976" s="119"/>
      <c r="AD1976" s="119"/>
      <c r="AE1976" s="119"/>
      <c r="AG1976" s="146"/>
      <c r="AN1976" s="119"/>
      <c r="AO1976" s="119"/>
      <c r="AP1976" s="119"/>
      <c r="AQ1976" s="119"/>
      <c r="AR1976" s="119"/>
      <c r="AS1976" s="119"/>
      <c r="AT1976" s="119"/>
      <c r="AU1976" s="119"/>
    </row>
    <row r="1977" spans="3:47">
      <c r="C1977" s="24"/>
      <c r="D1977" s="24"/>
      <c r="AA1977" s="119"/>
      <c r="AB1977" s="119"/>
      <c r="AC1977" s="119"/>
      <c r="AD1977" s="119"/>
      <c r="AE1977" s="119"/>
      <c r="AG1977" s="146"/>
      <c r="AN1977" s="119"/>
      <c r="AO1977" s="119"/>
      <c r="AP1977" s="119"/>
      <c r="AQ1977" s="119"/>
      <c r="AR1977" s="119"/>
      <c r="AS1977" s="119"/>
      <c r="AT1977" s="119"/>
      <c r="AU1977" s="119"/>
    </row>
    <row r="1978" spans="3:47">
      <c r="C1978" s="24"/>
      <c r="D1978" s="24"/>
      <c r="AA1978" s="119"/>
      <c r="AB1978" s="119"/>
      <c r="AC1978" s="119"/>
      <c r="AD1978" s="119"/>
      <c r="AE1978" s="119"/>
      <c r="AG1978" s="146"/>
      <c r="AN1978" s="119"/>
      <c r="AO1978" s="119"/>
      <c r="AP1978" s="119"/>
      <c r="AQ1978" s="119"/>
      <c r="AR1978" s="119"/>
      <c r="AS1978" s="119"/>
      <c r="AT1978" s="119"/>
      <c r="AU1978" s="119"/>
    </row>
    <row r="1979" spans="3:47">
      <c r="C1979" s="24"/>
      <c r="D1979" s="24"/>
      <c r="AA1979" s="119"/>
      <c r="AB1979" s="119"/>
      <c r="AC1979" s="119"/>
      <c r="AD1979" s="119"/>
      <c r="AE1979" s="119"/>
      <c r="AG1979" s="146"/>
      <c r="AN1979" s="119"/>
      <c r="AO1979" s="119"/>
      <c r="AP1979" s="119"/>
      <c r="AQ1979" s="119"/>
      <c r="AR1979" s="119"/>
      <c r="AS1979" s="119"/>
      <c r="AT1979" s="119"/>
      <c r="AU1979" s="119"/>
    </row>
    <row r="1980" spans="3:47">
      <c r="C1980" s="24"/>
      <c r="D1980" s="24"/>
      <c r="AA1980" s="119"/>
      <c r="AB1980" s="119"/>
      <c r="AC1980" s="119"/>
      <c r="AD1980" s="119"/>
      <c r="AE1980" s="119"/>
      <c r="AG1980" s="146"/>
      <c r="AN1980" s="119"/>
      <c r="AO1980" s="119"/>
      <c r="AP1980" s="119"/>
      <c r="AQ1980" s="119"/>
      <c r="AR1980" s="119"/>
      <c r="AS1980" s="119"/>
      <c r="AT1980" s="119"/>
      <c r="AU1980" s="119"/>
    </row>
    <row r="1981" spans="3:47">
      <c r="C1981" s="24"/>
      <c r="D1981" s="24"/>
      <c r="AA1981" s="119"/>
      <c r="AB1981" s="119"/>
      <c r="AC1981" s="119"/>
      <c r="AD1981" s="119"/>
      <c r="AE1981" s="119"/>
      <c r="AG1981" s="146"/>
      <c r="AN1981" s="119"/>
      <c r="AO1981" s="119"/>
      <c r="AP1981" s="119"/>
      <c r="AQ1981" s="119"/>
      <c r="AR1981" s="119"/>
      <c r="AS1981" s="119"/>
      <c r="AT1981" s="119"/>
      <c r="AU1981" s="119"/>
    </row>
    <row r="1982" spans="3:47">
      <c r="C1982" s="24"/>
      <c r="D1982" s="24"/>
      <c r="AA1982" s="119"/>
      <c r="AB1982" s="119"/>
      <c r="AC1982" s="119"/>
      <c r="AD1982" s="119"/>
      <c r="AE1982" s="119"/>
      <c r="AG1982" s="146"/>
      <c r="AN1982" s="119"/>
      <c r="AO1982" s="119"/>
      <c r="AP1982" s="119"/>
      <c r="AQ1982" s="119"/>
      <c r="AR1982" s="119"/>
      <c r="AS1982" s="119"/>
      <c r="AT1982" s="119"/>
      <c r="AU1982" s="119"/>
    </row>
    <row r="1983" spans="3:47">
      <c r="C1983" s="24"/>
      <c r="D1983" s="24"/>
      <c r="AA1983" s="119"/>
      <c r="AB1983" s="119"/>
      <c r="AC1983" s="119"/>
      <c r="AD1983" s="119"/>
      <c r="AE1983" s="119"/>
      <c r="AG1983" s="146"/>
      <c r="AN1983" s="119"/>
      <c r="AO1983" s="119"/>
      <c r="AP1983" s="119"/>
      <c r="AQ1983" s="119"/>
      <c r="AR1983" s="119"/>
      <c r="AS1983" s="119"/>
      <c r="AT1983" s="119"/>
      <c r="AU1983" s="119"/>
    </row>
    <row r="1984" spans="3:47">
      <c r="C1984" s="24"/>
      <c r="D1984" s="24"/>
      <c r="AA1984" s="119"/>
      <c r="AB1984" s="119"/>
      <c r="AC1984" s="119"/>
      <c r="AD1984" s="119"/>
      <c r="AE1984" s="119"/>
      <c r="AG1984" s="146"/>
      <c r="AN1984" s="119"/>
      <c r="AO1984" s="119"/>
      <c r="AP1984" s="119"/>
      <c r="AQ1984" s="119"/>
      <c r="AR1984" s="119"/>
      <c r="AS1984" s="119"/>
      <c r="AT1984" s="119"/>
      <c r="AU1984" s="119"/>
    </row>
    <row r="1985" spans="3:47">
      <c r="C1985" s="24"/>
      <c r="D1985" s="24"/>
      <c r="AA1985" s="119"/>
      <c r="AB1985" s="119"/>
      <c r="AC1985" s="119"/>
      <c r="AD1985" s="119"/>
      <c r="AE1985" s="119"/>
      <c r="AG1985" s="146"/>
      <c r="AN1985" s="119"/>
      <c r="AO1985" s="119"/>
      <c r="AP1985" s="119"/>
      <c r="AQ1985" s="119"/>
      <c r="AR1985" s="119"/>
      <c r="AS1985" s="119"/>
      <c r="AT1985" s="119"/>
      <c r="AU1985" s="119"/>
    </row>
    <row r="1986" spans="3:47">
      <c r="C1986" s="24"/>
      <c r="D1986" s="24"/>
      <c r="AA1986" s="119"/>
      <c r="AB1986" s="119"/>
      <c r="AC1986" s="119"/>
      <c r="AD1986" s="119"/>
      <c r="AE1986" s="119"/>
      <c r="AG1986" s="146"/>
      <c r="AN1986" s="119"/>
      <c r="AO1986" s="119"/>
      <c r="AP1986" s="119"/>
      <c r="AQ1986" s="119"/>
      <c r="AR1986" s="119"/>
      <c r="AS1986" s="119"/>
      <c r="AT1986" s="119"/>
      <c r="AU1986" s="119"/>
    </row>
    <row r="1987" spans="3:47">
      <c r="C1987" s="24"/>
      <c r="D1987" s="24"/>
      <c r="AA1987" s="119"/>
      <c r="AB1987" s="119"/>
      <c r="AC1987" s="119"/>
      <c r="AD1987" s="119"/>
      <c r="AE1987" s="119"/>
      <c r="AG1987" s="146"/>
      <c r="AN1987" s="119"/>
      <c r="AO1987" s="119"/>
      <c r="AP1987" s="119"/>
      <c r="AQ1987" s="119"/>
      <c r="AR1987" s="119"/>
      <c r="AS1987" s="119"/>
      <c r="AT1987" s="119"/>
      <c r="AU1987" s="119"/>
    </row>
    <row r="1988" spans="3:47">
      <c r="C1988" s="24"/>
      <c r="D1988" s="24"/>
      <c r="AA1988" s="119"/>
      <c r="AB1988" s="119"/>
      <c r="AC1988" s="119"/>
      <c r="AD1988" s="119"/>
      <c r="AE1988" s="119"/>
      <c r="AG1988" s="146"/>
      <c r="AN1988" s="119"/>
      <c r="AO1988" s="119"/>
      <c r="AP1988" s="119"/>
      <c r="AQ1988" s="119"/>
      <c r="AR1988" s="119"/>
      <c r="AS1988" s="119"/>
      <c r="AT1988" s="119"/>
      <c r="AU1988" s="119"/>
    </row>
    <row r="1989" spans="3:47">
      <c r="C1989" s="24"/>
      <c r="D1989" s="24"/>
      <c r="AA1989" s="119"/>
      <c r="AB1989" s="119"/>
      <c r="AC1989" s="119"/>
      <c r="AD1989" s="119"/>
      <c r="AE1989" s="119"/>
      <c r="AG1989" s="146"/>
      <c r="AN1989" s="119"/>
      <c r="AO1989" s="119"/>
      <c r="AP1989" s="119"/>
      <c r="AQ1989" s="119"/>
      <c r="AR1989" s="119"/>
      <c r="AS1989" s="119"/>
      <c r="AT1989" s="119"/>
      <c r="AU1989" s="119"/>
    </row>
    <row r="1990" spans="3:47">
      <c r="C1990" s="24"/>
      <c r="D1990" s="24"/>
      <c r="AA1990" s="119"/>
      <c r="AB1990" s="119"/>
      <c r="AC1990" s="119"/>
      <c r="AD1990" s="119"/>
      <c r="AE1990" s="119"/>
      <c r="AG1990" s="146"/>
      <c r="AN1990" s="119"/>
      <c r="AO1990" s="119"/>
      <c r="AP1990" s="119"/>
      <c r="AQ1990" s="119"/>
      <c r="AR1990" s="119"/>
      <c r="AS1990" s="119"/>
      <c r="AT1990" s="119"/>
      <c r="AU1990" s="119"/>
    </row>
    <row r="1991" spans="3:47">
      <c r="C1991" s="24"/>
      <c r="D1991" s="24"/>
      <c r="AA1991" s="119"/>
      <c r="AB1991" s="119"/>
      <c r="AC1991" s="119"/>
      <c r="AD1991" s="119"/>
      <c r="AE1991" s="119"/>
      <c r="AG1991" s="146"/>
      <c r="AN1991" s="119"/>
      <c r="AO1991" s="119"/>
      <c r="AP1991" s="119"/>
      <c r="AQ1991" s="119"/>
      <c r="AR1991" s="119"/>
      <c r="AS1991" s="119"/>
      <c r="AT1991" s="119"/>
      <c r="AU1991" s="119"/>
    </row>
    <row r="1992" spans="3:47">
      <c r="C1992" s="24"/>
      <c r="D1992" s="24"/>
      <c r="AA1992" s="119"/>
      <c r="AB1992" s="119"/>
      <c r="AC1992" s="119"/>
      <c r="AD1992" s="119"/>
      <c r="AE1992" s="119"/>
      <c r="AG1992" s="146"/>
      <c r="AN1992" s="119"/>
      <c r="AO1992" s="119"/>
      <c r="AP1992" s="119"/>
      <c r="AQ1992" s="119"/>
      <c r="AR1992" s="119"/>
      <c r="AS1992" s="119"/>
      <c r="AT1992" s="119"/>
      <c r="AU1992" s="119"/>
    </row>
    <row r="1993" spans="3:47">
      <c r="C1993" s="24"/>
      <c r="D1993" s="24"/>
      <c r="AA1993" s="119"/>
      <c r="AB1993" s="119"/>
      <c r="AC1993" s="119"/>
      <c r="AD1993" s="119"/>
      <c r="AE1993" s="119"/>
      <c r="AG1993" s="146"/>
      <c r="AN1993" s="119"/>
      <c r="AO1993" s="119"/>
      <c r="AP1993" s="119"/>
      <c r="AQ1993" s="119"/>
      <c r="AR1993" s="119"/>
      <c r="AS1993" s="119"/>
      <c r="AT1993" s="119"/>
      <c r="AU1993" s="119"/>
    </row>
    <row r="1994" spans="3:47">
      <c r="C1994" s="24"/>
      <c r="D1994" s="24"/>
      <c r="AA1994" s="119"/>
      <c r="AB1994" s="119"/>
      <c r="AC1994" s="119"/>
      <c r="AD1994" s="119"/>
      <c r="AE1994" s="119"/>
      <c r="AG1994" s="146"/>
      <c r="AN1994" s="119"/>
      <c r="AO1994" s="119"/>
      <c r="AP1994" s="119"/>
      <c r="AQ1994" s="119"/>
      <c r="AR1994" s="119"/>
      <c r="AS1994" s="119"/>
      <c r="AT1994" s="119"/>
      <c r="AU1994" s="119"/>
    </row>
    <row r="1995" spans="3:47">
      <c r="C1995" s="24"/>
      <c r="D1995" s="24"/>
      <c r="AA1995" s="119"/>
      <c r="AB1995" s="119"/>
      <c r="AC1995" s="119"/>
      <c r="AD1995" s="119"/>
      <c r="AE1995" s="119"/>
      <c r="AG1995" s="146"/>
      <c r="AN1995" s="119"/>
      <c r="AO1995" s="119"/>
      <c r="AP1995" s="119"/>
      <c r="AQ1995" s="119"/>
      <c r="AR1995" s="119"/>
      <c r="AS1995" s="119"/>
      <c r="AT1995" s="119"/>
      <c r="AU1995" s="119"/>
    </row>
    <row r="1996" spans="3:47">
      <c r="C1996" s="24"/>
      <c r="D1996" s="24"/>
      <c r="AA1996" s="119"/>
      <c r="AB1996" s="119"/>
      <c r="AC1996" s="119"/>
      <c r="AD1996" s="119"/>
      <c r="AE1996" s="119"/>
      <c r="AG1996" s="146"/>
      <c r="AN1996" s="119"/>
      <c r="AO1996" s="119"/>
      <c r="AP1996" s="119"/>
      <c r="AQ1996" s="119"/>
      <c r="AR1996" s="119"/>
      <c r="AS1996" s="119"/>
      <c r="AT1996" s="119"/>
      <c r="AU1996" s="119"/>
    </row>
    <row r="1997" spans="3:47">
      <c r="AA1997" s="119"/>
      <c r="AB1997" s="119"/>
      <c r="AC1997" s="119"/>
      <c r="AD1997" s="119"/>
      <c r="AE1997" s="119"/>
      <c r="AG1997" s="146"/>
      <c r="AN1997" s="119"/>
      <c r="AO1997" s="119"/>
      <c r="AP1997" s="119"/>
      <c r="AQ1997" s="119"/>
      <c r="AR1997" s="119"/>
      <c r="AS1997" s="119"/>
      <c r="AT1997" s="119"/>
      <c r="AU1997" s="119"/>
    </row>
    <row r="1998" spans="3:47">
      <c r="AA1998" s="119"/>
      <c r="AB1998" s="119"/>
      <c r="AC1998" s="119"/>
      <c r="AD1998" s="119"/>
      <c r="AE1998" s="119"/>
      <c r="AG1998" s="146"/>
      <c r="AN1998" s="119"/>
      <c r="AO1998" s="119"/>
      <c r="AP1998" s="119"/>
      <c r="AQ1998" s="119"/>
      <c r="AR1998" s="119"/>
      <c r="AS1998" s="119"/>
      <c r="AT1998" s="119"/>
      <c r="AU1998" s="119"/>
    </row>
    <row r="1999" spans="3:47">
      <c r="AA1999" s="119"/>
      <c r="AB1999" s="119"/>
      <c r="AC1999" s="119"/>
      <c r="AD1999" s="119"/>
      <c r="AE1999" s="119"/>
      <c r="AG1999" s="146"/>
      <c r="AN1999" s="119"/>
      <c r="AO1999" s="119"/>
      <c r="AP1999" s="119"/>
      <c r="AQ1999" s="119"/>
      <c r="AR1999" s="119"/>
      <c r="AS1999" s="119"/>
      <c r="AT1999" s="119"/>
      <c r="AU1999" s="119"/>
    </row>
    <row r="2000" spans="3:47">
      <c r="AA2000" s="119"/>
      <c r="AB2000" s="119"/>
      <c r="AC2000" s="119"/>
      <c r="AD2000" s="119"/>
      <c r="AE2000" s="119"/>
      <c r="AG2000" s="146"/>
      <c r="AN2000" s="119"/>
      <c r="AO2000" s="119"/>
      <c r="AP2000" s="119"/>
      <c r="AQ2000" s="119"/>
      <c r="AR2000" s="119"/>
      <c r="AS2000" s="119"/>
      <c r="AT2000" s="119"/>
      <c r="AU2000" s="119"/>
    </row>
    <row r="2001" spans="27:47">
      <c r="AA2001" s="119"/>
      <c r="AB2001" s="119"/>
      <c r="AC2001" s="119"/>
      <c r="AD2001" s="119"/>
      <c r="AE2001" s="119"/>
      <c r="AG2001" s="146"/>
      <c r="AN2001" s="119"/>
      <c r="AO2001" s="119"/>
      <c r="AP2001" s="119"/>
      <c r="AQ2001" s="119"/>
      <c r="AR2001" s="119"/>
      <c r="AS2001" s="119"/>
      <c r="AT2001" s="119"/>
      <c r="AU2001" s="119"/>
    </row>
    <row r="2002" spans="27:47">
      <c r="AA2002" s="119"/>
      <c r="AB2002" s="119"/>
      <c r="AC2002" s="119"/>
      <c r="AD2002" s="119"/>
      <c r="AE2002" s="119"/>
      <c r="AG2002" s="146"/>
      <c r="AN2002" s="119"/>
      <c r="AO2002" s="119"/>
      <c r="AP2002" s="119"/>
      <c r="AQ2002" s="119"/>
      <c r="AR2002" s="119"/>
      <c r="AS2002" s="119"/>
      <c r="AT2002" s="119"/>
      <c r="AU2002" s="119"/>
    </row>
    <row r="2003" spans="27:47">
      <c r="AA2003" s="119"/>
      <c r="AB2003" s="119"/>
      <c r="AC2003" s="119"/>
      <c r="AD2003" s="119"/>
      <c r="AE2003" s="119"/>
      <c r="AG2003" s="146"/>
      <c r="AN2003" s="119"/>
      <c r="AO2003" s="119"/>
      <c r="AP2003" s="119"/>
      <c r="AQ2003" s="119"/>
      <c r="AR2003" s="119"/>
      <c r="AS2003" s="119"/>
      <c r="AT2003" s="119"/>
      <c r="AU2003" s="119"/>
    </row>
    <row r="2004" spans="27:47">
      <c r="AA2004" s="119"/>
      <c r="AB2004" s="119"/>
      <c r="AC2004" s="119"/>
      <c r="AD2004" s="119"/>
      <c r="AE2004" s="119"/>
      <c r="AG2004" s="146"/>
      <c r="AN2004" s="119"/>
      <c r="AO2004" s="119"/>
      <c r="AP2004" s="119"/>
      <c r="AQ2004" s="119"/>
      <c r="AR2004" s="119"/>
      <c r="AS2004" s="119"/>
      <c r="AT2004" s="119"/>
      <c r="AU2004" s="119"/>
    </row>
    <row r="2005" spans="27:47">
      <c r="AA2005" s="119"/>
      <c r="AB2005" s="119"/>
      <c r="AC2005" s="119"/>
      <c r="AD2005" s="119"/>
      <c r="AE2005" s="119"/>
      <c r="AG2005" s="146"/>
      <c r="AN2005" s="119"/>
      <c r="AO2005" s="119"/>
      <c r="AP2005" s="119"/>
      <c r="AQ2005" s="119"/>
      <c r="AR2005" s="119"/>
      <c r="AS2005" s="119"/>
      <c r="AT2005" s="119"/>
      <c r="AU2005" s="119"/>
    </row>
    <row r="2006" spans="27:47">
      <c r="AA2006" s="119"/>
      <c r="AB2006" s="119"/>
      <c r="AC2006" s="119"/>
      <c r="AD2006" s="119"/>
      <c r="AE2006" s="119"/>
      <c r="AG2006" s="146"/>
      <c r="AN2006" s="119"/>
      <c r="AO2006" s="119"/>
      <c r="AP2006" s="119"/>
      <c r="AQ2006" s="119"/>
      <c r="AR2006" s="119"/>
      <c r="AS2006" s="119"/>
      <c r="AT2006" s="119"/>
      <c r="AU2006" s="119"/>
    </row>
    <row r="2007" spans="27:47">
      <c r="AA2007" s="119"/>
      <c r="AB2007" s="119"/>
      <c r="AC2007" s="119"/>
      <c r="AD2007" s="119"/>
      <c r="AE2007" s="119"/>
      <c r="AG2007" s="146"/>
      <c r="AN2007" s="119"/>
      <c r="AO2007" s="119"/>
      <c r="AP2007" s="119"/>
      <c r="AQ2007" s="119"/>
      <c r="AR2007" s="119"/>
      <c r="AS2007" s="119"/>
      <c r="AT2007" s="119"/>
      <c r="AU2007" s="119"/>
    </row>
    <row r="2008" spans="27:47">
      <c r="AA2008" s="119"/>
      <c r="AB2008" s="119"/>
      <c r="AC2008" s="119"/>
      <c r="AD2008" s="119"/>
      <c r="AE2008" s="119"/>
      <c r="AG2008" s="146"/>
      <c r="AN2008" s="119"/>
      <c r="AO2008" s="119"/>
      <c r="AP2008" s="119"/>
      <c r="AQ2008" s="119"/>
      <c r="AR2008" s="119"/>
      <c r="AS2008" s="119"/>
      <c r="AT2008" s="119"/>
      <c r="AU2008" s="119"/>
    </row>
    <row r="2009" spans="27:47">
      <c r="AA2009" s="119"/>
      <c r="AB2009" s="119"/>
      <c r="AC2009" s="119"/>
      <c r="AD2009" s="119"/>
      <c r="AE2009" s="119"/>
      <c r="AG2009" s="146"/>
      <c r="AN2009" s="119"/>
      <c r="AO2009" s="119"/>
      <c r="AP2009" s="119"/>
      <c r="AQ2009" s="119"/>
      <c r="AR2009" s="119"/>
      <c r="AS2009" s="119"/>
      <c r="AT2009" s="119"/>
      <c r="AU2009" s="119"/>
    </row>
    <row r="2010" spans="27:47">
      <c r="AA2010" s="119"/>
      <c r="AB2010" s="119"/>
      <c r="AC2010" s="119"/>
      <c r="AD2010" s="119"/>
      <c r="AE2010" s="119"/>
      <c r="AG2010" s="146"/>
      <c r="AN2010" s="119"/>
      <c r="AO2010" s="119"/>
      <c r="AP2010" s="119"/>
      <c r="AQ2010" s="119"/>
      <c r="AR2010" s="119"/>
      <c r="AS2010" s="119"/>
      <c r="AT2010" s="119"/>
      <c r="AU2010" s="119"/>
    </row>
    <row r="2011" spans="27:47">
      <c r="AA2011" s="119"/>
      <c r="AB2011" s="119"/>
      <c r="AC2011" s="119"/>
      <c r="AD2011" s="119"/>
      <c r="AE2011" s="119"/>
      <c r="AG2011" s="146"/>
      <c r="AN2011" s="119"/>
      <c r="AO2011" s="119"/>
      <c r="AP2011" s="119"/>
      <c r="AQ2011" s="119"/>
      <c r="AR2011" s="119"/>
      <c r="AS2011" s="119"/>
      <c r="AT2011" s="119"/>
      <c r="AU2011" s="119"/>
    </row>
    <row r="2012" spans="27:47">
      <c r="AA2012" s="119"/>
      <c r="AB2012" s="119"/>
      <c r="AC2012" s="119"/>
      <c r="AD2012" s="119"/>
      <c r="AE2012" s="119"/>
      <c r="AG2012" s="146"/>
      <c r="AN2012" s="119"/>
      <c r="AO2012" s="119"/>
      <c r="AP2012" s="119"/>
      <c r="AQ2012" s="119"/>
      <c r="AR2012" s="119"/>
      <c r="AS2012" s="119"/>
      <c r="AT2012" s="119"/>
      <c r="AU2012" s="119"/>
    </row>
    <row r="2013" spans="27:47">
      <c r="AA2013" s="119"/>
      <c r="AB2013" s="119"/>
      <c r="AC2013" s="119"/>
      <c r="AD2013" s="119"/>
      <c r="AE2013" s="119"/>
      <c r="AG2013" s="146"/>
      <c r="AN2013" s="119"/>
      <c r="AO2013" s="119"/>
      <c r="AP2013" s="119"/>
      <c r="AQ2013" s="119"/>
      <c r="AR2013" s="119"/>
      <c r="AS2013" s="119"/>
      <c r="AT2013" s="119"/>
      <c r="AU2013" s="119"/>
    </row>
    <row r="2014" spans="27:47">
      <c r="AA2014" s="119"/>
      <c r="AB2014" s="119"/>
      <c r="AC2014" s="119"/>
      <c r="AD2014" s="119"/>
      <c r="AE2014" s="119"/>
      <c r="AG2014" s="146"/>
      <c r="AN2014" s="119"/>
      <c r="AO2014" s="119"/>
      <c r="AP2014" s="119"/>
      <c r="AQ2014" s="119"/>
      <c r="AR2014" s="119"/>
      <c r="AS2014" s="119"/>
      <c r="AT2014" s="119"/>
      <c r="AU2014" s="119"/>
    </row>
    <row r="2015" spans="27:47">
      <c r="AA2015" s="119"/>
      <c r="AB2015" s="119"/>
      <c r="AC2015" s="119"/>
      <c r="AD2015" s="119"/>
      <c r="AE2015" s="119"/>
      <c r="AG2015" s="146"/>
      <c r="AN2015" s="119"/>
      <c r="AO2015" s="119"/>
      <c r="AP2015" s="119"/>
      <c r="AQ2015" s="119"/>
      <c r="AR2015" s="119"/>
      <c r="AS2015" s="119"/>
      <c r="AT2015" s="119"/>
      <c r="AU2015" s="119"/>
    </row>
    <row r="2016" spans="27:47">
      <c r="AA2016" s="119"/>
      <c r="AB2016" s="119"/>
      <c r="AC2016" s="119"/>
      <c r="AD2016" s="119"/>
      <c r="AE2016" s="119"/>
      <c r="AG2016" s="146"/>
      <c r="AN2016" s="119"/>
      <c r="AO2016" s="119"/>
      <c r="AP2016" s="119"/>
      <c r="AQ2016" s="119"/>
      <c r="AR2016" s="119"/>
      <c r="AS2016" s="119"/>
      <c r="AT2016" s="119"/>
      <c r="AU2016" s="119"/>
    </row>
    <row r="2017" spans="27:47">
      <c r="AA2017" s="119"/>
      <c r="AB2017" s="119"/>
      <c r="AC2017" s="119"/>
      <c r="AD2017" s="119"/>
      <c r="AE2017" s="119"/>
      <c r="AG2017" s="146"/>
      <c r="AN2017" s="119"/>
      <c r="AO2017" s="119"/>
      <c r="AP2017" s="119"/>
      <c r="AQ2017" s="119"/>
      <c r="AR2017" s="119"/>
      <c r="AS2017" s="119"/>
      <c r="AT2017" s="119"/>
      <c r="AU2017" s="119"/>
    </row>
    <row r="2018" spans="27:47">
      <c r="AA2018" s="119"/>
      <c r="AB2018" s="119"/>
      <c r="AC2018" s="119"/>
      <c r="AD2018" s="119"/>
      <c r="AE2018" s="119"/>
      <c r="AG2018" s="146"/>
      <c r="AN2018" s="119"/>
      <c r="AO2018" s="119"/>
      <c r="AP2018" s="119"/>
      <c r="AQ2018" s="119"/>
      <c r="AR2018" s="119"/>
      <c r="AS2018" s="119"/>
      <c r="AT2018" s="119"/>
      <c r="AU2018" s="119"/>
    </row>
    <row r="2019" spans="27:47">
      <c r="AA2019" s="119"/>
      <c r="AB2019" s="119"/>
      <c r="AC2019" s="119"/>
      <c r="AD2019" s="119"/>
      <c r="AE2019" s="119"/>
      <c r="AG2019" s="146"/>
      <c r="AN2019" s="119"/>
      <c r="AO2019" s="119"/>
      <c r="AP2019" s="119"/>
      <c r="AQ2019" s="119"/>
      <c r="AR2019" s="119"/>
      <c r="AS2019" s="119"/>
      <c r="AT2019" s="119"/>
      <c r="AU2019" s="119"/>
    </row>
    <row r="2020" spans="27:47">
      <c r="AA2020" s="119"/>
      <c r="AB2020" s="119"/>
      <c r="AC2020" s="119"/>
      <c r="AD2020" s="119"/>
      <c r="AE2020" s="119"/>
      <c r="AG2020" s="146"/>
      <c r="AN2020" s="119"/>
      <c r="AO2020" s="119"/>
      <c r="AP2020" s="119"/>
      <c r="AQ2020" s="119"/>
      <c r="AR2020" s="119"/>
      <c r="AS2020" s="119"/>
      <c r="AT2020" s="119"/>
      <c r="AU2020" s="119"/>
    </row>
    <row r="2021" spans="27:47">
      <c r="AA2021" s="119"/>
      <c r="AB2021" s="119"/>
      <c r="AC2021" s="119"/>
      <c r="AD2021" s="119"/>
      <c r="AE2021" s="119"/>
      <c r="AG2021" s="146"/>
      <c r="AN2021" s="119"/>
      <c r="AO2021" s="119"/>
      <c r="AP2021" s="119"/>
      <c r="AQ2021" s="119"/>
      <c r="AR2021" s="119"/>
      <c r="AS2021" s="119"/>
      <c r="AT2021" s="119"/>
      <c r="AU2021" s="119"/>
    </row>
    <row r="2022" spans="27:47">
      <c r="AA2022" s="119"/>
      <c r="AB2022" s="119"/>
      <c r="AC2022" s="119"/>
      <c r="AD2022" s="119"/>
      <c r="AE2022" s="119"/>
      <c r="AG2022" s="146"/>
      <c r="AN2022" s="119"/>
      <c r="AO2022" s="119"/>
      <c r="AP2022" s="119"/>
      <c r="AQ2022" s="119"/>
      <c r="AR2022" s="119"/>
      <c r="AS2022" s="119"/>
      <c r="AT2022" s="119"/>
      <c r="AU2022" s="119"/>
    </row>
    <row r="2023" spans="27:47">
      <c r="AA2023" s="119"/>
      <c r="AB2023" s="119"/>
      <c r="AC2023" s="119"/>
      <c r="AD2023" s="119"/>
      <c r="AE2023" s="119"/>
      <c r="AG2023" s="146"/>
      <c r="AN2023" s="119"/>
      <c r="AO2023" s="119"/>
      <c r="AP2023" s="119"/>
      <c r="AQ2023" s="119"/>
      <c r="AR2023" s="119"/>
      <c r="AS2023" s="119"/>
      <c r="AT2023" s="119"/>
      <c r="AU2023" s="119"/>
    </row>
    <row r="2024" spans="27:47">
      <c r="AA2024" s="119"/>
      <c r="AB2024" s="119"/>
      <c r="AC2024" s="119"/>
      <c r="AD2024" s="119"/>
      <c r="AE2024" s="119"/>
      <c r="AG2024" s="146"/>
      <c r="AN2024" s="119"/>
      <c r="AO2024" s="119"/>
      <c r="AP2024" s="119"/>
      <c r="AQ2024" s="119"/>
      <c r="AR2024" s="119"/>
      <c r="AS2024" s="119"/>
      <c r="AT2024" s="119"/>
      <c r="AU2024" s="119"/>
    </row>
    <row r="2025" spans="27:47">
      <c r="AA2025" s="119"/>
      <c r="AB2025" s="119"/>
      <c r="AC2025" s="119"/>
      <c r="AD2025" s="119"/>
      <c r="AE2025" s="119"/>
      <c r="AG2025" s="146"/>
      <c r="AN2025" s="119"/>
      <c r="AO2025" s="119"/>
      <c r="AP2025" s="119"/>
      <c r="AQ2025" s="119"/>
      <c r="AR2025" s="119"/>
      <c r="AS2025" s="119"/>
      <c r="AT2025" s="119"/>
      <c r="AU2025" s="119"/>
    </row>
    <row r="2026" spans="27:47">
      <c r="AA2026" s="119"/>
      <c r="AB2026" s="119"/>
      <c r="AC2026" s="119"/>
      <c r="AD2026" s="119"/>
      <c r="AE2026" s="119"/>
      <c r="AG2026" s="146"/>
      <c r="AN2026" s="119"/>
      <c r="AO2026" s="119"/>
      <c r="AP2026" s="119"/>
      <c r="AQ2026" s="119"/>
      <c r="AR2026" s="119"/>
      <c r="AS2026" s="119"/>
      <c r="AT2026" s="119"/>
      <c r="AU2026" s="119"/>
    </row>
    <row r="2027" spans="27:47">
      <c r="AA2027" s="119"/>
      <c r="AB2027" s="119"/>
      <c r="AC2027" s="119"/>
      <c r="AD2027" s="119"/>
      <c r="AE2027" s="119"/>
      <c r="AG2027" s="146"/>
      <c r="AN2027" s="119"/>
      <c r="AO2027" s="119"/>
      <c r="AP2027" s="119"/>
      <c r="AQ2027" s="119"/>
      <c r="AR2027" s="119"/>
      <c r="AS2027" s="119"/>
      <c r="AT2027" s="119"/>
      <c r="AU2027" s="119"/>
    </row>
    <row r="2028" spans="27:47">
      <c r="AA2028" s="119"/>
      <c r="AB2028" s="119"/>
      <c r="AC2028" s="119"/>
      <c r="AD2028" s="119"/>
      <c r="AE2028" s="119"/>
      <c r="AG2028" s="146"/>
      <c r="AN2028" s="119"/>
      <c r="AO2028" s="119"/>
      <c r="AP2028" s="119"/>
      <c r="AQ2028" s="119"/>
      <c r="AR2028" s="119"/>
      <c r="AS2028" s="119"/>
      <c r="AT2028" s="119"/>
      <c r="AU2028" s="119"/>
    </row>
    <row r="2029" spans="27:47">
      <c r="AA2029" s="119"/>
      <c r="AB2029" s="119"/>
      <c r="AC2029" s="119"/>
      <c r="AD2029" s="119"/>
      <c r="AE2029" s="119"/>
      <c r="AG2029" s="146"/>
      <c r="AN2029" s="119"/>
      <c r="AO2029" s="119"/>
      <c r="AP2029" s="119"/>
      <c r="AQ2029" s="119"/>
      <c r="AR2029" s="119"/>
      <c r="AS2029" s="119"/>
      <c r="AT2029" s="119"/>
      <c r="AU2029" s="119"/>
    </row>
    <row r="2030" spans="27:47">
      <c r="AA2030" s="119"/>
      <c r="AB2030" s="119"/>
      <c r="AC2030" s="119"/>
      <c r="AD2030" s="119"/>
      <c r="AE2030" s="119"/>
      <c r="AG2030" s="146"/>
      <c r="AN2030" s="119"/>
      <c r="AO2030" s="119"/>
      <c r="AP2030" s="119"/>
      <c r="AQ2030" s="119"/>
      <c r="AR2030" s="119"/>
      <c r="AS2030" s="119"/>
      <c r="AT2030" s="119"/>
      <c r="AU2030" s="119"/>
    </row>
    <row r="2031" spans="27:47">
      <c r="AA2031" s="119"/>
      <c r="AB2031" s="119"/>
      <c r="AC2031" s="119"/>
      <c r="AD2031" s="119"/>
      <c r="AE2031" s="119"/>
      <c r="AG2031" s="146"/>
      <c r="AN2031" s="119"/>
      <c r="AO2031" s="119"/>
      <c r="AP2031" s="119"/>
      <c r="AQ2031" s="119"/>
      <c r="AR2031" s="119"/>
      <c r="AS2031" s="119"/>
      <c r="AT2031" s="119"/>
      <c r="AU2031" s="119"/>
    </row>
    <row r="2032" spans="27:47">
      <c r="AA2032" s="119"/>
      <c r="AB2032" s="119"/>
      <c r="AC2032" s="119"/>
      <c r="AD2032" s="119"/>
      <c r="AE2032" s="119"/>
      <c r="AG2032" s="146"/>
      <c r="AN2032" s="119"/>
      <c r="AO2032" s="119"/>
      <c r="AP2032" s="119"/>
      <c r="AQ2032" s="119"/>
      <c r="AR2032" s="119"/>
      <c r="AS2032" s="119"/>
      <c r="AT2032" s="119"/>
      <c r="AU2032" s="119"/>
    </row>
    <row r="2033" spans="27:47">
      <c r="AA2033" s="119"/>
      <c r="AB2033" s="119"/>
      <c r="AC2033" s="119"/>
      <c r="AD2033" s="119"/>
      <c r="AE2033" s="119"/>
      <c r="AG2033" s="146"/>
      <c r="AN2033" s="119"/>
      <c r="AO2033" s="119"/>
      <c r="AP2033" s="119"/>
      <c r="AQ2033" s="119"/>
      <c r="AR2033" s="119"/>
      <c r="AS2033" s="119"/>
      <c r="AT2033" s="119"/>
      <c r="AU2033" s="119"/>
    </row>
    <row r="2034" spans="27:47">
      <c r="AA2034" s="119"/>
      <c r="AB2034" s="119"/>
      <c r="AC2034" s="119"/>
      <c r="AD2034" s="119"/>
      <c r="AE2034" s="119"/>
      <c r="AG2034" s="146"/>
      <c r="AN2034" s="119"/>
      <c r="AO2034" s="119"/>
      <c r="AP2034" s="119"/>
      <c r="AQ2034" s="119"/>
      <c r="AR2034" s="119"/>
      <c r="AS2034" s="119"/>
      <c r="AT2034" s="119"/>
      <c r="AU2034" s="119"/>
    </row>
    <row r="2035" spans="27:47">
      <c r="AA2035" s="119"/>
      <c r="AB2035" s="119"/>
      <c r="AC2035" s="119"/>
      <c r="AD2035" s="119"/>
      <c r="AE2035" s="119"/>
      <c r="AG2035" s="146"/>
      <c r="AN2035" s="119"/>
      <c r="AO2035" s="119"/>
      <c r="AP2035" s="119"/>
      <c r="AQ2035" s="119"/>
      <c r="AR2035" s="119"/>
      <c r="AS2035" s="119"/>
      <c r="AT2035" s="119"/>
      <c r="AU2035" s="119"/>
    </row>
    <row r="2036" spans="27:47">
      <c r="AA2036" s="119"/>
      <c r="AB2036" s="119"/>
      <c r="AC2036" s="119"/>
      <c r="AD2036" s="119"/>
      <c r="AE2036" s="119"/>
      <c r="AG2036" s="146"/>
      <c r="AN2036" s="119"/>
      <c r="AO2036" s="119"/>
      <c r="AP2036" s="119"/>
      <c r="AQ2036" s="119"/>
      <c r="AR2036" s="119"/>
      <c r="AS2036" s="119"/>
      <c r="AT2036" s="119"/>
      <c r="AU2036" s="119"/>
    </row>
    <row r="2037" spans="27:47">
      <c r="AA2037" s="119"/>
      <c r="AB2037" s="119"/>
      <c r="AC2037" s="119"/>
      <c r="AD2037" s="119"/>
      <c r="AE2037" s="119"/>
      <c r="AG2037" s="146"/>
      <c r="AN2037" s="119"/>
      <c r="AO2037" s="119"/>
      <c r="AP2037" s="119"/>
      <c r="AQ2037" s="119"/>
      <c r="AR2037" s="119"/>
      <c r="AS2037" s="119"/>
      <c r="AT2037" s="119"/>
      <c r="AU2037" s="119"/>
    </row>
    <row r="2038" spans="27:47">
      <c r="AA2038" s="119"/>
      <c r="AB2038" s="119"/>
      <c r="AC2038" s="119"/>
      <c r="AD2038" s="119"/>
      <c r="AE2038" s="119"/>
      <c r="AG2038" s="146"/>
      <c r="AN2038" s="119"/>
      <c r="AO2038" s="119"/>
      <c r="AP2038" s="119"/>
      <c r="AQ2038" s="119"/>
      <c r="AR2038" s="119"/>
      <c r="AS2038" s="119"/>
      <c r="AT2038" s="119"/>
      <c r="AU2038" s="119"/>
    </row>
    <row r="2039" spans="27:47">
      <c r="AA2039" s="119"/>
      <c r="AB2039" s="119"/>
      <c r="AC2039" s="119"/>
      <c r="AD2039" s="119"/>
      <c r="AE2039" s="119"/>
      <c r="AG2039" s="146"/>
      <c r="AN2039" s="119"/>
      <c r="AO2039" s="119"/>
      <c r="AP2039" s="119"/>
      <c r="AQ2039" s="119"/>
      <c r="AR2039" s="119"/>
      <c r="AS2039" s="119"/>
      <c r="AT2039" s="119"/>
      <c r="AU2039" s="119"/>
    </row>
    <row r="2040" spans="27:47">
      <c r="AA2040" s="119"/>
      <c r="AB2040" s="119"/>
      <c r="AC2040" s="119"/>
      <c r="AD2040" s="119"/>
      <c r="AE2040" s="119"/>
      <c r="AG2040" s="146"/>
      <c r="AN2040" s="119"/>
      <c r="AO2040" s="119"/>
      <c r="AP2040" s="119"/>
      <c r="AQ2040" s="119"/>
      <c r="AR2040" s="119"/>
      <c r="AS2040" s="119"/>
      <c r="AT2040" s="119"/>
      <c r="AU2040" s="119"/>
    </row>
    <row r="2041" spans="27:47">
      <c r="AA2041" s="119"/>
      <c r="AB2041" s="119"/>
      <c r="AC2041" s="119"/>
      <c r="AD2041" s="119"/>
      <c r="AE2041" s="119"/>
      <c r="AG2041" s="146"/>
      <c r="AN2041" s="119"/>
      <c r="AO2041" s="119"/>
      <c r="AP2041" s="119"/>
      <c r="AQ2041" s="119"/>
      <c r="AR2041" s="119"/>
      <c r="AS2041" s="119"/>
      <c r="AT2041" s="119"/>
      <c r="AU2041" s="119"/>
    </row>
    <row r="2042" spans="27:47">
      <c r="AA2042" s="119"/>
      <c r="AB2042" s="119"/>
      <c r="AC2042" s="119"/>
      <c r="AD2042" s="119"/>
      <c r="AE2042" s="119"/>
      <c r="AG2042" s="146"/>
      <c r="AN2042" s="119"/>
      <c r="AO2042" s="119"/>
      <c r="AP2042" s="119"/>
      <c r="AQ2042" s="119"/>
      <c r="AR2042" s="119"/>
      <c r="AS2042" s="119"/>
      <c r="AT2042" s="119"/>
      <c r="AU2042" s="119"/>
    </row>
    <row r="2043" spans="27:47">
      <c r="AA2043" s="119"/>
      <c r="AB2043" s="119"/>
      <c r="AC2043" s="119"/>
      <c r="AD2043" s="119"/>
      <c r="AE2043" s="119"/>
      <c r="AG2043" s="146"/>
      <c r="AN2043" s="119"/>
      <c r="AO2043" s="119"/>
      <c r="AP2043" s="119"/>
      <c r="AQ2043" s="119"/>
      <c r="AR2043" s="119"/>
      <c r="AS2043" s="119"/>
      <c r="AT2043" s="119"/>
      <c r="AU2043" s="119"/>
    </row>
    <row r="2044" spans="27:47">
      <c r="AA2044" s="119"/>
      <c r="AB2044" s="119"/>
      <c r="AC2044" s="119"/>
      <c r="AD2044" s="119"/>
      <c r="AE2044" s="119"/>
      <c r="AG2044" s="146"/>
      <c r="AN2044" s="119"/>
      <c r="AO2044" s="119"/>
      <c r="AP2044" s="119"/>
      <c r="AQ2044" s="119"/>
      <c r="AR2044" s="119"/>
      <c r="AS2044" s="119"/>
      <c r="AT2044" s="119"/>
      <c r="AU2044" s="119"/>
    </row>
    <row r="2045" spans="27:47">
      <c r="AA2045" s="119"/>
      <c r="AB2045" s="119"/>
      <c r="AC2045" s="119"/>
      <c r="AD2045" s="119"/>
      <c r="AE2045" s="119"/>
      <c r="AG2045" s="146"/>
      <c r="AN2045" s="119"/>
      <c r="AO2045" s="119"/>
      <c r="AP2045" s="119"/>
      <c r="AQ2045" s="119"/>
      <c r="AR2045" s="119"/>
      <c r="AS2045" s="119"/>
      <c r="AT2045" s="119"/>
      <c r="AU2045" s="119"/>
    </row>
    <row r="2046" spans="27:47">
      <c r="AA2046" s="119"/>
      <c r="AB2046" s="119"/>
      <c r="AC2046" s="119"/>
      <c r="AD2046" s="119"/>
      <c r="AE2046" s="119"/>
      <c r="AG2046" s="146"/>
      <c r="AN2046" s="119"/>
      <c r="AO2046" s="119"/>
      <c r="AP2046" s="119"/>
      <c r="AQ2046" s="119"/>
      <c r="AR2046" s="119"/>
      <c r="AS2046" s="119"/>
      <c r="AT2046" s="119"/>
      <c r="AU2046" s="119"/>
    </row>
    <row r="2047" spans="27:47">
      <c r="AA2047" s="119"/>
      <c r="AB2047" s="119"/>
      <c r="AC2047" s="119"/>
      <c r="AD2047" s="119"/>
      <c r="AE2047" s="119"/>
      <c r="AG2047" s="146"/>
      <c r="AN2047" s="119"/>
      <c r="AO2047" s="119"/>
      <c r="AP2047" s="119"/>
      <c r="AQ2047" s="119"/>
      <c r="AR2047" s="119"/>
      <c r="AS2047" s="119"/>
      <c r="AT2047" s="119"/>
      <c r="AU2047" s="119"/>
    </row>
    <row r="2048" spans="27:47">
      <c r="AA2048" s="119"/>
      <c r="AB2048" s="119"/>
      <c r="AC2048" s="119"/>
      <c r="AD2048" s="119"/>
      <c r="AE2048" s="119"/>
      <c r="AG2048" s="146"/>
      <c r="AN2048" s="119"/>
      <c r="AO2048" s="119"/>
      <c r="AP2048" s="119"/>
      <c r="AQ2048" s="119"/>
      <c r="AR2048" s="119"/>
      <c r="AS2048" s="119"/>
      <c r="AT2048" s="119"/>
      <c r="AU2048" s="119"/>
    </row>
    <row r="2049" spans="27:47">
      <c r="AA2049" s="119"/>
      <c r="AB2049" s="119"/>
      <c r="AC2049" s="119"/>
      <c r="AD2049" s="119"/>
      <c r="AE2049" s="119"/>
      <c r="AG2049" s="146"/>
      <c r="AN2049" s="119"/>
      <c r="AO2049" s="119"/>
      <c r="AP2049" s="119"/>
      <c r="AQ2049" s="119"/>
      <c r="AR2049" s="119"/>
      <c r="AS2049" s="119"/>
      <c r="AT2049" s="119"/>
      <c r="AU2049" s="119"/>
    </row>
    <row r="2050" spans="27:47">
      <c r="AA2050" s="119"/>
      <c r="AB2050" s="119"/>
      <c r="AC2050" s="119"/>
      <c r="AD2050" s="119"/>
      <c r="AE2050" s="119"/>
      <c r="AG2050" s="146"/>
      <c r="AN2050" s="119"/>
      <c r="AO2050" s="119"/>
      <c r="AP2050" s="119"/>
      <c r="AQ2050" s="119"/>
      <c r="AR2050" s="119"/>
      <c r="AS2050" s="119"/>
      <c r="AT2050" s="119"/>
      <c r="AU2050" s="119"/>
    </row>
    <row r="2051" spans="27:47">
      <c r="AA2051" s="119"/>
      <c r="AB2051" s="119"/>
      <c r="AC2051" s="119"/>
      <c r="AD2051" s="119"/>
      <c r="AE2051" s="119"/>
      <c r="AG2051" s="146"/>
      <c r="AN2051" s="119"/>
      <c r="AO2051" s="119"/>
      <c r="AP2051" s="119"/>
      <c r="AQ2051" s="119"/>
      <c r="AR2051" s="119"/>
      <c r="AS2051" s="119"/>
      <c r="AT2051" s="119"/>
      <c r="AU2051" s="119"/>
    </row>
    <row r="2052" spans="27:47">
      <c r="AA2052" s="119"/>
      <c r="AB2052" s="119"/>
      <c r="AC2052" s="119"/>
      <c r="AD2052" s="119"/>
      <c r="AE2052" s="119"/>
      <c r="AG2052" s="146"/>
      <c r="AN2052" s="119"/>
      <c r="AO2052" s="119"/>
      <c r="AP2052" s="119"/>
      <c r="AQ2052" s="119"/>
      <c r="AR2052" s="119"/>
      <c r="AS2052" s="119"/>
      <c r="AT2052" s="119"/>
      <c r="AU2052" s="119"/>
    </row>
    <row r="2053" spans="27:47">
      <c r="AA2053" s="119"/>
      <c r="AB2053" s="119"/>
      <c r="AC2053" s="119"/>
      <c r="AD2053" s="119"/>
      <c r="AE2053" s="119"/>
      <c r="AG2053" s="146"/>
      <c r="AN2053" s="119"/>
      <c r="AO2053" s="119"/>
      <c r="AP2053" s="119"/>
      <c r="AQ2053" s="119"/>
      <c r="AR2053" s="119"/>
      <c r="AS2053" s="119"/>
      <c r="AT2053" s="119"/>
      <c r="AU2053" s="119"/>
    </row>
    <row r="2054" spans="27:47">
      <c r="AA2054" s="119"/>
      <c r="AB2054" s="119"/>
      <c r="AC2054" s="119"/>
      <c r="AD2054" s="119"/>
      <c r="AE2054" s="119"/>
      <c r="AG2054" s="146"/>
      <c r="AN2054" s="119"/>
      <c r="AO2054" s="119"/>
      <c r="AP2054" s="119"/>
      <c r="AQ2054" s="119"/>
      <c r="AR2054" s="119"/>
      <c r="AS2054" s="119"/>
      <c r="AT2054" s="119"/>
      <c r="AU2054" s="119"/>
    </row>
    <row r="2055" spans="27:47">
      <c r="AA2055" s="119"/>
      <c r="AB2055" s="119"/>
      <c r="AC2055" s="119"/>
      <c r="AD2055" s="119"/>
      <c r="AE2055" s="119"/>
      <c r="AG2055" s="146"/>
      <c r="AN2055" s="119"/>
      <c r="AO2055" s="119"/>
      <c r="AP2055" s="119"/>
      <c r="AQ2055" s="119"/>
      <c r="AR2055" s="119"/>
      <c r="AS2055" s="119"/>
      <c r="AT2055" s="119"/>
      <c r="AU2055" s="119"/>
    </row>
    <row r="2056" spans="27:47">
      <c r="AA2056" s="119"/>
      <c r="AB2056" s="119"/>
      <c r="AC2056" s="119"/>
      <c r="AD2056" s="119"/>
      <c r="AE2056" s="119"/>
      <c r="AG2056" s="146"/>
      <c r="AN2056" s="119"/>
      <c r="AO2056" s="119"/>
      <c r="AP2056" s="119"/>
      <c r="AQ2056" s="119"/>
      <c r="AR2056" s="119"/>
      <c r="AS2056" s="119"/>
      <c r="AT2056" s="119"/>
      <c r="AU2056" s="119"/>
    </row>
    <row r="2057" spans="27:47">
      <c r="AA2057" s="119"/>
      <c r="AB2057" s="119"/>
      <c r="AC2057" s="119"/>
      <c r="AD2057" s="119"/>
      <c r="AE2057" s="119"/>
      <c r="AG2057" s="146"/>
      <c r="AN2057" s="119"/>
      <c r="AO2057" s="119"/>
      <c r="AP2057" s="119"/>
      <c r="AQ2057" s="119"/>
      <c r="AR2057" s="119"/>
      <c r="AS2057" s="119"/>
      <c r="AT2057" s="119"/>
      <c r="AU2057" s="119"/>
    </row>
    <row r="2058" spans="27:47">
      <c r="AA2058" s="119"/>
      <c r="AB2058" s="119"/>
      <c r="AC2058" s="119"/>
      <c r="AD2058" s="119"/>
      <c r="AE2058" s="119"/>
      <c r="AG2058" s="146"/>
      <c r="AN2058" s="119"/>
      <c r="AO2058" s="119"/>
      <c r="AP2058" s="119"/>
      <c r="AQ2058" s="119"/>
      <c r="AR2058" s="119"/>
      <c r="AS2058" s="119"/>
      <c r="AT2058" s="119"/>
      <c r="AU2058" s="119"/>
    </row>
    <row r="2059" spans="27:47">
      <c r="AA2059" s="119"/>
      <c r="AB2059" s="119"/>
      <c r="AC2059" s="119"/>
      <c r="AD2059" s="119"/>
      <c r="AE2059" s="119"/>
      <c r="AG2059" s="146"/>
      <c r="AN2059" s="119"/>
      <c r="AO2059" s="119"/>
      <c r="AP2059" s="119"/>
      <c r="AQ2059" s="119"/>
      <c r="AR2059" s="119"/>
      <c r="AS2059" s="119"/>
      <c r="AT2059" s="119"/>
      <c r="AU2059" s="119"/>
    </row>
    <row r="2060" spans="27:47">
      <c r="AA2060" s="119"/>
      <c r="AB2060" s="119"/>
      <c r="AC2060" s="119"/>
      <c r="AD2060" s="119"/>
      <c r="AE2060" s="119"/>
      <c r="AG2060" s="146"/>
      <c r="AN2060" s="119"/>
      <c r="AO2060" s="119"/>
      <c r="AP2060" s="119"/>
      <c r="AQ2060" s="119"/>
      <c r="AR2060" s="119"/>
      <c r="AS2060" s="119"/>
      <c r="AT2060" s="119"/>
      <c r="AU2060" s="119"/>
    </row>
    <row r="2061" spans="27:47">
      <c r="AA2061" s="119"/>
      <c r="AB2061" s="119"/>
      <c r="AC2061" s="119"/>
      <c r="AD2061" s="119"/>
      <c r="AE2061" s="119"/>
      <c r="AG2061" s="146"/>
      <c r="AN2061" s="119"/>
      <c r="AO2061" s="119"/>
      <c r="AP2061" s="119"/>
      <c r="AQ2061" s="119"/>
      <c r="AR2061" s="119"/>
      <c r="AS2061" s="119"/>
      <c r="AT2061" s="119"/>
      <c r="AU2061" s="119"/>
    </row>
    <row r="2062" spans="27:47">
      <c r="AA2062" s="119"/>
      <c r="AB2062" s="119"/>
      <c r="AC2062" s="119"/>
      <c r="AD2062" s="119"/>
      <c r="AE2062" s="119"/>
      <c r="AG2062" s="146"/>
      <c r="AN2062" s="119"/>
      <c r="AO2062" s="119"/>
      <c r="AP2062" s="119"/>
      <c r="AQ2062" s="119"/>
      <c r="AR2062" s="119"/>
      <c r="AS2062" s="119"/>
      <c r="AT2062" s="119"/>
      <c r="AU2062" s="119"/>
    </row>
    <row r="2063" spans="27:47">
      <c r="AA2063" s="119"/>
      <c r="AB2063" s="119"/>
      <c r="AC2063" s="119"/>
      <c r="AD2063" s="119"/>
      <c r="AE2063" s="119"/>
      <c r="AG2063" s="146"/>
      <c r="AN2063" s="119"/>
      <c r="AO2063" s="119"/>
      <c r="AP2063" s="119"/>
      <c r="AQ2063" s="119"/>
      <c r="AR2063" s="119"/>
      <c r="AS2063" s="119"/>
      <c r="AT2063" s="119"/>
      <c r="AU2063" s="119"/>
    </row>
    <row r="2064" spans="27:47">
      <c r="AA2064" s="119"/>
      <c r="AB2064" s="119"/>
      <c r="AC2064" s="119"/>
      <c r="AD2064" s="119"/>
      <c r="AE2064" s="119"/>
      <c r="AG2064" s="146"/>
      <c r="AN2064" s="119"/>
      <c r="AO2064" s="119"/>
      <c r="AP2064" s="119"/>
      <c r="AQ2064" s="119"/>
      <c r="AR2064" s="119"/>
      <c r="AS2064" s="119"/>
      <c r="AT2064" s="119"/>
      <c r="AU2064" s="119"/>
    </row>
    <row r="2065" spans="27:47">
      <c r="AA2065" s="119"/>
      <c r="AB2065" s="119"/>
      <c r="AC2065" s="119"/>
      <c r="AD2065" s="119"/>
      <c r="AE2065" s="119"/>
      <c r="AG2065" s="146"/>
      <c r="AN2065" s="119"/>
      <c r="AO2065" s="119"/>
      <c r="AP2065" s="119"/>
      <c r="AQ2065" s="119"/>
      <c r="AR2065" s="119"/>
      <c r="AS2065" s="119"/>
      <c r="AT2065" s="119"/>
      <c r="AU2065" s="119"/>
    </row>
    <row r="2066" spans="27:47">
      <c r="AA2066" s="119"/>
      <c r="AB2066" s="119"/>
      <c r="AC2066" s="119"/>
      <c r="AD2066" s="119"/>
      <c r="AE2066" s="119"/>
      <c r="AG2066" s="146"/>
      <c r="AN2066" s="119"/>
      <c r="AO2066" s="119"/>
      <c r="AP2066" s="119"/>
      <c r="AQ2066" s="119"/>
      <c r="AR2066" s="119"/>
      <c r="AS2066" s="119"/>
      <c r="AT2066" s="119"/>
      <c r="AU2066" s="119"/>
    </row>
    <row r="2067" spans="27:47">
      <c r="AA2067" s="119"/>
      <c r="AB2067" s="119"/>
      <c r="AC2067" s="119"/>
      <c r="AD2067" s="119"/>
      <c r="AE2067" s="119"/>
      <c r="AF2067" s="147"/>
      <c r="AG2067" s="146"/>
      <c r="AN2067" s="119"/>
      <c r="AO2067" s="119"/>
      <c r="AP2067" s="119"/>
      <c r="AQ2067" s="119"/>
      <c r="AR2067" s="119"/>
      <c r="AS2067" s="119"/>
      <c r="AT2067" s="119"/>
      <c r="AU2067" s="119"/>
    </row>
    <row r="2068" spans="27:47">
      <c r="AA2068" s="119"/>
      <c r="AB2068" s="119"/>
      <c r="AC2068" s="119"/>
      <c r="AD2068" s="119"/>
      <c r="AE2068" s="119"/>
      <c r="AF2068" s="147"/>
      <c r="AG2068" s="146"/>
      <c r="AN2068" s="119"/>
      <c r="AO2068" s="119"/>
      <c r="AP2068" s="119"/>
      <c r="AQ2068" s="119"/>
      <c r="AR2068" s="119"/>
      <c r="AS2068" s="119"/>
      <c r="AT2068" s="119"/>
      <c r="AU2068" s="119"/>
    </row>
    <row r="2069" spans="27:47">
      <c r="AA2069" s="119"/>
      <c r="AB2069" s="119"/>
      <c r="AC2069" s="119"/>
      <c r="AD2069" s="119"/>
      <c r="AE2069" s="119"/>
      <c r="AF2069" s="147"/>
      <c r="AG2069" s="146"/>
      <c r="AN2069" s="119"/>
      <c r="AO2069" s="119"/>
      <c r="AP2069" s="119"/>
      <c r="AQ2069" s="119"/>
      <c r="AR2069" s="119"/>
      <c r="AS2069" s="119"/>
      <c r="AT2069" s="119"/>
      <c r="AU2069" s="119"/>
    </row>
    <row r="2070" spans="27:47">
      <c r="AA2070" s="119"/>
      <c r="AB2070" s="119"/>
      <c r="AC2070" s="119"/>
      <c r="AD2070" s="119"/>
      <c r="AE2070" s="119"/>
      <c r="AF2070" s="147"/>
      <c r="AG2070" s="146"/>
      <c r="AN2070" s="119"/>
      <c r="AO2070" s="119"/>
      <c r="AP2070" s="119"/>
      <c r="AQ2070" s="119"/>
      <c r="AR2070" s="119"/>
      <c r="AS2070" s="119"/>
      <c r="AT2070" s="119"/>
      <c r="AU2070" s="119"/>
    </row>
    <row r="2071" spans="27:47">
      <c r="AA2071" s="119"/>
      <c r="AB2071" s="119"/>
      <c r="AC2071" s="119"/>
      <c r="AD2071" s="119"/>
      <c r="AE2071" s="119"/>
      <c r="AF2071" s="147"/>
      <c r="AG2071" s="146"/>
      <c r="AN2071" s="119"/>
      <c r="AO2071" s="119"/>
      <c r="AP2071" s="119"/>
      <c r="AQ2071" s="119"/>
      <c r="AR2071" s="119"/>
      <c r="AS2071" s="119"/>
      <c r="AT2071" s="119"/>
      <c r="AU2071" s="119"/>
    </row>
    <row r="2072" spans="27:47">
      <c r="AA2072" s="119"/>
      <c r="AB2072" s="119"/>
      <c r="AC2072" s="119"/>
      <c r="AD2072" s="119"/>
      <c r="AE2072" s="119"/>
      <c r="AF2072" s="147"/>
      <c r="AG2072" s="146"/>
      <c r="AN2072" s="119"/>
      <c r="AO2072" s="119"/>
      <c r="AP2072" s="119"/>
      <c r="AQ2072" s="119"/>
      <c r="AR2072" s="119"/>
      <c r="AS2072" s="119"/>
      <c r="AT2072" s="119"/>
      <c r="AU2072" s="119"/>
    </row>
    <row r="2073" spans="27:47">
      <c r="AA2073" s="119"/>
      <c r="AB2073" s="119"/>
      <c r="AC2073" s="119"/>
      <c r="AD2073" s="119"/>
      <c r="AE2073" s="119"/>
      <c r="AF2073" s="147"/>
      <c r="AG2073" s="146"/>
      <c r="AN2073" s="119"/>
      <c r="AO2073" s="119"/>
      <c r="AP2073" s="119"/>
      <c r="AQ2073" s="119"/>
      <c r="AR2073" s="119"/>
      <c r="AS2073" s="119"/>
      <c r="AT2073" s="119"/>
      <c r="AU2073" s="119"/>
    </row>
    <row r="2074" spans="27:47">
      <c r="AA2074" s="119"/>
      <c r="AB2074" s="119"/>
      <c r="AC2074" s="119"/>
      <c r="AD2074" s="119"/>
      <c r="AE2074" s="119"/>
      <c r="AF2074" s="147"/>
      <c r="AG2074" s="146"/>
      <c r="AN2074" s="119"/>
      <c r="AO2074" s="119"/>
      <c r="AP2074" s="119"/>
      <c r="AQ2074" s="119"/>
      <c r="AR2074" s="119"/>
      <c r="AS2074" s="119"/>
      <c r="AT2074" s="119"/>
      <c r="AU2074" s="119"/>
    </row>
    <row r="2075" spans="27:47">
      <c r="AA2075" s="119"/>
      <c r="AB2075" s="119"/>
      <c r="AC2075" s="119"/>
      <c r="AD2075" s="119"/>
      <c r="AE2075" s="119"/>
      <c r="AF2075" s="147"/>
      <c r="AG2075" s="146"/>
      <c r="AN2075" s="119"/>
      <c r="AO2075" s="119"/>
      <c r="AP2075" s="119"/>
      <c r="AQ2075" s="119"/>
      <c r="AR2075" s="119"/>
      <c r="AS2075" s="119"/>
      <c r="AT2075" s="119"/>
      <c r="AU2075" s="119"/>
    </row>
    <row r="2076" spans="27:47">
      <c r="AA2076" s="119"/>
      <c r="AB2076" s="119"/>
      <c r="AC2076" s="119"/>
      <c r="AD2076" s="119"/>
      <c r="AE2076" s="119"/>
      <c r="AF2076" s="147"/>
      <c r="AG2076" s="146"/>
      <c r="AN2076" s="119"/>
      <c r="AO2076" s="119"/>
      <c r="AP2076" s="119"/>
      <c r="AQ2076" s="119"/>
      <c r="AR2076" s="119"/>
      <c r="AS2076" s="119"/>
      <c r="AT2076" s="119"/>
      <c r="AU2076" s="119"/>
    </row>
    <row r="2077" spans="27:47">
      <c r="AA2077" s="119"/>
      <c r="AB2077" s="119"/>
      <c r="AC2077" s="119"/>
      <c r="AD2077" s="119"/>
      <c r="AE2077" s="119"/>
      <c r="AF2077" s="147"/>
      <c r="AG2077" s="146"/>
      <c r="AN2077" s="119"/>
      <c r="AO2077" s="119"/>
      <c r="AP2077" s="119"/>
      <c r="AQ2077" s="119"/>
      <c r="AR2077" s="119"/>
      <c r="AS2077" s="119"/>
      <c r="AT2077" s="119"/>
      <c r="AU2077" s="119"/>
    </row>
    <row r="2078" spans="27:47">
      <c r="AA2078" s="119"/>
      <c r="AB2078" s="119"/>
      <c r="AC2078" s="119"/>
      <c r="AD2078" s="119"/>
      <c r="AE2078" s="119"/>
      <c r="AF2078" s="147"/>
      <c r="AG2078" s="146"/>
      <c r="AN2078" s="119"/>
      <c r="AO2078" s="119"/>
      <c r="AP2078" s="119"/>
      <c r="AQ2078" s="119"/>
      <c r="AR2078" s="119"/>
      <c r="AS2078" s="119"/>
      <c r="AT2078" s="119"/>
      <c r="AU2078" s="119"/>
    </row>
    <row r="2079" spans="27:47">
      <c r="AA2079" s="119"/>
      <c r="AB2079" s="119"/>
      <c r="AC2079" s="119"/>
      <c r="AD2079" s="119"/>
      <c r="AE2079" s="119"/>
      <c r="AF2079" s="147"/>
      <c r="AG2079" s="146"/>
      <c r="AN2079" s="119"/>
      <c r="AO2079" s="119"/>
      <c r="AP2079" s="119"/>
      <c r="AQ2079" s="119"/>
      <c r="AR2079" s="119"/>
      <c r="AS2079" s="119"/>
      <c r="AT2079" s="119"/>
      <c r="AU2079" s="119"/>
    </row>
    <row r="2080" spans="27:47">
      <c r="AA2080" s="119"/>
      <c r="AB2080" s="119"/>
      <c r="AC2080" s="119"/>
      <c r="AD2080" s="119"/>
      <c r="AE2080" s="119"/>
      <c r="AF2080" s="147"/>
      <c r="AG2080" s="146"/>
      <c r="AN2080" s="119"/>
      <c r="AO2080" s="119"/>
      <c r="AP2080" s="119"/>
      <c r="AQ2080" s="119"/>
      <c r="AR2080" s="119"/>
      <c r="AS2080" s="119"/>
      <c r="AT2080" s="119"/>
      <c r="AU2080" s="119"/>
    </row>
    <row r="2081" spans="27:47">
      <c r="AA2081" s="119"/>
      <c r="AB2081" s="119"/>
      <c r="AC2081" s="119"/>
      <c r="AD2081" s="119"/>
      <c r="AE2081" s="119"/>
      <c r="AF2081" s="147"/>
      <c r="AG2081" s="146"/>
      <c r="AN2081" s="119"/>
      <c r="AO2081" s="119"/>
      <c r="AP2081" s="119"/>
      <c r="AQ2081" s="119"/>
      <c r="AR2081" s="119"/>
      <c r="AS2081" s="119"/>
      <c r="AT2081" s="119"/>
      <c r="AU2081" s="119"/>
    </row>
    <row r="2082" spans="27:47">
      <c r="AA2082" s="119"/>
      <c r="AB2082" s="119"/>
      <c r="AC2082" s="119"/>
      <c r="AD2082" s="119"/>
      <c r="AE2082" s="119"/>
      <c r="AF2082" s="147"/>
      <c r="AG2082" s="146"/>
      <c r="AN2082" s="119"/>
      <c r="AO2082" s="119"/>
      <c r="AP2082" s="119"/>
      <c r="AQ2082" s="119"/>
      <c r="AR2082" s="119"/>
      <c r="AS2082" s="119"/>
      <c r="AT2082" s="119"/>
      <c r="AU2082" s="119"/>
    </row>
    <row r="2083" spans="27:47">
      <c r="AA2083" s="119"/>
      <c r="AB2083" s="119"/>
      <c r="AC2083" s="119"/>
      <c r="AD2083" s="119"/>
      <c r="AE2083" s="119"/>
      <c r="AF2083" s="147"/>
      <c r="AG2083" s="146"/>
      <c r="AN2083" s="119"/>
      <c r="AO2083" s="119"/>
      <c r="AP2083" s="119"/>
      <c r="AQ2083" s="119"/>
      <c r="AR2083" s="119"/>
      <c r="AS2083" s="119"/>
      <c r="AT2083" s="119"/>
      <c r="AU2083" s="119"/>
    </row>
    <row r="2084" spans="27:47">
      <c r="AA2084" s="119"/>
      <c r="AB2084" s="119"/>
      <c r="AC2084" s="119"/>
      <c r="AD2084" s="119"/>
      <c r="AE2084" s="119"/>
      <c r="AF2084" s="147"/>
      <c r="AG2084" s="146"/>
      <c r="AN2084" s="119"/>
      <c r="AO2084" s="119"/>
      <c r="AP2084" s="119"/>
      <c r="AQ2084" s="119"/>
      <c r="AR2084" s="119"/>
      <c r="AS2084" s="119"/>
      <c r="AT2084" s="119"/>
      <c r="AU2084" s="119"/>
    </row>
    <row r="2085" spans="27:47">
      <c r="AA2085" s="119"/>
      <c r="AB2085" s="119"/>
      <c r="AC2085" s="119"/>
      <c r="AD2085" s="119"/>
      <c r="AE2085" s="119"/>
      <c r="AF2085" s="147"/>
      <c r="AG2085" s="146"/>
      <c r="AN2085" s="119"/>
      <c r="AO2085" s="119"/>
      <c r="AP2085" s="119"/>
      <c r="AQ2085" s="119"/>
      <c r="AR2085" s="119"/>
      <c r="AS2085" s="119"/>
      <c r="AT2085" s="119"/>
      <c r="AU2085" s="119"/>
    </row>
    <row r="2086" spans="27:47">
      <c r="AA2086" s="119"/>
      <c r="AB2086" s="119"/>
      <c r="AC2086" s="119"/>
      <c r="AD2086" s="119"/>
      <c r="AE2086" s="119"/>
      <c r="AF2086" s="147"/>
      <c r="AG2086" s="146"/>
      <c r="AN2086" s="119"/>
      <c r="AO2086" s="119"/>
      <c r="AP2086" s="119"/>
      <c r="AQ2086" s="119"/>
      <c r="AR2086" s="119"/>
      <c r="AS2086" s="119"/>
      <c r="AT2086" s="119"/>
      <c r="AU2086" s="119"/>
    </row>
    <row r="2087" spans="27:47">
      <c r="AA2087" s="119"/>
      <c r="AB2087" s="119"/>
      <c r="AC2087" s="119"/>
      <c r="AD2087" s="119"/>
      <c r="AE2087" s="119"/>
      <c r="AF2087" s="147"/>
      <c r="AG2087" s="146"/>
      <c r="AN2087" s="119"/>
      <c r="AO2087" s="119"/>
      <c r="AP2087" s="119"/>
      <c r="AQ2087" s="119"/>
      <c r="AR2087" s="119"/>
      <c r="AS2087" s="119"/>
      <c r="AT2087" s="119"/>
      <c r="AU2087" s="119"/>
    </row>
    <row r="2088" spans="27:47">
      <c r="AA2088" s="119"/>
      <c r="AB2088" s="119"/>
      <c r="AC2088" s="119"/>
      <c r="AD2088" s="119"/>
      <c r="AE2088" s="119"/>
      <c r="AF2088" s="147"/>
      <c r="AG2088" s="146"/>
      <c r="AN2088" s="119"/>
      <c r="AO2088" s="119"/>
      <c r="AP2088" s="119"/>
      <c r="AQ2088" s="119"/>
      <c r="AR2088" s="119"/>
      <c r="AS2088" s="119"/>
      <c r="AT2088" s="119"/>
      <c r="AU2088" s="119"/>
    </row>
    <row r="2089" spans="27:47">
      <c r="AA2089" s="119"/>
      <c r="AB2089" s="119"/>
      <c r="AC2089" s="119"/>
      <c r="AD2089" s="119"/>
      <c r="AE2089" s="119"/>
      <c r="AF2089" s="147"/>
      <c r="AG2089" s="146"/>
      <c r="AN2089" s="119"/>
      <c r="AO2089" s="119"/>
      <c r="AP2089" s="119"/>
      <c r="AQ2089" s="119"/>
      <c r="AR2089" s="119"/>
      <c r="AS2089" s="119"/>
      <c r="AT2089" s="119"/>
      <c r="AU2089" s="119"/>
    </row>
    <row r="2090" spans="27:47">
      <c r="AA2090" s="119"/>
      <c r="AB2090" s="119"/>
      <c r="AC2090" s="119"/>
      <c r="AD2090" s="119"/>
      <c r="AE2090" s="119"/>
      <c r="AF2090" s="147"/>
      <c r="AG2090" s="146"/>
      <c r="AN2090" s="119"/>
      <c r="AO2090" s="119"/>
      <c r="AP2090" s="119"/>
      <c r="AQ2090" s="119"/>
      <c r="AR2090" s="119"/>
      <c r="AS2090" s="119"/>
      <c r="AT2090" s="119"/>
      <c r="AU2090" s="119"/>
    </row>
    <row r="2091" spans="27:47">
      <c r="AA2091" s="119"/>
      <c r="AB2091" s="119"/>
      <c r="AC2091" s="119"/>
      <c r="AD2091" s="119"/>
      <c r="AE2091" s="119"/>
      <c r="AF2091" s="147"/>
      <c r="AG2091" s="146"/>
      <c r="AN2091" s="119"/>
      <c r="AO2091" s="119"/>
      <c r="AP2091" s="119"/>
      <c r="AQ2091" s="119"/>
      <c r="AR2091" s="119"/>
      <c r="AS2091" s="119"/>
      <c r="AT2091" s="119"/>
      <c r="AU2091" s="119"/>
    </row>
    <row r="2092" spans="27:47">
      <c r="AA2092" s="119"/>
      <c r="AB2092" s="119"/>
      <c r="AC2092" s="119"/>
      <c r="AD2092" s="119"/>
      <c r="AE2092" s="119"/>
      <c r="AF2092" s="147"/>
      <c r="AG2092" s="146"/>
      <c r="AN2092" s="119"/>
      <c r="AO2092" s="119"/>
      <c r="AP2092" s="119"/>
      <c r="AQ2092" s="119"/>
      <c r="AR2092" s="119"/>
      <c r="AS2092" s="119"/>
      <c r="AT2092" s="119"/>
      <c r="AU2092" s="119"/>
    </row>
    <row r="2093" spans="27:47">
      <c r="AA2093" s="119"/>
      <c r="AB2093" s="119"/>
      <c r="AC2093" s="119"/>
      <c r="AD2093" s="119"/>
      <c r="AE2093" s="119"/>
      <c r="AF2093" s="147"/>
      <c r="AG2093" s="146"/>
      <c r="AN2093" s="119"/>
      <c r="AO2093" s="119"/>
      <c r="AP2093" s="119"/>
      <c r="AQ2093" s="119"/>
      <c r="AR2093" s="119"/>
      <c r="AS2093" s="119"/>
      <c r="AT2093" s="119"/>
      <c r="AU2093" s="119"/>
    </row>
    <row r="2094" spans="27:47">
      <c r="AA2094" s="119"/>
      <c r="AB2094" s="119"/>
      <c r="AC2094" s="119"/>
      <c r="AD2094" s="119"/>
      <c r="AE2094" s="119"/>
      <c r="AF2094" s="147"/>
      <c r="AG2094" s="146"/>
      <c r="AN2094" s="119"/>
      <c r="AO2094" s="119"/>
      <c r="AP2094" s="119"/>
      <c r="AQ2094" s="119"/>
      <c r="AR2094" s="119"/>
      <c r="AS2094" s="119"/>
      <c r="AT2094" s="119"/>
      <c r="AU2094" s="119"/>
    </row>
    <row r="2095" spans="27:47">
      <c r="AA2095" s="119"/>
      <c r="AB2095" s="119"/>
      <c r="AC2095" s="119"/>
      <c r="AD2095" s="119"/>
      <c r="AE2095" s="119"/>
      <c r="AF2095" s="147"/>
      <c r="AG2095" s="146"/>
      <c r="AN2095" s="119"/>
      <c r="AO2095" s="119"/>
      <c r="AP2095" s="119"/>
      <c r="AQ2095" s="119"/>
      <c r="AR2095" s="119"/>
      <c r="AS2095" s="119"/>
      <c r="AT2095" s="119"/>
      <c r="AU2095" s="119"/>
    </row>
    <row r="2096" spans="27:47">
      <c r="AA2096" s="119"/>
      <c r="AB2096" s="119"/>
      <c r="AC2096" s="119"/>
      <c r="AD2096" s="119"/>
      <c r="AE2096" s="119"/>
      <c r="AF2096" s="147"/>
      <c r="AG2096" s="146"/>
      <c r="AN2096" s="119"/>
      <c r="AO2096" s="119"/>
      <c r="AP2096" s="119"/>
      <c r="AQ2096" s="119"/>
      <c r="AR2096" s="119"/>
      <c r="AS2096" s="119"/>
      <c r="AT2096" s="119"/>
      <c r="AU2096" s="119"/>
    </row>
    <row r="2097" spans="27:47">
      <c r="AA2097" s="119"/>
      <c r="AB2097" s="119"/>
      <c r="AC2097" s="119"/>
      <c r="AD2097" s="119"/>
      <c r="AE2097" s="119"/>
      <c r="AF2097" s="147"/>
      <c r="AG2097" s="146"/>
      <c r="AN2097" s="119"/>
      <c r="AO2097" s="119"/>
      <c r="AP2097" s="119"/>
      <c r="AQ2097" s="119"/>
      <c r="AR2097" s="119"/>
      <c r="AS2097" s="119"/>
      <c r="AT2097" s="119"/>
      <c r="AU2097" s="119"/>
    </row>
    <row r="2098" spans="27:47">
      <c r="AA2098" s="119"/>
      <c r="AB2098" s="119"/>
      <c r="AC2098" s="119"/>
      <c r="AD2098" s="119"/>
      <c r="AE2098" s="119"/>
      <c r="AF2098" s="147"/>
      <c r="AG2098" s="146"/>
      <c r="AN2098" s="119"/>
      <c r="AO2098" s="119"/>
      <c r="AP2098" s="119"/>
      <c r="AQ2098" s="119"/>
      <c r="AR2098" s="119"/>
      <c r="AS2098" s="119"/>
      <c r="AT2098" s="119"/>
      <c r="AU2098" s="119"/>
    </row>
    <row r="2099" spans="27:47">
      <c r="AA2099" s="119"/>
      <c r="AB2099" s="119"/>
      <c r="AC2099" s="119"/>
      <c r="AD2099" s="119"/>
      <c r="AE2099" s="119"/>
      <c r="AF2099" s="147"/>
      <c r="AG2099" s="146"/>
      <c r="AN2099" s="119"/>
      <c r="AO2099" s="119"/>
      <c r="AP2099" s="119"/>
      <c r="AQ2099" s="119"/>
      <c r="AR2099" s="119"/>
      <c r="AS2099" s="119"/>
      <c r="AT2099" s="119"/>
      <c r="AU2099" s="119"/>
    </row>
    <row r="2100" spans="27:47">
      <c r="AA2100" s="119"/>
      <c r="AB2100" s="119"/>
      <c r="AC2100" s="119"/>
      <c r="AD2100" s="119"/>
      <c r="AE2100" s="119"/>
      <c r="AF2100" s="147"/>
      <c r="AG2100" s="146"/>
      <c r="AN2100" s="119"/>
      <c r="AO2100" s="119"/>
      <c r="AP2100" s="119"/>
      <c r="AQ2100" s="119"/>
      <c r="AR2100" s="119"/>
      <c r="AS2100" s="119"/>
      <c r="AT2100" s="119"/>
      <c r="AU2100" s="119"/>
    </row>
    <row r="2101" spans="27:47">
      <c r="AA2101" s="119"/>
      <c r="AB2101" s="119"/>
      <c r="AC2101" s="119"/>
      <c r="AD2101" s="119"/>
      <c r="AE2101" s="119"/>
      <c r="AF2101" s="147"/>
      <c r="AG2101" s="146"/>
      <c r="AN2101" s="119"/>
      <c r="AO2101" s="119"/>
      <c r="AP2101" s="119"/>
      <c r="AQ2101" s="119"/>
      <c r="AR2101" s="119"/>
      <c r="AS2101" s="119"/>
      <c r="AT2101" s="119"/>
      <c r="AU2101" s="119"/>
    </row>
    <row r="2102" spans="27:47">
      <c r="AA2102" s="119"/>
      <c r="AB2102" s="119"/>
      <c r="AC2102" s="119"/>
      <c r="AD2102" s="119"/>
      <c r="AE2102" s="119"/>
      <c r="AF2102" s="147"/>
      <c r="AG2102" s="146"/>
      <c r="AN2102" s="119"/>
      <c r="AO2102" s="119"/>
      <c r="AP2102" s="119"/>
      <c r="AQ2102" s="119"/>
      <c r="AR2102" s="119"/>
      <c r="AS2102" s="119"/>
      <c r="AT2102" s="119"/>
      <c r="AU2102" s="119"/>
    </row>
    <row r="2103" spans="27:47">
      <c r="AA2103" s="119"/>
      <c r="AB2103" s="119"/>
      <c r="AC2103" s="119"/>
      <c r="AD2103" s="119"/>
      <c r="AE2103" s="119"/>
      <c r="AF2103" s="147"/>
      <c r="AG2103" s="146"/>
      <c r="AN2103" s="119"/>
      <c r="AO2103" s="119"/>
      <c r="AP2103" s="119"/>
      <c r="AQ2103" s="119"/>
      <c r="AR2103" s="119"/>
      <c r="AS2103" s="119"/>
      <c r="AT2103" s="119"/>
      <c r="AU2103" s="119"/>
    </row>
    <row r="2104" spans="27:47">
      <c r="AA2104" s="119"/>
      <c r="AB2104" s="119"/>
      <c r="AC2104" s="119"/>
      <c r="AD2104" s="119"/>
      <c r="AE2104" s="119"/>
      <c r="AF2104" s="147"/>
      <c r="AG2104" s="146"/>
      <c r="AN2104" s="119"/>
      <c r="AO2104" s="119"/>
      <c r="AP2104" s="119"/>
      <c r="AQ2104" s="119"/>
      <c r="AR2104" s="119"/>
      <c r="AS2104" s="119"/>
      <c r="AT2104" s="119"/>
      <c r="AU2104" s="119"/>
    </row>
    <row r="2105" spans="27:47">
      <c r="AA2105" s="119"/>
      <c r="AB2105" s="119"/>
      <c r="AC2105" s="119"/>
      <c r="AD2105" s="119"/>
      <c r="AE2105" s="119"/>
      <c r="AF2105" s="147"/>
      <c r="AG2105" s="146"/>
      <c r="AN2105" s="119"/>
      <c r="AO2105" s="119"/>
      <c r="AP2105" s="119"/>
      <c r="AQ2105" s="119"/>
      <c r="AR2105" s="119"/>
      <c r="AS2105" s="119"/>
      <c r="AT2105" s="119"/>
      <c r="AU2105" s="119"/>
    </row>
    <row r="2106" spans="27:47">
      <c r="AA2106" s="119"/>
      <c r="AB2106" s="119"/>
      <c r="AC2106" s="119"/>
      <c r="AD2106" s="119"/>
      <c r="AE2106" s="119"/>
      <c r="AF2106" s="147"/>
      <c r="AG2106" s="146"/>
      <c r="AN2106" s="119"/>
      <c r="AO2106" s="119"/>
      <c r="AP2106" s="119"/>
      <c r="AQ2106" s="119"/>
      <c r="AR2106" s="119"/>
      <c r="AS2106" s="119"/>
      <c r="AT2106" s="119"/>
      <c r="AU2106" s="119"/>
    </row>
    <row r="2107" spans="27:47">
      <c r="AA2107" s="119"/>
      <c r="AB2107" s="119"/>
      <c r="AC2107" s="119"/>
      <c r="AD2107" s="119"/>
      <c r="AE2107" s="119"/>
      <c r="AF2107" s="147"/>
      <c r="AG2107" s="146"/>
      <c r="AN2107" s="119"/>
      <c r="AO2107" s="119"/>
      <c r="AP2107" s="119"/>
      <c r="AQ2107" s="119"/>
      <c r="AR2107" s="119"/>
      <c r="AS2107" s="119"/>
      <c r="AT2107" s="119"/>
      <c r="AU2107" s="119"/>
    </row>
    <row r="2108" spans="27:47">
      <c r="AA2108" s="119"/>
      <c r="AB2108" s="119"/>
      <c r="AC2108" s="119"/>
      <c r="AD2108" s="119"/>
      <c r="AE2108" s="119"/>
      <c r="AF2108" s="147"/>
      <c r="AG2108" s="146"/>
      <c r="AN2108" s="119"/>
      <c r="AO2108" s="119"/>
      <c r="AP2108" s="119"/>
      <c r="AQ2108" s="119"/>
      <c r="AR2108" s="119"/>
      <c r="AS2108" s="119"/>
      <c r="AT2108" s="119"/>
      <c r="AU2108" s="119"/>
    </row>
    <row r="2109" spans="27:47">
      <c r="AA2109" s="119"/>
      <c r="AB2109" s="119"/>
      <c r="AC2109" s="119"/>
      <c r="AD2109" s="119"/>
      <c r="AE2109" s="119"/>
      <c r="AF2109" s="147"/>
      <c r="AG2109" s="146"/>
      <c r="AN2109" s="119"/>
      <c r="AO2109" s="119"/>
      <c r="AP2109" s="119"/>
      <c r="AQ2109" s="119"/>
      <c r="AR2109" s="119"/>
      <c r="AS2109" s="119"/>
      <c r="AT2109" s="119"/>
      <c r="AU2109" s="119"/>
    </row>
    <row r="2110" spans="27:47">
      <c r="AA2110" s="119"/>
      <c r="AB2110" s="119"/>
      <c r="AC2110" s="119"/>
      <c r="AD2110" s="119"/>
      <c r="AE2110" s="119"/>
      <c r="AF2110" s="147"/>
      <c r="AG2110" s="146"/>
      <c r="AN2110" s="119"/>
      <c r="AO2110" s="119"/>
      <c r="AP2110" s="119"/>
      <c r="AQ2110" s="119"/>
      <c r="AR2110" s="119"/>
      <c r="AS2110" s="119"/>
      <c r="AT2110" s="119"/>
      <c r="AU2110" s="119"/>
    </row>
    <row r="2111" spans="27:47">
      <c r="AA2111" s="119"/>
      <c r="AB2111" s="119"/>
      <c r="AC2111" s="119"/>
      <c r="AD2111" s="119"/>
      <c r="AE2111" s="119"/>
      <c r="AF2111" s="147"/>
      <c r="AG2111" s="146"/>
      <c r="AN2111" s="119"/>
      <c r="AO2111" s="119"/>
      <c r="AP2111" s="119"/>
      <c r="AQ2111" s="119"/>
      <c r="AR2111" s="119"/>
      <c r="AS2111" s="119"/>
      <c r="AT2111" s="119"/>
      <c r="AU2111" s="119"/>
    </row>
    <row r="2112" spans="27:47">
      <c r="AA2112" s="119"/>
      <c r="AB2112" s="119"/>
      <c r="AC2112" s="119"/>
      <c r="AD2112" s="119"/>
      <c r="AE2112" s="119"/>
      <c r="AF2112" s="147"/>
      <c r="AG2112" s="146"/>
      <c r="AN2112" s="119"/>
      <c r="AO2112" s="119"/>
      <c r="AP2112" s="119"/>
      <c r="AQ2112" s="119"/>
      <c r="AR2112" s="119"/>
      <c r="AS2112" s="119"/>
      <c r="AT2112" s="119"/>
      <c r="AU2112" s="119"/>
    </row>
    <row r="2113" spans="27:47">
      <c r="AA2113" s="119"/>
      <c r="AB2113" s="119"/>
      <c r="AC2113" s="119"/>
      <c r="AD2113" s="119"/>
      <c r="AE2113" s="119"/>
      <c r="AF2113" s="147"/>
      <c r="AG2113" s="146"/>
      <c r="AN2113" s="119"/>
      <c r="AO2113" s="119"/>
      <c r="AP2113" s="119"/>
      <c r="AQ2113" s="119"/>
      <c r="AR2113" s="119"/>
      <c r="AS2113" s="119"/>
      <c r="AT2113" s="119"/>
      <c r="AU2113" s="119"/>
    </row>
    <row r="2114" spans="27:47">
      <c r="AA2114" s="119"/>
      <c r="AB2114" s="119"/>
      <c r="AC2114" s="119"/>
      <c r="AD2114" s="119"/>
      <c r="AE2114" s="119"/>
      <c r="AF2114" s="147"/>
      <c r="AG2114" s="146"/>
      <c r="AN2114" s="119"/>
      <c r="AO2114" s="119"/>
      <c r="AP2114" s="119"/>
      <c r="AQ2114" s="119"/>
      <c r="AR2114" s="119"/>
      <c r="AS2114" s="119"/>
      <c r="AT2114" s="119"/>
      <c r="AU2114" s="119"/>
    </row>
    <row r="2115" spans="27:47">
      <c r="AA2115" s="119"/>
      <c r="AB2115" s="119"/>
      <c r="AC2115" s="119"/>
      <c r="AD2115" s="119"/>
      <c r="AE2115" s="119"/>
      <c r="AF2115" s="147"/>
      <c r="AG2115" s="146"/>
      <c r="AN2115" s="119"/>
      <c r="AO2115" s="119"/>
      <c r="AP2115" s="119"/>
      <c r="AQ2115" s="119"/>
      <c r="AR2115" s="119"/>
      <c r="AS2115" s="119"/>
      <c r="AT2115" s="119"/>
      <c r="AU2115" s="119"/>
    </row>
    <row r="2116" spans="27:47">
      <c r="AA2116" s="119"/>
      <c r="AB2116" s="119"/>
      <c r="AC2116" s="119"/>
      <c r="AD2116" s="119"/>
      <c r="AE2116" s="119"/>
      <c r="AF2116" s="147"/>
      <c r="AG2116" s="146"/>
      <c r="AN2116" s="119"/>
      <c r="AO2116" s="119"/>
      <c r="AP2116" s="119"/>
      <c r="AQ2116" s="119"/>
      <c r="AR2116" s="119"/>
      <c r="AS2116" s="119"/>
      <c r="AT2116" s="119"/>
      <c r="AU2116" s="119"/>
    </row>
    <row r="2117" spans="27:47">
      <c r="AA2117" s="119"/>
      <c r="AB2117" s="119"/>
      <c r="AC2117" s="119"/>
      <c r="AD2117" s="119"/>
      <c r="AE2117" s="119"/>
      <c r="AF2117" s="147"/>
      <c r="AG2117" s="146"/>
      <c r="AN2117" s="119"/>
      <c r="AO2117" s="119"/>
      <c r="AP2117" s="119"/>
      <c r="AQ2117" s="119"/>
      <c r="AR2117" s="119"/>
      <c r="AS2117" s="119"/>
      <c r="AT2117" s="119"/>
      <c r="AU2117" s="119"/>
    </row>
    <row r="2118" spans="27:47">
      <c r="AA2118" s="119"/>
      <c r="AB2118" s="119"/>
      <c r="AC2118" s="119"/>
      <c r="AD2118" s="119"/>
      <c r="AE2118" s="119"/>
      <c r="AF2118" s="147"/>
      <c r="AG2118" s="146"/>
      <c r="AN2118" s="119"/>
      <c r="AO2118" s="119"/>
      <c r="AP2118" s="119"/>
      <c r="AQ2118" s="119"/>
      <c r="AR2118" s="119"/>
      <c r="AS2118" s="119"/>
      <c r="AT2118" s="119"/>
      <c r="AU2118" s="119"/>
    </row>
    <row r="2119" spans="27:47">
      <c r="AA2119" s="119"/>
      <c r="AB2119" s="119"/>
      <c r="AC2119" s="119"/>
      <c r="AD2119" s="119"/>
      <c r="AE2119" s="119"/>
      <c r="AF2119" s="147"/>
      <c r="AG2119" s="146"/>
      <c r="AN2119" s="119"/>
      <c r="AO2119" s="119"/>
      <c r="AP2119" s="119"/>
      <c r="AQ2119" s="119"/>
      <c r="AR2119" s="119"/>
      <c r="AS2119" s="119"/>
      <c r="AT2119" s="119"/>
      <c r="AU2119" s="119"/>
    </row>
    <row r="2120" spans="27:47">
      <c r="AA2120" s="119"/>
      <c r="AB2120" s="119"/>
      <c r="AC2120" s="119"/>
      <c r="AD2120" s="119"/>
      <c r="AE2120" s="119"/>
      <c r="AF2120" s="147"/>
      <c r="AG2120" s="146"/>
      <c r="AN2120" s="119"/>
      <c r="AO2120" s="119"/>
      <c r="AP2120" s="119"/>
      <c r="AQ2120" s="119"/>
      <c r="AR2120" s="119"/>
      <c r="AS2120" s="119"/>
      <c r="AT2120" s="119"/>
      <c r="AU2120" s="119"/>
    </row>
    <row r="2121" spans="27:47">
      <c r="AA2121" s="119"/>
      <c r="AB2121" s="119"/>
      <c r="AC2121" s="119"/>
      <c r="AD2121" s="119"/>
      <c r="AE2121" s="119"/>
      <c r="AF2121" s="147"/>
      <c r="AG2121" s="146"/>
      <c r="AN2121" s="119"/>
      <c r="AO2121" s="119"/>
      <c r="AP2121" s="119"/>
      <c r="AQ2121" s="119"/>
      <c r="AR2121" s="119"/>
      <c r="AS2121" s="119"/>
      <c r="AT2121" s="119"/>
      <c r="AU2121" s="119"/>
    </row>
    <row r="2122" spans="27:47">
      <c r="AA2122" s="119"/>
      <c r="AB2122" s="119"/>
      <c r="AC2122" s="119"/>
      <c r="AD2122" s="119"/>
      <c r="AE2122" s="119"/>
      <c r="AF2122" s="147"/>
      <c r="AG2122" s="146"/>
      <c r="AN2122" s="119"/>
      <c r="AO2122" s="119"/>
      <c r="AP2122" s="119"/>
      <c r="AQ2122" s="119"/>
      <c r="AR2122" s="119"/>
      <c r="AS2122" s="119"/>
      <c r="AT2122" s="119"/>
      <c r="AU2122" s="119"/>
    </row>
    <row r="2123" spans="27:47">
      <c r="AA2123" s="119"/>
      <c r="AB2123" s="119"/>
      <c r="AC2123" s="119"/>
      <c r="AD2123" s="119"/>
      <c r="AE2123" s="119"/>
      <c r="AF2123" s="147"/>
      <c r="AG2123" s="146"/>
      <c r="AN2123" s="119"/>
      <c r="AO2123" s="119"/>
      <c r="AP2123" s="119"/>
      <c r="AQ2123" s="119"/>
      <c r="AR2123" s="119"/>
      <c r="AS2123" s="119"/>
      <c r="AT2123" s="119"/>
      <c r="AU2123" s="119"/>
    </row>
    <row r="2124" spans="27:47">
      <c r="AA2124" s="119"/>
      <c r="AB2124" s="119"/>
      <c r="AC2124" s="119"/>
      <c r="AD2124" s="119"/>
      <c r="AE2124" s="119"/>
      <c r="AF2124" s="147"/>
      <c r="AG2124" s="146"/>
      <c r="AN2124" s="119"/>
      <c r="AO2124" s="119"/>
      <c r="AP2124" s="119"/>
      <c r="AQ2124" s="119"/>
      <c r="AR2124" s="119"/>
      <c r="AS2124" s="119"/>
      <c r="AT2124" s="119"/>
      <c r="AU2124" s="119"/>
    </row>
    <row r="2125" spans="27:47">
      <c r="AA2125" s="119"/>
      <c r="AB2125" s="119"/>
      <c r="AC2125" s="119"/>
      <c r="AD2125" s="119"/>
      <c r="AE2125" s="119"/>
      <c r="AF2125" s="147"/>
      <c r="AG2125" s="146"/>
      <c r="AN2125" s="119"/>
      <c r="AO2125" s="119"/>
      <c r="AP2125" s="119"/>
      <c r="AQ2125" s="119"/>
      <c r="AR2125" s="119"/>
      <c r="AS2125" s="119"/>
      <c r="AT2125" s="119"/>
      <c r="AU2125" s="119"/>
    </row>
    <row r="2126" spans="27:47">
      <c r="AA2126" s="119"/>
      <c r="AB2126" s="119"/>
      <c r="AC2126" s="119"/>
      <c r="AD2126" s="119"/>
      <c r="AE2126" s="119"/>
      <c r="AF2126" s="147"/>
      <c r="AG2126" s="146"/>
      <c r="AN2126" s="119"/>
      <c r="AO2126" s="119"/>
      <c r="AP2126" s="119"/>
      <c r="AQ2126" s="119"/>
      <c r="AR2126" s="119"/>
      <c r="AS2126" s="119"/>
      <c r="AT2126" s="119"/>
      <c r="AU2126" s="119"/>
    </row>
    <row r="2127" spans="27:47">
      <c r="AA2127" s="119"/>
      <c r="AB2127" s="119"/>
      <c r="AC2127" s="119"/>
      <c r="AD2127" s="119"/>
      <c r="AE2127" s="119"/>
      <c r="AF2127" s="147"/>
      <c r="AG2127" s="146"/>
      <c r="AN2127" s="119"/>
      <c r="AO2127" s="119"/>
      <c r="AP2127" s="119"/>
      <c r="AQ2127" s="119"/>
      <c r="AR2127" s="119"/>
      <c r="AS2127" s="119"/>
      <c r="AT2127" s="119"/>
      <c r="AU2127" s="119"/>
    </row>
    <row r="2128" spans="27:47">
      <c r="AA2128" s="119"/>
      <c r="AB2128" s="119"/>
      <c r="AC2128" s="119"/>
      <c r="AD2128" s="119"/>
      <c r="AE2128" s="119"/>
      <c r="AF2128" s="147"/>
      <c r="AG2128" s="146"/>
      <c r="AN2128" s="119"/>
      <c r="AO2128" s="119"/>
      <c r="AP2128" s="119"/>
      <c r="AQ2128" s="119"/>
      <c r="AR2128" s="119"/>
      <c r="AS2128" s="119"/>
      <c r="AT2128" s="119"/>
      <c r="AU2128" s="119"/>
    </row>
    <row r="2129" spans="27:47">
      <c r="AA2129" s="119"/>
      <c r="AB2129" s="119"/>
      <c r="AC2129" s="119"/>
      <c r="AD2129" s="119"/>
      <c r="AE2129" s="119"/>
      <c r="AF2129" s="147"/>
      <c r="AG2129" s="146"/>
      <c r="AN2129" s="119"/>
      <c r="AO2129" s="119"/>
      <c r="AP2129" s="119"/>
      <c r="AQ2129" s="119"/>
      <c r="AR2129" s="119"/>
      <c r="AS2129" s="119"/>
      <c r="AT2129" s="119"/>
      <c r="AU2129" s="119"/>
    </row>
    <row r="2130" spans="27:47">
      <c r="AA2130" s="119"/>
      <c r="AB2130" s="119"/>
      <c r="AC2130" s="119"/>
      <c r="AD2130" s="119"/>
      <c r="AE2130" s="119"/>
      <c r="AF2130" s="147"/>
      <c r="AG2130" s="146"/>
      <c r="AN2130" s="119"/>
      <c r="AO2130" s="119"/>
      <c r="AP2130" s="119"/>
      <c r="AQ2130" s="119"/>
      <c r="AR2130" s="119"/>
      <c r="AS2130" s="119"/>
      <c r="AT2130" s="119"/>
      <c r="AU2130" s="119"/>
    </row>
    <row r="2131" spans="27:47">
      <c r="AA2131" s="119"/>
      <c r="AB2131" s="119"/>
      <c r="AC2131" s="119"/>
      <c r="AD2131" s="119"/>
      <c r="AE2131" s="119"/>
      <c r="AF2131" s="147"/>
      <c r="AG2131" s="146"/>
      <c r="AN2131" s="119"/>
      <c r="AO2131" s="119"/>
      <c r="AP2131" s="119"/>
      <c r="AQ2131" s="119"/>
      <c r="AR2131" s="119"/>
      <c r="AS2131" s="119"/>
      <c r="AT2131" s="119"/>
      <c r="AU2131" s="119"/>
    </row>
    <row r="2132" spans="27:47">
      <c r="AA2132" s="119"/>
      <c r="AB2132" s="119"/>
      <c r="AC2132" s="119"/>
      <c r="AD2132" s="119"/>
      <c r="AE2132" s="119"/>
      <c r="AF2132" s="147"/>
      <c r="AG2132" s="146"/>
      <c r="AN2132" s="119"/>
      <c r="AO2132" s="119"/>
      <c r="AP2132" s="119"/>
      <c r="AQ2132" s="119"/>
      <c r="AR2132" s="119"/>
      <c r="AS2132" s="119"/>
      <c r="AT2132" s="119"/>
      <c r="AU2132" s="119"/>
    </row>
    <row r="2133" spans="27:47">
      <c r="AA2133" s="119"/>
      <c r="AB2133" s="119"/>
      <c r="AC2133" s="119"/>
      <c r="AD2133" s="119"/>
      <c r="AE2133" s="119"/>
      <c r="AF2133" s="147"/>
      <c r="AG2133" s="146"/>
      <c r="AN2133" s="119"/>
      <c r="AO2133" s="119"/>
      <c r="AP2133" s="119"/>
      <c r="AQ2133" s="119"/>
      <c r="AR2133" s="119"/>
      <c r="AS2133" s="119"/>
      <c r="AT2133" s="119"/>
      <c r="AU2133" s="119"/>
    </row>
    <row r="2134" spans="27:47">
      <c r="AA2134" s="119"/>
      <c r="AB2134" s="119"/>
      <c r="AC2134" s="119"/>
      <c r="AD2134" s="119"/>
      <c r="AE2134" s="119"/>
      <c r="AF2134" s="147"/>
      <c r="AG2134" s="146"/>
      <c r="AN2134" s="119"/>
      <c r="AO2134" s="119"/>
      <c r="AP2134" s="119"/>
      <c r="AQ2134" s="119"/>
      <c r="AR2134" s="119"/>
      <c r="AS2134" s="119"/>
      <c r="AT2134" s="119"/>
      <c r="AU2134" s="119"/>
    </row>
    <row r="2135" spans="27:47">
      <c r="AA2135" s="119"/>
      <c r="AB2135" s="119"/>
      <c r="AC2135" s="119"/>
      <c r="AD2135" s="119"/>
      <c r="AE2135" s="119"/>
      <c r="AF2135" s="147"/>
      <c r="AG2135" s="146"/>
      <c r="AN2135" s="119"/>
      <c r="AO2135" s="119"/>
      <c r="AP2135" s="119"/>
      <c r="AQ2135" s="119"/>
      <c r="AR2135" s="119"/>
      <c r="AS2135" s="119"/>
      <c r="AT2135" s="119"/>
      <c r="AU2135" s="119"/>
    </row>
    <row r="2136" spans="27:47">
      <c r="AA2136" s="119"/>
      <c r="AB2136" s="119"/>
      <c r="AC2136" s="119"/>
      <c r="AD2136" s="119"/>
      <c r="AE2136" s="119"/>
      <c r="AF2136" s="147"/>
      <c r="AG2136" s="146"/>
      <c r="AN2136" s="119"/>
      <c r="AO2136" s="119"/>
      <c r="AP2136" s="119"/>
      <c r="AQ2136" s="119"/>
      <c r="AR2136" s="119"/>
      <c r="AS2136" s="119"/>
      <c r="AT2136" s="119"/>
      <c r="AU2136" s="119"/>
    </row>
    <row r="2137" spans="27:47">
      <c r="AA2137" s="119"/>
      <c r="AB2137" s="119"/>
      <c r="AC2137" s="119"/>
      <c r="AD2137" s="119"/>
      <c r="AE2137" s="119"/>
      <c r="AF2137" s="147"/>
      <c r="AG2137" s="146"/>
      <c r="AN2137" s="119"/>
      <c r="AO2137" s="119"/>
      <c r="AP2137" s="119"/>
      <c r="AQ2137" s="119"/>
      <c r="AR2137" s="119"/>
      <c r="AS2137" s="119"/>
      <c r="AT2137" s="119"/>
      <c r="AU2137" s="119"/>
    </row>
    <row r="2138" spans="27:47">
      <c r="AA2138" s="119"/>
      <c r="AB2138" s="119"/>
      <c r="AC2138" s="119"/>
      <c r="AD2138" s="119"/>
      <c r="AE2138" s="119"/>
      <c r="AF2138" s="147"/>
      <c r="AG2138" s="146"/>
      <c r="AN2138" s="119"/>
      <c r="AO2138" s="119"/>
      <c r="AP2138" s="119"/>
      <c r="AQ2138" s="119"/>
      <c r="AR2138" s="119"/>
      <c r="AS2138" s="119"/>
      <c r="AT2138" s="119"/>
      <c r="AU2138" s="119"/>
    </row>
    <row r="2139" spans="27:47">
      <c r="AA2139" s="119"/>
      <c r="AB2139" s="119"/>
      <c r="AC2139" s="119"/>
      <c r="AD2139" s="119"/>
      <c r="AE2139" s="119"/>
      <c r="AF2139" s="147"/>
      <c r="AG2139" s="146"/>
      <c r="AN2139" s="119"/>
      <c r="AO2139" s="119"/>
      <c r="AP2139" s="119"/>
      <c r="AQ2139" s="119"/>
      <c r="AR2139" s="119"/>
      <c r="AS2139" s="119"/>
      <c r="AT2139" s="119"/>
      <c r="AU2139" s="119"/>
    </row>
    <row r="2140" spans="27:47">
      <c r="AA2140" s="119"/>
      <c r="AB2140" s="119"/>
      <c r="AC2140" s="119"/>
      <c r="AD2140" s="119"/>
      <c r="AE2140" s="119"/>
      <c r="AF2140" s="147"/>
      <c r="AG2140" s="146"/>
      <c r="AN2140" s="119"/>
      <c r="AO2140" s="119"/>
      <c r="AP2140" s="119"/>
      <c r="AQ2140" s="119"/>
      <c r="AR2140" s="119"/>
      <c r="AS2140" s="119"/>
      <c r="AT2140" s="119"/>
      <c r="AU2140" s="119"/>
    </row>
    <row r="2141" spans="27:47">
      <c r="AA2141" s="119"/>
      <c r="AB2141" s="119"/>
      <c r="AC2141" s="119"/>
      <c r="AD2141" s="119"/>
      <c r="AE2141" s="119"/>
      <c r="AF2141" s="147"/>
      <c r="AG2141" s="146"/>
      <c r="AN2141" s="119"/>
      <c r="AO2141" s="119"/>
      <c r="AP2141" s="119"/>
      <c r="AQ2141" s="119"/>
      <c r="AR2141" s="119"/>
      <c r="AS2141" s="119"/>
      <c r="AT2141" s="119"/>
      <c r="AU2141" s="119"/>
    </row>
    <row r="2142" spans="27:47">
      <c r="AA2142" s="119"/>
      <c r="AB2142" s="119"/>
      <c r="AC2142" s="119"/>
      <c r="AD2142" s="119"/>
      <c r="AE2142" s="119"/>
      <c r="AF2142" s="147"/>
      <c r="AG2142" s="146"/>
      <c r="AN2142" s="119"/>
      <c r="AO2142" s="119"/>
      <c r="AP2142" s="119"/>
      <c r="AQ2142" s="119"/>
      <c r="AR2142" s="119"/>
      <c r="AS2142" s="119"/>
      <c r="AT2142" s="119"/>
      <c r="AU2142" s="119"/>
    </row>
    <row r="2143" spans="27:47">
      <c r="AA2143" s="119"/>
      <c r="AB2143" s="119"/>
      <c r="AC2143" s="119"/>
      <c r="AD2143" s="119"/>
      <c r="AE2143" s="119"/>
      <c r="AF2143" s="147"/>
      <c r="AG2143" s="146"/>
      <c r="AN2143" s="119"/>
      <c r="AO2143" s="119"/>
      <c r="AP2143" s="119"/>
      <c r="AQ2143" s="119"/>
      <c r="AR2143" s="119"/>
      <c r="AS2143" s="119"/>
      <c r="AT2143" s="119"/>
      <c r="AU2143" s="119"/>
    </row>
    <row r="2144" spans="27:47">
      <c r="AA2144" s="119"/>
      <c r="AB2144" s="119"/>
      <c r="AC2144" s="119"/>
      <c r="AD2144" s="119"/>
      <c r="AE2144" s="119"/>
      <c r="AF2144" s="147"/>
      <c r="AG2144" s="146"/>
      <c r="AN2144" s="119"/>
      <c r="AO2144" s="119"/>
      <c r="AP2144" s="119"/>
      <c r="AQ2144" s="119"/>
      <c r="AR2144" s="119"/>
      <c r="AS2144" s="119"/>
      <c r="AT2144" s="119"/>
      <c r="AU2144" s="119"/>
    </row>
    <row r="2145" spans="27:47">
      <c r="AA2145" s="119"/>
      <c r="AB2145" s="119"/>
      <c r="AC2145" s="119"/>
      <c r="AD2145" s="119"/>
      <c r="AE2145" s="119"/>
      <c r="AF2145" s="147"/>
      <c r="AG2145" s="146"/>
      <c r="AN2145" s="119"/>
      <c r="AO2145" s="119"/>
      <c r="AP2145" s="119"/>
      <c r="AQ2145" s="119"/>
      <c r="AR2145" s="119"/>
      <c r="AS2145" s="119"/>
      <c r="AT2145" s="119"/>
      <c r="AU2145" s="119"/>
    </row>
    <row r="2146" spans="27:47">
      <c r="AA2146" s="119"/>
      <c r="AB2146" s="119"/>
      <c r="AC2146" s="119"/>
      <c r="AD2146" s="119"/>
      <c r="AE2146" s="119"/>
      <c r="AF2146" s="147"/>
      <c r="AG2146" s="146"/>
      <c r="AN2146" s="119"/>
      <c r="AO2146" s="119"/>
      <c r="AP2146" s="119"/>
      <c r="AQ2146" s="119"/>
      <c r="AR2146" s="119"/>
      <c r="AS2146" s="119"/>
      <c r="AT2146" s="119"/>
      <c r="AU2146" s="119"/>
    </row>
    <row r="2147" spans="27:47">
      <c r="AA2147" s="119"/>
      <c r="AB2147" s="119"/>
      <c r="AC2147" s="119"/>
      <c r="AD2147" s="119"/>
      <c r="AE2147" s="119"/>
      <c r="AF2147" s="147"/>
      <c r="AG2147" s="146"/>
      <c r="AN2147" s="119"/>
      <c r="AO2147" s="119"/>
      <c r="AP2147" s="119"/>
      <c r="AQ2147" s="119"/>
      <c r="AR2147" s="119"/>
      <c r="AS2147" s="119"/>
      <c r="AT2147" s="119"/>
      <c r="AU2147" s="119"/>
    </row>
    <row r="2148" spans="27:47">
      <c r="AA2148" s="119"/>
      <c r="AB2148" s="119"/>
      <c r="AC2148" s="119"/>
      <c r="AD2148" s="119"/>
      <c r="AE2148" s="119"/>
      <c r="AF2148" s="147"/>
      <c r="AG2148" s="146"/>
      <c r="AN2148" s="119"/>
      <c r="AO2148" s="119"/>
      <c r="AP2148" s="119"/>
      <c r="AQ2148" s="119"/>
      <c r="AR2148" s="119"/>
      <c r="AS2148" s="119"/>
      <c r="AT2148" s="119"/>
      <c r="AU2148" s="119"/>
    </row>
    <row r="2149" spans="27:47">
      <c r="AA2149" s="119"/>
      <c r="AB2149" s="119"/>
      <c r="AC2149" s="119"/>
      <c r="AD2149" s="119"/>
      <c r="AE2149" s="119"/>
      <c r="AF2149" s="147"/>
      <c r="AG2149" s="146"/>
      <c r="AN2149" s="119"/>
      <c r="AO2149" s="119"/>
      <c r="AP2149" s="119"/>
      <c r="AQ2149" s="119"/>
      <c r="AR2149" s="119"/>
      <c r="AS2149" s="119"/>
      <c r="AT2149" s="119"/>
      <c r="AU2149" s="119"/>
    </row>
    <row r="2150" spans="27:47">
      <c r="AA2150" s="119"/>
      <c r="AB2150" s="119"/>
      <c r="AC2150" s="119"/>
      <c r="AD2150" s="119"/>
      <c r="AE2150" s="119"/>
      <c r="AF2150" s="147"/>
      <c r="AG2150" s="146"/>
      <c r="AN2150" s="119"/>
      <c r="AO2150" s="119"/>
      <c r="AP2150" s="119"/>
      <c r="AQ2150" s="119"/>
      <c r="AR2150" s="119"/>
      <c r="AS2150" s="119"/>
      <c r="AT2150" s="119"/>
      <c r="AU2150" s="119"/>
    </row>
    <row r="2151" spans="27:47">
      <c r="AA2151" s="119"/>
      <c r="AB2151" s="119"/>
      <c r="AC2151" s="119"/>
      <c r="AD2151" s="119"/>
      <c r="AE2151" s="119"/>
      <c r="AF2151" s="147"/>
      <c r="AG2151" s="146"/>
      <c r="AN2151" s="119"/>
      <c r="AO2151" s="119"/>
      <c r="AP2151" s="119"/>
      <c r="AQ2151" s="119"/>
      <c r="AR2151" s="119"/>
      <c r="AS2151" s="119"/>
      <c r="AT2151" s="119"/>
      <c r="AU2151" s="119"/>
    </row>
    <row r="2152" spans="27:47">
      <c r="AA2152" s="119"/>
      <c r="AB2152" s="119"/>
      <c r="AC2152" s="119"/>
      <c r="AD2152" s="119"/>
      <c r="AE2152" s="119"/>
      <c r="AF2152" s="147"/>
      <c r="AG2152" s="146"/>
      <c r="AN2152" s="119"/>
      <c r="AO2152" s="119"/>
      <c r="AP2152" s="119"/>
      <c r="AQ2152" s="119"/>
      <c r="AR2152" s="119"/>
      <c r="AS2152" s="119"/>
      <c r="AT2152" s="119"/>
      <c r="AU2152" s="119"/>
    </row>
    <row r="2153" spans="27:47">
      <c r="AA2153" s="119"/>
      <c r="AB2153" s="119"/>
      <c r="AC2153" s="119"/>
      <c r="AD2153" s="119"/>
      <c r="AE2153" s="119"/>
      <c r="AF2153" s="147"/>
      <c r="AG2153" s="146"/>
      <c r="AN2153" s="119"/>
      <c r="AO2153" s="119"/>
      <c r="AP2153" s="119"/>
      <c r="AQ2153" s="119"/>
      <c r="AR2153" s="119"/>
      <c r="AS2153" s="119"/>
      <c r="AT2153" s="119"/>
      <c r="AU2153" s="119"/>
    </row>
    <row r="2154" spans="27:47">
      <c r="AA2154" s="119"/>
      <c r="AB2154" s="119"/>
      <c r="AC2154" s="119"/>
      <c r="AD2154" s="119"/>
      <c r="AE2154" s="119"/>
      <c r="AF2154" s="147"/>
      <c r="AG2154" s="146"/>
      <c r="AN2154" s="119"/>
      <c r="AO2154" s="119"/>
      <c r="AP2154" s="119"/>
      <c r="AQ2154" s="119"/>
      <c r="AR2154" s="119"/>
      <c r="AS2154" s="119"/>
      <c r="AT2154" s="119"/>
      <c r="AU2154" s="119"/>
    </row>
    <row r="2155" spans="27:47">
      <c r="AA2155" s="119"/>
      <c r="AB2155" s="119"/>
      <c r="AC2155" s="119"/>
      <c r="AD2155" s="119"/>
      <c r="AE2155" s="119"/>
      <c r="AF2155" s="147"/>
      <c r="AG2155" s="146"/>
      <c r="AN2155" s="119"/>
      <c r="AO2155" s="119"/>
      <c r="AP2155" s="119"/>
      <c r="AQ2155" s="119"/>
      <c r="AR2155" s="119"/>
      <c r="AS2155" s="119"/>
      <c r="AT2155" s="119"/>
      <c r="AU2155" s="119"/>
    </row>
    <row r="2156" spans="27:47">
      <c r="AA2156" s="119"/>
      <c r="AB2156" s="119"/>
      <c r="AC2156" s="119"/>
      <c r="AD2156" s="119"/>
      <c r="AE2156" s="119"/>
      <c r="AF2156" s="147"/>
      <c r="AG2156" s="146"/>
      <c r="AN2156" s="119"/>
      <c r="AO2156" s="119"/>
      <c r="AP2156" s="119"/>
      <c r="AQ2156" s="119"/>
      <c r="AR2156" s="119"/>
      <c r="AS2156" s="119"/>
      <c r="AT2156" s="119"/>
      <c r="AU2156" s="119"/>
    </row>
    <row r="2157" spans="27:47">
      <c r="AA2157" s="119"/>
      <c r="AB2157" s="119"/>
      <c r="AC2157" s="119"/>
      <c r="AD2157" s="119"/>
      <c r="AE2157" s="119"/>
      <c r="AF2157" s="147"/>
      <c r="AG2157" s="146"/>
      <c r="AN2157" s="119"/>
      <c r="AO2157" s="119"/>
      <c r="AP2157" s="119"/>
      <c r="AQ2157" s="119"/>
      <c r="AR2157" s="119"/>
      <c r="AS2157" s="119"/>
      <c r="AT2157" s="119"/>
      <c r="AU2157" s="119"/>
    </row>
    <row r="2158" spans="27:47">
      <c r="AA2158" s="119"/>
      <c r="AB2158" s="119"/>
      <c r="AC2158" s="119"/>
      <c r="AD2158" s="119"/>
      <c r="AE2158" s="119"/>
      <c r="AF2158" s="147"/>
      <c r="AG2158" s="146"/>
      <c r="AN2158" s="119"/>
      <c r="AO2158" s="119"/>
      <c r="AP2158" s="119"/>
      <c r="AQ2158" s="119"/>
      <c r="AR2158" s="119"/>
      <c r="AS2158" s="119"/>
      <c r="AT2158" s="119"/>
      <c r="AU2158" s="119"/>
    </row>
    <row r="2159" spans="27:47">
      <c r="AA2159" s="119"/>
      <c r="AB2159" s="119"/>
      <c r="AC2159" s="119"/>
      <c r="AD2159" s="119"/>
      <c r="AE2159" s="119"/>
      <c r="AF2159" s="147"/>
      <c r="AG2159" s="146"/>
      <c r="AN2159" s="119"/>
      <c r="AO2159" s="119"/>
      <c r="AP2159" s="119"/>
      <c r="AQ2159" s="119"/>
      <c r="AR2159" s="119"/>
      <c r="AS2159" s="119"/>
      <c r="AT2159" s="119"/>
      <c r="AU2159" s="119"/>
    </row>
    <row r="2160" spans="27:47">
      <c r="AA2160" s="119"/>
      <c r="AB2160" s="119"/>
      <c r="AC2160" s="119"/>
      <c r="AD2160" s="119"/>
      <c r="AE2160" s="119"/>
      <c r="AF2160" s="147"/>
      <c r="AG2160" s="146"/>
      <c r="AN2160" s="119"/>
      <c r="AO2160" s="119"/>
      <c r="AP2160" s="119"/>
      <c r="AQ2160" s="119"/>
      <c r="AR2160" s="119"/>
      <c r="AS2160" s="119"/>
      <c r="AT2160" s="119"/>
      <c r="AU2160" s="119"/>
    </row>
    <row r="2161" spans="27:47">
      <c r="AA2161" s="119"/>
      <c r="AB2161" s="119"/>
      <c r="AC2161" s="119"/>
      <c r="AD2161" s="119"/>
      <c r="AE2161" s="119"/>
      <c r="AF2161" s="147"/>
      <c r="AG2161" s="146"/>
      <c r="AN2161" s="119"/>
      <c r="AO2161" s="119"/>
      <c r="AP2161" s="119"/>
      <c r="AQ2161" s="119"/>
      <c r="AR2161" s="119"/>
      <c r="AS2161" s="119"/>
      <c r="AT2161" s="119"/>
      <c r="AU2161" s="119"/>
    </row>
    <row r="2162" spans="27:47">
      <c r="AA2162" s="119"/>
      <c r="AB2162" s="119"/>
      <c r="AC2162" s="119"/>
      <c r="AD2162" s="119"/>
      <c r="AE2162" s="119"/>
      <c r="AF2162" s="147"/>
      <c r="AG2162" s="146"/>
      <c r="AN2162" s="119"/>
      <c r="AO2162" s="119"/>
      <c r="AP2162" s="119"/>
      <c r="AQ2162" s="119"/>
      <c r="AR2162" s="119"/>
      <c r="AS2162" s="119"/>
      <c r="AT2162" s="119"/>
      <c r="AU2162" s="119"/>
    </row>
    <row r="2163" spans="27:47">
      <c r="AA2163" s="119"/>
      <c r="AB2163" s="119"/>
      <c r="AC2163" s="119"/>
      <c r="AD2163" s="119"/>
      <c r="AE2163" s="119"/>
      <c r="AF2163" s="147"/>
      <c r="AG2163" s="146"/>
      <c r="AN2163" s="119"/>
      <c r="AO2163" s="119"/>
      <c r="AP2163" s="119"/>
      <c r="AQ2163" s="119"/>
      <c r="AR2163" s="119"/>
      <c r="AS2163" s="119"/>
      <c r="AT2163" s="119"/>
      <c r="AU2163" s="119"/>
    </row>
    <row r="2164" spans="27:47">
      <c r="AA2164" s="119"/>
      <c r="AB2164" s="119"/>
      <c r="AC2164" s="119"/>
      <c r="AD2164" s="119"/>
      <c r="AE2164" s="119"/>
      <c r="AF2164" s="147"/>
      <c r="AG2164" s="146"/>
      <c r="AN2164" s="119"/>
      <c r="AO2164" s="119"/>
      <c r="AP2164" s="119"/>
      <c r="AQ2164" s="119"/>
      <c r="AR2164" s="119"/>
      <c r="AS2164" s="119"/>
      <c r="AT2164" s="119"/>
      <c r="AU2164" s="119"/>
    </row>
    <row r="2165" spans="27:47">
      <c r="AA2165" s="119"/>
      <c r="AB2165" s="119"/>
      <c r="AC2165" s="119"/>
      <c r="AD2165" s="119"/>
      <c r="AE2165" s="119"/>
      <c r="AF2165" s="147"/>
      <c r="AG2165" s="146"/>
      <c r="AN2165" s="119"/>
      <c r="AO2165" s="119"/>
      <c r="AP2165" s="119"/>
      <c r="AQ2165" s="119"/>
      <c r="AR2165" s="119"/>
      <c r="AS2165" s="119"/>
      <c r="AT2165" s="119"/>
      <c r="AU2165" s="119"/>
    </row>
    <row r="2166" spans="27:47">
      <c r="AA2166" s="119"/>
      <c r="AB2166" s="119"/>
      <c r="AC2166" s="119"/>
      <c r="AD2166" s="119"/>
      <c r="AE2166" s="119"/>
      <c r="AF2166" s="147"/>
      <c r="AG2166" s="146"/>
      <c r="AN2166" s="119"/>
      <c r="AO2166" s="119"/>
      <c r="AP2166" s="119"/>
      <c r="AQ2166" s="119"/>
      <c r="AR2166" s="119"/>
      <c r="AS2166" s="119"/>
      <c r="AT2166" s="119"/>
      <c r="AU2166" s="119"/>
    </row>
    <row r="2167" spans="27:47">
      <c r="AA2167" s="119"/>
      <c r="AB2167" s="119"/>
      <c r="AC2167" s="119"/>
      <c r="AD2167" s="119"/>
      <c r="AE2167" s="119"/>
      <c r="AF2167" s="147"/>
      <c r="AG2167" s="146"/>
      <c r="AN2167" s="119"/>
      <c r="AO2167" s="119"/>
      <c r="AP2167" s="119"/>
      <c r="AQ2167" s="119"/>
      <c r="AR2167" s="119"/>
      <c r="AS2167" s="119"/>
      <c r="AT2167" s="119"/>
      <c r="AU2167" s="119"/>
    </row>
    <row r="2168" spans="27:47">
      <c r="AA2168" s="119"/>
      <c r="AB2168" s="119"/>
      <c r="AC2168" s="119"/>
      <c r="AD2168" s="119"/>
      <c r="AE2168" s="119"/>
      <c r="AF2168" s="147"/>
      <c r="AG2168" s="146"/>
      <c r="AN2168" s="119"/>
      <c r="AO2168" s="119"/>
      <c r="AP2168" s="119"/>
      <c r="AQ2168" s="119"/>
      <c r="AR2168" s="119"/>
      <c r="AS2168" s="119"/>
      <c r="AT2168" s="119"/>
      <c r="AU2168" s="119"/>
    </row>
    <row r="2169" spans="27:47">
      <c r="AA2169" s="119"/>
      <c r="AB2169" s="119"/>
      <c r="AC2169" s="119"/>
      <c r="AD2169" s="119"/>
      <c r="AE2169" s="119"/>
      <c r="AF2169" s="147"/>
      <c r="AG2169" s="146"/>
      <c r="AN2169" s="119"/>
      <c r="AO2169" s="119"/>
      <c r="AP2169" s="119"/>
      <c r="AQ2169" s="119"/>
      <c r="AR2169" s="119"/>
      <c r="AS2169" s="119"/>
      <c r="AT2169" s="119"/>
      <c r="AU2169" s="119"/>
    </row>
    <row r="2170" spans="27:47">
      <c r="AA2170" s="119"/>
      <c r="AB2170" s="119"/>
      <c r="AC2170" s="119"/>
      <c r="AD2170" s="119"/>
      <c r="AE2170" s="119"/>
      <c r="AF2170" s="147"/>
      <c r="AG2170" s="146"/>
      <c r="AN2170" s="119"/>
      <c r="AO2170" s="119"/>
      <c r="AP2170" s="119"/>
      <c r="AQ2170" s="119"/>
      <c r="AR2170" s="119"/>
      <c r="AS2170" s="119"/>
      <c r="AT2170" s="119"/>
      <c r="AU2170" s="119"/>
    </row>
    <row r="2171" spans="27:47">
      <c r="AA2171" s="119"/>
      <c r="AB2171" s="119"/>
      <c r="AC2171" s="119"/>
      <c r="AD2171" s="119"/>
      <c r="AE2171" s="119"/>
      <c r="AF2171" s="147"/>
      <c r="AG2171" s="146"/>
      <c r="AN2171" s="119"/>
      <c r="AO2171" s="119"/>
      <c r="AP2171" s="119"/>
      <c r="AQ2171" s="119"/>
      <c r="AR2171" s="119"/>
      <c r="AS2171" s="119"/>
      <c r="AT2171" s="119"/>
      <c r="AU2171" s="119"/>
    </row>
    <row r="2172" spans="27:47">
      <c r="AA2172" s="119"/>
      <c r="AB2172" s="119"/>
      <c r="AC2172" s="119"/>
      <c r="AD2172" s="119"/>
      <c r="AE2172" s="119"/>
      <c r="AF2172" s="147"/>
      <c r="AG2172" s="146"/>
      <c r="AN2172" s="119"/>
      <c r="AO2172" s="119"/>
      <c r="AP2172" s="119"/>
      <c r="AQ2172" s="119"/>
      <c r="AR2172" s="119"/>
      <c r="AS2172" s="119"/>
      <c r="AT2172" s="119"/>
      <c r="AU2172" s="119"/>
    </row>
    <row r="2173" spans="27:47">
      <c r="AA2173" s="119"/>
      <c r="AB2173" s="119"/>
      <c r="AC2173" s="119"/>
      <c r="AD2173" s="119"/>
      <c r="AE2173" s="119"/>
      <c r="AF2173" s="147"/>
      <c r="AG2173" s="146"/>
      <c r="AN2173" s="119"/>
      <c r="AO2173" s="119"/>
      <c r="AP2173" s="119"/>
      <c r="AQ2173" s="119"/>
      <c r="AR2173" s="119"/>
      <c r="AS2173" s="119"/>
      <c r="AT2173" s="119"/>
      <c r="AU2173" s="119"/>
    </row>
    <row r="2174" spans="27:47">
      <c r="AA2174" s="119"/>
      <c r="AB2174" s="119"/>
      <c r="AC2174" s="119"/>
      <c r="AD2174" s="119"/>
      <c r="AE2174" s="119"/>
      <c r="AF2174" s="147"/>
      <c r="AG2174" s="146"/>
      <c r="AN2174" s="119"/>
      <c r="AO2174" s="119"/>
      <c r="AP2174" s="119"/>
      <c r="AQ2174" s="119"/>
      <c r="AR2174" s="119"/>
      <c r="AS2174" s="119"/>
      <c r="AT2174" s="119"/>
      <c r="AU2174" s="119"/>
    </row>
    <row r="2175" spans="27:47">
      <c r="AA2175" s="119"/>
      <c r="AB2175" s="119"/>
      <c r="AC2175" s="119"/>
      <c r="AD2175" s="119"/>
      <c r="AE2175" s="119"/>
      <c r="AF2175" s="147"/>
      <c r="AG2175" s="146"/>
      <c r="AN2175" s="119"/>
      <c r="AO2175" s="119"/>
      <c r="AP2175" s="119"/>
      <c r="AQ2175" s="119"/>
      <c r="AR2175" s="119"/>
      <c r="AS2175" s="119"/>
      <c r="AT2175" s="119"/>
      <c r="AU2175" s="119"/>
    </row>
    <row r="2176" spans="27:47">
      <c r="AA2176" s="119"/>
      <c r="AB2176" s="119"/>
      <c r="AC2176" s="119"/>
      <c r="AD2176" s="119"/>
      <c r="AE2176" s="119"/>
      <c r="AF2176" s="147"/>
      <c r="AG2176" s="146"/>
      <c r="AN2176" s="119"/>
      <c r="AO2176" s="119"/>
      <c r="AP2176" s="119"/>
      <c r="AQ2176" s="119"/>
      <c r="AR2176" s="119"/>
      <c r="AS2176" s="119"/>
      <c r="AT2176" s="119"/>
      <c r="AU2176" s="119"/>
    </row>
    <row r="2177" spans="27:47">
      <c r="AA2177" s="119"/>
      <c r="AB2177" s="119"/>
      <c r="AC2177" s="119"/>
      <c r="AD2177" s="119"/>
      <c r="AE2177" s="119"/>
      <c r="AF2177" s="147"/>
      <c r="AG2177" s="146"/>
      <c r="AN2177" s="119"/>
      <c r="AO2177" s="119"/>
      <c r="AP2177" s="119"/>
      <c r="AQ2177" s="119"/>
      <c r="AR2177" s="119"/>
      <c r="AS2177" s="119"/>
      <c r="AT2177" s="119"/>
      <c r="AU2177" s="119"/>
    </row>
    <row r="2178" spans="27:47">
      <c r="AA2178" s="119"/>
      <c r="AB2178" s="119"/>
      <c r="AC2178" s="119"/>
      <c r="AD2178" s="119"/>
      <c r="AE2178" s="119"/>
      <c r="AF2178" s="147"/>
      <c r="AG2178" s="146"/>
      <c r="AN2178" s="119"/>
      <c r="AO2178" s="119"/>
      <c r="AP2178" s="119"/>
      <c r="AQ2178" s="119"/>
      <c r="AR2178" s="119"/>
      <c r="AS2178" s="119"/>
      <c r="AT2178" s="119"/>
      <c r="AU2178" s="119"/>
    </row>
    <row r="2179" spans="27:47">
      <c r="AA2179" s="119"/>
      <c r="AB2179" s="119"/>
      <c r="AC2179" s="119"/>
      <c r="AD2179" s="119"/>
      <c r="AE2179" s="119"/>
      <c r="AF2179" s="147"/>
      <c r="AG2179" s="146"/>
      <c r="AN2179" s="119"/>
      <c r="AO2179" s="119"/>
      <c r="AP2179" s="119"/>
      <c r="AQ2179" s="119"/>
      <c r="AR2179" s="119"/>
      <c r="AS2179" s="119"/>
      <c r="AT2179" s="119"/>
      <c r="AU2179" s="119"/>
    </row>
    <row r="2180" spans="27:47">
      <c r="AA2180" s="119"/>
      <c r="AB2180" s="119"/>
      <c r="AC2180" s="119"/>
      <c r="AD2180" s="119"/>
      <c r="AE2180" s="119"/>
      <c r="AF2180" s="147"/>
      <c r="AG2180" s="146"/>
      <c r="AN2180" s="119"/>
      <c r="AO2180" s="119"/>
      <c r="AP2180" s="119"/>
      <c r="AQ2180" s="119"/>
      <c r="AR2180" s="119"/>
      <c r="AS2180" s="119"/>
      <c r="AT2180" s="119"/>
      <c r="AU2180" s="119"/>
    </row>
    <row r="2181" spans="27:47">
      <c r="AA2181" s="119"/>
      <c r="AB2181" s="119"/>
      <c r="AC2181" s="119"/>
      <c r="AD2181" s="119"/>
      <c r="AE2181" s="119"/>
      <c r="AF2181" s="147"/>
      <c r="AG2181" s="146"/>
      <c r="AN2181" s="119"/>
      <c r="AO2181" s="119"/>
      <c r="AP2181" s="119"/>
      <c r="AQ2181" s="119"/>
      <c r="AR2181" s="119"/>
      <c r="AS2181" s="119"/>
      <c r="AT2181" s="119"/>
      <c r="AU2181" s="119"/>
    </row>
    <row r="2182" spans="27:47">
      <c r="AA2182" s="119"/>
      <c r="AB2182" s="119"/>
      <c r="AC2182" s="119"/>
      <c r="AD2182" s="119"/>
      <c r="AE2182" s="119"/>
      <c r="AF2182" s="147"/>
      <c r="AG2182" s="146"/>
      <c r="AN2182" s="119"/>
      <c r="AO2182" s="119"/>
      <c r="AP2182" s="119"/>
      <c r="AQ2182" s="119"/>
      <c r="AR2182" s="119"/>
      <c r="AS2182" s="119"/>
      <c r="AT2182" s="119"/>
      <c r="AU2182" s="119"/>
    </row>
    <row r="2183" spans="27:47">
      <c r="AA2183" s="119"/>
      <c r="AB2183" s="119"/>
      <c r="AC2183" s="119"/>
      <c r="AD2183" s="119"/>
      <c r="AE2183" s="119"/>
      <c r="AF2183" s="147"/>
      <c r="AG2183" s="146"/>
      <c r="AN2183" s="119"/>
      <c r="AO2183" s="119"/>
      <c r="AP2183" s="119"/>
      <c r="AQ2183" s="119"/>
      <c r="AR2183" s="119"/>
      <c r="AS2183" s="119"/>
      <c r="AT2183" s="119"/>
      <c r="AU2183" s="119"/>
    </row>
    <row r="2184" spans="27:47">
      <c r="AA2184" s="119"/>
      <c r="AB2184" s="119"/>
      <c r="AC2184" s="119"/>
      <c r="AD2184" s="119"/>
      <c r="AE2184" s="119"/>
      <c r="AF2184" s="147"/>
      <c r="AG2184" s="146"/>
      <c r="AN2184" s="119"/>
      <c r="AO2184" s="119"/>
      <c r="AP2184" s="119"/>
      <c r="AQ2184" s="119"/>
      <c r="AR2184" s="119"/>
      <c r="AS2184" s="119"/>
      <c r="AT2184" s="119"/>
      <c r="AU2184" s="119"/>
    </row>
    <row r="2185" spans="27:47">
      <c r="AA2185" s="119"/>
      <c r="AB2185" s="119"/>
      <c r="AC2185" s="119"/>
      <c r="AD2185" s="119"/>
      <c r="AE2185" s="119"/>
      <c r="AF2185" s="147"/>
      <c r="AG2185" s="146"/>
      <c r="AN2185" s="119"/>
      <c r="AO2185" s="119"/>
      <c r="AP2185" s="119"/>
      <c r="AQ2185" s="119"/>
      <c r="AR2185" s="119"/>
      <c r="AS2185" s="119"/>
      <c r="AT2185" s="119"/>
      <c r="AU2185" s="119"/>
    </row>
    <row r="2186" spans="27:47">
      <c r="AA2186" s="119"/>
      <c r="AB2186" s="119"/>
      <c r="AC2186" s="119"/>
      <c r="AD2186" s="119"/>
      <c r="AE2186" s="119"/>
      <c r="AF2186" s="147"/>
      <c r="AG2186" s="146"/>
      <c r="AN2186" s="119"/>
      <c r="AO2186" s="119"/>
      <c r="AP2186" s="119"/>
      <c r="AQ2186" s="119"/>
      <c r="AR2186" s="119"/>
      <c r="AS2186" s="119"/>
      <c r="AT2186" s="119"/>
      <c r="AU2186" s="119"/>
    </row>
    <row r="2187" spans="27:47">
      <c r="AA2187" s="119"/>
      <c r="AB2187" s="119"/>
      <c r="AC2187" s="119"/>
      <c r="AD2187" s="119"/>
      <c r="AE2187" s="119"/>
      <c r="AF2187" s="147"/>
      <c r="AG2187" s="146"/>
      <c r="AN2187" s="119"/>
      <c r="AO2187" s="119"/>
      <c r="AP2187" s="119"/>
      <c r="AQ2187" s="119"/>
      <c r="AR2187" s="119"/>
      <c r="AS2187" s="119"/>
      <c r="AT2187" s="119"/>
      <c r="AU2187" s="119"/>
    </row>
    <row r="2188" spans="27:47">
      <c r="AA2188" s="119"/>
      <c r="AB2188" s="119"/>
      <c r="AC2188" s="119"/>
      <c r="AD2188" s="119"/>
      <c r="AE2188" s="119"/>
      <c r="AF2188" s="147"/>
      <c r="AG2188" s="146"/>
      <c r="AN2188" s="119"/>
      <c r="AO2188" s="119"/>
      <c r="AP2188" s="119"/>
      <c r="AQ2188" s="119"/>
      <c r="AR2188" s="119"/>
      <c r="AS2188" s="119"/>
      <c r="AT2188" s="119"/>
      <c r="AU2188" s="119"/>
    </row>
    <row r="2189" spans="27:47">
      <c r="AA2189" s="119"/>
      <c r="AB2189" s="119"/>
      <c r="AC2189" s="119"/>
      <c r="AD2189" s="119"/>
      <c r="AE2189" s="119"/>
      <c r="AF2189" s="147"/>
      <c r="AG2189" s="146"/>
      <c r="AN2189" s="119"/>
      <c r="AO2189" s="119"/>
      <c r="AP2189" s="119"/>
      <c r="AQ2189" s="119"/>
      <c r="AR2189" s="119"/>
      <c r="AS2189" s="119"/>
      <c r="AT2189" s="119"/>
      <c r="AU2189" s="119"/>
    </row>
    <row r="2190" spans="27:47">
      <c r="AA2190" s="119"/>
      <c r="AB2190" s="119"/>
      <c r="AC2190" s="119"/>
      <c r="AD2190" s="119"/>
      <c r="AE2190" s="119"/>
      <c r="AF2190" s="147"/>
      <c r="AG2190" s="146"/>
      <c r="AN2190" s="119"/>
      <c r="AO2190" s="119"/>
      <c r="AP2190" s="119"/>
      <c r="AQ2190" s="119"/>
      <c r="AR2190" s="119"/>
      <c r="AS2190" s="119"/>
      <c r="AT2190" s="119"/>
      <c r="AU2190" s="119"/>
    </row>
    <row r="2191" spans="27:47">
      <c r="AA2191" s="119"/>
      <c r="AB2191" s="119"/>
      <c r="AC2191" s="119"/>
      <c r="AD2191" s="119"/>
      <c r="AE2191" s="119"/>
      <c r="AF2191" s="147"/>
      <c r="AG2191" s="146"/>
      <c r="AN2191" s="119"/>
      <c r="AO2191" s="119"/>
      <c r="AP2191" s="119"/>
      <c r="AQ2191" s="119"/>
      <c r="AR2191" s="119"/>
      <c r="AS2191" s="119"/>
      <c r="AT2191" s="119"/>
      <c r="AU2191" s="119"/>
    </row>
    <row r="2192" spans="27:47">
      <c r="AA2192" s="119"/>
      <c r="AB2192" s="119"/>
      <c r="AC2192" s="119"/>
      <c r="AD2192" s="119"/>
      <c r="AE2192" s="119"/>
      <c r="AF2192" s="147"/>
      <c r="AG2192" s="146"/>
      <c r="AN2192" s="119"/>
      <c r="AO2192" s="119"/>
      <c r="AP2192" s="119"/>
      <c r="AQ2192" s="119"/>
      <c r="AR2192" s="119"/>
      <c r="AS2192" s="119"/>
      <c r="AT2192" s="119"/>
      <c r="AU2192" s="119"/>
    </row>
    <row r="2193" spans="27:47">
      <c r="AA2193" s="119"/>
      <c r="AB2193" s="119"/>
      <c r="AC2193" s="119"/>
      <c r="AD2193" s="119"/>
      <c r="AE2193" s="119"/>
      <c r="AF2193" s="147"/>
      <c r="AG2193" s="146"/>
      <c r="AN2193" s="119"/>
      <c r="AO2193" s="119"/>
      <c r="AP2193" s="119"/>
      <c r="AQ2193" s="119"/>
      <c r="AR2193" s="119"/>
      <c r="AS2193" s="119"/>
      <c r="AT2193" s="119"/>
      <c r="AU2193" s="119"/>
    </row>
    <row r="2194" spans="27:47">
      <c r="AA2194" s="119"/>
      <c r="AB2194" s="119"/>
      <c r="AC2194" s="119"/>
      <c r="AD2194" s="119"/>
      <c r="AE2194" s="119"/>
      <c r="AF2194" s="147"/>
      <c r="AG2194" s="146"/>
      <c r="AN2194" s="119"/>
      <c r="AO2194" s="119"/>
      <c r="AP2194" s="119"/>
      <c r="AQ2194" s="119"/>
      <c r="AR2194" s="119"/>
      <c r="AS2194" s="119"/>
      <c r="AT2194" s="119"/>
      <c r="AU2194" s="119"/>
    </row>
    <row r="2195" spans="27:47">
      <c r="AA2195" s="119"/>
      <c r="AB2195" s="119"/>
      <c r="AC2195" s="119"/>
      <c r="AD2195" s="119"/>
      <c r="AE2195" s="119"/>
      <c r="AF2195" s="147"/>
      <c r="AG2195" s="146"/>
      <c r="AN2195" s="119"/>
      <c r="AO2195" s="119"/>
      <c r="AP2195" s="119"/>
      <c r="AQ2195" s="119"/>
      <c r="AR2195" s="119"/>
      <c r="AS2195" s="119"/>
      <c r="AT2195" s="119"/>
      <c r="AU2195" s="119"/>
    </row>
    <row r="2196" spans="27:47">
      <c r="AA2196" s="119"/>
      <c r="AB2196" s="119"/>
      <c r="AC2196" s="119"/>
      <c r="AD2196" s="119"/>
      <c r="AE2196" s="119"/>
      <c r="AF2196" s="147"/>
      <c r="AG2196" s="146"/>
      <c r="AN2196" s="119"/>
      <c r="AO2196" s="119"/>
      <c r="AP2196" s="119"/>
      <c r="AQ2196" s="119"/>
      <c r="AR2196" s="119"/>
      <c r="AS2196" s="119"/>
      <c r="AT2196" s="119"/>
      <c r="AU2196" s="119"/>
    </row>
    <row r="2197" spans="27:47">
      <c r="AA2197" s="119"/>
      <c r="AB2197" s="119"/>
      <c r="AC2197" s="119"/>
      <c r="AD2197" s="119"/>
      <c r="AE2197" s="119"/>
      <c r="AF2197" s="147"/>
      <c r="AG2197" s="146"/>
      <c r="AN2197" s="119"/>
      <c r="AO2197" s="119"/>
      <c r="AP2197" s="119"/>
      <c r="AQ2197" s="119"/>
      <c r="AR2197" s="119"/>
      <c r="AS2197" s="119"/>
      <c r="AT2197" s="119"/>
      <c r="AU2197" s="119"/>
    </row>
    <row r="2198" spans="27:47">
      <c r="AA2198" s="119"/>
      <c r="AB2198" s="119"/>
      <c r="AC2198" s="119"/>
      <c r="AD2198" s="119"/>
      <c r="AE2198" s="119"/>
      <c r="AF2198" s="147"/>
      <c r="AG2198" s="146"/>
      <c r="AN2198" s="119"/>
      <c r="AO2198" s="119"/>
      <c r="AP2198" s="119"/>
      <c r="AQ2198" s="119"/>
      <c r="AR2198" s="119"/>
      <c r="AS2198" s="119"/>
      <c r="AT2198" s="119"/>
      <c r="AU2198" s="119"/>
    </row>
    <row r="2199" spans="27:47">
      <c r="AA2199" s="119"/>
      <c r="AB2199" s="119"/>
      <c r="AC2199" s="119"/>
      <c r="AD2199" s="119"/>
      <c r="AE2199" s="119"/>
      <c r="AF2199" s="147"/>
      <c r="AG2199" s="146"/>
      <c r="AN2199" s="119"/>
      <c r="AO2199" s="119"/>
      <c r="AP2199" s="119"/>
      <c r="AQ2199" s="119"/>
      <c r="AR2199" s="119"/>
      <c r="AS2199" s="119"/>
      <c r="AT2199" s="119"/>
      <c r="AU2199" s="119"/>
    </row>
    <row r="2200" spans="27:47">
      <c r="AA2200" s="119"/>
      <c r="AB2200" s="119"/>
      <c r="AC2200" s="119"/>
      <c r="AD2200" s="119"/>
      <c r="AE2200" s="119"/>
      <c r="AF2200" s="147"/>
      <c r="AG2200" s="146"/>
      <c r="AN2200" s="119"/>
      <c r="AO2200" s="119"/>
      <c r="AP2200" s="119"/>
      <c r="AQ2200" s="119"/>
      <c r="AR2200" s="119"/>
      <c r="AS2200" s="119"/>
      <c r="AT2200" s="119"/>
      <c r="AU2200" s="119"/>
    </row>
    <row r="2201" spans="27:47">
      <c r="AA2201" s="119"/>
      <c r="AB2201" s="119"/>
      <c r="AC2201" s="119"/>
      <c r="AD2201" s="119"/>
      <c r="AE2201" s="119"/>
      <c r="AF2201" s="147"/>
      <c r="AG2201" s="146"/>
      <c r="AN2201" s="119"/>
      <c r="AO2201" s="119"/>
      <c r="AP2201" s="119"/>
      <c r="AQ2201" s="119"/>
      <c r="AR2201" s="119"/>
      <c r="AS2201" s="119"/>
      <c r="AT2201" s="119"/>
      <c r="AU2201" s="119"/>
    </row>
    <row r="2202" spans="27:47">
      <c r="AA2202" s="119"/>
      <c r="AB2202" s="119"/>
      <c r="AC2202" s="119"/>
      <c r="AD2202" s="119"/>
      <c r="AE2202" s="119"/>
      <c r="AF2202" s="147"/>
      <c r="AG2202" s="146"/>
      <c r="AN2202" s="119"/>
      <c r="AO2202" s="119"/>
      <c r="AP2202" s="119"/>
      <c r="AQ2202" s="119"/>
      <c r="AR2202" s="119"/>
      <c r="AS2202" s="119"/>
      <c r="AT2202" s="119"/>
      <c r="AU2202" s="119"/>
    </row>
    <row r="2203" spans="27:47">
      <c r="AA2203" s="119"/>
      <c r="AB2203" s="119"/>
      <c r="AC2203" s="119"/>
      <c r="AD2203" s="119"/>
      <c r="AE2203" s="119"/>
      <c r="AF2203" s="147"/>
      <c r="AG2203" s="146"/>
      <c r="AN2203" s="119"/>
      <c r="AO2203" s="119"/>
      <c r="AP2203" s="119"/>
      <c r="AQ2203" s="119"/>
      <c r="AR2203" s="119"/>
      <c r="AS2203" s="119"/>
      <c r="AT2203" s="119"/>
      <c r="AU2203" s="119"/>
    </row>
    <row r="2204" spans="27:47">
      <c r="AA2204" s="119"/>
      <c r="AB2204" s="119"/>
      <c r="AC2204" s="119"/>
      <c r="AD2204" s="119"/>
      <c r="AE2204" s="119"/>
      <c r="AF2204" s="147"/>
      <c r="AG2204" s="146"/>
      <c r="AN2204" s="119"/>
      <c r="AO2204" s="119"/>
      <c r="AP2204" s="119"/>
      <c r="AQ2204" s="119"/>
      <c r="AR2204" s="119"/>
      <c r="AS2204" s="119"/>
      <c r="AT2204" s="119"/>
      <c r="AU2204" s="119"/>
    </row>
    <row r="2205" spans="27:47">
      <c r="AA2205" s="119"/>
      <c r="AB2205" s="119"/>
      <c r="AC2205" s="119"/>
      <c r="AD2205" s="119"/>
      <c r="AE2205" s="119"/>
      <c r="AF2205" s="147"/>
      <c r="AG2205" s="146"/>
      <c r="AN2205" s="119"/>
      <c r="AO2205" s="119"/>
      <c r="AP2205" s="119"/>
      <c r="AQ2205" s="119"/>
      <c r="AR2205" s="119"/>
      <c r="AS2205" s="119"/>
      <c r="AT2205" s="119"/>
      <c r="AU2205" s="119"/>
    </row>
    <row r="2206" spans="27:47">
      <c r="AA2206" s="119"/>
      <c r="AB2206" s="119"/>
      <c r="AC2206" s="119"/>
      <c r="AD2206" s="119"/>
      <c r="AE2206" s="119"/>
      <c r="AF2206" s="147"/>
      <c r="AG2206" s="146"/>
      <c r="AN2206" s="119"/>
      <c r="AO2206" s="119"/>
      <c r="AP2206" s="119"/>
      <c r="AQ2206" s="119"/>
      <c r="AR2206" s="119"/>
      <c r="AS2206" s="119"/>
      <c r="AT2206" s="119"/>
      <c r="AU2206" s="119"/>
    </row>
    <row r="2207" spans="27:47">
      <c r="AA2207" s="119"/>
      <c r="AB2207" s="119"/>
      <c r="AC2207" s="119"/>
      <c r="AD2207" s="119"/>
      <c r="AE2207" s="119"/>
      <c r="AF2207" s="147"/>
      <c r="AG2207" s="146"/>
      <c r="AN2207" s="119"/>
      <c r="AO2207" s="119"/>
      <c r="AP2207" s="119"/>
      <c r="AQ2207" s="119"/>
      <c r="AR2207" s="119"/>
      <c r="AS2207" s="119"/>
      <c r="AT2207" s="119"/>
      <c r="AU2207" s="119"/>
    </row>
    <row r="2208" spans="27:47">
      <c r="AA2208" s="119"/>
      <c r="AB2208" s="119"/>
      <c r="AC2208" s="119"/>
      <c r="AD2208" s="119"/>
      <c r="AE2208" s="119"/>
      <c r="AF2208" s="147"/>
      <c r="AG2208" s="146"/>
      <c r="AN2208" s="119"/>
      <c r="AO2208" s="119"/>
      <c r="AP2208" s="119"/>
      <c r="AQ2208" s="119"/>
      <c r="AR2208" s="119"/>
      <c r="AS2208" s="119"/>
      <c r="AT2208" s="119"/>
      <c r="AU2208" s="119"/>
    </row>
    <row r="2209" spans="27:47">
      <c r="AA2209" s="119"/>
      <c r="AB2209" s="119"/>
      <c r="AC2209" s="119"/>
      <c r="AD2209" s="119"/>
      <c r="AE2209" s="119"/>
      <c r="AF2209" s="147"/>
      <c r="AG2209" s="146"/>
      <c r="AN2209" s="119"/>
      <c r="AO2209" s="119"/>
      <c r="AP2209" s="119"/>
      <c r="AQ2209" s="119"/>
      <c r="AR2209" s="119"/>
      <c r="AS2209" s="119"/>
      <c r="AT2209" s="119"/>
      <c r="AU2209" s="119"/>
    </row>
    <row r="2210" spans="27:47">
      <c r="AA2210" s="119"/>
      <c r="AB2210" s="119"/>
      <c r="AC2210" s="119"/>
      <c r="AD2210" s="119"/>
      <c r="AE2210" s="119"/>
      <c r="AF2210" s="147"/>
      <c r="AG2210" s="146"/>
      <c r="AN2210" s="119"/>
      <c r="AO2210" s="119"/>
      <c r="AP2210" s="119"/>
      <c r="AQ2210" s="119"/>
      <c r="AR2210" s="119"/>
      <c r="AS2210" s="119"/>
      <c r="AT2210" s="119"/>
      <c r="AU2210" s="119"/>
    </row>
    <row r="2211" spans="27:47">
      <c r="AA2211" s="119"/>
      <c r="AB2211" s="119"/>
      <c r="AC2211" s="119"/>
      <c r="AD2211" s="119"/>
      <c r="AE2211" s="119"/>
      <c r="AF2211" s="147"/>
      <c r="AG2211" s="146"/>
      <c r="AN2211" s="119"/>
      <c r="AO2211" s="119"/>
      <c r="AP2211" s="119"/>
      <c r="AQ2211" s="119"/>
      <c r="AR2211" s="119"/>
      <c r="AS2211" s="119"/>
      <c r="AT2211" s="119"/>
      <c r="AU2211" s="119"/>
    </row>
    <row r="2212" spans="27:47">
      <c r="AA2212" s="119"/>
      <c r="AB2212" s="119"/>
      <c r="AC2212" s="119"/>
      <c r="AD2212" s="119"/>
      <c r="AE2212" s="119"/>
      <c r="AF2212" s="147"/>
      <c r="AG2212" s="146"/>
      <c r="AN2212" s="119"/>
      <c r="AO2212" s="119"/>
      <c r="AP2212" s="119"/>
      <c r="AQ2212" s="119"/>
      <c r="AR2212" s="119"/>
      <c r="AS2212" s="119"/>
      <c r="AT2212" s="119"/>
      <c r="AU2212" s="119"/>
    </row>
    <row r="2213" spans="27:47">
      <c r="AA2213" s="119"/>
      <c r="AB2213" s="119"/>
      <c r="AC2213" s="119"/>
      <c r="AD2213" s="119"/>
      <c r="AE2213" s="119"/>
      <c r="AF2213" s="147"/>
      <c r="AG2213" s="146"/>
      <c r="AN2213" s="119"/>
      <c r="AO2213" s="119"/>
      <c r="AP2213" s="119"/>
      <c r="AQ2213" s="119"/>
      <c r="AR2213" s="119"/>
      <c r="AS2213" s="119"/>
      <c r="AT2213" s="119"/>
      <c r="AU2213" s="119"/>
    </row>
    <row r="2214" spans="27:47">
      <c r="AA2214" s="119"/>
      <c r="AB2214" s="119"/>
      <c r="AC2214" s="119"/>
      <c r="AD2214" s="119"/>
      <c r="AE2214" s="119"/>
      <c r="AF2214" s="147"/>
      <c r="AG2214" s="146"/>
      <c r="AN2214" s="119"/>
      <c r="AO2214" s="119"/>
      <c r="AP2214" s="119"/>
      <c r="AQ2214" s="119"/>
      <c r="AR2214" s="119"/>
      <c r="AS2214" s="119"/>
      <c r="AT2214" s="119"/>
      <c r="AU2214" s="119"/>
    </row>
    <row r="2215" spans="27:47">
      <c r="AA2215" s="119"/>
      <c r="AB2215" s="119"/>
      <c r="AC2215" s="119"/>
      <c r="AD2215" s="119"/>
      <c r="AE2215" s="119"/>
      <c r="AF2215" s="147"/>
      <c r="AG2215" s="146"/>
      <c r="AN2215" s="119"/>
      <c r="AO2215" s="119"/>
      <c r="AP2215" s="119"/>
      <c r="AQ2215" s="119"/>
      <c r="AR2215" s="119"/>
      <c r="AS2215" s="119"/>
      <c r="AT2215" s="119"/>
      <c r="AU2215" s="119"/>
    </row>
    <row r="2216" spans="27:47">
      <c r="AA2216" s="119"/>
      <c r="AB2216" s="119"/>
      <c r="AC2216" s="119"/>
      <c r="AD2216" s="119"/>
      <c r="AE2216" s="119"/>
      <c r="AF2216" s="147"/>
      <c r="AG2216" s="146"/>
      <c r="AN2216" s="119"/>
      <c r="AO2216" s="119"/>
      <c r="AP2216" s="119"/>
      <c r="AQ2216" s="119"/>
      <c r="AR2216" s="119"/>
      <c r="AS2216" s="119"/>
      <c r="AT2216" s="119"/>
      <c r="AU2216" s="119"/>
    </row>
    <row r="2217" spans="27:47">
      <c r="AA2217" s="119"/>
      <c r="AB2217" s="119"/>
      <c r="AC2217" s="119"/>
      <c r="AD2217" s="119"/>
      <c r="AE2217" s="119"/>
      <c r="AF2217" s="147"/>
      <c r="AG2217" s="146"/>
      <c r="AN2217" s="119"/>
      <c r="AO2217" s="119"/>
      <c r="AP2217" s="119"/>
      <c r="AQ2217" s="119"/>
      <c r="AR2217" s="119"/>
      <c r="AS2217" s="119"/>
      <c r="AT2217" s="119"/>
      <c r="AU2217" s="119"/>
    </row>
    <row r="2218" spans="27:47">
      <c r="AA2218" s="119"/>
      <c r="AB2218" s="119"/>
      <c r="AC2218" s="119"/>
      <c r="AD2218" s="119"/>
      <c r="AE2218" s="119"/>
      <c r="AF2218" s="147"/>
      <c r="AG2218" s="146"/>
      <c r="AN2218" s="119"/>
      <c r="AO2218" s="119"/>
      <c r="AP2218" s="119"/>
      <c r="AQ2218" s="119"/>
      <c r="AR2218" s="119"/>
      <c r="AS2218" s="119"/>
      <c r="AT2218" s="119"/>
      <c r="AU2218" s="119"/>
    </row>
    <row r="2219" spans="27:47">
      <c r="AA2219" s="119"/>
      <c r="AB2219" s="119"/>
      <c r="AC2219" s="119"/>
      <c r="AD2219" s="119"/>
      <c r="AE2219" s="119"/>
      <c r="AF2219" s="147"/>
      <c r="AG2219" s="146"/>
      <c r="AN2219" s="119"/>
      <c r="AO2219" s="119"/>
      <c r="AP2219" s="119"/>
      <c r="AQ2219" s="119"/>
      <c r="AR2219" s="119"/>
      <c r="AS2219" s="119"/>
      <c r="AT2219" s="119"/>
      <c r="AU2219" s="119"/>
    </row>
    <row r="2220" spans="27:47">
      <c r="AA2220" s="119"/>
      <c r="AB2220" s="119"/>
      <c r="AC2220" s="119"/>
      <c r="AD2220" s="119"/>
      <c r="AE2220" s="119"/>
      <c r="AF2220" s="147"/>
      <c r="AG2220" s="146"/>
      <c r="AN2220" s="119"/>
      <c r="AO2220" s="119"/>
      <c r="AP2220" s="119"/>
      <c r="AQ2220" s="119"/>
      <c r="AR2220" s="119"/>
      <c r="AS2220" s="119"/>
      <c r="AT2220" s="119"/>
      <c r="AU2220" s="119"/>
    </row>
    <row r="2221" spans="27:47">
      <c r="AA2221" s="119"/>
      <c r="AB2221" s="119"/>
      <c r="AC2221" s="119"/>
      <c r="AD2221" s="119"/>
      <c r="AE2221" s="119"/>
      <c r="AF2221" s="147"/>
      <c r="AG2221" s="146"/>
      <c r="AN2221" s="119"/>
      <c r="AO2221" s="119"/>
      <c r="AP2221" s="119"/>
      <c r="AQ2221" s="119"/>
      <c r="AR2221" s="119"/>
      <c r="AS2221" s="119"/>
      <c r="AT2221" s="119"/>
      <c r="AU2221" s="119"/>
    </row>
    <row r="2222" spans="27:47">
      <c r="AA2222" s="119"/>
      <c r="AB2222" s="119"/>
      <c r="AC2222" s="119"/>
      <c r="AD2222" s="119"/>
      <c r="AE2222" s="119"/>
      <c r="AF2222" s="147"/>
      <c r="AG2222" s="146"/>
      <c r="AN2222" s="119"/>
      <c r="AO2222" s="119"/>
      <c r="AP2222" s="119"/>
      <c r="AQ2222" s="119"/>
      <c r="AR2222" s="119"/>
      <c r="AS2222" s="119"/>
      <c r="AT2222" s="119"/>
      <c r="AU2222" s="119"/>
    </row>
    <row r="2223" spans="27:47">
      <c r="AA2223" s="119"/>
      <c r="AB2223" s="119"/>
      <c r="AC2223" s="119"/>
      <c r="AD2223" s="119"/>
      <c r="AE2223" s="119"/>
      <c r="AF2223" s="147"/>
      <c r="AG2223" s="146"/>
      <c r="AN2223" s="119"/>
      <c r="AO2223" s="119"/>
      <c r="AP2223" s="119"/>
      <c r="AQ2223" s="119"/>
      <c r="AR2223" s="119"/>
      <c r="AS2223" s="119"/>
      <c r="AT2223" s="119"/>
      <c r="AU2223" s="119"/>
    </row>
    <row r="2224" spans="27:47">
      <c r="AA2224" s="119"/>
      <c r="AB2224" s="119"/>
      <c r="AC2224" s="119"/>
      <c r="AD2224" s="119"/>
      <c r="AE2224" s="119"/>
      <c r="AF2224" s="147"/>
      <c r="AG2224" s="146"/>
      <c r="AN2224" s="119"/>
      <c r="AO2224" s="119"/>
      <c r="AP2224" s="119"/>
      <c r="AQ2224" s="119"/>
      <c r="AR2224" s="119"/>
      <c r="AS2224" s="119"/>
      <c r="AT2224" s="119"/>
      <c r="AU2224" s="119"/>
    </row>
    <row r="2225" spans="27:47">
      <c r="AA2225" s="119"/>
      <c r="AB2225" s="119"/>
      <c r="AC2225" s="119"/>
      <c r="AD2225" s="119"/>
      <c r="AE2225" s="119"/>
      <c r="AF2225" s="147"/>
      <c r="AG2225" s="146"/>
      <c r="AN2225" s="119"/>
      <c r="AO2225" s="119"/>
      <c r="AP2225" s="119"/>
      <c r="AQ2225" s="119"/>
      <c r="AR2225" s="119"/>
      <c r="AS2225" s="119"/>
      <c r="AT2225" s="119"/>
      <c r="AU2225" s="119"/>
    </row>
    <row r="2226" spans="27:47">
      <c r="AA2226" s="119"/>
      <c r="AB2226" s="119"/>
      <c r="AC2226" s="119"/>
      <c r="AD2226" s="119"/>
      <c r="AE2226" s="119"/>
      <c r="AF2226" s="147"/>
      <c r="AG2226" s="146"/>
      <c r="AN2226" s="119"/>
      <c r="AO2226" s="119"/>
      <c r="AP2226" s="119"/>
      <c r="AQ2226" s="119"/>
      <c r="AR2226" s="119"/>
      <c r="AS2226" s="119"/>
      <c r="AT2226" s="119"/>
      <c r="AU2226" s="119"/>
    </row>
    <row r="2227" spans="27:47">
      <c r="AA2227" s="119"/>
      <c r="AB2227" s="119"/>
      <c r="AC2227" s="119"/>
      <c r="AD2227" s="119"/>
      <c r="AE2227" s="119"/>
      <c r="AF2227" s="147"/>
      <c r="AG2227" s="146"/>
      <c r="AN2227" s="119"/>
      <c r="AO2227" s="119"/>
      <c r="AP2227" s="119"/>
      <c r="AQ2227" s="119"/>
      <c r="AR2227" s="119"/>
      <c r="AS2227" s="119"/>
      <c r="AT2227" s="119"/>
      <c r="AU2227" s="119"/>
    </row>
    <row r="2228" spans="27:47">
      <c r="AA2228" s="119"/>
      <c r="AB2228" s="119"/>
      <c r="AC2228" s="119"/>
      <c r="AD2228" s="119"/>
      <c r="AE2228" s="119"/>
      <c r="AF2228" s="147"/>
      <c r="AG2228" s="146"/>
      <c r="AN2228" s="119"/>
      <c r="AO2228" s="119"/>
      <c r="AP2228" s="119"/>
      <c r="AQ2228" s="119"/>
      <c r="AR2228" s="119"/>
      <c r="AS2228" s="119"/>
      <c r="AT2228" s="119"/>
      <c r="AU2228" s="119"/>
    </row>
    <row r="2229" spans="27:47">
      <c r="AA2229" s="119"/>
      <c r="AB2229" s="119"/>
      <c r="AC2229" s="119"/>
      <c r="AD2229" s="119"/>
      <c r="AE2229" s="119"/>
      <c r="AF2229" s="147"/>
      <c r="AG2229" s="146"/>
      <c r="AN2229" s="119"/>
      <c r="AO2229" s="119"/>
      <c r="AP2229" s="119"/>
      <c r="AQ2229" s="119"/>
      <c r="AR2229" s="119"/>
      <c r="AS2229" s="119"/>
      <c r="AT2229" s="119"/>
      <c r="AU2229" s="119"/>
    </row>
    <row r="2230" spans="27:47">
      <c r="AA2230" s="119"/>
      <c r="AB2230" s="119"/>
      <c r="AC2230" s="119"/>
      <c r="AD2230" s="119"/>
      <c r="AE2230" s="119"/>
      <c r="AF2230" s="147"/>
      <c r="AG2230" s="146"/>
      <c r="AN2230" s="119"/>
      <c r="AO2230" s="119"/>
      <c r="AP2230" s="119"/>
      <c r="AQ2230" s="119"/>
      <c r="AR2230" s="119"/>
      <c r="AS2230" s="119"/>
      <c r="AT2230" s="119"/>
      <c r="AU2230" s="119"/>
    </row>
    <row r="2231" spans="27:47">
      <c r="AA2231" s="119"/>
      <c r="AB2231" s="119"/>
      <c r="AC2231" s="119"/>
      <c r="AD2231" s="119"/>
      <c r="AE2231" s="119"/>
      <c r="AF2231" s="147"/>
      <c r="AG2231" s="146"/>
      <c r="AN2231" s="119"/>
      <c r="AO2231" s="119"/>
      <c r="AP2231" s="119"/>
      <c r="AQ2231" s="119"/>
      <c r="AR2231" s="119"/>
      <c r="AS2231" s="119"/>
      <c r="AT2231" s="119"/>
      <c r="AU2231" s="119"/>
    </row>
    <row r="2232" spans="27:47">
      <c r="AA2232" s="119"/>
      <c r="AB2232" s="119"/>
      <c r="AC2232" s="119"/>
      <c r="AD2232" s="119"/>
      <c r="AE2232" s="119"/>
      <c r="AF2232" s="147"/>
      <c r="AG2232" s="146"/>
      <c r="AN2232" s="119"/>
      <c r="AO2232" s="119"/>
      <c r="AP2232" s="119"/>
      <c r="AQ2232" s="119"/>
      <c r="AR2232" s="119"/>
      <c r="AS2232" s="119"/>
      <c r="AT2232" s="119"/>
      <c r="AU2232" s="119"/>
    </row>
    <row r="2233" spans="27:47">
      <c r="AA2233" s="119"/>
      <c r="AB2233" s="119"/>
      <c r="AC2233" s="119"/>
      <c r="AD2233" s="119"/>
      <c r="AE2233" s="119"/>
      <c r="AF2233" s="147"/>
      <c r="AG2233" s="146"/>
      <c r="AN2233" s="119"/>
      <c r="AO2233" s="119"/>
      <c r="AP2233" s="119"/>
      <c r="AQ2233" s="119"/>
      <c r="AR2233" s="119"/>
      <c r="AS2233" s="119"/>
      <c r="AT2233" s="119"/>
      <c r="AU2233" s="119"/>
    </row>
    <row r="2234" spans="27:47">
      <c r="AA2234" s="119"/>
      <c r="AB2234" s="119"/>
      <c r="AC2234" s="119"/>
      <c r="AD2234" s="119"/>
      <c r="AE2234" s="119"/>
      <c r="AF2234" s="147"/>
      <c r="AG2234" s="146"/>
      <c r="AN2234" s="119"/>
      <c r="AO2234" s="119"/>
      <c r="AP2234" s="119"/>
      <c r="AQ2234" s="119"/>
      <c r="AR2234" s="119"/>
      <c r="AS2234" s="119"/>
      <c r="AT2234" s="119"/>
      <c r="AU2234" s="119"/>
    </row>
    <row r="2235" spans="27:47">
      <c r="AA2235" s="119"/>
      <c r="AB2235" s="119"/>
      <c r="AC2235" s="119"/>
      <c r="AD2235" s="119"/>
      <c r="AE2235" s="119"/>
      <c r="AF2235" s="147"/>
      <c r="AG2235" s="146"/>
      <c r="AN2235" s="119"/>
      <c r="AO2235" s="119"/>
      <c r="AP2235" s="119"/>
      <c r="AQ2235" s="119"/>
      <c r="AR2235" s="119"/>
      <c r="AS2235" s="119"/>
      <c r="AT2235" s="119"/>
      <c r="AU2235" s="119"/>
    </row>
    <row r="2236" spans="27:47">
      <c r="AA2236" s="119"/>
      <c r="AB2236" s="119"/>
      <c r="AC2236" s="119"/>
      <c r="AD2236" s="119"/>
      <c r="AE2236" s="119"/>
      <c r="AF2236" s="147"/>
      <c r="AG2236" s="146"/>
      <c r="AN2236" s="119"/>
      <c r="AO2236" s="119"/>
      <c r="AP2236" s="119"/>
      <c r="AQ2236" s="119"/>
      <c r="AR2236" s="119"/>
      <c r="AS2236" s="119"/>
      <c r="AT2236" s="119"/>
      <c r="AU2236" s="119"/>
    </row>
    <row r="2237" spans="27:47">
      <c r="AA2237" s="119"/>
      <c r="AB2237" s="119"/>
      <c r="AC2237" s="119"/>
      <c r="AD2237" s="119"/>
      <c r="AE2237" s="119"/>
      <c r="AF2237" s="147"/>
      <c r="AG2237" s="146"/>
      <c r="AN2237" s="119"/>
      <c r="AO2237" s="119"/>
      <c r="AP2237" s="119"/>
      <c r="AQ2237" s="119"/>
      <c r="AR2237" s="119"/>
      <c r="AS2237" s="119"/>
      <c r="AT2237" s="119"/>
      <c r="AU2237" s="119"/>
    </row>
    <row r="2238" spans="27:47">
      <c r="AA2238" s="119"/>
      <c r="AB2238" s="119"/>
      <c r="AC2238" s="119"/>
      <c r="AD2238" s="119"/>
      <c r="AE2238" s="119"/>
      <c r="AF2238" s="147"/>
      <c r="AG2238" s="146"/>
      <c r="AN2238" s="119"/>
      <c r="AO2238" s="119"/>
      <c r="AP2238" s="119"/>
      <c r="AQ2238" s="119"/>
      <c r="AR2238" s="119"/>
      <c r="AS2238" s="119"/>
      <c r="AT2238" s="119"/>
      <c r="AU2238" s="119"/>
    </row>
    <row r="2239" spans="27:47">
      <c r="AA2239" s="119"/>
      <c r="AB2239" s="119"/>
      <c r="AC2239" s="119"/>
      <c r="AD2239" s="119"/>
      <c r="AE2239" s="119"/>
      <c r="AF2239" s="147"/>
      <c r="AG2239" s="146"/>
      <c r="AN2239" s="119"/>
      <c r="AO2239" s="119"/>
      <c r="AP2239" s="119"/>
      <c r="AQ2239" s="119"/>
      <c r="AR2239" s="119"/>
      <c r="AS2239" s="119"/>
      <c r="AT2239" s="119"/>
      <c r="AU2239" s="119"/>
    </row>
    <row r="2240" spans="27:47">
      <c r="AA2240" s="119"/>
      <c r="AB2240" s="119"/>
      <c r="AC2240" s="119"/>
      <c r="AD2240" s="119"/>
      <c r="AE2240" s="119"/>
      <c r="AF2240" s="147"/>
      <c r="AG2240" s="146"/>
      <c r="AN2240" s="119"/>
      <c r="AO2240" s="119"/>
      <c r="AP2240" s="119"/>
      <c r="AQ2240" s="119"/>
      <c r="AR2240" s="119"/>
      <c r="AS2240" s="119"/>
      <c r="AT2240" s="119"/>
      <c r="AU2240" s="119"/>
    </row>
    <row r="2241" spans="27:47">
      <c r="AA2241" s="119"/>
      <c r="AB2241" s="119"/>
      <c r="AC2241" s="119"/>
      <c r="AD2241" s="119"/>
      <c r="AE2241" s="119"/>
      <c r="AF2241" s="147"/>
      <c r="AG2241" s="146"/>
      <c r="AN2241" s="119"/>
      <c r="AO2241" s="119"/>
      <c r="AP2241" s="119"/>
      <c r="AQ2241" s="119"/>
      <c r="AR2241" s="119"/>
      <c r="AS2241" s="119"/>
      <c r="AT2241" s="119"/>
      <c r="AU2241" s="119"/>
    </row>
    <row r="2242" spans="27:47">
      <c r="AA2242" s="119"/>
      <c r="AB2242" s="119"/>
      <c r="AC2242" s="119"/>
      <c r="AD2242" s="119"/>
      <c r="AE2242" s="119"/>
      <c r="AF2242" s="147"/>
      <c r="AG2242" s="146"/>
      <c r="AN2242" s="119"/>
      <c r="AO2242" s="119"/>
      <c r="AP2242" s="119"/>
      <c r="AQ2242" s="119"/>
      <c r="AR2242" s="119"/>
      <c r="AS2242" s="119"/>
      <c r="AT2242" s="119"/>
      <c r="AU2242" s="119"/>
    </row>
    <row r="2243" spans="27:47">
      <c r="AA2243" s="119"/>
      <c r="AB2243" s="119"/>
      <c r="AC2243" s="119"/>
      <c r="AD2243" s="119"/>
      <c r="AE2243" s="119"/>
      <c r="AF2243" s="147"/>
      <c r="AG2243" s="146"/>
      <c r="AN2243" s="119"/>
      <c r="AO2243" s="119"/>
      <c r="AP2243" s="119"/>
      <c r="AQ2243" s="119"/>
      <c r="AR2243" s="119"/>
      <c r="AS2243" s="119"/>
      <c r="AT2243" s="119"/>
      <c r="AU2243" s="119"/>
    </row>
    <row r="2244" spans="27:47">
      <c r="AA2244" s="119"/>
      <c r="AB2244" s="119"/>
      <c r="AC2244" s="119"/>
      <c r="AD2244" s="119"/>
      <c r="AE2244" s="119"/>
      <c r="AF2244" s="147"/>
      <c r="AG2244" s="146"/>
      <c r="AN2244" s="119"/>
      <c r="AO2244" s="119"/>
      <c r="AP2244" s="119"/>
      <c r="AQ2244" s="119"/>
      <c r="AR2244" s="119"/>
      <c r="AS2244" s="119"/>
      <c r="AT2244" s="119"/>
      <c r="AU2244" s="119"/>
    </row>
    <row r="2245" spans="27:47">
      <c r="AA2245" s="119"/>
      <c r="AB2245" s="119"/>
      <c r="AC2245" s="119"/>
      <c r="AD2245" s="119"/>
      <c r="AE2245" s="119"/>
      <c r="AF2245" s="147"/>
      <c r="AG2245" s="146"/>
      <c r="AN2245" s="119"/>
      <c r="AO2245" s="119"/>
      <c r="AP2245" s="119"/>
      <c r="AQ2245" s="119"/>
      <c r="AR2245" s="119"/>
      <c r="AS2245" s="119"/>
      <c r="AT2245" s="119"/>
      <c r="AU2245" s="119"/>
    </row>
    <row r="2246" spans="27:47">
      <c r="AA2246" s="119"/>
      <c r="AB2246" s="119"/>
      <c r="AC2246" s="119"/>
      <c r="AD2246" s="119"/>
      <c r="AE2246" s="119"/>
      <c r="AF2246" s="147"/>
      <c r="AG2246" s="146"/>
      <c r="AN2246" s="119"/>
      <c r="AO2246" s="119"/>
      <c r="AP2246" s="119"/>
      <c r="AQ2246" s="119"/>
      <c r="AR2246" s="119"/>
      <c r="AS2246" s="119"/>
      <c r="AT2246" s="119"/>
      <c r="AU2246" s="119"/>
    </row>
    <row r="2247" spans="27:47">
      <c r="AA2247" s="119"/>
      <c r="AB2247" s="119"/>
      <c r="AC2247" s="119"/>
      <c r="AD2247" s="119"/>
      <c r="AE2247" s="119"/>
      <c r="AF2247" s="147"/>
      <c r="AG2247" s="146"/>
      <c r="AN2247" s="119"/>
      <c r="AO2247" s="119"/>
      <c r="AP2247" s="119"/>
      <c r="AQ2247" s="119"/>
      <c r="AR2247" s="119"/>
      <c r="AS2247" s="119"/>
      <c r="AT2247" s="119"/>
      <c r="AU2247" s="119"/>
    </row>
    <row r="2248" spans="27:47">
      <c r="AA2248" s="119"/>
      <c r="AB2248" s="119"/>
      <c r="AC2248" s="119"/>
      <c r="AD2248" s="119"/>
      <c r="AE2248" s="119"/>
      <c r="AF2248" s="147"/>
      <c r="AG2248" s="146"/>
      <c r="AN2248" s="119"/>
      <c r="AO2248" s="119"/>
      <c r="AP2248" s="119"/>
      <c r="AQ2248" s="119"/>
      <c r="AR2248" s="119"/>
      <c r="AS2248" s="119"/>
      <c r="AT2248" s="119"/>
      <c r="AU2248" s="119"/>
    </row>
    <row r="2249" spans="27:47">
      <c r="AA2249" s="119"/>
      <c r="AB2249" s="119"/>
      <c r="AC2249" s="119"/>
      <c r="AD2249" s="119"/>
      <c r="AE2249" s="119"/>
      <c r="AF2249" s="147"/>
      <c r="AG2249" s="146"/>
      <c r="AN2249" s="119"/>
      <c r="AO2249" s="119"/>
      <c r="AP2249" s="119"/>
      <c r="AQ2249" s="119"/>
      <c r="AR2249" s="119"/>
      <c r="AS2249" s="119"/>
      <c r="AT2249" s="119"/>
      <c r="AU2249" s="119"/>
    </row>
    <row r="2250" spans="27:47">
      <c r="AA2250" s="119"/>
      <c r="AB2250" s="119"/>
      <c r="AC2250" s="119"/>
      <c r="AD2250" s="119"/>
      <c r="AE2250" s="119"/>
      <c r="AF2250" s="147"/>
      <c r="AG2250" s="146"/>
      <c r="AN2250" s="119"/>
      <c r="AO2250" s="119"/>
      <c r="AP2250" s="119"/>
      <c r="AQ2250" s="119"/>
      <c r="AR2250" s="119"/>
      <c r="AS2250" s="119"/>
      <c r="AT2250" s="119"/>
      <c r="AU2250" s="119"/>
    </row>
    <row r="2251" spans="27:47">
      <c r="AA2251" s="119"/>
      <c r="AB2251" s="119"/>
      <c r="AC2251" s="119"/>
      <c r="AD2251" s="119"/>
      <c r="AE2251" s="119"/>
      <c r="AF2251" s="147"/>
      <c r="AG2251" s="146"/>
      <c r="AN2251" s="119"/>
      <c r="AO2251" s="119"/>
      <c r="AP2251" s="119"/>
      <c r="AQ2251" s="119"/>
      <c r="AR2251" s="119"/>
      <c r="AS2251" s="119"/>
      <c r="AT2251" s="119"/>
      <c r="AU2251" s="119"/>
    </row>
    <row r="2252" spans="27:47">
      <c r="AA2252" s="119"/>
      <c r="AB2252" s="119"/>
      <c r="AC2252" s="119"/>
      <c r="AD2252" s="119"/>
      <c r="AE2252" s="119"/>
      <c r="AF2252" s="147"/>
      <c r="AG2252" s="146"/>
      <c r="AN2252" s="119"/>
      <c r="AO2252" s="119"/>
      <c r="AP2252" s="119"/>
      <c r="AQ2252" s="119"/>
      <c r="AR2252" s="119"/>
      <c r="AS2252" s="119"/>
      <c r="AT2252" s="119"/>
      <c r="AU2252" s="119"/>
    </row>
    <row r="2253" spans="27:47">
      <c r="AA2253" s="119"/>
      <c r="AB2253" s="119"/>
      <c r="AC2253" s="119"/>
      <c r="AD2253" s="119"/>
      <c r="AE2253" s="119"/>
      <c r="AF2253" s="147"/>
      <c r="AG2253" s="146"/>
      <c r="AN2253" s="119"/>
      <c r="AO2253" s="119"/>
      <c r="AP2253" s="119"/>
      <c r="AQ2253" s="119"/>
      <c r="AR2253" s="119"/>
      <c r="AS2253" s="119"/>
      <c r="AT2253" s="119"/>
      <c r="AU2253" s="119"/>
    </row>
    <row r="2254" spans="27:47">
      <c r="AA2254" s="119"/>
      <c r="AB2254" s="119"/>
      <c r="AC2254" s="119"/>
      <c r="AD2254" s="119"/>
      <c r="AE2254" s="119"/>
      <c r="AF2254" s="147"/>
      <c r="AG2254" s="146"/>
      <c r="AN2254" s="119"/>
      <c r="AO2254" s="119"/>
      <c r="AP2254" s="119"/>
      <c r="AQ2254" s="119"/>
      <c r="AR2254" s="119"/>
      <c r="AS2254" s="119"/>
      <c r="AT2254" s="119"/>
      <c r="AU2254" s="119"/>
    </row>
    <row r="2255" spans="27:47">
      <c r="AA2255" s="119"/>
      <c r="AB2255" s="119"/>
      <c r="AC2255" s="119"/>
      <c r="AD2255" s="119"/>
      <c r="AE2255" s="119"/>
      <c r="AF2255" s="147"/>
      <c r="AG2255" s="146"/>
      <c r="AN2255" s="119"/>
      <c r="AO2255" s="119"/>
      <c r="AP2255" s="119"/>
      <c r="AQ2255" s="119"/>
      <c r="AR2255" s="119"/>
      <c r="AS2255" s="119"/>
      <c r="AT2255" s="119"/>
      <c r="AU2255" s="119"/>
    </row>
    <row r="2256" spans="27:47">
      <c r="AA2256" s="119"/>
      <c r="AB2256" s="119"/>
      <c r="AC2256" s="119"/>
      <c r="AD2256" s="119"/>
      <c r="AE2256" s="119"/>
      <c r="AF2256" s="147"/>
      <c r="AG2256" s="146"/>
      <c r="AN2256" s="119"/>
      <c r="AO2256" s="119"/>
      <c r="AP2256" s="119"/>
      <c r="AQ2256" s="119"/>
      <c r="AR2256" s="119"/>
      <c r="AS2256" s="119"/>
      <c r="AT2256" s="119"/>
      <c r="AU2256" s="119"/>
    </row>
    <row r="2257" spans="27:47">
      <c r="AA2257" s="119"/>
      <c r="AB2257" s="119"/>
      <c r="AC2257" s="119"/>
      <c r="AD2257" s="119"/>
      <c r="AE2257" s="119"/>
      <c r="AF2257" s="147"/>
      <c r="AG2257" s="146"/>
      <c r="AN2257" s="119"/>
      <c r="AO2257" s="119"/>
      <c r="AP2257" s="119"/>
      <c r="AQ2257" s="119"/>
      <c r="AR2257" s="119"/>
      <c r="AS2257" s="119"/>
      <c r="AT2257" s="119"/>
      <c r="AU2257" s="119"/>
    </row>
    <row r="2258" spans="27:47">
      <c r="AA2258" s="119"/>
      <c r="AB2258" s="119"/>
      <c r="AC2258" s="119"/>
      <c r="AD2258" s="119"/>
      <c r="AE2258" s="119"/>
      <c r="AF2258" s="147"/>
      <c r="AG2258" s="146"/>
      <c r="AN2258" s="119"/>
      <c r="AO2258" s="119"/>
      <c r="AP2258" s="119"/>
      <c r="AQ2258" s="119"/>
      <c r="AR2258" s="119"/>
      <c r="AS2258" s="119"/>
      <c r="AT2258" s="119"/>
      <c r="AU2258" s="119"/>
    </row>
    <row r="2259" spans="27:47">
      <c r="AA2259" s="119"/>
      <c r="AB2259" s="119"/>
      <c r="AC2259" s="119"/>
      <c r="AD2259" s="119"/>
      <c r="AE2259" s="119"/>
      <c r="AF2259" s="147"/>
      <c r="AG2259" s="146"/>
      <c r="AN2259" s="119"/>
      <c r="AO2259" s="119"/>
      <c r="AP2259" s="119"/>
      <c r="AQ2259" s="119"/>
      <c r="AR2259" s="119"/>
      <c r="AS2259" s="119"/>
      <c r="AT2259" s="119"/>
      <c r="AU2259" s="119"/>
    </row>
    <row r="2260" spans="27:47">
      <c r="AA2260" s="119"/>
      <c r="AB2260" s="119"/>
      <c r="AC2260" s="119"/>
      <c r="AD2260" s="119"/>
      <c r="AE2260" s="119"/>
      <c r="AF2260" s="147"/>
      <c r="AG2260" s="146"/>
      <c r="AN2260" s="119"/>
      <c r="AO2260" s="119"/>
      <c r="AP2260" s="119"/>
      <c r="AQ2260" s="119"/>
      <c r="AR2260" s="119"/>
      <c r="AS2260" s="119"/>
      <c r="AT2260" s="119"/>
      <c r="AU2260" s="119"/>
    </row>
    <row r="2261" spans="27:47">
      <c r="AA2261" s="119"/>
      <c r="AB2261" s="119"/>
      <c r="AC2261" s="119"/>
      <c r="AD2261" s="119"/>
      <c r="AE2261" s="119"/>
      <c r="AF2261" s="147"/>
      <c r="AG2261" s="146"/>
      <c r="AN2261" s="119"/>
      <c r="AO2261" s="119"/>
      <c r="AP2261" s="119"/>
      <c r="AQ2261" s="119"/>
      <c r="AR2261" s="119"/>
      <c r="AS2261" s="119"/>
      <c r="AT2261" s="119"/>
      <c r="AU2261" s="119"/>
    </row>
    <row r="2262" spans="27:47">
      <c r="AA2262" s="119"/>
      <c r="AB2262" s="119"/>
      <c r="AC2262" s="119"/>
      <c r="AD2262" s="119"/>
      <c r="AE2262" s="119"/>
      <c r="AF2262" s="147"/>
      <c r="AG2262" s="146"/>
      <c r="AN2262" s="119"/>
      <c r="AO2262" s="119"/>
      <c r="AP2262" s="119"/>
      <c r="AQ2262" s="119"/>
      <c r="AR2262" s="119"/>
      <c r="AS2262" s="119"/>
      <c r="AT2262" s="119"/>
      <c r="AU2262" s="119"/>
    </row>
    <row r="2263" spans="27:47">
      <c r="AA2263" s="119"/>
      <c r="AB2263" s="119"/>
      <c r="AC2263" s="119"/>
      <c r="AD2263" s="119"/>
      <c r="AE2263" s="119"/>
      <c r="AF2263" s="147"/>
      <c r="AG2263" s="146"/>
      <c r="AN2263" s="119"/>
      <c r="AO2263" s="119"/>
      <c r="AP2263" s="119"/>
      <c r="AQ2263" s="119"/>
      <c r="AR2263" s="119"/>
      <c r="AS2263" s="119"/>
      <c r="AT2263" s="119"/>
      <c r="AU2263" s="119"/>
    </row>
    <row r="2264" spans="27:47">
      <c r="AA2264" s="119"/>
      <c r="AB2264" s="119"/>
      <c r="AC2264" s="119"/>
      <c r="AD2264" s="119"/>
      <c r="AE2264" s="119"/>
      <c r="AF2264" s="147"/>
      <c r="AG2264" s="146"/>
      <c r="AN2264" s="119"/>
      <c r="AO2264" s="119"/>
      <c r="AP2264" s="119"/>
      <c r="AQ2264" s="119"/>
      <c r="AR2264" s="119"/>
      <c r="AS2264" s="119"/>
      <c r="AT2264" s="119"/>
      <c r="AU2264" s="119"/>
    </row>
    <row r="2265" spans="27:47">
      <c r="AA2265" s="119"/>
      <c r="AB2265" s="119"/>
      <c r="AC2265" s="119"/>
      <c r="AD2265" s="119"/>
      <c r="AE2265" s="119"/>
      <c r="AF2265" s="147"/>
      <c r="AG2265" s="146"/>
      <c r="AN2265" s="119"/>
      <c r="AO2265" s="119"/>
      <c r="AP2265" s="119"/>
      <c r="AQ2265" s="119"/>
      <c r="AR2265" s="119"/>
      <c r="AS2265" s="119"/>
      <c r="AT2265" s="119"/>
      <c r="AU2265" s="119"/>
    </row>
    <row r="2266" spans="27:47">
      <c r="AA2266" s="119"/>
      <c r="AB2266" s="119"/>
      <c r="AC2266" s="119"/>
      <c r="AD2266" s="119"/>
      <c r="AE2266" s="119"/>
      <c r="AF2266" s="147"/>
      <c r="AG2266" s="146"/>
      <c r="AN2266" s="119"/>
      <c r="AO2266" s="119"/>
      <c r="AP2266" s="119"/>
      <c r="AQ2266" s="119"/>
      <c r="AR2266" s="119"/>
      <c r="AS2266" s="119"/>
      <c r="AT2266" s="119"/>
      <c r="AU2266" s="119"/>
    </row>
    <row r="2267" spans="27:47">
      <c r="AA2267" s="119"/>
      <c r="AB2267" s="119"/>
      <c r="AC2267" s="119"/>
      <c r="AD2267" s="119"/>
      <c r="AE2267" s="119"/>
      <c r="AF2267" s="147"/>
      <c r="AG2267" s="146"/>
      <c r="AN2267" s="119"/>
      <c r="AO2267" s="119"/>
      <c r="AP2267" s="119"/>
      <c r="AQ2267" s="119"/>
      <c r="AR2267" s="119"/>
      <c r="AS2267" s="119"/>
      <c r="AT2267" s="119"/>
      <c r="AU2267" s="119"/>
    </row>
    <row r="2268" spans="27:47">
      <c r="AA2268" s="119"/>
      <c r="AB2268" s="119"/>
      <c r="AC2268" s="119"/>
      <c r="AD2268" s="119"/>
      <c r="AE2268" s="119"/>
      <c r="AF2268" s="147"/>
      <c r="AG2268" s="146"/>
      <c r="AN2268" s="119"/>
      <c r="AO2268" s="119"/>
      <c r="AP2268" s="119"/>
      <c r="AQ2268" s="119"/>
      <c r="AR2268" s="119"/>
      <c r="AS2268" s="119"/>
      <c r="AT2268" s="119"/>
      <c r="AU2268" s="119"/>
    </row>
    <row r="2269" spans="27:47">
      <c r="AA2269" s="119"/>
      <c r="AB2269" s="119"/>
      <c r="AC2269" s="119"/>
      <c r="AD2269" s="119"/>
      <c r="AE2269" s="119"/>
      <c r="AF2269" s="147"/>
      <c r="AG2269" s="146"/>
      <c r="AN2269" s="119"/>
      <c r="AO2269" s="119"/>
      <c r="AP2269" s="119"/>
      <c r="AQ2269" s="119"/>
      <c r="AR2269" s="119"/>
      <c r="AS2269" s="119"/>
      <c r="AT2269" s="119"/>
      <c r="AU2269" s="119"/>
    </row>
    <row r="2270" spans="27:47">
      <c r="AA2270" s="119"/>
      <c r="AB2270" s="119"/>
      <c r="AC2270" s="119"/>
      <c r="AD2270" s="119"/>
      <c r="AE2270" s="119"/>
      <c r="AF2270" s="147"/>
      <c r="AG2270" s="146"/>
      <c r="AN2270" s="119"/>
      <c r="AO2270" s="119"/>
      <c r="AP2270" s="119"/>
      <c r="AQ2270" s="119"/>
      <c r="AR2270" s="119"/>
      <c r="AS2270" s="119"/>
      <c r="AT2270" s="119"/>
      <c r="AU2270" s="119"/>
    </row>
    <row r="2271" spans="27:47">
      <c r="AA2271" s="119"/>
      <c r="AB2271" s="119"/>
      <c r="AC2271" s="119"/>
      <c r="AD2271" s="119"/>
      <c r="AE2271" s="119"/>
      <c r="AF2271" s="147"/>
      <c r="AG2271" s="146"/>
      <c r="AN2271" s="119"/>
      <c r="AO2271" s="119"/>
      <c r="AP2271" s="119"/>
      <c r="AQ2271" s="119"/>
      <c r="AR2271" s="119"/>
      <c r="AS2271" s="119"/>
      <c r="AT2271" s="119"/>
      <c r="AU2271" s="119"/>
    </row>
    <row r="2272" spans="27:47">
      <c r="AA2272" s="119"/>
      <c r="AB2272" s="119"/>
      <c r="AC2272" s="119"/>
      <c r="AD2272" s="119"/>
      <c r="AE2272" s="119"/>
      <c r="AF2272" s="147"/>
      <c r="AG2272" s="146"/>
      <c r="AN2272" s="119"/>
      <c r="AO2272" s="119"/>
      <c r="AP2272" s="119"/>
      <c r="AQ2272" s="119"/>
      <c r="AR2272" s="119"/>
      <c r="AS2272" s="119"/>
      <c r="AT2272" s="119"/>
      <c r="AU2272" s="119"/>
    </row>
    <row r="2273" spans="27:47">
      <c r="AA2273" s="119"/>
      <c r="AB2273" s="119"/>
      <c r="AC2273" s="119"/>
      <c r="AD2273" s="119"/>
      <c r="AE2273" s="119"/>
      <c r="AF2273" s="147"/>
      <c r="AG2273" s="146"/>
      <c r="AN2273" s="119"/>
      <c r="AO2273" s="119"/>
      <c r="AP2273" s="119"/>
      <c r="AQ2273" s="119"/>
      <c r="AR2273" s="119"/>
      <c r="AS2273" s="119"/>
      <c r="AT2273" s="119"/>
      <c r="AU2273" s="119"/>
    </row>
    <row r="2274" spans="27:47">
      <c r="AA2274" s="119"/>
      <c r="AB2274" s="119"/>
      <c r="AC2274" s="119"/>
      <c r="AD2274" s="119"/>
      <c r="AE2274" s="119"/>
      <c r="AF2274" s="147"/>
      <c r="AG2274" s="146"/>
      <c r="AN2274" s="119"/>
      <c r="AO2274" s="119"/>
      <c r="AP2274" s="119"/>
      <c r="AQ2274" s="119"/>
      <c r="AR2274" s="119"/>
      <c r="AS2274" s="119"/>
      <c r="AT2274" s="119"/>
      <c r="AU2274" s="119"/>
    </row>
    <row r="2275" spans="27:47">
      <c r="AA2275" s="119"/>
      <c r="AB2275" s="119"/>
      <c r="AC2275" s="119"/>
      <c r="AD2275" s="119"/>
      <c r="AE2275" s="119"/>
      <c r="AF2275" s="147"/>
      <c r="AG2275" s="146"/>
      <c r="AN2275" s="119"/>
      <c r="AO2275" s="119"/>
      <c r="AP2275" s="119"/>
      <c r="AQ2275" s="119"/>
      <c r="AR2275" s="119"/>
      <c r="AS2275" s="119"/>
      <c r="AT2275" s="119"/>
      <c r="AU2275" s="119"/>
    </row>
    <row r="2276" spans="27:47">
      <c r="AA2276" s="119"/>
      <c r="AB2276" s="119"/>
      <c r="AC2276" s="119"/>
      <c r="AD2276" s="119"/>
      <c r="AE2276" s="119"/>
      <c r="AF2276" s="147"/>
      <c r="AG2276" s="146"/>
      <c r="AN2276" s="119"/>
      <c r="AO2276" s="119"/>
      <c r="AP2276" s="119"/>
      <c r="AQ2276" s="119"/>
      <c r="AR2276" s="119"/>
      <c r="AS2276" s="119"/>
      <c r="AT2276" s="119"/>
      <c r="AU2276" s="119"/>
    </row>
    <row r="2277" spans="27:47">
      <c r="AA2277" s="119"/>
      <c r="AB2277" s="119"/>
      <c r="AC2277" s="119"/>
      <c r="AD2277" s="119"/>
      <c r="AE2277" s="119"/>
      <c r="AF2277" s="147"/>
      <c r="AG2277" s="146"/>
      <c r="AN2277" s="119"/>
      <c r="AO2277" s="119"/>
      <c r="AP2277" s="119"/>
      <c r="AQ2277" s="119"/>
      <c r="AR2277" s="119"/>
      <c r="AS2277" s="119"/>
      <c r="AT2277" s="119"/>
      <c r="AU2277" s="119"/>
    </row>
    <row r="2278" spans="27:47">
      <c r="AA2278" s="119"/>
      <c r="AB2278" s="119"/>
      <c r="AC2278" s="119"/>
      <c r="AD2278" s="119"/>
      <c r="AE2278" s="119"/>
      <c r="AF2278" s="147"/>
      <c r="AG2278" s="146"/>
      <c r="AN2278" s="119"/>
      <c r="AO2278" s="119"/>
      <c r="AP2278" s="119"/>
      <c r="AQ2278" s="119"/>
      <c r="AR2278" s="119"/>
      <c r="AS2278" s="119"/>
      <c r="AT2278" s="119"/>
      <c r="AU2278" s="119"/>
    </row>
    <row r="2279" spans="27:47">
      <c r="AA2279" s="119"/>
      <c r="AB2279" s="119"/>
      <c r="AC2279" s="119"/>
      <c r="AD2279" s="119"/>
      <c r="AE2279" s="119"/>
      <c r="AF2279" s="147"/>
      <c r="AG2279" s="146"/>
      <c r="AN2279" s="119"/>
      <c r="AO2279" s="119"/>
      <c r="AP2279" s="119"/>
      <c r="AQ2279" s="119"/>
      <c r="AR2279" s="119"/>
      <c r="AS2279" s="119"/>
      <c r="AT2279" s="119"/>
      <c r="AU2279" s="119"/>
    </row>
    <row r="2280" spans="27:47">
      <c r="AA2280" s="119"/>
      <c r="AB2280" s="119"/>
      <c r="AC2280" s="119"/>
      <c r="AD2280" s="119"/>
      <c r="AE2280" s="119"/>
      <c r="AF2280" s="147"/>
      <c r="AG2280" s="146"/>
      <c r="AN2280" s="119"/>
      <c r="AO2280" s="119"/>
      <c r="AP2280" s="119"/>
      <c r="AQ2280" s="119"/>
      <c r="AR2280" s="119"/>
      <c r="AS2280" s="119"/>
      <c r="AT2280" s="119"/>
      <c r="AU2280" s="119"/>
    </row>
    <row r="2281" spans="27:47">
      <c r="AA2281" s="119"/>
      <c r="AB2281" s="119"/>
      <c r="AC2281" s="119"/>
      <c r="AD2281" s="119"/>
      <c r="AE2281" s="119"/>
      <c r="AF2281" s="147"/>
      <c r="AG2281" s="146"/>
      <c r="AN2281" s="119"/>
      <c r="AO2281" s="119"/>
      <c r="AP2281" s="119"/>
      <c r="AQ2281" s="119"/>
      <c r="AR2281" s="119"/>
      <c r="AS2281" s="119"/>
      <c r="AT2281" s="119"/>
      <c r="AU2281" s="119"/>
    </row>
    <row r="2282" spans="27:47">
      <c r="AA2282" s="119"/>
      <c r="AB2282" s="119"/>
      <c r="AC2282" s="119"/>
      <c r="AD2282" s="119"/>
      <c r="AE2282" s="119"/>
      <c r="AF2282" s="147"/>
      <c r="AG2282" s="146"/>
      <c r="AN2282" s="119"/>
      <c r="AO2282" s="119"/>
      <c r="AP2282" s="119"/>
      <c r="AQ2282" s="119"/>
      <c r="AR2282" s="119"/>
      <c r="AS2282" s="119"/>
      <c r="AT2282" s="119"/>
      <c r="AU2282" s="119"/>
    </row>
    <row r="2283" spans="27:47">
      <c r="AA2283" s="119"/>
      <c r="AB2283" s="119"/>
      <c r="AC2283" s="119"/>
      <c r="AD2283" s="119"/>
      <c r="AE2283" s="119"/>
      <c r="AF2283" s="147"/>
      <c r="AG2283" s="146"/>
      <c r="AN2283" s="119"/>
      <c r="AO2283" s="119"/>
      <c r="AP2283" s="119"/>
      <c r="AQ2283" s="119"/>
      <c r="AR2283" s="119"/>
      <c r="AS2283" s="119"/>
      <c r="AT2283" s="119"/>
      <c r="AU2283" s="119"/>
    </row>
    <row r="2284" spans="27:47">
      <c r="AA2284" s="119"/>
      <c r="AB2284" s="119"/>
      <c r="AC2284" s="119"/>
      <c r="AD2284" s="119"/>
      <c r="AE2284" s="119"/>
      <c r="AF2284" s="147"/>
      <c r="AG2284" s="146"/>
      <c r="AN2284" s="119"/>
      <c r="AO2284" s="119"/>
      <c r="AP2284" s="119"/>
      <c r="AQ2284" s="119"/>
      <c r="AR2284" s="119"/>
      <c r="AS2284" s="119"/>
      <c r="AT2284" s="119"/>
      <c r="AU2284" s="119"/>
    </row>
    <row r="2285" spans="27:47">
      <c r="AA2285" s="119"/>
      <c r="AB2285" s="119"/>
      <c r="AC2285" s="119"/>
      <c r="AD2285" s="119"/>
      <c r="AE2285" s="119"/>
      <c r="AF2285" s="147"/>
      <c r="AG2285" s="146"/>
      <c r="AN2285" s="119"/>
      <c r="AO2285" s="119"/>
      <c r="AP2285" s="119"/>
      <c r="AQ2285" s="119"/>
      <c r="AR2285" s="119"/>
      <c r="AS2285" s="119"/>
      <c r="AT2285" s="119"/>
      <c r="AU2285" s="119"/>
    </row>
    <row r="2286" spans="27:47">
      <c r="AA2286" s="119"/>
      <c r="AB2286" s="119"/>
      <c r="AC2286" s="119"/>
      <c r="AD2286" s="119"/>
      <c r="AE2286" s="119"/>
      <c r="AF2286" s="147"/>
      <c r="AG2286" s="146"/>
      <c r="AN2286" s="119"/>
      <c r="AO2286" s="119"/>
      <c r="AP2286" s="119"/>
      <c r="AQ2286" s="119"/>
      <c r="AR2286" s="119"/>
      <c r="AS2286" s="119"/>
      <c r="AT2286" s="119"/>
      <c r="AU2286" s="119"/>
    </row>
    <row r="2287" spans="27:47">
      <c r="AA2287" s="119"/>
      <c r="AB2287" s="119"/>
      <c r="AC2287" s="119"/>
      <c r="AD2287" s="119"/>
      <c r="AE2287" s="119"/>
      <c r="AF2287" s="147"/>
      <c r="AG2287" s="146"/>
      <c r="AN2287" s="119"/>
      <c r="AO2287" s="119"/>
      <c r="AP2287" s="119"/>
      <c r="AQ2287" s="119"/>
      <c r="AR2287" s="119"/>
      <c r="AS2287" s="119"/>
      <c r="AT2287" s="119"/>
      <c r="AU2287" s="119"/>
    </row>
    <row r="2288" spans="27:47">
      <c r="AA2288" s="119"/>
      <c r="AB2288" s="119"/>
      <c r="AC2288" s="119"/>
      <c r="AD2288" s="119"/>
      <c r="AE2288" s="119"/>
      <c r="AF2288" s="147"/>
      <c r="AG2288" s="146"/>
      <c r="AN2288" s="119"/>
      <c r="AO2288" s="119"/>
      <c r="AP2288" s="119"/>
      <c r="AQ2288" s="119"/>
      <c r="AR2288" s="119"/>
      <c r="AS2288" s="119"/>
      <c r="AT2288" s="119"/>
      <c r="AU2288" s="119"/>
    </row>
    <row r="2289" spans="27:47">
      <c r="AA2289" s="119"/>
      <c r="AB2289" s="119"/>
      <c r="AC2289" s="119"/>
      <c r="AD2289" s="119"/>
      <c r="AE2289" s="119"/>
      <c r="AF2289" s="147"/>
      <c r="AG2289" s="146"/>
      <c r="AN2289" s="119"/>
      <c r="AO2289" s="119"/>
      <c r="AP2289" s="119"/>
      <c r="AQ2289" s="119"/>
      <c r="AR2289" s="119"/>
      <c r="AS2289" s="119"/>
      <c r="AT2289" s="119"/>
      <c r="AU2289" s="119"/>
    </row>
    <row r="2290" spans="27:47">
      <c r="AA2290" s="119"/>
      <c r="AB2290" s="119"/>
      <c r="AC2290" s="119"/>
      <c r="AD2290" s="119"/>
      <c r="AE2290" s="119"/>
      <c r="AF2290" s="147"/>
      <c r="AG2290" s="146"/>
      <c r="AN2290" s="119"/>
      <c r="AO2290" s="119"/>
      <c r="AP2290" s="119"/>
      <c r="AQ2290" s="119"/>
      <c r="AR2290" s="119"/>
      <c r="AS2290" s="119"/>
      <c r="AT2290" s="119"/>
      <c r="AU2290" s="119"/>
    </row>
    <row r="2291" spans="27:47">
      <c r="AA2291" s="119"/>
      <c r="AB2291" s="119"/>
      <c r="AC2291" s="119"/>
      <c r="AD2291" s="119"/>
      <c r="AE2291" s="119"/>
      <c r="AF2291" s="147"/>
      <c r="AG2291" s="146"/>
      <c r="AN2291" s="119"/>
      <c r="AO2291" s="119"/>
      <c r="AP2291" s="119"/>
      <c r="AQ2291" s="119"/>
      <c r="AR2291" s="119"/>
      <c r="AS2291" s="119"/>
      <c r="AT2291" s="119"/>
      <c r="AU2291" s="119"/>
    </row>
    <row r="2292" spans="27:47">
      <c r="AA2292" s="119"/>
      <c r="AB2292" s="119"/>
      <c r="AC2292" s="119"/>
      <c r="AD2292" s="119"/>
      <c r="AE2292" s="119"/>
      <c r="AF2292" s="147"/>
      <c r="AG2292" s="146"/>
      <c r="AN2292" s="119"/>
      <c r="AO2292" s="119"/>
      <c r="AP2292" s="119"/>
      <c r="AQ2292" s="119"/>
      <c r="AR2292" s="119"/>
      <c r="AS2292" s="119"/>
      <c r="AT2292" s="119"/>
      <c r="AU2292" s="119"/>
    </row>
    <row r="2293" spans="27:47">
      <c r="AA2293" s="119"/>
      <c r="AB2293" s="119"/>
      <c r="AC2293" s="119"/>
      <c r="AD2293" s="119"/>
      <c r="AE2293" s="119"/>
      <c r="AF2293" s="147"/>
      <c r="AG2293" s="146"/>
      <c r="AN2293" s="119"/>
      <c r="AO2293" s="119"/>
      <c r="AP2293" s="119"/>
      <c r="AQ2293" s="119"/>
      <c r="AR2293" s="119"/>
      <c r="AS2293" s="119"/>
      <c r="AT2293" s="119"/>
      <c r="AU2293" s="119"/>
    </row>
    <row r="2294" spans="27:47">
      <c r="AA2294" s="119"/>
      <c r="AB2294" s="119"/>
      <c r="AC2294" s="119"/>
      <c r="AD2294" s="119"/>
      <c r="AE2294" s="119"/>
      <c r="AF2294" s="147"/>
      <c r="AG2294" s="146"/>
      <c r="AN2294" s="119"/>
      <c r="AO2294" s="119"/>
      <c r="AP2294" s="119"/>
      <c r="AQ2294" s="119"/>
      <c r="AR2294" s="119"/>
      <c r="AS2294" s="119"/>
      <c r="AT2294" s="119"/>
      <c r="AU2294" s="119"/>
    </row>
    <row r="2295" spans="27:47">
      <c r="AA2295" s="119"/>
      <c r="AB2295" s="119"/>
      <c r="AC2295" s="119"/>
      <c r="AD2295" s="119"/>
      <c r="AE2295" s="119"/>
      <c r="AF2295" s="147"/>
      <c r="AG2295" s="146"/>
      <c r="AN2295" s="119"/>
      <c r="AO2295" s="119"/>
      <c r="AP2295" s="119"/>
      <c r="AQ2295" s="119"/>
      <c r="AR2295" s="119"/>
      <c r="AS2295" s="119"/>
      <c r="AT2295" s="119"/>
      <c r="AU2295" s="119"/>
    </row>
    <row r="2296" spans="27:47">
      <c r="AA2296" s="119"/>
      <c r="AB2296" s="119"/>
      <c r="AC2296" s="119"/>
      <c r="AD2296" s="119"/>
      <c r="AE2296" s="119"/>
      <c r="AF2296" s="147"/>
      <c r="AG2296" s="146"/>
      <c r="AN2296" s="119"/>
      <c r="AO2296" s="119"/>
      <c r="AP2296" s="119"/>
      <c r="AQ2296" s="119"/>
      <c r="AR2296" s="119"/>
      <c r="AS2296" s="119"/>
      <c r="AT2296" s="119"/>
      <c r="AU2296" s="119"/>
    </row>
    <row r="2297" spans="27:47">
      <c r="AA2297" s="119"/>
      <c r="AB2297" s="119"/>
      <c r="AC2297" s="119"/>
      <c r="AD2297" s="119"/>
      <c r="AE2297" s="119"/>
      <c r="AF2297" s="147"/>
      <c r="AG2297" s="146"/>
      <c r="AN2297" s="119"/>
      <c r="AO2297" s="119"/>
      <c r="AP2297" s="119"/>
      <c r="AQ2297" s="119"/>
      <c r="AR2297" s="119"/>
      <c r="AS2297" s="119"/>
      <c r="AT2297" s="119"/>
      <c r="AU2297" s="119"/>
    </row>
    <row r="2298" spans="27:47">
      <c r="AA2298" s="119"/>
      <c r="AB2298" s="119"/>
      <c r="AC2298" s="119"/>
      <c r="AD2298" s="119"/>
      <c r="AE2298" s="119"/>
      <c r="AF2298" s="147"/>
      <c r="AG2298" s="146"/>
      <c r="AN2298" s="119"/>
      <c r="AO2298" s="119"/>
      <c r="AP2298" s="119"/>
      <c r="AQ2298" s="119"/>
      <c r="AR2298" s="119"/>
      <c r="AS2298" s="119"/>
      <c r="AT2298" s="119"/>
      <c r="AU2298" s="119"/>
    </row>
    <row r="2299" spans="27:47">
      <c r="AA2299" s="119"/>
      <c r="AB2299" s="119"/>
      <c r="AC2299" s="119"/>
      <c r="AD2299" s="119"/>
      <c r="AE2299" s="119"/>
      <c r="AF2299" s="147"/>
      <c r="AG2299" s="146"/>
      <c r="AN2299" s="119"/>
      <c r="AO2299" s="119"/>
      <c r="AP2299" s="119"/>
      <c r="AQ2299" s="119"/>
      <c r="AR2299" s="119"/>
      <c r="AS2299" s="119"/>
      <c r="AT2299" s="119"/>
      <c r="AU2299" s="119"/>
    </row>
    <row r="2300" spans="27:47">
      <c r="AA2300" s="119"/>
      <c r="AB2300" s="119"/>
      <c r="AC2300" s="119"/>
      <c r="AD2300" s="119"/>
      <c r="AE2300" s="119"/>
      <c r="AF2300" s="147"/>
      <c r="AG2300" s="146"/>
      <c r="AN2300" s="119"/>
      <c r="AO2300" s="119"/>
      <c r="AP2300" s="119"/>
      <c r="AQ2300" s="119"/>
      <c r="AR2300" s="119"/>
      <c r="AS2300" s="119"/>
      <c r="AT2300" s="119"/>
      <c r="AU2300" s="119"/>
    </row>
    <row r="2301" spans="27:47">
      <c r="AA2301" s="119"/>
      <c r="AB2301" s="119"/>
      <c r="AC2301" s="119"/>
      <c r="AD2301" s="119"/>
      <c r="AE2301" s="119"/>
      <c r="AF2301" s="147"/>
      <c r="AG2301" s="146"/>
      <c r="AN2301" s="119"/>
      <c r="AO2301" s="119"/>
      <c r="AP2301" s="119"/>
      <c r="AQ2301" s="119"/>
      <c r="AR2301" s="119"/>
      <c r="AS2301" s="119"/>
      <c r="AT2301" s="119"/>
      <c r="AU2301" s="119"/>
    </row>
    <row r="2302" spans="27:47">
      <c r="AA2302" s="119"/>
      <c r="AB2302" s="119"/>
      <c r="AC2302" s="119"/>
      <c r="AD2302" s="119"/>
      <c r="AE2302" s="119"/>
      <c r="AF2302" s="147"/>
      <c r="AG2302" s="146"/>
      <c r="AN2302" s="119"/>
      <c r="AO2302" s="119"/>
      <c r="AP2302" s="119"/>
      <c r="AQ2302" s="119"/>
      <c r="AR2302" s="119"/>
      <c r="AS2302" s="119"/>
      <c r="AT2302" s="119"/>
      <c r="AU2302" s="119"/>
    </row>
    <row r="2303" spans="27:47">
      <c r="AA2303" s="119"/>
      <c r="AB2303" s="119"/>
      <c r="AC2303" s="119"/>
      <c r="AD2303" s="119"/>
      <c r="AE2303" s="119"/>
      <c r="AF2303" s="147"/>
      <c r="AG2303" s="146"/>
      <c r="AN2303" s="119"/>
      <c r="AO2303" s="119"/>
      <c r="AP2303" s="119"/>
      <c r="AQ2303" s="119"/>
      <c r="AR2303" s="119"/>
      <c r="AS2303" s="119"/>
      <c r="AT2303" s="119"/>
      <c r="AU2303" s="119"/>
    </row>
    <row r="2304" spans="27:47">
      <c r="AA2304" s="119"/>
      <c r="AB2304" s="119"/>
      <c r="AC2304" s="119"/>
      <c r="AD2304" s="119"/>
      <c r="AE2304" s="119"/>
      <c r="AF2304" s="147"/>
      <c r="AG2304" s="146"/>
      <c r="AN2304" s="119"/>
      <c r="AO2304" s="119"/>
      <c r="AP2304" s="119"/>
      <c r="AQ2304" s="119"/>
      <c r="AR2304" s="119"/>
      <c r="AS2304" s="119"/>
      <c r="AT2304" s="119"/>
      <c r="AU2304" s="119"/>
    </row>
    <row r="2305" spans="27:47">
      <c r="AA2305" s="119"/>
      <c r="AB2305" s="119"/>
      <c r="AC2305" s="119"/>
      <c r="AD2305" s="119"/>
      <c r="AE2305" s="119"/>
      <c r="AF2305" s="147"/>
      <c r="AG2305" s="146"/>
      <c r="AN2305" s="119"/>
      <c r="AO2305" s="119"/>
      <c r="AP2305" s="119"/>
      <c r="AQ2305" s="119"/>
      <c r="AR2305" s="119"/>
      <c r="AS2305" s="119"/>
      <c r="AT2305" s="119"/>
      <c r="AU2305" s="119"/>
    </row>
    <row r="2306" spans="27:47">
      <c r="AA2306" s="119"/>
      <c r="AB2306" s="119"/>
      <c r="AC2306" s="119"/>
      <c r="AD2306" s="119"/>
      <c r="AE2306" s="119"/>
      <c r="AF2306" s="147"/>
      <c r="AG2306" s="146"/>
      <c r="AN2306" s="119"/>
      <c r="AO2306" s="119"/>
      <c r="AP2306" s="119"/>
      <c r="AQ2306" s="119"/>
      <c r="AR2306" s="119"/>
      <c r="AS2306" s="119"/>
      <c r="AT2306" s="119"/>
      <c r="AU2306" s="119"/>
    </row>
    <row r="2307" spans="27:47">
      <c r="AA2307" s="119"/>
      <c r="AB2307" s="119"/>
      <c r="AC2307" s="119"/>
      <c r="AD2307" s="119"/>
      <c r="AE2307" s="119"/>
      <c r="AF2307" s="147"/>
      <c r="AG2307" s="146"/>
      <c r="AN2307" s="119"/>
      <c r="AO2307" s="119"/>
      <c r="AP2307" s="119"/>
      <c r="AQ2307" s="119"/>
      <c r="AR2307" s="119"/>
      <c r="AS2307" s="119"/>
      <c r="AT2307" s="119"/>
      <c r="AU2307" s="119"/>
    </row>
    <row r="2308" spans="27:47">
      <c r="AA2308" s="119"/>
      <c r="AB2308" s="119"/>
      <c r="AC2308" s="119"/>
      <c r="AD2308" s="119"/>
      <c r="AE2308" s="119"/>
      <c r="AF2308" s="147"/>
      <c r="AG2308" s="146"/>
      <c r="AN2308" s="119"/>
      <c r="AO2308" s="119"/>
      <c r="AP2308" s="119"/>
      <c r="AQ2308" s="119"/>
      <c r="AR2308" s="119"/>
      <c r="AS2308" s="119"/>
      <c r="AT2308" s="119"/>
      <c r="AU2308" s="119"/>
    </row>
    <row r="2309" spans="27:47">
      <c r="AA2309" s="119"/>
      <c r="AB2309" s="119"/>
      <c r="AC2309" s="119"/>
      <c r="AD2309" s="119"/>
      <c r="AE2309" s="119"/>
      <c r="AF2309" s="147"/>
      <c r="AG2309" s="146"/>
      <c r="AN2309" s="119"/>
      <c r="AO2309" s="119"/>
      <c r="AP2309" s="119"/>
      <c r="AQ2309" s="119"/>
      <c r="AR2309" s="119"/>
      <c r="AS2309" s="119"/>
      <c r="AT2309" s="119"/>
      <c r="AU2309" s="119"/>
    </row>
    <row r="2310" spans="27:47">
      <c r="AA2310" s="119"/>
      <c r="AB2310" s="119"/>
      <c r="AC2310" s="119"/>
      <c r="AD2310" s="119"/>
      <c r="AE2310" s="119"/>
      <c r="AF2310" s="147"/>
      <c r="AG2310" s="146"/>
      <c r="AN2310" s="119"/>
      <c r="AO2310" s="119"/>
      <c r="AP2310" s="119"/>
      <c r="AQ2310" s="119"/>
      <c r="AR2310" s="119"/>
      <c r="AS2310" s="119"/>
      <c r="AT2310" s="119"/>
      <c r="AU2310" s="119"/>
    </row>
    <row r="2311" spans="27:47">
      <c r="AA2311" s="119"/>
      <c r="AB2311" s="119"/>
      <c r="AC2311" s="119"/>
      <c r="AD2311" s="119"/>
      <c r="AE2311" s="119"/>
      <c r="AF2311" s="147"/>
      <c r="AG2311" s="146"/>
      <c r="AN2311" s="119"/>
      <c r="AO2311" s="119"/>
      <c r="AP2311" s="119"/>
      <c r="AQ2311" s="119"/>
      <c r="AR2311" s="119"/>
      <c r="AS2311" s="119"/>
      <c r="AT2311" s="119"/>
      <c r="AU2311" s="119"/>
    </row>
    <row r="2312" spans="27:47">
      <c r="AA2312" s="119"/>
      <c r="AB2312" s="119"/>
      <c r="AC2312" s="119"/>
      <c r="AD2312" s="119"/>
      <c r="AE2312" s="119"/>
      <c r="AF2312" s="147"/>
      <c r="AG2312" s="146"/>
      <c r="AN2312" s="119"/>
      <c r="AO2312" s="119"/>
      <c r="AP2312" s="119"/>
      <c r="AQ2312" s="119"/>
      <c r="AR2312" s="119"/>
      <c r="AS2312" s="119"/>
      <c r="AT2312" s="119"/>
      <c r="AU2312" s="119"/>
    </row>
    <row r="2313" spans="27:47">
      <c r="AA2313" s="119"/>
      <c r="AB2313" s="119"/>
      <c r="AC2313" s="119"/>
      <c r="AD2313" s="119"/>
      <c r="AE2313" s="119"/>
      <c r="AF2313" s="147"/>
      <c r="AG2313" s="146"/>
      <c r="AN2313" s="119"/>
      <c r="AO2313" s="119"/>
      <c r="AP2313" s="119"/>
      <c r="AQ2313" s="119"/>
      <c r="AR2313" s="119"/>
      <c r="AS2313" s="119"/>
      <c r="AT2313" s="119"/>
      <c r="AU2313" s="119"/>
    </row>
    <row r="2314" spans="27:47">
      <c r="AA2314" s="119"/>
      <c r="AB2314" s="119"/>
      <c r="AC2314" s="119"/>
      <c r="AD2314" s="119"/>
      <c r="AE2314" s="119"/>
      <c r="AF2314" s="147"/>
      <c r="AG2314" s="146"/>
      <c r="AN2314" s="119"/>
      <c r="AO2314" s="119"/>
      <c r="AP2314" s="119"/>
      <c r="AQ2314" s="119"/>
      <c r="AR2314" s="119"/>
      <c r="AS2314" s="119"/>
      <c r="AT2314" s="119"/>
      <c r="AU2314" s="119"/>
    </row>
    <row r="2315" spans="27:47">
      <c r="AA2315" s="119"/>
      <c r="AB2315" s="119"/>
      <c r="AC2315" s="119"/>
      <c r="AD2315" s="119"/>
      <c r="AE2315" s="119"/>
      <c r="AF2315" s="147"/>
      <c r="AG2315" s="146"/>
      <c r="AN2315" s="119"/>
      <c r="AO2315" s="119"/>
      <c r="AP2315" s="119"/>
      <c r="AQ2315" s="119"/>
      <c r="AR2315" s="119"/>
      <c r="AS2315" s="119"/>
      <c r="AT2315" s="119"/>
      <c r="AU2315" s="119"/>
    </row>
    <row r="2316" spans="27:47">
      <c r="AA2316" s="119"/>
      <c r="AB2316" s="119"/>
      <c r="AC2316" s="119"/>
      <c r="AD2316" s="119"/>
      <c r="AE2316" s="119"/>
      <c r="AF2316" s="147"/>
      <c r="AG2316" s="146"/>
      <c r="AN2316" s="119"/>
      <c r="AO2316" s="119"/>
      <c r="AP2316" s="119"/>
      <c r="AQ2316" s="119"/>
      <c r="AR2316" s="119"/>
      <c r="AS2316" s="119"/>
      <c r="AT2316" s="119"/>
      <c r="AU2316" s="119"/>
    </row>
    <row r="2317" spans="27:47">
      <c r="AA2317" s="119"/>
      <c r="AB2317" s="119"/>
      <c r="AC2317" s="119"/>
      <c r="AD2317" s="119"/>
      <c r="AE2317" s="119"/>
      <c r="AF2317" s="147"/>
      <c r="AG2317" s="146"/>
      <c r="AN2317" s="119"/>
      <c r="AO2317" s="119"/>
      <c r="AP2317" s="119"/>
      <c r="AQ2317" s="119"/>
      <c r="AR2317" s="119"/>
      <c r="AS2317" s="119"/>
      <c r="AT2317" s="119"/>
      <c r="AU2317" s="119"/>
    </row>
    <row r="2318" spans="27:47">
      <c r="AA2318" s="119"/>
      <c r="AB2318" s="119"/>
      <c r="AC2318" s="119"/>
      <c r="AD2318" s="119"/>
      <c r="AE2318" s="119"/>
      <c r="AF2318" s="147"/>
      <c r="AG2318" s="146"/>
      <c r="AN2318" s="119"/>
      <c r="AO2318" s="119"/>
      <c r="AP2318" s="119"/>
      <c r="AQ2318" s="119"/>
      <c r="AR2318" s="119"/>
      <c r="AS2318" s="119"/>
      <c r="AT2318" s="119"/>
      <c r="AU2318" s="119"/>
    </row>
    <row r="2319" spans="27:47">
      <c r="AA2319" s="119"/>
      <c r="AB2319" s="119"/>
      <c r="AC2319" s="119"/>
      <c r="AD2319" s="119"/>
      <c r="AE2319" s="119"/>
      <c r="AF2319" s="147"/>
      <c r="AG2319" s="146"/>
      <c r="AN2319" s="119"/>
      <c r="AO2319" s="119"/>
      <c r="AP2319" s="119"/>
      <c r="AQ2319" s="119"/>
      <c r="AR2319" s="119"/>
      <c r="AS2319" s="119"/>
      <c r="AT2319" s="119"/>
      <c r="AU2319" s="119"/>
    </row>
    <row r="2320" spans="27:47">
      <c r="AA2320" s="119"/>
      <c r="AB2320" s="119"/>
      <c r="AC2320" s="119"/>
      <c r="AD2320" s="119"/>
      <c r="AE2320" s="119"/>
      <c r="AF2320" s="147"/>
      <c r="AG2320" s="146"/>
      <c r="AN2320" s="119"/>
      <c r="AO2320" s="119"/>
      <c r="AP2320" s="119"/>
      <c r="AQ2320" s="119"/>
      <c r="AR2320" s="119"/>
      <c r="AS2320" s="119"/>
      <c r="AT2320" s="119"/>
      <c r="AU2320" s="119"/>
    </row>
    <row r="2321" spans="27:47">
      <c r="AA2321" s="119"/>
      <c r="AB2321" s="119"/>
      <c r="AC2321" s="119"/>
      <c r="AD2321" s="119"/>
      <c r="AE2321" s="119"/>
      <c r="AF2321" s="147"/>
      <c r="AG2321" s="146"/>
      <c r="AN2321" s="119"/>
      <c r="AO2321" s="119"/>
      <c r="AP2321" s="119"/>
      <c r="AQ2321" s="119"/>
      <c r="AR2321" s="119"/>
      <c r="AS2321" s="119"/>
      <c r="AT2321" s="119"/>
      <c r="AU2321" s="119"/>
    </row>
    <row r="2322" spans="27:47">
      <c r="AA2322" s="119"/>
      <c r="AB2322" s="119"/>
      <c r="AC2322" s="119"/>
      <c r="AD2322" s="119"/>
      <c r="AE2322" s="119"/>
      <c r="AF2322" s="147"/>
      <c r="AG2322" s="146"/>
      <c r="AN2322" s="119"/>
      <c r="AO2322" s="119"/>
      <c r="AP2322" s="119"/>
      <c r="AQ2322" s="119"/>
      <c r="AR2322" s="119"/>
      <c r="AS2322" s="119"/>
      <c r="AT2322" s="119"/>
      <c r="AU2322" s="119"/>
    </row>
    <row r="2323" spans="27:47">
      <c r="AA2323" s="119"/>
      <c r="AB2323" s="119"/>
      <c r="AC2323" s="119"/>
      <c r="AD2323" s="119"/>
      <c r="AE2323" s="119"/>
      <c r="AF2323" s="147"/>
      <c r="AG2323" s="146"/>
      <c r="AN2323" s="119"/>
      <c r="AO2323" s="119"/>
      <c r="AP2323" s="119"/>
      <c r="AQ2323" s="119"/>
      <c r="AR2323" s="119"/>
      <c r="AS2323" s="119"/>
      <c r="AT2323" s="119"/>
      <c r="AU2323" s="119"/>
    </row>
    <row r="2324" spans="27:47">
      <c r="AA2324" s="119"/>
      <c r="AB2324" s="119"/>
      <c r="AC2324" s="119"/>
      <c r="AD2324" s="119"/>
      <c r="AE2324" s="119"/>
      <c r="AF2324" s="147"/>
      <c r="AG2324" s="146"/>
      <c r="AN2324" s="119"/>
      <c r="AO2324" s="119"/>
      <c r="AP2324" s="119"/>
      <c r="AQ2324" s="119"/>
      <c r="AR2324" s="119"/>
      <c r="AS2324" s="119"/>
      <c r="AT2324" s="119"/>
      <c r="AU2324" s="119"/>
    </row>
    <row r="2325" spans="27:47">
      <c r="AA2325" s="119"/>
      <c r="AB2325" s="119"/>
      <c r="AC2325" s="119"/>
      <c r="AD2325" s="119"/>
      <c r="AE2325" s="119"/>
      <c r="AF2325" s="147"/>
      <c r="AG2325" s="146"/>
      <c r="AN2325" s="119"/>
      <c r="AO2325" s="119"/>
      <c r="AP2325" s="119"/>
      <c r="AQ2325" s="119"/>
      <c r="AR2325" s="119"/>
      <c r="AS2325" s="119"/>
      <c r="AT2325" s="119"/>
      <c r="AU2325" s="119"/>
    </row>
    <row r="2326" spans="27:47">
      <c r="AA2326" s="119"/>
      <c r="AB2326" s="119"/>
      <c r="AC2326" s="119"/>
      <c r="AD2326" s="119"/>
      <c r="AE2326" s="119"/>
      <c r="AF2326" s="147"/>
      <c r="AG2326" s="146"/>
      <c r="AN2326" s="119"/>
      <c r="AO2326" s="119"/>
      <c r="AP2326" s="119"/>
      <c r="AQ2326" s="119"/>
      <c r="AR2326" s="119"/>
      <c r="AS2326" s="119"/>
      <c r="AT2326" s="119"/>
      <c r="AU2326" s="119"/>
    </row>
    <row r="2327" spans="27:47">
      <c r="AA2327" s="119"/>
      <c r="AB2327" s="119"/>
      <c r="AC2327" s="119"/>
      <c r="AD2327" s="119"/>
      <c r="AE2327" s="119"/>
      <c r="AF2327" s="147"/>
      <c r="AG2327" s="146"/>
      <c r="AN2327" s="119"/>
      <c r="AO2327" s="119"/>
      <c r="AP2327" s="119"/>
      <c r="AQ2327" s="119"/>
      <c r="AR2327" s="119"/>
      <c r="AS2327" s="119"/>
      <c r="AT2327" s="119"/>
      <c r="AU2327" s="119"/>
    </row>
    <row r="2328" spans="27:47">
      <c r="AA2328" s="119"/>
      <c r="AB2328" s="119"/>
      <c r="AC2328" s="119"/>
      <c r="AD2328" s="119"/>
      <c r="AE2328" s="119"/>
      <c r="AF2328" s="147"/>
      <c r="AG2328" s="146"/>
      <c r="AN2328" s="119"/>
      <c r="AO2328" s="119"/>
      <c r="AP2328" s="119"/>
      <c r="AQ2328" s="119"/>
      <c r="AR2328" s="119"/>
      <c r="AS2328" s="119"/>
      <c r="AT2328" s="119"/>
      <c r="AU2328" s="119"/>
    </row>
    <row r="2329" spans="27:47">
      <c r="AA2329" s="119"/>
      <c r="AB2329" s="119"/>
      <c r="AC2329" s="119"/>
      <c r="AD2329" s="119"/>
      <c r="AE2329" s="119"/>
      <c r="AF2329" s="147"/>
      <c r="AG2329" s="146"/>
      <c r="AN2329" s="119"/>
      <c r="AO2329" s="119"/>
      <c r="AP2329" s="119"/>
      <c r="AQ2329" s="119"/>
      <c r="AR2329" s="119"/>
      <c r="AS2329" s="119"/>
      <c r="AT2329" s="119"/>
      <c r="AU2329" s="119"/>
    </row>
    <row r="2330" spans="27:47">
      <c r="AA2330" s="119"/>
      <c r="AB2330" s="119"/>
      <c r="AC2330" s="119"/>
      <c r="AD2330" s="119"/>
      <c r="AE2330" s="119"/>
      <c r="AF2330" s="147"/>
      <c r="AG2330" s="146"/>
      <c r="AN2330" s="119"/>
      <c r="AO2330" s="119"/>
      <c r="AP2330" s="119"/>
      <c r="AQ2330" s="119"/>
      <c r="AR2330" s="119"/>
      <c r="AS2330" s="119"/>
      <c r="AT2330" s="119"/>
      <c r="AU2330" s="119"/>
    </row>
    <row r="2331" spans="27:47">
      <c r="AA2331" s="119"/>
      <c r="AB2331" s="119"/>
      <c r="AC2331" s="119"/>
      <c r="AD2331" s="119"/>
      <c r="AE2331" s="119"/>
      <c r="AF2331" s="147"/>
      <c r="AG2331" s="146"/>
      <c r="AN2331" s="119"/>
      <c r="AO2331" s="119"/>
      <c r="AP2331" s="119"/>
      <c r="AQ2331" s="119"/>
      <c r="AR2331" s="119"/>
      <c r="AS2331" s="119"/>
      <c r="AT2331" s="119"/>
      <c r="AU2331" s="119"/>
    </row>
    <row r="2332" spans="27:47">
      <c r="AA2332" s="119"/>
      <c r="AB2332" s="119"/>
      <c r="AC2332" s="119"/>
      <c r="AD2332" s="119"/>
      <c r="AE2332" s="119"/>
      <c r="AF2332" s="147"/>
      <c r="AG2332" s="146"/>
      <c r="AN2332" s="119"/>
      <c r="AO2332" s="119"/>
      <c r="AP2332" s="119"/>
      <c r="AQ2332" s="119"/>
      <c r="AR2332" s="119"/>
      <c r="AS2332" s="119"/>
      <c r="AT2332" s="119"/>
      <c r="AU2332" s="119"/>
    </row>
    <row r="2333" spans="27:47">
      <c r="AA2333" s="119"/>
      <c r="AB2333" s="119"/>
      <c r="AC2333" s="119"/>
      <c r="AD2333" s="119"/>
      <c r="AE2333" s="119"/>
      <c r="AF2333" s="147"/>
      <c r="AG2333" s="146"/>
      <c r="AN2333" s="119"/>
      <c r="AO2333" s="119"/>
      <c r="AP2333" s="119"/>
      <c r="AQ2333" s="119"/>
      <c r="AR2333" s="119"/>
      <c r="AS2333" s="119"/>
      <c r="AT2333" s="119"/>
      <c r="AU2333" s="119"/>
    </row>
    <row r="2334" spans="27:47">
      <c r="AA2334" s="119"/>
      <c r="AB2334" s="119"/>
      <c r="AC2334" s="119"/>
      <c r="AD2334" s="119"/>
      <c r="AE2334" s="119"/>
      <c r="AF2334" s="147"/>
      <c r="AG2334" s="146"/>
      <c r="AN2334" s="119"/>
      <c r="AO2334" s="119"/>
      <c r="AP2334" s="119"/>
      <c r="AQ2334" s="119"/>
      <c r="AR2334" s="119"/>
      <c r="AS2334" s="119"/>
      <c r="AT2334" s="119"/>
      <c r="AU2334" s="119"/>
    </row>
    <row r="2335" spans="27:47">
      <c r="AA2335" s="119"/>
      <c r="AB2335" s="119"/>
      <c r="AC2335" s="119"/>
      <c r="AD2335" s="119"/>
      <c r="AE2335" s="119"/>
      <c r="AF2335" s="147"/>
      <c r="AG2335" s="146"/>
      <c r="AN2335" s="119"/>
      <c r="AO2335" s="119"/>
      <c r="AP2335" s="119"/>
      <c r="AQ2335" s="119"/>
      <c r="AR2335" s="119"/>
      <c r="AS2335" s="119"/>
      <c r="AT2335" s="119"/>
      <c r="AU2335" s="119"/>
    </row>
    <row r="2336" spans="27:47">
      <c r="AA2336" s="119"/>
      <c r="AB2336" s="119"/>
      <c r="AC2336" s="119"/>
      <c r="AD2336" s="119"/>
      <c r="AE2336" s="119"/>
      <c r="AF2336" s="147"/>
      <c r="AG2336" s="146"/>
      <c r="AN2336" s="119"/>
      <c r="AO2336" s="119"/>
      <c r="AP2336" s="119"/>
      <c r="AQ2336" s="119"/>
      <c r="AR2336" s="119"/>
      <c r="AS2336" s="119"/>
      <c r="AT2336" s="119"/>
      <c r="AU2336" s="119"/>
    </row>
    <row r="2337" spans="27:47">
      <c r="AA2337" s="119"/>
      <c r="AB2337" s="119"/>
      <c r="AC2337" s="119"/>
      <c r="AD2337" s="119"/>
      <c r="AE2337" s="119"/>
      <c r="AF2337" s="147"/>
      <c r="AG2337" s="146"/>
      <c r="AN2337" s="119"/>
      <c r="AO2337" s="119"/>
      <c r="AP2337" s="119"/>
      <c r="AQ2337" s="119"/>
      <c r="AR2337" s="119"/>
      <c r="AS2337" s="119"/>
      <c r="AT2337" s="119"/>
      <c r="AU2337" s="119"/>
    </row>
    <row r="2338" spans="27:47">
      <c r="AA2338" s="119"/>
      <c r="AB2338" s="119"/>
      <c r="AC2338" s="119"/>
      <c r="AD2338" s="119"/>
      <c r="AE2338" s="119"/>
      <c r="AF2338" s="147"/>
      <c r="AG2338" s="146"/>
      <c r="AN2338" s="119"/>
      <c r="AO2338" s="119"/>
      <c r="AP2338" s="119"/>
      <c r="AQ2338" s="119"/>
      <c r="AR2338" s="119"/>
      <c r="AS2338" s="119"/>
      <c r="AT2338" s="119"/>
      <c r="AU2338" s="119"/>
    </row>
    <row r="2339" spans="27:47">
      <c r="AA2339" s="119"/>
      <c r="AB2339" s="119"/>
      <c r="AC2339" s="119"/>
      <c r="AD2339" s="119"/>
      <c r="AE2339" s="119"/>
      <c r="AF2339" s="147"/>
      <c r="AG2339" s="146"/>
      <c r="AN2339" s="119"/>
      <c r="AO2339" s="119"/>
      <c r="AP2339" s="119"/>
      <c r="AQ2339" s="119"/>
      <c r="AR2339" s="119"/>
      <c r="AS2339" s="119"/>
      <c r="AT2339" s="119"/>
      <c r="AU2339" s="119"/>
    </row>
    <row r="2340" spans="27:47">
      <c r="AA2340" s="119"/>
      <c r="AB2340" s="119"/>
      <c r="AC2340" s="119"/>
      <c r="AD2340" s="119"/>
      <c r="AE2340" s="119"/>
      <c r="AF2340" s="147"/>
      <c r="AG2340" s="146"/>
      <c r="AN2340" s="119"/>
      <c r="AO2340" s="119"/>
      <c r="AP2340" s="119"/>
      <c r="AQ2340" s="119"/>
      <c r="AR2340" s="119"/>
      <c r="AS2340" s="119"/>
      <c r="AT2340" s="119"/>
      <c r="AU2340" s="119"/>
    </row>
    <row r="2341" spans="27:47">
      <c r="AA2341" s="119"/>
      <c r="AB2341" s="119"/>
      <c r="AC2341" s="119"/>
      <c r="AD2341" s="119"/>
      <c r="AE2341" s="119"/>
      <c r="AF2341" s="147"/>
      <c r="AG2341" s="146"/>
      <c r="AN2341" s="119"/>
      <c r="AO2341" s="119"/>
      <c r="AP2341" s="119"/>
      <c r="AQ2341" s="119"/>
      <c r="AR2341" s="119"/>
      <c r="AS2341" s="119"/>
      <c r="AT2341" s="119"/>
      <c r="AU2341" s="119"/>
    </row>
    <row r="2342" spans="27:47">
      <c r="AA2342" s="119"/>
      <c r="AB2342" s="119"/>
      <c r="AC2342" s="119"/>
      <c r="AD2342" s="119"/>
      <c r="AE2342" s="119"/>
      <c r="AF2342" s="147"/>
      <c r="AG2342" s="146"/>
      <c r="AN2342" s="119"/>
      <c r="AO2342" s="119"/>
      <c r="AP2342" s="119"/>
      <c r="AQ2342" s="119"/>
      <c r="AR2342" s="119"/>
      <c r="AS2342" s="119"/>
      <c r="AT2342" s="119"/>
      <c r="AU2342" s="119"/>
    </row>
    <row r="2343" spans="27:47">
      <c r="AA2343" s="119"/>
      <c r="AB2343" s="119"/>
      <c r="AC2343" s="119"/>
      <c r="AD2343" s="119"/>
      <c r="AE2343" s="119"/>
      <c r="AF2343" s="147"/>
      <c r="AG2343" s="146"/>
      <c r="AN2343" s="119"/>
      <c r="AO2343" s="119"/>
      <c r="AP2343" s="119"/>
      <c r="AQ2343" s="119"/>
      <c r="AR2343" s="119"/>
      <c r="AS2343" s="119"/>
      <c r="AT2343" s="119"/>
      <c r="AU2343" s="119"/>
    </row>
    <row r="2344" spans="27:47">
      <c r="AA2344" s="119"/>
      <c r="AB2344" s="119"/>
      <c r="AC2344" s="119"/>
      <c r="AD2344" s="119"/>
      <c r="AE2344" s="119"/>
      <c r="AF2344" s="147"/>
      <c r="AG2344" s="146"/>
      <c r="AN2344" s="119"/>
      <c r="AO2344" s="119"/>
      <c r="AP2344" s="119"/>
      <c r="AQ2344" s="119"/>
      <c r="AR2344" s="119"/>
      <c r="AS2344" s="119"/>
      <c r="AT2344" s="119"/>
      <c r="AU2344" s="119"/>
    </row>
    <row r="2345" spans="27:47">
      <c r="AA2345" s="119"/>
      <c r="AB2345" s="119"/>
      <c r="AC2345" s="119"/>
      <c r="AD2345" s="119"/>
      <c r="AE2345" s="119"/>
      <c r="AF2345" s="147"/>
      <c r="AG2345" s="146"/>
      <c r="AN2345" s="119"/>
      <c r="AO2345" s="119"/>
      <c r="AP2345" s="119"/>
      <c r="AQ2345" s="119"/>
      <c r="AR2345" s="119"/>
      <c r="AS2345" s="119"/>
      <c r="AT2345" s="119"/>
      <c r="AU2345" s="119"/>
    </row>
    <row r="2346" spans="27:47">
      <c r="AA2346" s="119"/>
      <c r="AB2346" s="119"/>
      <c r="AC2346" s="119"/>
      <c r="AD2346" s="119"/>
      <c r="AE2346" s="119"/>
      <c r="AF2346" s="147"/>
      <c r="AG2346" s="146"/>
      <c r="AN2346" s="119"/>
      <c r="AO2346" s="119"/>
      <c r="AP2346" s="119"/>
      <c r="AQ2346" s="119"/>
      <c r="AR2346" s="119"/>
      <c r="AS2346" s="119"/>
      <c r="AT2346" s="119"/>
      <c r="AU2346" s="119"/>
    </row>
    <row r="2347" spans="27:47">
      <c r="AA2347" s="119"/>
      <c r="AB2347" s="119"/>
      <c r="AC2347" s="119"/>
      <c r="AD2347" s="119"/>
      <c r="AE2347" s="119"/>
      <c r="AF2347" s="147"/>
      <c r="AG2347" s="146"/>
      <c r="AN2347" s="119"/>
      <c r="AO2347" s="119"/>
      <c r="AP2347" s="119"/>
      <c r="AQ2347" s="119"/>
      <c r="AR2347" s="119"/>
      <c r="AS2347" s="119"/>
      <c r="AT2347" s="119"/>
      <c r="AU2347" s="119"/>
    </row>
    <row r="2348" spans="27:47">
      <c r="AA2348" s="119"/>
      <c r="AB2348" s="119"/>
      <c r="AC2348" s="119"/>
      <c r="AD2348" s="119"/>
      <c r="AE2348" s="119"/>
      <c r="AF2348" s="147"/>
      <c r="AG2348" s="146"/>
      <c r="AN2348" s="119"/>
      <c r="AO2348" s="119"/>
      <c r="AP2348" s="119"/>
      <c r="AQ2348" s="119"/>
      <c r="AR2348" s="119"/>
      <c r="AS2348" s="119"/>
      <c r="AT2348" s="119"/>
      <c r="AU2348" s="119"/>
    </row>
    <row r="2349" spans="27:47">
      <c r="AA2349" s="119"/>
      <c r="AB2349" s="119"/>
      <c r="AC2349" s="119"/>
      <c r="AD2349" s="119"/>
      <c r="AE2349" s="119"/>
      <c r="AF2349" s="147"/>
      <c r="AG2349" s="146"/>
      <c r="AN2349" s="119"/>
      <c r="AO2349" s="119"/>
      <c r="AP2349" s="119"/>
      <c r="AQ2349" s="119"/>
      <c r="AR2349" s="119"/>
      <c r="AS2349" s="119"/>
      <c r="AT2349" s="119"/>
      <c r="AU2349" s="119"/>
    </row>
    <row r="2350" spans="27:47">
      <c r="AA2350" s="119"/>
      <c r="AB2350" s="119"/>
      <c r="AC2350" s="119"/>
      <c r="AD2350" s="119"/>
      <c r="AE2350" s="119"/>
      <c r="AF2350" s="147"/>
      <c r="AG2350" s="146"/>
      <c r="AN2350" s="119"/>
      <c r="AO2350" s="119"/>
      <c r="AP2350" s="119"/>
      <c r="AQ2350" s="119"/>
      <c r="AR2350" s="119"/>
      <c r="AS2350" s="119"/>
      <c r="AT2350" s="119"/>
      <c r="AU2350" s="119"/>
    </row>
    <row r="2351" spans="27:47">
      <c r="AA2351" s="119"/>
      <c r="AB2351" s="119"/>
      <c r="AC2351" s="119"/>
      <c r="AD2351" s="119"/>
      <c r="AE2351" s="119"/>
      <c r="AF2351" s="147"/>
      <c r="AG2351" s="146"/>
      <c r="AN2351" s="119"/>
      <c r="AO2351" s="119"/>
      <c r="AP2351" s="119"/>
      <c r="AQ2351" s="119"/>
      <c r="AR2351" s="119"/>
      <c r="AS2351" s="119"/>
      <c r="AT2351" s="119"/>
      <c r="AU2351" s="119"/>
    </row>
    <row r="2352" spans="27:47">
      <c r="AA2352" s="119"/>
      <c r="AB2352" s="119"/>
      <c r="AC2352" s="119"/>
      <c r="AD2352" s="119"/>
      <c r="AE2352" s="119"/>
      <c r="AF2352" s="147"/>
      <c r="AG2352" s="146"/>
      <c r="AN2352" s="119"/>
      <c r="AO2352" s="119"/>
      <c r="AP2352" s="119"/>
      <c r="AQ2352" s="119"/>
      <c r="AR2352" s="119"/>
      <c r="AS2352" s="119"/>
      <c r="AT2352" s="119"/>
      <c r="AU2352" s="119"/>
    </row>
    <row r="2353" spans="27:47">
      <c r="AA2353" s="119"/>
      <c r="AB2353" s="119"/>
      <c r="AC2353" s="119"/>
      <c r="AD2353" s="119"/>
      <c r="AE2353" s="119"/>
      <c r="AF2353" s="147"/>
      <c r="AG2353" s="146"/>
      <c r="AN2353" s="119"/>
      <c r="AO2353" s="119"/>
      <c r="AP2353" s="119"/>
      <c r="AQ2353" s="119"/>
      <c r="AR2353" s="119"/>
      <c r="AS2353" s="119"/>
      <c r="AT2353" s="119"/>
      <c r="AU2353" s="119"/>
    </row>
    <row r="2354" spans="27:47">
      <c r="AA2354" s="119"/>
      <c r="AB2354" s="119"/>
      <c r="AC2354" s="119"/>
      <c r="AD2354" s="119"/>
      <c r="AE2354" s="119"/>
      <c r="AF2354" s="147"/>
      <c r="AG2354" s="146"/>
      <c r="AN2354" s="119"/>
      <c r="AO2354" s="119"/>
      <c r="AP2354" s="119"/>
      <c r="AQ2354" s="119"/>
      <c r="AR2354" s="119"/>
      <c r="AS2354" s="119"/>
      <c r="AT2354" s="119"/>
      <c r="AU2354" s="119"/>
    </row>
    <row r="2355" spans="27:47">
      <c r="AA2355" s="119"/>
      <c r="AB2355" s="119"/>
      <c r="AC2355" s="119"/>
      <c r="AD2355" s="119"/>
      <c r="AE2355" s="119"/>
      <c r="AF2355" s="147"/>
      <c r="AG2355" s="146"/>
      <c r="AN2355" s="119"/>
      <c r="AO2355" s="119"/>
      <c r="AP2355" s="119"/>
      <c r="AQ2355" s="119"/>
      <c r="AR2355" s="119"/>
      <c r="AS2355" s="119"/>
      <c r="AT2355" s="119"/>
      <c r="AU2355" s="119"/>
    </row>
    <row r="2356" spans="27:47">
      <c r="AA2356" s="119"/>
      <c r="AB2356" s="119"/>
      <c r="AC2356" s="119"/>
      <c r="AD2356" s="119"/>
      <c r="AE2356" s="119"/>
      <c r="AF2356" s="147"/>
      <c r="AG2356" s="146"/>
      <c r="AN2356" s="119"/>
      <c r="AO2356" s="119"/>
      <c r="AP2356" s="119"/>
      <c r="AQ2356" s="119"/>
      <c r="AR2356" s="119"/>
      <c r="AS2356" s="119"/>
      <c r="AT2356" s="119"/>
      <c r="AU2356" s="119"/>
    </row>
    <row r="2357" spans="27:47">
      <c r="AA2357" s="119"/>
      <c r="AB2357" s="119"/>
      <c r="AC2357" s="119"/>
      <c r="AD2357" s="119"/>
      <c r="AE2357" s="119"/>
      <c r="AF2357" s="147"/>
      <c r="AG2357" s="146"/>
      <c r="AN2357" s="119"/>
      <c r="AO2357" s="119"/>
      <c r="AP2357" s="119"/>
      <c r="AQ2357" s="119"/>
      <c r="AR2357" s="119"/>
      <c r="AS2357" s="119"/>
      <c r="AT2357" s="119"/>
      <c r="AU2357" s="119"/>
    </row>
    <row r="2358" spans="27:47">
      <c r="AA2358" s="119"/>
      <c r="AB2358" s="119"/>
      <c r="AC2358" s="119"/>
      <c r="AD2358" s="119"/>
      <c r="AE2358" s="119"/>
      <c r="AF2358" s="147"/>
      <c r="AG2358" s="146"/>
      <c r="AN2358" s="119"/>
      <c r="AO2358" s="119"/>
      <c r="AP2358" s="119"/>
      <c r="AQ2358" s="119"/>
      <c r="AR2358" s="119"/>
      <c r="AS2358" s="119"/>
      <c r="AT2358" s="119"/>
      <c r="AU2358" s="119"/>
    </row>
    <row r="2359" spans="27:47">
      <c r="AA2359" s="119"/>
      <c r="AB2359" s="119"/>
      <c r="AC2359" s="119"/>
      <c r="AD2359" s="119"/>
      <c r="AE2359" s="119"/>
      <c r="AF2359" s="147"/>
      <c r="AG2359" s="146"/>
      <c r="AN2359" s="119"/>
      <c r="AO2359" s="119"/>
      <c r="AP2359" s="119"/>
      <c r="AQ2359" s="119"/>
      <c r="AR2359" s="119"/>
      <c r="AS2359" s="119"/>
      <c r="AT2359" s="119"/>
      <c r="AU2359" s="119"/>
    </row>
    <row r="2360" spans="27:47">
      <c r="AA2360" s="119"/>
      <c r="AB2360" s="119"/>
      <c r="AC2360" s="119"/>
      <c r="AD2360" s="119"/>
      <c r="AE2360" s="119"/>
      <c r="AF2360" s="147"/>
      <c r="AG2360" s="146"/>
      <c r="AN2360" s="119"/>
      <c r="AO2360" s="119"/>
      <c r="AP2360" s="119"/>
      <c r="AQ2360" s="119"/>
      <c r="AR2360" s="119"/>
      <c r="AS2360" s="119"/>
      <c r="AT2360" s="119"/>
      <c r="AU2360" s="119"/>
    </row>
    <row r="2361" spans="27:47">
      <c r="AA2361" s="119"/>
      <c r="AB2361" s="119"/>
      <c r="AC2361" s="119"/>
      <c r="AD2361" s="119"/>
      <c r="AE2361" s="119"/>
      <c r="AF2361" s="147"/>
      <c r="AG2361" s="146"/>
      <c r="AN2361" s="119"/>
      <c r="AO2361" s="119"/>
      <c r="AP2361" s="119"/>
      <c r="AQ2361" s="119"/>
      <c r="AR2361" s="119"/>
      <c r="AS2361" s="119"/>
      <c r="AT2361" s="119"/>
      <c r="AU2361" s="119"/>
    </row>
    <row r="2362" spans="27:47">
      <c r="AA2362" s="119"/>
      <c r="AB2362" s="119"/>
      <c r="AC2362" s="119"/>
      <c r="AD2362" s="119"/>
      <c r="AE2362" s="119"/>
      <c r="AF2362" s="147"/>
      <c r="AG2362" s="146"/>
      <c r="AN2362" s="119"/>
      <c r="AO2362" s="119"/>
      <c r="AP2362" s="119"/>
      <c r="AQ2362" s="119"/>
      <c r="AR2362" s="119"/>
      <c r="AS2362" s="119"/>
      <c r="AT2362" s="119"/>
      <c r="AU2362" s="119"/>
    </row>
    <row r="2363" spans="27:47">
      <c r="AA2363" s="119"/>
      <c r="AB2363" s="119"/>
      <c r="AC2363" s="119"/>
      <c r="AD2363" s="119"/>
      <c r="AE2363" s="119"/>
      <c r="AF2363" s="147"/>
      <c r="AG2363" s="146"/>
      <c r="AN2363" s="119"/>
      <c r="AO2363" s="119"/>
      <c r="AP2363" s="119"/>
      <c r="AQ2363" s="119"/>
      <c r="AR2363" s="119"/>
      <c r="AS2363" s="119"/>
      <c r="AT2363" s="119"/>
      <c r="AU2363" s="119"/>
    </row>
    <row r="2364" spans="27:47">
      <c r="AA2364" s="119"/>
      <c r="AB2364" s="119"/>
      <c r="AC2364" s="119"/>
      <c r="AD2364" s="119"/>
      <c r="AE2364" s="119"/>
      <c r="AF2364" s="147"/>
      <c r="AG2364" s="146"/>
      <c r="AN2364" s="119"/>
      <c r="AO2364" s="119"/>
      <c r="AP2364" s="119"/>
      <c r="AQ2364" s="119"/>
      <c r="AR2364" s="119"/>
      <c r="AS2364" s="119"/>
      <c r="AT2364" s="119"/>
      <c r="AU2364" s="119"/>
    </row>
    <row r="2365" spans="27:47">
      <c r="AA2365" s="119"/>
      <c r="AB2365" s="119"/>
      <c r="AC2365" s="119"/>
      <c r="AD2365" s="119"/>
      <c r="AE2365" s="119"/>
      <c r="AF2365" s="147"/>
      <c r="AG2365" s="146"/>
      <c r="AN2365" s="119"/>
      <c r="AO2365" s="119"/>
      <c r="AP2365" s="119"/>
      <c r="AQ2365" s="119"/>
      <c r="AR2365" s="119"/>
      <c r="AS2365" s="119"/>
      <c r="AT2365" s="119"/>
      <c r="AU2365" s="119"/>
    </row>
    <row r="2366" spans="27:47">
      <c r="AA2366" s="119"/>
      <c r="AB2366" s="119"/>
      <c r="AC2366" s="119"/>
      <c r="AD2366" s="119"/>
      <c r="AE2366" s="119"/>
      <c r="AF2366" s="147"/>
      <c r="AG2366" s="146"/>
      <c r="AN2366" s="119"/>
      <c r="AO2366" s="119"/>
      <c r="AP2366" s="119"/>
      <c r="AQ2366" s="119"/>
      <c r="AR2366" s="119"/>
      <c r="AS2366" s="119"/>
      <c r="AT2366" s="119"/>
      <c r="AU2366" s="119"/>
    </row>
    <row r="2367" spans="27:47">
      <c r="AA2367" s="119"/>
      <c r="AB2367" s="119"/>
      <c r="AC2367" s="119"/>
      <c r="AD2367" s="119"/>
      <c r="AE2367" s="119"/>
      <c r="AF2367" s="147"/>
      <c r="AG2367" s="146"/>
      <c r="AN2367" s="119"/>
      <c r="AO2367" s="119"/>
      <c r="AP2367" s="119"/>
      <c r="AQ2367" s="119"/>
      <c r="AR2367" s="119"/>
      <c r="AS2367" s="119"/>
      <c r="AT2367" s="119"/>
      <c r="AU2367" s="119"/>
    </row>
    <row r="2368" spans="27:47">
      <c r="AA2368" s="119"/>
      <c r="AB2368" s="119"/>
      <c r="AC2368" s="119"/>
      <c r="AD2368" s="119"/>
      <c r="AE2368" s="119"/>
      <c r="AF2368" s="147"/>
      <c r="AG2368" s="146"/>
      <c r="AN2368" s="119"/>
      <c r="AO2368" s="119"/>
      <c r="AP2368" s="119"/>
      <c r="AQ2368" s="119"/>
      <c r="AR2368" s="119"/>
      <c r="AS2368" s="119"/>
      <c r="AT2368" s="119"/>
      <c r="AU2368" s="119"/>
    </row>
    <row r="2369" spans="27:47">
      <c r="AA2369" s="119"/>
      <c r="AB2369" s="119"/>
      <c r="AC2369" s="119"/>
      <c r="AD2369" s="119"/>
      <c r="AE2369" s="119"/>
      <c r="AF2369" s="147"/>
      <c r="AG2369" s="146"/>
      <c r="AN2369" s="119"/>
      <c r="AO2369" s="119"/>
      <c r="AP2369" s="119"/>
      <c r="AQ2369" s="119"/>
      <c r="AR2369" s="119"/>
      <c r="AS2369" s="119"/>
      <c r="AT2369" s="119"/>
      <c r="AU2369" s="119"/>
    </row>
    <row r="2370" spans="27:47">
      <c r="AA2370" s="119"/>
      <c r="AB2370" s="119"/>
      <c r="AC2370" s="119"/>
      <c r="AD2370" s="119"/>
      <c r="AE2370" s="119"/>
      <c r="AF2370" s="147"/>
      <c r="AG2370" s="146"/>
      <c r="AN2370" s="119"/>
      <c r="AO2370" s="119"/>
      <c r="AP2370" s="119"/>
      <c r="AQ2370" s="119"/>
      <c r="AR2370" s="119"/>
      <c r="AS2370" s="119"/>
      <c r="AT2370" s="119"/>
      <c r="AU2370" s="119"/>
    </row>
    <row r="2371" spans="27:47">
      <c r="AA2371" s="119"/>
      <c r="AB2371" s="119"/>
      <c r="AC2371" s="119"/>
      <c r="AD2371" s="119"/>
      <c r="AE2371" s="119"/>
      <c r="AF2371" s="147"/>
      <c r="AG2371" s="146"/>
      <c r="AN2371" s="119"/>
      <c r="AO2371" s="119"/>
      <c r="AP2371" s="119"/>
      <c r="AQ2371" s="119"/>
      <c r="AR2371" s="119"/>
      <c r="AS2371" s="119"/>
      <c r="AT2371" s="119"/>
      <c r="AU2371" s="119"/>
    </row>
    <row r="2372" spans="27:47">
      <c r="AA2372" s="119"/>
      <c r="AB2372" s="119"/>
      <c r="AC2372" s="119"/>
      <c r="AD2372" s="119"/>
      <c r="AE2372" s="119"/>
      <c r="AF2372" s="147"/>
      <c r="AG2372" s="146"/>
      <c r="AN2372" s="119"/>
      <c r="AO2372" s="119"/>
      <c r="AP2372" s="119"/>
      <c r="AQ2372" s="119"/>
      <c r="AR2372" s="119"/>
      <c r="AS2372" s="119"/>
      <c r="AT2372" s="119"/>
      <c r="AU2372" s="119"/>
    </row>
    <row r="2373" spans="27:47">
      <c r="AA2373" s="119"/>
      <c r="AB2373" s="119"/>
      <c r="AC2373" s="119"/>
      <c r="AD2373" s="119"/>
      <c r="AE2373" s="119"/>
      <c r="AF2373" s="147"/>
      <c r="AG2373" s="146"/>
      <c r="AN2373" s="119"/>
      <c r="AO2373" s="119"/>
      <c r="AP2373" s="119"/>
      <c r="AQ2373" s="119"/>
      <c r="AR2373" s="119"/>
      <c r="AS2373" s="119"/>
      <c r="AT2373" s="119"/>
      <c r="AU2373" s="119"/>
    </row>
    <row r="2374" spans="27:47">
      <c r="AA2374" s="119"/>
      <c r="AB2374" s="119"/>
      <c r="AC2374" s="119"/>
      <c r="AD2374" s="119"/>
      <c r="AE2374" s="119"/>
      <c r="AF2374" s="147"/>
      <c r="AG2374" s="146"/>
      <c r="AN2374" s="119"/>
      <c r="AO2374" s="119"/>
      <c r="AP2374" s="119"/>
      <c r="AQ2374" s="119"/>
      <c r="AR2374" s="119"/>
      <c r="AS2374" s="119"/>
      <c r="AT2374" s="119"/>
      <c r="AU2374" s="119"/>
    </row>
    <row r="2375" spans="27:47">
      <c r="AA2375" s="119"/>
      <c r="AB2375" s="119"/>
      <c r="AC2375" s="119"/>
      <c r="AD2375" s="119"/>
      <c r="AE2375" s="119"/>
      <c r="AF2375" s="147"/>
      <c r="AG2375" s="146"/>
      <c r="AN2375" s="119"/>
      <c r="AO2375" s="119"/>
      <c r="AP2375" s="119"/>
      <c r="AQ2375" s="119"/>
      <c r="AR2375" s="119"/>
      <c r="AS2375" s="119"/>
      <c r="AT2375" s="119"/>
      <c r="AU2375" s="119"/>
    </row>
    <row r="2376" spans="27:47">
      <c r="AA2376" s="119"/>
      <c r="AB2376" s="119"/>
      <c r="AC2376" s="119"/>
      <c r="AD2376" s="119"/>
      <c r="AE2376" s="119"/>
      <c r="AF2376" s="147"/>
      <c r="AG2376" s="146"/>
      <c r="AN2376" s="119"/>
      <c r="AO2376" s="119"/>
      <c r="AP2376" s="119"/>
      <c r="AQ2376" s="119"/>
      <c r="AR2376" s="119"/>
      <c r="AS2376" s="119"/>
      <c r="AT2376" s="119"/>
      <c r="AU2376" s="119"/>
    </row>
    <row r="2377" spans="27:47">
      <c r="AA2377" s="119"/>
      <c r="AB2377" s="119"/>
      <c r="AC2377" s="119"/>
      <c r="AD2377" s="119"/>
      <c r="AE2377" s="119"/>
      <c r="AF2377" s="147"/>
      <c r="AG2377" s="146"/>
      <c r="AN2377" s="119"/>
      <c r="AO2377" s="119"/>
      <c r="AP2377" s="119"/>
      <c r="AQ2377" s="119"/>
      <c r="AR2377" s="119"/>
      <c r="AS2377" s="119"/>
      <c r="AT2377" s="119"/>
      <c r="AU2377" s="119"/>
    </row>
    <row r="2378" spans="27:47">
      <c r="AA2378" s="119"/>
      <c r="AB2378" s="119"/>
      <c r="AC2378" s="119"/>
      <c r="AD2378" s="119"/>
      <c r="AE2378" s="119"/>
      <c r="AF2378" s="147"/>
      <c r="AG2378" s="146"/>
      <c r="AN2378" s="119"/>
      <c r="AO2378" s="119"/>
      <c r="AP2378" s="119"/>
      <c r="AQ2378" s="119"/>
      <c r="AR2378" s="119"/>
      <c r="AS2378" s="119"/>
      <c r="AT2378" s="119"/>
      <c r="AU2378" s="119"/>
    </row>
    <row r="2379" spans="27:47">
      <c r="AA2379" s="119"/>
      <c r="AB2379" s="119"/>
      <c r="AC2379" s="119"/>
      <c r="AD2379" s="119"/>
      <c r="AE2379" s="119"/>
      <c r="AF2379" s="147"/>
      <c r="AG2379" s="146"/>
      <c r="AN2379" s="119"/>
      <c r="AO2379" s="119"/>
      <c r="AP2379" s="119"/>
      <c r="AQ2379" s="119"/>
      <c r="AR2379" s="119"/>
      <c r="AS2379" s="119"/>
      <c r="AT2379" s="119"/>
      <c r="AU2379" s="119"/>
    </row>
    <row r="2380" spans="27:47">
      <c r="AA2380" s="119"/>
      <c r="AB2380" s="119"/>
      <c r="AC2380" s="119"/>
      <c r="AD2380" s="119"/>
      <c r="AE2380" s="119"/>
      <c r="AF2380" s="147"/>
      <c r="AG2380" s="146"/>
      <c r="AN2380" s="119"/>
      <c r="AO2380" s="119"/>
      <c r="AP2380" s="119"/>
      <c r="AQ2380" s="119"/>
      <c r="AR2380" s="119"/>
      <c r="AS2380" s="119"/>
      <c r="AT2380" s="119"/>
      <c r="AU2380" s="119"/>
    </row>
    <row r="2381" spans="27:47">
      <c r="AA2381" s="119"/>
      <c r="AB2381" s="119"/>
      <c r="AC2381" s="119"/>
      <c r="AD2381" s="119"/>
      <c r="AE2381" s="119"/>
      <c r="AF2381" s="147"/>
      <c r="AG2381" s="146"/>
      <c r="AN2381" s="119"/>
      <c r="AO2381" s="119"/>
      <c r="AP2381" s="119"/>
      <c r="AQ2381" s="119"/>
      <c r="AR2381" s="119"/>
      <c r="AS2381" s="119"/>
      <c r="AT2381" s="119"/>
      <c r="AU2381" s="119"/>
    </row>
    <row r="2382" spans="27:47">
      <c r="AA2382" s="119"/>
      <c r="AB2382" s="119"/>
      <c r="AC2382" s="119"/>
      <c r="AD2382" s="119"/>
      <c r="AE2382" s="119"/>
      <c r="AF2382" s="147"/>
      <c r="AG2382" s="146"/>
      <c r="AN2382" s="119"/>
      <c r="AO2382" s="119"/>
      <c r="AP2382" s="119"/>
      <c r="AQ2382" s="119"/>
      <c r="AR2382" s="119"/>
      <c r="AS2382" s="119"/>
      <c r="AT2382" s="119"/>
      <c r="AU2382" s="119"/>
    </row>
    <row r="2383" spans="27:47">
      <c r="AA2383" s="119"/>
      <c r="AB2383" s="119"/>
      <c r="AC2383" s="119"/>
      <c r="AD2383" s="119"/>
      <c r="AE2383" s="119"/>
      <c r="AF2383" s="147"/>
      <c r="AG2383" s="146"/>
      <c r="AN2383" s="119"/>
      <c r="AO2383" s="119"/>
      <c r="AP2383" s="119"/>
      <c r="AQ2383" s="119"/>
      <c r="AR2383" s="119"/>
      <c r="AS2383" s="119"/>
      <c r="AT2383" s="119"/>
      <c r="AU2383" s="119"/>
    </row>
    <row r="2384" spans="27:47">
      <c r="AA2384" s="119"/>
      <c r="AB2384" s="119"/>
      <c r="AC2384" s="119"/>
      <c r="AD2384" s="119"/>
      <c r="AE2384" s="119"/>
      <c r="AF2384" s="147"/>
      <c r="AG2384" s="146"/>
      <c r="AN2384" s="119"/>
      <c r="AO2384" s="119"/>
      <c r="AP2384" s="119"/>
      <c r="AQ2384" s="119"/>
      <c r="AR2384" s="119"/>
      <c r="AS2384" s="119"/>
      <c r="AT2384" s="119"/>
      <c r="AU2384" s="119"/>
    </row>
    <row r="2385" spans="27:47">
      <c r="AA2385" s="119"/>
      <c r="AB2385" s="119"/>
      <c r="AC2385" s="119"/>
      <c r="AD2385" s="119"/>
      <c r="AE2385" s="119"/>
      <c r="AF2385" s="147"/>
      <c r="AG2385" s="146"/>
      <c r="AN2385" s="119"/>
      <c r="AO2385" s="119"/>
      <c r="AP2385" s="119"/>
      <c r="AQ2385" s="119"/>
      <c r="AR2385" s="119"/>
      <c r="AS2385" s="119"/>
      <c r="AT2385" s="119"/>
      <c r="AU2385" s="119"/>
    </row>
    <row r="2386" spans="27:47">
      <c r="AA2386" s="119"/>
      <c r="AB2386" s="119"/>
      <c r="AC2386" s="119"/>
      <c r="AD2386" s="119"/>
      <c r="AE2386" s="119"/>
      <c r="AF2386" s="147"/>
      <c r="AG2386" s="146"/>
      <c r="AN2386" s="119"/>
      <c r="AO2386" s="119"/>
      <c r="AP2386" s="119"/>
      <c r="AQ2386" s="119"/>
      <c r="AR2386" s="119"/>
      <c r="AS2386" s="119"/>
      <c r="AT2386" s="119"/>
      <c r="AU2386" s="119"/>
    </row>
    <row r="2387" spans="27:47">
      <c r="AA2387" s="119"/>
      <c r="AB2387" s="119"/>
      <c r="AC2387" s="119"/>
      <c r="AD2387" s="119"/>
      <c r="AE2387" s="119"/>
      <c r="AF2387" s="147"/>
      <c r="AG2387" s="146"/>
      <c r="AN2387" s="119"/>
      <c r="AO2387" s="119"/>
      <c r="AP2387" s="119"/>
      <c r="AQ2387" s="119"/>
      <c r="AR2387" s="119"/>
      <c r="AS2387" s="119"/>
      <c r="AT2387" s="119"/>
      <c r="AU2387" s="119"/>
    </row>
    <row r="2388" spans="27:47">
      <c r="AA2388" s="119"/>
      <c r="AB2388" s="119"/>
      <c r="AC2388" s="119"/>
      <c r="AD2388" s="119"/>
      <c r="AE2388" s="119"/>
      <c r="AF2388" s="147"/>
      <c r="AG2388" s="146"/>
      <c r="AN2388" s="119"/>
      <c r="AO2388" s="119"/>
      <c r="AP2388" s="119"/>
      <c r="AQ2388" s="119"/>
      <c r="AR2388" s="119"/>
      <c r="AS2388" s="119"/>
      <c r="AT2388" s="119"/>
      <c r="AU2388" s="119"/>
    </row>
    <row r="2389" spans="27:47">
      <c r="AA2389" s="119"/>
      <c r="AB2389" s="119"/>
      <c r="AC2389" s="119"/>
      <c r="AD2389" s="119"/>
      <c r="AE2389" s="119"/>
      <c r="AF2389" s="147"/>
      <c r="AG2389" s="146"/>
      <c r="AN2389" s="119"/>
      <c r="AO2389" s="119"/>
      <c r="AP2389" s="119"/>
      <c r="AQ2389" s="119"/>
      <c r="AR2389" s="119"/>
      <c r="AS2389" s="119"/>
      <c r="AT2389" s="119"/>
      <c r="AU2389" s="119"/>
    </row>
    <row r="2390" spans="27:47">
      <c r="AA2390" s="119"/>
      <c r="AB2390" s="119"/>
      <c r="AC2390" s="119"/>
      <c r="AD2390" s="119"/>
      <c r="AE2390" s="119"/>
      <c r="AF2390" s="147"/>
      <c r="AG2390" s="146"/>
      <c r="AN2390" s="119"/>
      <c r="AO2390" s="119"/>
      <c r="AP2390" s="119"/>
      <c r="AQ2390" s="119"/>
      <c r="AR2390" s="119"/>
      <c r="AS2390" s="119"/>
      <c r="AT2390" s="119"/>
      <c r="AU2390" s="119"/>
    </row>
    <row r="2391" spans="27:47">
      <c r="AA2391" s="119"/>
      <c r="AB2391" s="119"/>
      <c r="AC2391" s="119"/>
      <c r="AD2391" s="119"/>
      <c r="AE2391" s="119"/>
      <c r="AF2391" s="147"/>
      <c r="AG2391" s="146"/>
      <c r="AN2391" s="119"/>
      <c r="AO2391" s="119"/>
      <c r="AP2391" s="119"/>
      <c r="AQ2391" s="119"/>
      <c r="AR2391" s="119"/>
      <c r="AS2391" s="119"/>
      <c r="AT2391" s="119"/>
      <c r="AU2391" s="119"/>
    </row>
    <row r="2392" spans="27:47">
      <c r="AA2392" s="119"/>
      <c r="AB2392" s="119"/>
      <c r="AC2392" s="119"/>
      <c r="AD2392" s="119"/>
      <c r="AE2392" s="119"/>
      <c r="AF2392" s="147"/>
      <c r="AG2392" s="146"/>
      <c r="AN2392" s="119"/>
      <c r="AO2392" s="119"/>
      <c r="AP2392" s="119"/>
      <c r="AQ2392" s="119"/>
      <c r="AR2392" s="119"/>
      <c r="AS2392" s="119"/>
      <c r="AT2392" s="119"/>
      <c r="AU2392" s="119"/>
    </row>
    <row r="2393" spans="27:47">
      <c r="AA2393" s="119"/>
      <c r="AB2393" s="119"/>
      <c r="AC2393" s="119"/>
      <c r="AD2393" s="119"/>
      <c r="AE2393" s="119"/>
      <c r="AF2393" s="147"/>
      <c r="AG2393" s="146"/>
      <c r="AN2393" s="119"/>
      <c r="AO2393" s="119"/>
      <c r="AP2393" s="119"/>
      <c r="AQ2393" s="119"/>
      <c r="AR2393" s="119"/>
      <c r="AS2393" s="119"/>
      <c r="AT2393" s="119"/>
      <c r="AU2393" s="119"/>
    </row>
    <row r="2394" spans="27:47">
      <c r="AA2394" s="119"/>
      <c r="AB2394" s="119"/>
      <c r="AC2394" s="119"/>
      <c r="AD2394" s="119"/>
      <c r="AE2394" s="119"/>
      <c r="AF2394" s="147"/>
      <c r="AG2394" s="146"/>
      <c r="AN2394" s="119"/>
      <c r="AO2394" s="119"/>
      <c r="AP2394" s="119"/>
      <c r="AQ2394" s="119"/>
      <c r="AR2394" s="119"/>
      <c r="AS2394" s="119"/>
      <c r="AT2394" s="119"/>
      <c r="AU2394" s="119"/>
    </row>
    <row r="2395" spans="27:47">
      <c r="AA2395" s="119"/>
      <c r="AB2395" s="119"/>
      <c r="AC2395" s="119"/>
      <c r="AD2395" s="119"/>
      <c r="AE2395" s="119"/>
      <c r="AF2395" s="147"/>
      <c r="AG2395" s="146"/>
      <c r="AN2395" s="119"/>
      <c r="AO2395" s="119"/>
      <c r="AP2395" s="119"/>
      <c r="AQ2395" s="119"/>
      <c r="AR2395" s="119"/>
      <c r="AS2395" s="119"/>
      <c r="AT2395" s="119"/>
      <c r="AU2395" s="119"/>
    </row>
    <row r="2396" spans="27:47">
      <c r="AA2396" s="119"/>
      <c r="AB2396" s="119"/>
      <c r="AC2396" s="119"/>
      <c r="AD2396" s="119"/>
      <c r="AE2396" s="119"/>
      <c r="AF2396" s="147"/>
      <c r="AG2396" s="146"/>
      <c r="AN2396" s="119"/>
      <c r="AO2396" s="119"/>
      <c r="AP2396" s="119"/>
      <c r="AQ2396" s="119"/>
      <c r="AR2396" s="119"/>
      <c r="AS2396" s="119"/>
      <c r="AT2396" s="119"/>
      <c r="AU2396" s="119"/>
    </row>
    <row r="2397" spans="27:47">
      <c r="AA2397" s="119"/>
      <c r="AB2397" s="119"/>
      <c r="AC2397" s="119"/>
      <c r="AD2397" s="119"/>
      <c r="AE2397" s="119"/>
      <c r="AF2397" s="147"/>
      <c r="AG2397" s="146"/>
      <c r="AN2397" s="119"/>
      <c r="AO2397" s="119"/>
      <c r="AP2397" s="119"/>
      <c r="AQ2397" s="119"/>
      <c r="AR2397" s="119"/>
      <c r="AS2397" s="119"/>
      <c r="AT2397" s="119"/>
      <c r="AU2397" s="119"/>
    </row>
    <row r="2398" spans="27:47">
      <c r="AA2398" s="119"/>
      <c r="AB2398" s="119"/>
      <c r="AC2398" s="119"/>
      <c r="AD2398" s="119"/>
      <c r="AE2398" s="119"/>
      <c r="AF2398" s="147"/>
      <c r="AG2398" s="146"/>
      <c r="AN2398" s="119"/>
      <c r="AO2398" s="119"/>
      <c r="AP2398" s="119"/>
      <c r="AQ2398" s="119"/>
      <c r="AR2398" s="119"/>
      <c r="AS2398" s="119"/>
      <c r="AT2398" s="119"/>
      <c r="AU2398" s="119"/>
    </row>
    <row r="2399" spans="27:47">
      <c r="AA2399" s="119"/>
      <c r="AB2399" s="119"/>
      <c r="AC2399" s="119"/>
      <c r="AD2399" s="119"/>
      <c r="AE2399" s="119"/>
      <c r="AF2399" s="147"/>
      <c r="AG2399" s="146"/>
      <c r="AN2399" s="119"/>
      <c r="AO2399" s="119"/>
      <c r="AP2399" s="119"/>
      <c r="AQ2399" s="119"/>
      <c r="AR2399" s="119"/>
      <c r="AS2399" s="119"/>
      <c r="AT2399" s="119"/>
      <c r="AU2399" s="119"/>
    </row>
    <row r="2400" spans="27:47">
      <c r="AA2400" s="119"/>
      <c r="AB2400" s="119"/>
      <c r="AC2400" s="119"/>
      <c r="AD2400" s="119"/>
      <c r="AE2400" s="119"/>
      <c r="AF2400" s="147"/>
      <c r="AG2400" s="146"/>
      <c r="AN2400" s="119"/>
      <c r="AO2400" s="119"/>
      <c r="AP2400" s="119"/>
      <c r="AQ2400" s="119"/>
      <c r="AR2400" s="119"/>
      <c r="AS2400" s="119"/>
      <c r="AT2400" s="119"/>
      <c r="AU2400" s="119"/>
    </row>
    <row r="2401" spans="27:47">
      <c r="AA2401" s="119"/>
      <c r="AB2401" s="119"/>
      <c r="AC2401" s="119"/>
      <c r="AD2401" s="119"/>
      <c r="AE2401" s="119"/>
      <c r="AF2401" s="147"/>
      <c r="AG2401" s="146"/>
      <c r="AN2401" s="119"/>
      <c r="AO2401" s="119"/>
      <c r="AP2401" s="119"/>
      <c r="AQ2401" s="119"/>
      <c r="AR2401" s="119"/>
      <c r="AS2401" s="119"/>
      <c r="AT2401" s="119"/>
      <c r="AU2401" s="119"/>
    </row>
    <row r="2402" spans="27:47">
      <c r="AA2402" s="119"/>
      <c r="AB2402" s="119"/>
      <c r="AC2402" s="119"/>
      <c r="AD2402" s="119"/>
      <c r="AE2402" s="119"/>
      <c r="AF2402" s="147"/>
      <c r="AG2402" s="146"/>
      <c r="AN2402" s="119"/>
      <c r="AO2402" s="119"/>
      <c r="AP2402" s="119"/>
      <c r="AQ2402" s="119"/>
      <c r="AR2402" s="119"/>
      <c r="AS2402" s="119"/>
      <c r="AT2402" s="119"/>
      <c r="AU2402" s="119"/>
    </row>
    <row r="2403" spans="27:47">
      <c r="AA2403" s="119"/>
      <c r="AB2403" s="119"/>
      <c r="AC2403" s="119"/>
      <c r="AD2403" s="119"/>
      <c r="AE2403" s="119"/>
      <c r="AF2403" s="147"/>
      <c r="AG2403" s="146"/>
      <c r="AN2403" s="119"/>
      <c r="AO2403" s="119"/>
      <c r="AP2403" s="119"/>
      <c r="AQ2403" s="119"/>
      <c r="AR2403" s="119"/>
      <c r="AS2403" s="119"/>
      <c r="AT2403" s="119"/>
      <c r="AU2403" s="119"/>
    </row>
    <row r="2404" spans="27:47">
      <c r="AA2404" s="119"/>
      <c r="AB2404" s="119"/>
      <c r="AC2404" s="119"/>
      <c r="AD2404" s="119"/>
      <c r="AE2404" s="119"/>
      <c r="AF2404" s="147"/>
      <c r="AG2404" s="146"/>
      <c r="AN2404" s="119"/>
      <c r="AO2404" s="119"/>
      <c r="AP2404" s="119"/>
      <c r="AQ2404" s="119"/>
      <c r="AR2404" s="119"/>
      <c r="AS2404" s="119"/>
      <c r="AT2404" s="119"/>
      <c r="AU2404" s="119"/>
    </row>
    <row r="2405" spans="27:47">
      <c r="AA2405" s="119"/>
      <c r="AB2405" s="119"/>
      <c r="AC2405" s="119"/>
      <c r="AD2405" s="119"/>
      <c r="AE2405" s="119"/>
      <c r="AF2405" s="147"/>
      <c r="AG2405" s="146"/>
      <c r="AN2405" s="119"/>
      <c r="AO2405" s="119"/>
      <c r="AP2405" s="119"/>
      <c r="AQ2405" s="119"/>
      <c r="AR2405" s="119"/>
      <c r="AS2405" s="119"/>
      <c r="AT2405" s="119"/>
      <c r="AU2405" s="119"/>
    </row>
    <row r="2406" spans="27:47">
      <c r="AA2406" s="119"/>
      <c r="AB2406" s="119"/>
      <c r="AC2406" s="119"/>
      <c r="AD2406" s="119"/>
      <c r="AE2406" s="119"/>
      <c r="AF2406" s="147"/>
      <c r="AG2406" s="146"/>
      <c r="AN2406" s="119"/>
      <c r="AO2406" s="119"/>
      <c r="AP2406" s="119"/>
      <c r="AQ2406" s="119"/>
      <c r="AR2406" s="119"/>
      <c r="AS2406" s="119"/>
      <c r="AT2406" s="119"/>
      <c r="AU2406" s="119"/>
    </row>
    <row r="2407" spans="27:47">
      <c r="AA2407" s="119"/>
      <c r="AB2407" s="119"/>
      <c r="AC2407" s="119"/>
      <c r="AD2407" s="119"/>
      <c r="AE2407" s="119"/>
      <c r="AF2407" s="147"/>
      <c r="AG2407" s="146"/>
      <c r="AN2407" s="119"/>
      <c r="AO2407" s="119"/>
      <c r="AP2407" s="119"/>
      <c r="AQ2407" s="119"/>
      <c r="AR2407" s="119"/>
      <c r="AS2407" s="119"/>
      <c r="AT2407" s="119"/>
      <c r="AU2407" s="119"/>
    </row>
    <row r="2408" spans="27:47">
      <c r="AA2408" s="119"/>
      <c r="AB2408" s="119"/>
      <c r="AC2408" s="119"/>
      <c r="AD2408" s="119"/>
      <c r="AE2408" s="119"/>
      <c r="AF2408" s="147"/>
      <c r="AG2408" s="146"/>
      <c r="AN2408" s="119"/>
      <c r="AO2408" s="119"/>
      <c r="AP2408" s="119"/>
      <c r="AQ2408" s="119"/>
      <c r="AR2408" s="119"/>
      <c r="AS2408" s="119"/>
      <c r="AT2408" s="119"/>
      <c r="AU2408" s="119"/>
    </row>
    <row r="2409" spans="27:47">
      <c r="AA2409" s="119"/>
      <c r="AB2409" s="119"/>
      <c r="AC2409" s="119"/>
      <c r="AD2409" s="119"/>
      <c r="AE2409" s="119"/>
      <c r="AF2409" s="147"/>
      <c r="AG2409" s="146"/>
      <c r="AN2409" s="119"/>
      <c r="AO2409" s="119"/>
      <c r="AP2409" s="119"/>
      <c r="AQ2409" s="119"/>
      <c r="AR2409" s="119"/>
      <c r="AS2409" s="119"/>
      <c r="AT2409" s="119"/>
      <c r="AU2409" s="119"/>
    </row>
    <row r="2410" spans="27:47">
      <c r="AA2410" s="119"/>
      <c r="AB2410" s="119"/>
      <c r="AC2410" s="119"/>
      <c r="AD2410" s="119"/>
      <c r="AE2410" s="119"/>
      <c r="AF2410" s="147"/>
      <c r="AG2410" s="146"/>
      <c r="AN2410" s="119"/>
      <c r="AO2410" s="119"/>
      <c r="AP2410" s="119"/>
      <c r="AQ2410" s="119"/>
      <c r="AR2410" s="119"/>
      <c r="AS2410" s="119"/>
      <c r="AT2410" s="119"/>
      <c r="AU2410" s="119"/>
    </row>
    <row r="2411" spans="27:47">
      <c r="AA2411" s="119"/>
      <c r="AB2411" s="119"/>
      <c r="AC2411" s="119"/>
      <c r="AD2411" s="119"/>
      <c r="AE2411" s="119"/>
      <c r="AF2411" s="147"/>
      <c r="AG2411" s="146"/>
      <c r="AN2411" s="119"/>
      <c r="AO2411" s="119"/>
      <c r="AP2411" s="119"/>
      <c r="AQ2411" s="119"/>
      <c r="AR2411" s="119"/>
      <c r="AS2411" s="119"/>
      <c r="AT2411" s="119"/>
      <c r="AU2411" s="119"/>
    </row>
    <row r="2412" spans="27:47">
      <c r="AA2412" s="119"/>
      <c r="AB2412" s="119"/>
      <c r="AC2412" s="119"/>
      <c r="AD2412" s="119"/>
      <c r="AE2412" s="119"/>
      <c r="AF2412" s="147"/>
      <c r="AG2412" s="146"/>
      <c r="AN2412" s="119"/>
      <c r="AO2412" s="119"/>
      <c r="AP2412" s="119"/>
      <c r="AQ2412" s="119"/>
      <c r="AR2412" s="119"/>
      <c r="AS2412" s="119"/>
      <c r="AT2412" s="119"/>
      <c r="AU2412" s="119"/>
    </row>
    <row r="2413" spans="27:47">
      <c r="AA2413" s="119"/>
      <c r="AB2413" s="119"/>
      <c r="AC2413" s="119"/>
      <c r="AD2413" s="119"/>
      <c r="AE2413" s="119"/>
      <c r="AF2413" s="147"/>
      <c r="AG2413" s="146"/>
      <c r="AN2413" s="119"/>
      <c r="AO2413" s="119"/>
      <c r="AP2413" s="119"/>
      <c r="AQ2413" s="119"/>
      <c r="AR2413" s="119"/>
      <c r="AS2413" s="119"/>
      <c r="AT2413" s="119"/>
      <c r="AU2413" s="119"/>
    </row>
    <row r="2414" spans="27:47">
      <c r="AA2414" s="119"/>
      <c r="AB2414" s="119"/>
      <c r="AC2414" s="119"/>
      <c r="AD2414" s="119"/>
      <c r="AE2414" s="119"/>
      <c r="AF2414" s="147"/>
      <c r="AG2414" s="146"/>
      <c r="AN2414" s="119"/>
      <c r="AO2414" s="119"/>
      <c r="AP2414" s="119"/>
      <c r="AQ2414" s="119"/>
      <c r="AR2414" s="119"/>
      <c r="AS2414" s="119"/>
      <c r="AT2414" s="119"/>
      <c r="AU2414" s="119"/>
    </row>
    <row r="2415" spans="27:47">
      <c r="AA2415" s="119"/>
      <c r="AB2415" s="119"/>
      <c r="AC2415" s="119"/>
      <c r="AD2415" s="119"/>
      <c r="AE2415" s="119"/>
      <c r="AF2415" s="147"/>
      <c r="AG2415" s="146"/>
      <c r="AN2415" s="119"/>
      <c r="AO2415" s="119"/>
      <c r="AP2415" s="119"/>
      <c r="AQ2415" s="119"/>
      <c r="AR2415" s="119"/>
      <c r="AS2415" s="119"/>
      <c r="AT2415" s="119"/>
      <c r="AU2415" s="119"/>
    </row>
    <row r="2416" spans="27:47">
      <c r="AA2416" s="119"/>
      <c r="AB2416" s="119"/>
      <c r="AC2416" s="119"/>
      <c r="AD2416" s="119"/>
      <c r="AE2416" s="119"/>
      <c r="AF2416" s="147"/>
      <c r="AG2416" s="146"/>
      <c r="AN2416" s="119"/>
      <c r="AO2416" s="119"/>
      <c r="AP2416" s="119"/>
      <c r="AQ2416" s="119"/>
      <c r="AR2416" s="119"/>
      <c r="AS2416" s="119"/>
      <c r="AT2416" s="119"/>
      <c r="AU2416" s="119"/>
    </row>
    <row r="2417" spans="27:47">
      <c r="AA2417" s="119"/>
      <c r="AB2417" s="119"/>
      <c r="AC2417" s="119"/>
      <c r="AD2417" s="119"/>
      <c r="AE2417" s="119"/>
      <c r="AF2417" s="147"/>
      <c r="AG2417" s="146"/>
      <c r="AN2417" s="119"/>
      <c r="AO2417" s="119"/>
      <c r="AP2417" s="119"/>
      <c r="AQ2417" s="119"/>
      <c r="AR2417" s="119"/>
      <c r="AS2417" s="119"/>
      <c r="AT2417" s="119"/>
      <c r="AU2417" s="119"/>
    </row>
    <row r="2418" spans="27:47">
      <c r="AA2418" s="119"/>
      <c r="AB2418" s="119"/>
      <c r="AC2418" s="119"/>
      <c r="AD2418" s="119"/>
      <c r="AE2418" s="119"/>
      <c r="AF2418" s="147"/>
      <c r="AG2418" s="146"/>
      <c r="AN2418" s="119"/>
      <c r="AO2418" s="119"/>
      <c r="AP2418" s="119"/>
      <c r="AQ2418" s="119"/>
      <c r="AR2418" s="119"/>
      <c r="AS2418" s="119"/>
      <c r="AT2418" s="119"/>
      <c r="AU2418" s="119"/>
    </row>
    <row r="2419" spans="27:47">
      <c r="AA2419" s="119"/>
      <c r="AB2419" s="119"/>
      <c r="AC2419" s="119"/>
      <c r="AD2419" s="119"/>
      <c r="AE2419" s="119"/>
      <c r="AF2419" s="147"/>
      <c r="AG2419" s="146"/>
      <c r="AN2419" s="119"/>
      <c r="AO2419" s="119"/>
      <c r="AP2419" s="119"/>
      <c r="AQ2419" s="119"/>
      <c r="AR2419" s="119"/>
      <c r="AS2419" s="119"/>
      <c r="AT2419" s="119"/>
      <c r="AU2419" s="119"/>
    </row>
    <row r="2420" spans="27:47">
      <c r="AA2420" s="119"/>
      <c r="AB2420" s="119"/>
      <c r="AC2420" s="119"/>
      <c r="AD2420" s="119"/>
      <c r="AE2420" s="119"/>
      <c r="AF2420" s="147"/>
      <c r="AG2420" s="146"/>
      <c r="AN2420" s="119"/>
      <c r="AO2420" s="119"/>
      <c r="AP2420" s="119"/>
      <c r="AQ2420" s="119"/>
      <c r="AR2420" s="119"/>
      <c r="AS2420" s="119"/>
      <c r="AT2420" s="119"/>
      <c r="AU2420" s="119"/>
    </row>
    <row r="2421" spans="27:47">
      <c r="AA2421" s="119"/>
      <c r="AB2421" s="119"/>
      <c r="AC2421" s="119"/>
      <c r="AD2421" s="119"/>
      <c r="AE2421" s="119"/>
      <c r="AF2421" s="147"/>
      <c r="AG2421" s="146"/>
      <c r="AN2421" s="119"/>
      <c r="AO2421" s="119"/>
      <c r="AP2421" s="119"/>
      <c r="AQ2421" s="119"/>
      <c r="AR2421" s="119"/>
      <c r="AS2421" s="119"/>
      <c r="AT2421" s="119"/>
      <c r="AU2421" s="119"/>
    </row>
    <row r="2422" spans="27:47">
      <c r="AA2422" s="119"/>
      <c r="AB2422" s="119"/>
      <c r="AC2422" s="119"/>
      <c r="AD2422" s="119"/>
      <c r="AE2422" s="119"/>
      <c r="AF2422" s="147"/>
      <c r="AG2422" s="146"/>
      <c r="AN2422" s="119"/>
      <c r="AO2422" s="119"/>
      <c r="AP2422" s="119"/>
      <c r="AQ2422" s="119"/>
      <c r="AR2422" s="119"/>
      <c r="AS2422" s="119"/>
      <c r="AT2422" s="119"/>
      <c r="AU2422" s="119"/>
    </row>
    <row r="2423" spans="27:47">
      <c r="AA2423" s="119"/>
      <c r="AB2423" s="119"/>
      <c r="AC2423" s="119"/>
      <c r="AD2423" s="119"/>
      <c r="AE2423" s="119"/>
      <c r="AF2423" s="147"/>
      <c r="AG2423" s="146"/>
      <c r="AN2423" s="119"/>
      <c r="AO2423" s="119"/>
      <c r="AP2423" s="119"/>
      <c r="AQ2423" s="119"/>
      <c r="AR2423" s="119"/>
      <c r="AS2423" s="119"/>
      <c r="AT2423" s="119"/>
      <c r="AU2423" s="119"/>
    </row>
    <row r="2424" spans="27:47">
      <c r="AA2424" s="119"/>
      <c r="AB2424" s="119"/>
      <c r="AC2424" s="119"/>
      <c r="AD2424" s="119"/>
      <c r="AE2424" s="119"/>
      <c r="AF2424" s="147"/>
      <c r="AG2424" s="146"/>
      <c r="AN2424" s="119"/>
      <c r="AO2424" s="119"/>
      <c r="AP2424" s="119"/>
      <c r="AQ2424" s="119"/>
      <c r="AR2424" s="119"/>
      <c r="AS2424" s="119"/>
      <c r="AT2424" s="119"/>
      <c r="AU2424" s="119"/>
    </row>
    <row r="2425" spans="27:47">
      <c r="AA2425" s="119"/>
      <c r="AB2425" s="119"/>
      <c r="AC2425" s="119"/>
      <c r="AD2425" s="119"/>
      <c r="AE2425" s="119"/>
      <c r="AF2425" s="147"/>
      <c r="AG2425" s="146"/>
      <c r="AN2425" s="119"/>
      <c r="AO2425" s="119"/>
      <c r="AP2425" s="119"/>
      <c r="AQ2425" s="119"/>
      <c r="AR2425" s="119"/>
      <c r="AS2425" s="119"/>
      <c r="AT2425" s="119"/>
      <c r="AU2425" s="119"/>
    </row>
    <row r="2426" spans="27:47">
      <c r="AA2426" s="119"/>
      <c r="AB2426" s="119"/>
      <c r="AC2426" s="119"/>
      <c r="AD2426" s="119"/>
      <c r="AE2426" s="119"/>
      <c r="AF2426" s="147"/>
      <c r="AG2426" s="146"/>
      <c r="AN2426" s="119"/>
      <c r="AO2426" s="119"/>
      <c r="AP2426" s="119"/>
      <c r="AQ2426" s="119"/>
      <c r="AR2426" s="119"/>
      <c r="AS2426" s="119"/>
      <c r="AT2426" s="119"/>
      <c r="AU2426" s="119"/>
    </row>
    <row r="2427" spans="27:47">
      <c r="AA2427" s="119"/>
      <c r="AB2427" s="119"/>
      <c r="AC2427" s="119"/>
      <c r="AD2427" s="119"/>
      <c r="AE2427" s="119"/>
      <c r="AF2427" s="147"/>
      <c r="AG2427" s="146"/>
      <c r="AN2427" s="119"/>
      <c r="AO2427" s="119"/>
      <c r="AP2427" s="119"/>
      <c r="AQ2427" s="119"/>
      <c r="AR2427" s="119"/>
      <c r="AS2427" s="119"/>
      <c r="AT2427" s="119"/>
      <c r="AU2427" s="119"/>
    </row>
    <row r="2428" spans="27:47">
      <c r="AA2428" s="119"/>
      <c r="AB2428" s="119"/>
      <c r="AC2428" s="119"/>
      <c r="AD2428" s="119"/>
      <c r="AE2428" s="119"/>
      <c r="AF2428" s="147"/>
      <c r="AG2428" s="146"/>
      <c r="AN2428" s="119"/>
      <c r="AO2428" s="119"/>
      <c r="AP2428" s="119"/>
      <c r="AQ2428" s="119"/>
      <c r="AR2428" s="119"/>
      <c r="AS2428" s="119"/>
      <c r="AT2428" s="119"/>
      <c r="AU2428" s="119"/>
    </row>
    <row r="2429" spans="27:47">
      <c r="AA2429" s="119"/>
      <c r="AB2429" s="119"/>
      <c r="AC2429" s="119"/>
      <c r="AD2429" s="119"/>
      <c r="AE2429" s="119"/>
      <c r="AF2429" s="147"/>
      <c r="AG2429" s="146"/>
      <c r="AN2429" s="119"/>
      <c r="AO2429" s="119"/>
      <c r="AP2429" s="119"/>
      <c r="AQ2429" s="119"/>
      <c r="AR2429" s="119"/>
      <c r="AS2429" s="119"/>
      <c r="AT2429" s="119"/>
      <c r="AU2429" s="119"/>
    </row>
    <row r="2430" spans="27:47">
      <c r="AA2430" s="119"/>
      <c r="AB2430" s="119"/>
      <c r="AC2430" s="119"/>
      <c r="AD2430" s="119"/>
      <c r="AE2430" s="119"/>
      <c r="AF2430" s="147"/>
      <c r="AG2430" s="146"/>
      <c r="AN2430" s="119"/>
      <c r="AO2430" s="119"/>
      <c r="AP2430" s="119"/>
      <c r="AQ2430" s="119"/>
      <c r="AR2430" s="119"/>
      <c r="AS2430" s="119"/>
      <c r="AT2430" s="119"/>
      <c r="AU2430" s="119"/>
    </row>
    <row r="2431" spans="27:47">
      <c r="AA2431" s="119"/>
      <c r="AB2431" s="119"/>
      <c r="AC2431" s="119"/>
      <c r="AD2431" s="119"/>
      <c r="AE2431" s="119"/>
      <c r="AF2431" s="147"/>
      <c r="AG2431" s="146"/>
      <c r="AN2431" s="119"/>
      <c r="AO2431" s="119"/>
      <c r="AP2431" s="119"/>
      <c r="AQ2431" s="119"/>
      <c r="AR2431" s="119"/>
      <c r="AS2431" s="119"/>
      <c r="AT2431" s="119"/>
      <c r="AU2431" s="119"/>
    </row>
    <row r="2432" spans="27:47">
      <c r="AA2432" s="119"/>
      <c r="AB2432" s="119"/>
      <c r="AC2432" s="119"/>
      <c r="AD2432" s="119"/>
      <c r="AE2432" s="119"/>
      <c r="AF2432" s="147"/>
      <c r="AG2432" s="146"/>
      <c r="AN2432" s="119"/>
      <c r="AO2432" s="119"/>
      <c r="AP2432" s="119"/>
      <c r="AQ2432" s="119"/>
      <c r="AR2432" s="119"/>
      <c r="AS2432" s="119"/>
      <c r="AT2432" s="119"/>
      <c r="AU2432" s="119"/>
    </row>
    <row r="2433" spans="27:47">
      <c r="AA2433" s="119"/>
      <c r="AB2433" s="119"/>
      <c r="AC2433" s="119"/>
      <c r="AD2433" s="119"/>
      <c r="AE2433" s="119"/>
      <c r="AF2433" s="147"/>
      <c r="AG2433" s="146"/>
      <c r="AN2433" s="119"/>
      <c r="AO2433" s="119"/>
      <c r="AP2433" s="119"/>
      <c r="AQ2433" s="119"/>
      <c r="AR2433" s="119"/>
      <c r="AS2433" s="119"/>
      <c r="AT2433" s="119"/>
      <c r="AU2433" s="119"/>
    </row>
    <row r="2434" spans="27:47">
      <c r="AA2434" s="119"/>
      <c r="AB2434" s="119"/>
      <c r="AC2434" s="119"/>
      <c r="AD2434" s="119"/>
      <c r="AE2434" s="119"/>
      <c r="AF2434" s="147"/>
      <c r="AG2434" s="146"/>
      <c r="AN2434" s="119"/>
      <c r="AO2434" s="119"/>
      <c r="AP2434" s="119"/>
      <c r="AQ2434" s="119"/>
      <c r="AR2434" s="119"/>
      <c r="AS2434" s="119"/>
      <c r="AT2434" s="119"/>
      <c r="AU2434" s="119"/>
    </row>
    <row r="2435" spans="27:47">
      <c r="AA2435" s="119"/>
      <c r="AB2435" s="119"/>
      <c r="AC2435" s="119"/>
      <c r="AD2435" s="119"/>
      <c r="AE2435" s="119"/>
      <c r="AF2435" s="147"/>
      <c r="AG2435" s="146"/>
      <c r="AN2435" s="119"/>
      <c r="AO2435" s="119"/>
      <c r="AP2435" s="119"/>
      <c r="AQ2435" s="119"/>
      <c r="AR2435" s="119"/>
      <c r="AS2435" s="119"/>
      <c r="AT2435" s="119"/>
      <c r="AU2435" s="119"/>
    </row>
    <row r="2436" spans="27:47">
      <c r="AA2436" s="119"/>
      <c r="AB2436" s="119"/>
      <c r="AC2436" s="119"/>
      <c r="AD2436" s="119"/>
      <c r="AE2436" s="119"/>
      <c r="AF2436" s="147"/>
      <c r="AG2436" s="146"/>
      <c r="AN2436" s="119"/>
      <c r="AO2436" s="119"/>
      <c r="AP2436" s="119"/>
      <c r="AQ2436" s="119"/>
      <c r="AR2436" s="119"/>
      <c r="AS2436" s="119"/>
      <c r="AT2436" s="119"/>
      <c r="AU2436" s="119"/>
    </row>
    <row r="2437" spans="27:47">
      <c r="AA2437" s="119"/>
      <c r="AB2437" s="119"/>
      <c r="AC2437" s="119"/>
      <c r="AD2437" s="119"/>
      <c r="AE2437" s="119"/>
      <c r="AF2437" s="147"/>
      <c r="AG2437" s="146"/>
      <c r="AN2437" s="119"/>
      <c r="AO2437" s="119"/>
      <c r="AP2437" s="119"/>
      <c r="AQ2437" s="119"/>
      <c r="AR2437" s="119"/>
      <c r="AS2437" s="119"/>
      <c r="AT2437" s="119"/>
      <c r="AU2437" s="119"/>
    </row>
    <row r="2438" spans="27:47">
      <c r="AA2438" s="119"/>
      <c r="AB2438" s="119"/>
      <c r="AC2438" s="119"/>
      <c r="AD2438" s="119"/>
      <c r="AE2438" s="119"/>
      <c r="AF2438" s="147"/>
      <c r="AG2438" s="146"/>
      <c r="AN2438" s="119"/>
      <c r="AO2438" s="119"/>
      <c r="AP2438" s="119"/>
      <c r="AQ2438" s="119"/>
      <c r="AR2438" s="119"/>
      <c r="AS2438" s="119"/>
      <c r="AT2438" s="119"/>
      <c r="AU2438" s="119"/>
    </row>
    <row r="2439" spans="27:47">
      <c r="AA2439" s="119"/>
      <c r="AB2439" s="119"/>
      <c r="AC2439" s="119"/>
      <c r="AD2439" s="119"/>
      <c r="AE2439" s="119"/>
      <c r="AF2439" s="147"/>
      <c r="AG2439" s="146"/>
      <c r="AN2439" s="119"/>
      <c r="AO2439" s="119"/>
      <c r="AP2439" s="119"/>
      <c r="AQ2439" s="119"/>
      <c r="AR2439" s="119"/>
      <c r="AS2439" s="119"/>
      <c r="AT2439" s="119"/>
      <c r="AU2439" s="119"/>
    </row>
    <row r="2440" spans="27:47">
      <c r="AA2440" s="119"/>
      <c r="AB2440" s="119"/>
      <c r="AC2440" s="119"/>
      <c r="AD2440" s="119"/>
      <c r="AE2440" s="119"/>
      <c r="AF2440" s="147"/>
      <c r="AG2440" s="146"/>
      <c r="AN2440" s="119"/>
      <c r="AO2440" s="119"/>
      <c r="AP2440" s="119"/>
      <c r="AQ2440" s="119"/>
      <c r="AR2440" s="119"/>
      <c r="AS2440" s="119"/>
      <c r="AT2440" s="119"/>
      <c r="AU2440" s="119"/>
    </row>
    <row r="2441" spans="27:47">
      <c r="AA2441" s="119"/>
      <c r="AB2441" s="119"/>
      <c r="AC2441" s="119"/>
      <c r="AD2441" s="119"/>
      <c r="AE2441" s="119"/>
      <c r="AF2441" s="147"/>
      <c r="AG2441" s="146"/>
      <c r="AN2441" s="119"/>
      <c r="AO2441" s="119"/>
      <c r="AP2441" s="119"/>
      <c r="AQ2441" s="119"/>
      <c r="AR2441" s="119"/>
      <c r="AS2441" s="119"/>
      <c r="AT2441" s="119"/>
      <c r="AU2441" s="119"/>
    </row>
    <row r="2442" spans="27:47">
      <c r="AA2442" s="119"/>
      <c r="AB2442" s="119"/>
      <c r="AC2442" s="119"/>
      <c r="AD2442" s="119"/>
      <c r="AE2442" s="119"/>
      <c r="AF2442" s="147"/>
      <c r="AG2442" s="146"/>
      <c r="AN2442" s="119"/>
      <c r="AO2442" s="119"/>
      <c r="AP2442" s="119"/>
      <c r="AQ2442" s="119"/>
      <c r="AR2442" s="119"/>
      <c r="AS2442" s="119"/>
      <c r="AT2442" s="119"/>
      <c r="AU2442" s="119"/>
    </row>
    <row r="2443" spans="27:47">
      <c r="AA2443" s="119"/>
      <c r="AB2443" s="119"/>
      <c r="AC2443" s="119"/>
      <c r="AD2443" s="119"/>
      <c r="AE2443" s="119"/>
      <c r="AF2443" s="147"/>
      <c r="AG2443" s="146"/>
      <c r="AN2443" s="119"/>
      <c r="AO2443" s="119"/>
      <c r="AP2443" s="119"/>
      <c r="AQ2443" s="119"/>
      <c r="AR2443" s="119"/>
      <c r="AS2443" s="119"/>
      <c r="AT2443" s="119"/>
      <c r="AU2443" s="119"/>
    </row>
    <row r="2444" spans="27:47">
      <c r="AA2444" s="119"/>
      <c r="AB2444" s="119"/>
      <c r="AC2444" s="119"/>
      <c r="AD2444" s="119"/>
      <c r="AE2444" s="119"/>
      <c r="AF2444" s="147"/>
      <c r="AG2444" s="146"/>
      <c r="AN2444" s="119"/>
      <c r="AO2444" s="119"/>
      <c r="AP2444" s="119"/>
      <c r="AQ2444" s="119"/>
      <c r="AR2444" s="119"/>
      <c r="AS2444" s="119"/>
      <c r="AT2444" s="119"/>
      <c r="AU2444" s="119"/>
    </row>
    <row r="2445" spans="27:47">
      <c r="AA2445" s="119"/>
      <c r="AB2445" s="119"/>
      <c r="AC2445" s="119"/>
      <c r="AD2445" s="119"/>
      <c r="AE2445" s="119"/>
      <c r="AF2445" s="147"/>
      <c r="AG2445" s="146"/>
      <c r="AN2445" s="119"/>
      <c r="AO2445" s="119"/>
      <c r="AP2445" s="119"/>
      <c r="AQ2445" s="119"/>
      <c r="AR2445" s="119"/>
      <c r="AS2445" s="119"/>
      <c r="AT2445" s="119"/>
      <c r="AU2445" s="119"/>
    </row>
    <row r="2446" spans="27:47">
      <c r="AA2446" s="119"/>
      <c r="AB2446" s="119"/>
      <c r="AC2446" s="119"/>
      <c r="AD2446" s="119"/>
      <c r="AE2446" s="119"/>
      <c r="AF2446" s="147"/>
      <c r="AG2446" s="146"/>
      <c r="AN2446" s="119"/>
      <c r="AO2446" s="119"/>
      <c r="AP2446" s="119"/>
      <c r="AQ2446" s="119"/>
      <c r="AR2446" s="119"/>
      <c r="AS2446" s="119"/>
      <c r="AT2446" s="119"/>
      <c r="AU2446" s="119"/>
    </row>
    <row r="2447" spans="27:47">
      <c r="AA2447" s="119"/>
      <c r="AB2447" s="119"/>
      <c r="AC2447" s="119"/>
      <c r="AD2447" s="119"/>
      <c r="AE2447" s="119"/>
      <c r="AF2447" s="147"/>
      <c r="AG2447" s="146"/>
      <c r="AN2447" s="119"/>
      <c r="AO2447" s="119"/>
      <c r="AP2447" s="119"/>
      <c r="AQ2447" s="119"/>
      <c r="AR2447" s="119"/>
      <c r="AS2447" s="119"/>
      <c r="AT2447" s="119"/>
      <c r="AU2447" s="119"/>
    </row>
    <row r="2448" spans="27:47">
      <c r="AA2448" s="119"/>
      <c r="AB2448" s="119"/>
      <c r="AC2448" s="119"/>
      <c r="AD2448" s="119"/>
      <c r="AE2448" s="119"/>
      <c r="AF2448" s="147"/>
      <c r="AG2448" s="146"/>
      <c r="AN2448" s="119"/>
      <c r="AO2448" s="119"/>
      <c r="AP2448" s="119"/>
      <c r="AQ2448" s="119"/>
      <c r="AR2448" s="119"/>
      <c r="AS2448" s="119"/>
      <c r="AT2448" s="119"/>
      <c r="AU2448" s="119"/>
    </row>
    <row r="2449" spans="27:47">
      <c r="AA2449" s="119"/>
      <c r="AB2449" s="119"/>
      <c r="AC2449" s="119"/>
      <c r="AD2449" s="119"/>
      <c r="AE2449" s="119"/>
      <c r="AF2449" s="147"/>
      <c r="AG2449" s="146"/>
      <c r="AN2449" s="119"/>
      <c r="AO2449" s="119"/>
      <c r="AP2449" s="119"/>
      <c r="AQ2449" s="119"/>
      <c r="AR2449" s="119"/>
      <c r="AS2449" s="119"/>
      <c r="AT2449" s="119"/>
      <c r="AU2449" s="119"/>
    </row>
    <row r="2450" spans="27:47">
      <c r="AA2450" s="119"/>
      <c r="AB2450" s="119"/>
      <c r="AC2450" s="119"/>
      <c r="AD2450" s="119"/>
      <c r="AE2450" s="119"/>
      <c r="AF2450" s="147"/>
      <c r="AG2450" s="146"/>
      <c r="AN2450" s="119"/>
      <c r="AO2450" s="119"/>
      <c r="AP2450" s="119"/>
      <c r="AQ2450" s="119"/>
      <c r="AR2450" s="119"/>
      <c r="AS2450" s="119"/>
      <c r="AT2450" s="119"/>
      <c r="AU2450" s="119"/>
    </row>
    <row r="2451" spans="27:47">
      <c r="AA2451" s="119"/>
      <c r="AB2451" s="119"/>
      <c r="AC2451" s="119"/>
      <c r="AD2451" s="119"/>
      <c r="AE2451" s="119"/>
      <c r="AF2451" s="147"/>
      <c r="AG2451" s="146"/>
      <c r="AN2451" s="119"/>
      <c r="AO2451" s="119"/>
      <c r="AP2451" s="119"/>
      <c r="AQ2451" s="119"/>
      <c r="AR2451" s="119"/>
      <c r="AS2451" s="119"/>
      <c r="AT2451" s="119"/>
      <c r="AU2451" s="119"/>
    </row>
    <row r="2452" spans="27:47">
      <c r="AA2452" s="119"/>
      <c r="AB2452" s="119"/>
      <c r="AC2452" s="119"/>
      <c r="AD2452" s="119"/>
      <c r="AE2452" s="119"/>
      <c r="AF2452" s="147"/>
      <c r="AG2452" s="146"/>
      <c r="AN2452" s="119"/>
      <c r="AO2452" s="119"/>
      <c r="AP2452" s="119"/>
      <c r="AQ2452" s="119"/>
      <c r="AR2452" s="119"/>
      <c r="AS2452" s="119"/>
      <c r="AT2452" s="119"/>
      <c r="AU2452" s="119"/>
    </row>
    <row r="2453" spans="27:47">
      <c r="AA2453" s="119"/>
      <c r="AB2453" s="119"/>
      <c r="AC2453" s="119"/>
      <c r="AD2453" s="119"/>
      <c r="AE2453" s="119"/>
      <c r="AF2453" s="147"/>
      <c r="AG2453" s="146"/>
      <c r="AN2453" s="119"/>
      <c r="AO2453" s="119"/>
      <c r="AP2453" s="119"/>
      <c r="AQ2453" s="119"/>
      <c r="AR2453" s="119"/>
      <c r="AS2453" s="119"/>
      <c r="AT2453" s="119"/>
      <c r="AU2453" s="119"/>
    </row>
    <row r="2454" spans="27:47">
      <c r="AA2454" s="119"/>
      <c r="AB2454" s="119"/>
      <c r="AC2454" s="119"/>
      <c r="AD2454" s="119"/>
      <c r="AE2454" s="119"/>
      <c r="AF2454" s="147"/>
      <c r="AG2454" s="146"/>
      <c r="AN2454" s="119"/>
      <c r="AO2454" s="119"/>
      <c r="AP2454" s="119"/>
      <c r="AQ2454" s="119"/>
      <c r="AR2454" s="119"/>
      <c r="AS2454" s="119"/>
      <c r="AT2454" s="119"/>
      <c r="AU2454" s="119"/>
    </row>
    <row r="2455" spans="27:47">
      <c r="AA2455" s="119"/>
      <c r="AB2455" s="119"/>
      <c r="AC2455" s="119"/>
      <c r="AD2455" s="119"/>
      <c r="AE2455" s="119"/>
      <c r="AF2455" s="147"/>
      <c r="AG2455" s="146"/>
      <c r="AN2455" s="119"/>
      <c r="AO2455" s="119"/>
      <c r="AP2455" s="119"/>
      <c r="AQ2455" s="119"/>
      <c r="AR2455" s="119"/>
      <c r="AS2455" s="119"/>
      <c r="AT2455" s="119"/>
      <c r="AU2455" s="119"/>
    </row>
    <row r="2456" spans="27:47">
      <c r="AA2456" s="119"/>
      <c r="AB2456" s="119"/>
      <c r="AC2456" s="119"/>
      <c r="AD2456" s="119"/>
      <c r="AE2456" s="119"/>
      <c r="AF2456" s="147"/>
      <c r="AG2456" s="146"/>
      <c r="AN2456" s="119"/>
      <c r="AO2456" s="119"/>
      <c r="AP2456" s="119"/>
      <c r="AQ2456" s="119"/>
      <c r="AR2456" s="119"/>
      <c r="AS2456" s="119"/>
      <c r="AT2456" s="119"/>
      <c r="AU2456" s="119"/>
    </row>
    <row r="2457" spans="27:47">
      <c r="AA2457" s="119"/>
      <c r="AB2457" s="119"/>
      <c r="AC2457" s="119"/>
      <c r="AD2457" s="119"/>
      <c r="AE2457" s="119"/>
      <c r="AF2457" s="147"/>
      <c r="AG2457" s="146"/>
      <c r="AN2457" s="119"/>
      <c r="AO2457" s="119"/>
      <c r="AP2457" s="119"/>
      <c r="AQ2457" s="119"/>
      <c r="AR2457" s="119"/>
      <c r="AS2457" s="119"/>
      <c r="AT2457" s="119"/>
      <c r="AU2457" s="119"/>
    </row>
    <row r="2458" spans="27:47">
      <c r="AA2458" s="119"/>
      <c r="AB2458" s="119"/>
      <c r="AC2458" s="119"/>
      <c r="AD2458" s="119"/>
      <c r="AE2458" s="119"/>
      <c r="AF2458" s="147"/>
      <c r="AG2458" s="146"/>
      <c r="AN2458" s="119"/>
      <c r="AO2458" s="119"/>
      <c r="AP2458" s="119"/>
      <c r="AQ2458" s="119"/>
      <c r="AR2458" s="119"/>
      <c r="AS2458" s="119"/>
      <c r="AT2458" s="119"/>
      <c r="AU2458" s="119"/>
    </row>
    <row r="2459" spans="27:47">
      <c r="AA2459" s="119"/>
      <c r="AB2459" s="119"/>
      <c r="AC2459" s="119"/>
      <c r="AD2459" s="119"/>
      <c r="AE2459" s="119"/>
      <c r="AF2459" s="147"/>
      <c r="AG2459" s="146"/>
      <c r="AN2459" s="119"/>
      <c r="AO2459" s="119"/>
      <c r="AP2459" s="119"/>
      <c r="AQ2459" s="119"/>
      <c r="AR2459" s="119"/>
      <c r="AS2459" s="119"/>
      <c r="AT2459" s="119"/>
      <c r="AU2459" s="119"/>
    </row>
    <row r="2460" spans="27:47">
      <c r="AA2460" s="119"/>
      <c r="AB2460" s="119"/>
      <c r="AC2460" s="119"/>
      <c r="AD2460" s="119"/>
      <c r="AE2460" s="119"/>
      <c r="AF2460" s="147"/>
      <c r="AG2460" s="146"/>
      <c r="AN2460" s="119"/>
      <c r="AO2460" s="119"/>
      <c r="AP2460" s="119"/>
      <c r="AQ2460" s="119"/>
      <c r="AR2460" s="119"/>
      <c r="AS2460" s="119"/>
      <c r="AT2460" s="119"/>
      <c r="AU2460" s="119"/>
    </row>
    <row r="2461" spans="27:47">
      <c r="AA2461" s="119"/>
      <c r="AB2461" s="119"/>
      <c r="AC2461" s="119"/>
      <c r="AD2461" s="119"/>
      <c r="AE2461" s="119"/>
      <c r="AF2461" s="147"/>
      <c r="AG2461" s="146"/>
      <c r="AN2461" s="119"/>
      <c r="AO2461" s="119"/>
      <c r="AP2461" s="119"/>
      <c r="AQ2461" s="119"/>
      <c r="AR2461" s="119"/>
      <c r="AS2461" s="119"/>
      <c r="AT2461" s="119"/>
      <c r="AU2461" s="119"/>
    </row>
    <row r="2462" spans="27:47">
      <c r="AA2462" s="119"/>
      <c r="AB2462" s="119"/>
      <c r="AC2462" s="119"/>
      <c r="AD2462" s="119"/>
      <c r="AE2462" s="119"/>
      <c r="AF2462" s="147"/>
      <c r="AG2462" s="146"/>
      <c r="AN2462" s="119"/>
      <c r="AO2462" s="119"/>
      <c r="AP2462" s="119"/>
      <c r="AQ2462" s="119"/>
      <c r="AR2462" s="119"/>
      <c r="AS2462" s="119"/>
      <c r="AT2462" s="119"/>
      <c r="AU2462" s="119"/>
    </row>
    <row r="2463" spans="27:47">
      <c r="AA2463" s="119"/>
      <c r="AB2463" s="119"/>
      <c r="AC2463" s="119"/>
      <c r="AD2463" s="119"/>
      <c r="AE2463" s="119"/>
      <c r="AF2463" s="147"/>
      <c r="AG2463" s="146"/>
      <c r="AN2463" s="119"/>
      <c r="AO2463" s="119"/>
      <c r="AP2463" s="119"/>
      <c r="AQ2463" s="119"/>
      <c r="AR2463" s="119"/>
      <c r="AS2463" s="119"/>
      <c r="AT2463" s="119"/>
      <c r="AU2463" s="119"/>
    </row>
    <row r="2464" spans="27:47">
      <c r="AA2464" s="119"/>
      <c r="AB2464" s="119"/>
      <c r="AC2464" s="119"/>
      <c r="AD2464" s="119"/>
      <c r="AE2464" s="119"/>
      <c r="AF2464" s="147"/>
      <c r="AG2464" s="146"/>
      <c r="AN2464" s="119"/>
      <c r="AO2464" s="119"/>
      <c r="AP2464" s="119"/>
      <c r="AQ2464" s="119"/>
      <c r="AR2464" s="119"/>
      <c r="AS2464" s="119"/>
      <c r="AT2464" s="119"/>
      <c r="AU2464" s="119"/>
    </row>
    <row r="2465" spans="27:47">
      <c r="AA2465" s="119"/>
      <c r="AB2465" s="119"/>
      <c r="AC2465" s="119"/>
      <c r="AD2465" s="119"/>
      <c r="AE2465" s="119"/>
      <c r="AF2465" s="147"/>
      <c r="AG2465" s="146"/>
      <c r="AN2465" s="119"/>
      <c r="AO2465" s="119"/>
      <c r="AP2465" s="119"/>
      <c r="AQ2465" s="119"/>
      <c r="AR2465" s="119"/>
      <c r="AS2465" s="119"/>
      <c r="AT2465" s="119"/>
      <c r="AU2465" s="119"/>
    </row>
    <row r="2466" spans="27:47">
      <c r="AA2466" s="119"/>
      <c r="AB2466" s="119"/>
      <c r="AC2466" s="119"/>
      <c r="AD2466" s="119"/>
      <c r="AE2466" s="119"/>
      <c r="AF2466" s="147"/>
      <c r="AG2466" s="146"/>
      <c r="AN2466" s="119"/>
      <c r="AO2466" s="119"/>
      <c r="AP2466" s="119"/>
      <c r="AQ2466" s="119"/>
      <c r="AR2466" s="119"/>
      <c r="AS2466" s="119"/>
      <c r="AT2466" s="119"/>
      <c r="AU2466" s="119"/>
    </row>
    <row r="2467" spans="27:47">
      <c r="AA2467" s="119"/>
      <c r="AB2467" s="119"/>
      <c r="AC2467" s="119"/>
      <c r="AD2467" s="119"/>
      <c r="AE2467" s="119"/>
      <c r="AF2467" s="147"/>
      <c r="AG2467" s="146"/>
      <c r="AN2467" s="119"/>
      <c r="AO2467" s="119"/>
      <c r="AP2467" s="119"/>
      <c r="AQ2467" s="119"/>
      <c r="AR2467" s="119"/>
      <c r="AS2467" s="119"/>
      <c r="AT2467" s="119"/>
      <c r="AU2467" s="119"/>
    </row>
    <row r="2468" spans="27:47">
      <c r="AA2468" s="119"/>
      <c r="AB2468" s="119"/>
      <c r="AC2468" s="119"/>
      <c r="AD2468" s="119"/>
      <c r="AE2468" s="119"/>
      <c r="AF2468" s="147"/>
      <c r="AG2468" s="146"/>
      <c r="AN2468" s="119"/>
      <c r="AO2468" s="119"/>
      <c r="AP2468" s="119"/>
      <c r="AQ2468" s="119"/>
      <c r="AR2468" s="119"/>
      <c r="AS2468" s="119"/>
      <c r="AT2468" s="119"/>
      <c r="AU2468" s="119"/>
    </row>
    <row r="2469" spans="27:47">
      <c r="AA2469" s="119"/>
      <c r="AB2469" s="119"/>
      <c r="AC2469" s="119"/>
      <c r="AD2469" s="119"/>
      <c r="AE2469" s="119"/>
      <c r="AF2469" s="147"/>
      <c r="AG2469" s="146"/>
      <c r="AN2469" s="119"/>
      <c r="AO2469" s="119"/>
      <c r="AP2469" s="119"/>
      <c r="AQ2469" s="119"/>
      <c r="AR2469" s="119"/>
      <c r="AS2469" s="119"/>
      <c r="AT2469" s="119"/>
      <c r="AU2469" s="119"/>
    </row>
    <row r="2470" spans="27:47">
      <c r="AA2470" s="119"/>
      <c r="AB2470" s="119"/>
      <c r="AC2470" s="119"/>
      <c r="AD2470" s="119"/>
      <c r="AE2470" s="119"/>
      <c r="AF2470" s="147"/>
      <c r="AG2470" s="146"/>
      <c r="AN2470" s="119"/>
      <c r="AO2470" s="119"/>
      <c r="AP2470" s="119"/>
      <c r="AQ2470" s="119"/>
      <c r="AR2470" s="119"/>
      <c r="AS2470" s="119"/>
      <c r="AT2470" s="119"/>
      <c r="AU2470" s="119"/>
    </row>
    <row r="2471" spans="27:47">
      <c r="AA2471" s="119"/>
      <c r="AB2471" s="119"/>
      <c r="AC2471" s="119"/>
      <c r="AD2471" s="119"/>
      <c r="AE2471" s="119"/>
      <c r="AF2471" s="147"/>
      <c r="AG2471" s="146"/>
      <c r="AN2471" s="119"/>
      <c r="AO2471" s="119"/>
      <c r="AP2471" s="119"/>
      <c r="AQ2471" s="119"/>
      <c r="AR2471" s="119"/>
      <c r="AS2471" s="119"/>
      <c r="AT2471" s="119"/>
      <c r="AU2471" s="119"/>
    </row>
    <row r="2472" spans="27:47">
      <c r="AA2472" s="119"/>
      <c r="AB2472" s="119"/>
      <c r="AC2472" s="119"/>
      <c r="AD2472" s="119"/>
      <c r="AE2472" s="119"/>
      <c r="AF2472" s="147"/>
      <c r="AG2472" s="146"/>
      <c r="AN2472" s="119"/>
      <c r="AO2472" s="119"/>
      <c r="AP2472" s="119"/>
      <c r="AQ2472" s="119"/>
      <c r="AR2472" s="119"/>
      <c r="AS2472" s="119"/>
      <c r="AT2472" s="119"/>
      <c r="AU2472" s="119"/>
    </row>
    <row r="2473" spans="27:47">
      <c r="AA2473" s="119"/>
      <c r="AB2473" s="119"/>
      <c r="AC2473" s="119"/>
      <c r="AD2473" s="119"/>
      <c r="AE2473" s="119"/>
      <c r="AF2473" s="147"/>
      <c r="AG2473" s="146"/>
      <c r="AN2473" s="119"/>
      <c r="AO2473" s="119"/>
      <c r="AP2473" s="119"/>
      <c r="AQ2473" s="119"/>
      <c r="AR2473" s="119"/>
      <c r="AS2473" s="119"/>
      <c r="AT2473" s="119"/>
      <c r="AU2473" s="119"/>
    </row>
    <row r="2474" spans="27:47">
      <c r="AA2474" s="119"/>
      <c r="AB2474" s="119"/>
      <c r="AC2474" s="119"/>
      <c r="AD2474" s="119"/>
      <c r="AE2474" s="119"/>
      <c r="AF2474" s="147"/>
      <c r="AG2474" s="146"/>
      <c r="AN2474" s="119"/>
      <c r="AO2474" s="119"/>
      <c r="AP2474" s="119"/>
      <c r="AQ2474" s="119"/>
      <c r="AR2474" s="119"/>
      <c r="AS2474" s="119"/>
      <c r="AT2474" s="119"/>
      <c r="AU2474" s="119"/>
    </row>
    <row r="2475" spans="27:47">
      <c r="AA2475" s="119"/>
      <c r="AB2475" s="119"/>
      <c r="AC2475" s="119"/>
      <c r="AD2475" s="119"/>
      <c r="AE2475" s="119"/>
      <c r="AF2475" s="147"/>
      <c r="AG2475" s="146"/>
      <c r="AN2475" s="119"/>
      <c r="AO2475" s="119"/>
      <c r="AP2475" s="119"/>
      <c r="AQ2475" s="119"/>
      <c r="AR2475" s="119"/>
      <c r="AS2475" s="119"/>
      <c r="AT2475" s="119"/>
      <c r="AU2475" s="119"/>
    </row>
    <row r="2476" spans="27:47">
      <c r="AA2476" s="119"/>
      <c r="AB2476" s="119"/>
      <c r="AC2476" s="119"/>
      <c r="AD2476" s="119"/>
      <c r="AE2476" s="119"/>
      <c r="AF2476" s="147"/>
      <c r="AG2476" s="146"/>
      <c r="AN2476" s="119"/>
      <c r="AO2476" s="119"/>
      <c r="AP2476" s="119"/>
      <c r="AQ2476" s="119"/>
      <c r="AR2476" s="119"/>
      <c r="AS2476" s="119"/>
      <c r="AT2476" s="119"/>
      <c r="AU2476" s="119"/>
    </row>
    <row r="2477" spans="27:47">
      <c r="AA2477" s="119"/>
      <c r="AB2477" s="119"/>
      <c r="AC2477" s="119"/>
      <c r="AD2477" s="119"/>
      <c r="AE2477" s="119"/>
      <c r="AF2477" s="147"/>
      <c r="AG2477" s="146"/>
      <c r="AN2477" s="119"/>
      <c r="AO2477" s="119"/>
      <c r="AP2477" s="119"/>
      <c r="AQ2477" s="119"/>
      <c r="AR2477" s="119"/>
      <c r="AS2477" s="119"/>
      <c r="AT2477" s="119"/>
      <c r="AU2477" s="119"/>
    </row>
    <row r="2478" spans="27:47">
      <c r="AA2478" s="119"/>
      <c r="AB2478" s="119"/>
      <c r="AC2478" s="119"/>
      <c r="AD2478" s="119"/>
      <c r="AE2478" s="119"/>
      <c r="AF2478" s="147"/>
      <c r="AG2478" s="146"/>
      <c r="AN2478" s="119"/>
      <c r="AO2478" s="119"/>
      <c r="AP2478" s="119"/>
      <c r="AQ2478" s="119"/>
      <c r="AR2478" s="119"/>
      <c r="AS2478" s="119"/>
      <c r="AT2478" s="119"/>
      <c r="AU2478" s="119"/>
    </row>
    <row r="2479" spans="27:47">
      <c r="AA2479" s="119"/>
      <c r="AB2479" s="119"/>
      <c r="AC2479" s="119"/>
      <c r="AD2479" s="119"/>
      <c r="AE2479" s="119"/>
      <c r="AF2479" s="147"/>
      <c r="AG2479" s="146"/>
      <c r="AN2479" s="119"/>
      <c r="AO2479" s="119"/>
      <c r="AP2479" s="119"/>
      <c r="AQ2479" s="119"/>
      <c r="AR2479" s="119"/>
      <c r="AS2479" s="119"/>
      <c r="AT2479" s="119"/>
      <c r="AU2479" s="119"/>
    </row>
    <row r="2480" spans="27:47">
      <c r="AA2480" s="119"/>
      <c r="AB2480" s="119"/>
      <c r="AC2480" s="119"/>
      <c r="AD2480" s="119"/>
      <c r="AE2480" s="119"/>
      <c r="AF2480" s="147"/>
      <c r="AG2480" s="146"/>
      <c r="AN2480" s="119"/>
      <c r="AO2480" s="119"/>
      <c r="AP2480" s="119"/>
      <c r="AQ2480" s="119"/>
      <c r="AR2480" s="119"/>
      <c r="AS2480" s="119"/>
      <c r="AT2480" s="119"/>
      <c r="AU2480" s="119"/>
    </row>
    <row r="2481" spans="27:47">
      <c r="AA2481" s="119"/>
      <c r="AB2481" s="119"/>
      <c r="AC2481" s="119"/>
      <c r="AD2481" s="119"/>
      <c r="AE2481" s="119"/>
      <c r="AF2481" s="147"/>
      <c r="AG2481" s="146"/>
      <c r="AN2481" s="119"/>
      <c r="AO2481" s="119"/>
      <c r="AP2481" s="119"/>
      <c r="AQ2481" s="119"/>
      <c r="AR2481" s="119"/>
      <c r="AS2481" s="119"/>
      <c r="AT2481" s="119"/>
      <c r="AU2481" s="119"/>
    </row>
    <row r="2482" spans="27:47">
      <c r="AA2482" s="119"/>
      <c r="AB2482" s="119"/>
      <c r="AC2482" s="119"/>
      <c r="AD2482" s="119"/>
      <c r="AE2482" s="119"/>
      <c r="AF2482" s="147"/>
      <c r="AG2482" s="146"/>
      <c r="AN2482" s="119"/>
      <c r="AO2482" s="119"/>
      <c r="AP2482" s="119"/>
      <c r="AQ2482" s="119"/>
      <c r="AR2482" s="119"/>
      <c r="AS2482" s="119"/>
      <c r="AT2482" s="119"/>
      <c r="AU2482" s="119"/>
    </row>
    <row r="2483" spans="27:47">
      <c r="AA2483" s="119"/>
      <c r="AB2483" s="119"/>
      <c r="AC2483" s="119"/>
      <c r="AD2483" s="119"/>
      <c r="AE2483" s="119"/>
      <c r="AF2483" s="147"/>
      <c r="AG2483" s="146"/>
      <c r="AN2483" s="119"/>
      <c r="AO2483" s="119"/>
      <c r="AP2483" s="119"/>
      <c r="AQ2483" s="119"/>
      <c r="AR2483" s="119"/>
      <c r="AS2483" s="119"/>
      <c r="AT2483" s="119"/>
      <c r="AU2483" s="119"/>
    </row>
    <row r="2484" spans="27:47">
      <c r="AA2484" s="119"/>
      <c r="AB2484" s="119"/>
      <c r="AC2484" s="119"/>
      <c r="AD2484" s="119"/>
      <c r="AE2484" s="119"/>
      <c r="AF2484" s="147"/>
      <c r="AG2484" s="146"/>
      <c r="AN2484" s="119"/>
      <c r="AO2484" s="119"/>
      <c r="AP2484" s="119"/>
      <c r="AQ2484" s="119"/>
      <c r="AR2484" s="119"/>
      <c r="AS2484" s="119"/>
      <c r="AT2484" s="119"/>
      <c r="AU2484" s="119"/>
    </row>
    <row r="2485" spans="27:47">
      <c r="AA2485" s="119"/>
      <c r="AB2485" s="119"/>
      <c r="AC2485" s="119"/>
      <c r="AD2485" s="119"/>
      <c r="AE2485" s="119"/>
      <c r="AF2485" s="147"/>
      <c r="AG2485" s="146"/>
      <c r="AN2485" s="119"/>
      <c r="AO2485" s="119"/>
      <c r="AP2485" s="119"/>
      <c r="AQ2485" s="119"/>
      <c r="AR2485" s="119"/>
      <c r="AS2485" s="119"/>
      <c r="AT2485" s="119"/>
      <c r="AU2485" s="119"/>
    </row>
    <row r="2486" spans="27:47">
      <c r="AA2486" s="119"/>
      <c r="AB2486" s="119"/>
      <c r="AC2486" s="119"/>
      <c r="AD2486" s="119"/>
      <c r="AE2486" s="119"/>
      <c r="AF2486" s="147"/>
      <c r="AG2486" s="146"/>
      <c r="AN2486" s="119"/>
      <c r="AO2486" s="119"/>
      <c r="AP2486" s="119"/>
      <c r="AQ2486" s="119"/>
      <c r="AR2486" s="119"/>
      <c r="AS2486" s="119"/>
      <c r="AT2486" s="119"/>
      <c r="AU2486" s="119"/>
    </row>
    <row r="2487" spans="27:47">
      <c r="AA2487" s="119"/>
      <c r="AB2487" s="119"/>
      <c r="AC2487" s="119"/>
      <c r="AD2487" s="119"/>
      <c r="AE2487" s="119"/>
      <c r="AF2487" s="147"/>
      <c r="AG2487" s="146"/>
      <c r="AN2487" s="119"/>
      <c r="AO2487" s="119"/>
      <c r="AP2487" s="119"/>
      <c r="AQ2487" s="119"/>
      <c r="AR2487" s="119"/>
      <c r="AS2487" s="119"/>
      <c r="AT2487" s="119"/>
      <c r="AU2487" s="119"/>
    </row>
    <row r="2488" spans="27:47">
      <c r="AA2488" s="119"/>
      <c r="AB2488" s="119"/>
      <c r="AC2488" s="119"/>
      <c r="AD2488" s="119"/>
      <c r="AE2488" s="119"/>
      <c r="AF2488" s="147"/>
      <c r="AG2488" s="146"/>
      <c r="AN2488" s="119"/>
      <c r="AO2488" s="119"/>
      <c r="AP2488" s="119"/>
      <c r="AQ2488" s="119"/>
      <c r="AR2488" s="119"/>
      <c r="AS2488" s="119"/>
      <c r="AT2488" s="119"/>
      <c r="AU2488" s="119"/>
    </row>
    <row r="2489" spans="27:47">
      <c r="AA2489" s="119"/>
      <c r="AB2489" s="119"/>
      <c r="AC2489" s="119"/>
      <c r="AD2489" s="119"/>
      <c r="AE2489" s="119"/>
      <c r="AF2489" s="147"/>
      <c r="AG2489" s="146"/>
      <c r="AN2489" s="119"/>
      <c r="AO2489" s="119"/>
      <c r="AP2489" s="119"/>
      <c r="AQ2489" s="119"/>
      <c r="AR2489" s="119"/>
      <c r="AS2489" s="119"/>
      <c r="AT2489" s="119"/>
      <c r="AU2489" s="119"/>
    </row>
    <row r="2490" spans="27:47">
      <c r="AA2490" s="119"/>
      <c r="AB2490" s="119"/>
      <c r="AC2490" s="119"/>
      <c r="AD2490" s="119"/>
      <c r="AE2490" s="119"/>
      <c r="AF2490" s="147"/>
      <c r="AG2490" s="146"/>
      <c r="AN2490" s="119"/>
      <c r="AO2490" s="119"/>
      <c r="AP2490" s="119"/>
      <c r="AQ2490" s="119"/>
      <c r="AR2490" s="119"/>
      <c r="AS2490" s="119"/>
      <c r="AT2490" s="119"/>
      <c r="AU2490" s="119"/>
    </row>
    <row r="2491" spans="27:47">
      <c r="AA2491" s="119"/>
      <c r="AB2491" s="119"/>
      <c r="AC2491" s="119"/>
      <c r="AD2491" s="119"/>
      <c r="AE2491" s="119"/>
      <c r="AF2491" s="147"/>
      <c r="AG2491" s="146"/>
      <c r="AN2491" s="119"/>
      <c r="AO2491" s="119"/>
      <c r="AP2491" s="119"/>
      <c r="AQ2491" s="119"/>
      <c r="AR2491" s="119"/>
      <c r="AS2491" s="119"/>
      <c r="AT2491" s="119"/>
      <c r="AU2491" s="119"/>
    </row>
    <row r="2492" spans="27:47">
      <c r="AA2492" s="119"/>
      <c r="AB2492" s="119"/>
      <c r="AC2492" s="119"/>
      <c r="AD2492" s="119"/>
      <c r="AE2492" s="119"/>
      <c r="AF2492" s="147"/>
      <c r="AG2492" s="146"/>
      <c r="AN2492" s="119"/>
      <c r="AO2492" s="119"/>
      <c r="AP2492" s="119"/>
      <c r="AQ2492" s="119"/>
      <c r="AR2492" s="119"/>
      <c r="AS2492" s="119"/>
      <c r="AT2492" s="119"/>
      <c r="AU2492" s="119"/>
    </row>
    <row r="2493" spans="27:47">
      <c r="AA2493" s="119"/>
      <c r="AB2493" s="119"/>
      <c r="AC2493" s="119"/>
      <c r="AD2493" s="119"/>
      <c r="AE2493" s="119"/>
      <c r="AF2493" s="147"/>
      <c r="AG2493" s="146"/>
      <c r="AN2493" s="119"/>
      <c r="AO2493" s="119"/>
      <c r="AP2493" s="119"/>
      <c r="AQ2493" s="119"/>
      <c r="AR2493" s="119"/>
      <c r="AS2493" s="119"/>
      <c r="AT2493" s="119"/>
      <c r="AU2493" s="119"/>
    </row>
    <row r="2494" spans="27:47">
      <c r="AA2494" s="119"/>
      <c r="AB2494" s="119"/>
      <c r="AC2494" s="119"/>
      <c r="AD2494" s="119"/>
      <c r="AE2494" s="119"/>
      <c r="AF2494" s="147"/>
      <c r="AG2494" s="146"/>
      <c r="AN2494" s="119"/>
      <c r="AO2494" s="119"/>
      <c r="AP2494" s="119"/>
      <c r="AQ2494" s="119"/>
      <c r="AR2494" s="119"/>
      <c r="AS2494" s="119"/>
      <c r="AT2494" s="119"/>
      <c r="AU2494" s="119"/>
    </row>
    <row r="2495" spans="27:47">
      <c r="AA2495" s="119"/>
      <c r="AB2495" s="119"/>
      <c r="AC2495" s="119"/>
      <c r="AD2495" s="119"/>
      <c r="AE2495" s="119"/>
      <c r="AF2495" s="147"/>
      <c r="AG2495" s="146"/>
      <c r="AN2495" s="119"/>
      <c r="AO2495" s="119"/>
      <c r="AP2495" s="119"/>
      <c r="AQ2495" s="119"/>
      <c r="AR2495" s="119"/>
      <c r="AS2495" s="119"/>
      <c r="AT2495" s="119"/>
      <c r="AU2495" s="119"/>
    </row>
    <row r="2496" spans="27:47">
      <c r="AA2496" s="119"/>
      <c r="AB2496" s="119"/>
      <c r="AC2496" s="119"/>
      <c r="AD2496" s="119"/>
      <c r="AE2496" s="119"/>
      <c r="AF2496" s="147"/>
      <c r="AG2496" s="146"/>
      <c r="AN2496" s="119"/>
      <c r="AO2496" s="119"/>
      <c r="AP2496" s="119"/>
      <c r="AQ2496" s="119"/>
      <c r="AR2496" s="119"/>
      <c r="AS2496" s="119"/>
      <c r="AT2496" s="119"/>
      <c r="AU2496" s="119"/>
    </row>
    <row r="2497" spans="27:47">
      <c r="AA2497" s="119"/>
      <c r="AB2497" s="119"/>
      <c r="AC2497" s="119"/>
      <c r="AD2497" s="119"/>
      <c r="AE2497" s="119"/>
      <c r="AF2497" s="147"/>
      <c r="AG2497" s="146"/>
      <c r="AN2497" s="119"/>
      <c r="AO2497" s="119"/>
      <c r="AP2497" s="119"/>
      <c r="AQ2497" s="119"/>
      <c r="AR2497" s="119"/>
      <c r="AS2497" s="119"/>
      <c r="AT2497" s="119"/>
      <c r="AU2497" s="119"/>
    </row>
    <row r="2498" spans="27:47">
      <c r="AA2498" s="119"/>
      <c r="AB2498" s="119"/>
      <c r="AC2498" s="119"/>
      <c r="AD2498" s="119"/>
      <c r="AE2498" s="119"/>
      <c r="AF2498" s="147"/>
      <c r="AG2498" s="146"/>
      <c r="AN2498" s="119"/>
      <c r="AO2498" s="119"/>
      <c r="AP2498" s="119"/>
      <c r="AQ2498" s="119"/>
      <c r="AR2498" s="119"/>
      <c r="AS2498" s="119"/>
      <c r="AT2498" s="119"/>
      <c r="AU2498" s="119"/>
    </row>
    <row r="2499" spans="27:47">
      <c r="AA2499" s="119"/>
      <c r="AB2499" s="119"/>
      <c r="AC2499" s="119"/>
      <c r="AD2499" s="119"/>
      <c r="AE2499" s="119"/>
      <c r="AF2499" s="147"/>
      <c r="AG2499" s="146"/>
      <c r="AN2499" s="119"/>
      <c r="AO2499" s="119"/>
      <c r="AP2499" s="119"/>
      <c r="AQ2499" s="119"/>
      <c r="AR2499" s="119"/>
      <c r="AS2499" s="119"/>
      <c r="AT2499" s="119"/>
      <c r="AU2499" s="119"/>
    </row>
    <row r="2500" spans="27:47">
      <c r="AA2500" s="119"/>
      <c r="AB2500" s="119"/>
      <c r="AC2500" s="119"/>
      <c r="AD2500" s="119"/>
      <c r="AE2500" s="119"/>
      <c r="AF2500" s="147"/>
      <c r="AG2500" s="146"/>
      <c r="AN2500" s="119"/>
      <c r="AO2500" s="119"/>
      <c r="AP2500" s="119"/>
      <c r="AQ2500" s="119"/>
      <c r="AR2500" s="119"/>
      <c r="AS2500" s="119"/>
      <c r="AT2500" s="119"/>
      <c r="AU2500" s="119"/>
    </row>
    <row r="2501" spans="27:47">
      <c r="AA2501" s="119"/>
      <c r="AB2501" s="119"/>
      <c r="AC2501" s="119"/>
      <c r="AD2501" s="119"/>
      <c r="AE2501" s="119"/>
      <c r="AF2501" s="147"/>
      <c r="AG2501" s="146"/>
      <c r="AN2501" s="119"/>
      <c r="AO2501" s="119"/>
      <c r="AP2501" s="119"/>
      <c r="AQ2501" s="119"/>
      <c r="AR2501" s="119"/>
      <c r="AS2501" s="119"/>
      <c r="AT2501" s="119"/>
      <c r="AU2501" s="119"/>
    </row>
    <row r="2502" spans="27:47">
      <c r="AA2502" s="119"/>
      <c r="AB2502" s="119"/>
      <c r="AC2502" s="119"/>
      <c r="AD2502" s="119"/>
      <c r="AE2502" s="119"/>
      <c r="AF2502" s="147"/>
      <c r="AG2502" s="146"/>
      <c r="AN2502" s="119"/>
      <c r="AO2502" s="119"/>
      <c r="AP2502" s="119"/>
      <c r="AQ2502" s="119"/>
      <c r="AR2502" s="119"/>
      <c r="AS2502" s="119"/>
      <c r="AT2502" s="119"/>
      <c r="AU2502" s="119"/>
    </row>
    <row r="2503" spans="27:47">
      <c r="AA2503" s="119"/>
      <c r="AB2503" s="119"/>
      <c r="AC2503" s="119"/>
      <c r="AD2503" s="119"/>
      <c r="AE2503" s="119"/>
      <c r="AF2503" s="147"/>
      <c r="AG2503" s="146"/>
      <c r="AN2503" s="119"/>
      <c r="AO2503" s="119"/>
      <c r="AP2503" s="119"/>
      <c r="AQ2503" s="119"/>
      <c r="AR2503" s="119"/>
      <c r="AS2503" s="119"/>
      <c r="AT2503" s="119"/>
      <c r="AU2503" s="119"/>
    </row>
    <row r="2504" spans="27:47">
      <c r="AA2504" s="119"/>
      <c r="AB2504" s="119"/>
      <c r="AC2504" s="119"/>
      <c r="AD2504" s="119"/>
      <c r="AE2504" s="119"/>
      <c r="AF2504" s="147"/>
      <c r="AG2504" s="146"/>
      <c r="AN2504" s="119"/>
      <c r="AO2504" s="119"/>
      <c r="AP2504" s="119"/>
      <c r="AQ2504" s="119"/>
      <c r="AR2504" s="119"/>
      <c r="AS2504" s="119"/>
      <c r="AT2504" s="119"/>
      <c r="AU2504" s="119"/>
    </row>
    <row r="2505" spans="27:47">
      <c r="AA2505" s="119"/>
      <c r="AB2505" s="119"/>
      <c r="AC2505" s="119"/>
      <c r="AD2505" s="119"/>
      <c r="AE2505" s="119"/>
      <c r="AF2505" s="147"/>
      <c r="AG2505" s="146"/>
      <c r="AN2505" s="119"/>
      <c r="AO2505" s="119"/>
      <c r="AP2505" s="119"/>
      <c r="AQ2505" s="119"/>
      <c r="AR2505" s="119"/>
      <c r="AS2505" s="119"/>
      <c r="AT2505" s="119"/>
      <c r="AU2505" s="119"/>
    </row>
    <row r="2506" spans="27:47">
      <c r="AA2506" s="119"/>
      <c r="AB2506" s="119"/>
      <c r="AC2506" s="119"/>
      <c r="AD2506" s="119"/>
      <c r="AE2506" s="119"/>
      <c r="AF2506" s="147"/>
      <c r="AG2506" s="146"/>
      <c r="AN2506" s="119"/>
      <c r="AO2506" s="119"/>
      <c r="AP2506" s="119"/>
      <c r="AQ2506" s="119"/>
      <c r="AR2506" s="119"/>
      <c r="AS2506" s="119"/>
      <c r="AT2506" s="119"/>
      <c r="AU2506" s="119"/>
    </row>
    <row r="2507" spans="27:47">
      <c r="AA2507" s="119"/>
      <c r="AB2507" s="119"/>
      <c r="AC2507" s="119"/>
      <c r="AD2507" s="119"/>
      <c r="AE2507" s="119"/>
      <c r="AF2507" s="147"/>
      <c r="AG2507" s="146"/>
      <c r="AN2507" s="119"/>
      <c r="AO2507" s="119"/>
      <c r="AP2507" s="119"/>
      <c r="AQ2507" s="119"/>
      <c r="AR2507" s="119"/>
      <c r="AS2507" s="119"/>
      <c r="AT2507" s="119"/>
      <c r="AU2507" s="119"/>
    </row>
    <row r="2508" spans="27:47">
      <c r="AA2508" s="119"/>
      <c r="AB2508" s="119"/>
      <c r="AC2508" s="119"/>
      <c r="AD2508" s="119"/>
      <c r="AE2508" s="119"/>
      <c r="AF2508" s="147"/>
      <c r="AG2508" s="146"/>
      <c r="AN2508" s="119"/>
      <c r="AO2508" s="119"/>
      <c r="AP2508" s="119"/>
      <c r="AQ2508" s="119"/>
      <c r="AR2508" s="119"/>
      <c r="AS2508" s="119"/>
      <c r="AT2508" s="119"/>
      <c r="AU2508" s="119"/>
    </row>
    <row r="2509" spans="27:47">
      <c r="AA2509" s="119"/>
      <c r="AB2509" s="119"/>
      <c r="AC2509" s="119"/>
      <c r="AD2509" s="119"/>
      <c r="AE2509" s="119"/>
      <c r="AF2509" s="147"/>
      <c r="AG2509" s="146"/>
      <c r="AN2509" s="119"/>
      <c r="AO2509" s="119"/>
      <c r="AP2509" s="119"/>
      <c r="AQ2509" s="119"/>
      <c r="AR2509" s="119"/>
      <c r="AS2509" s="119"/>
      <c r="AT2509" s="119"/>
      <c r="AU2509" s="119"/>
    </row>
    <row r="2510" spans="27:47">
      <c r="AA2510" s="119"/>
      <c r="AB2510" s="119"/>
      <c r="AC2510" s="119"/>
      <c r="AD2510" s="119"/>
      <c r="AE2510" s="119"/>
      <c r="AF2510" s="147"/>
      <c r="AG2510" s="146"/>
      <c r="AN2510" s="119"/>
      <c r="AO2510" s="119"/>
      <c r="AP2510" s="119"/>
      <c r="AQ2510" s="119"/>
      <c r="AR2510" s="119"/>
      <c r="AS2510" s="119"/>
      <c r="AT2510" s="119"/>
      <c r="AU2510" s="119"/>
    </row>
    <row r="2511" spans="27:47">
      <c r="AA2511" s="119"/>
      <c r="AB2511" s="119"/>
      <c r="AC2511" s="119"/>
      <c r="AD2511" s="119"/>
      <c r="AE2511" s="119"/>
      <c r="AF2511" s="147"/>
      <c r="AG2511" s="146"/>
      <c r="AN2511" s="119"/>
      <c r="AO2511" s="119"/>
      <c r="AP2511" s="119"/>
      <c r="AQ2511" s="119"/>
      <c r="AR2511" s="119"/>
      <c r="AS2511" s="119"/>
      <c r="AT2511" s="119"/>
      <c r="AU2511" s="119"/>
    </row>
    <row r="2512" spans="27:47">
      <c r="AA2512" s="119"/>
      <c r="AB2512" s="119"/>
      <c r="AC2512" s="119"/>
      <c r="AD2512" s="119"/>
      <c r="AE2512" s="119"/>
      <c r="AF2512" s="147"/>
      <c r="AG2512" s="146"/>
      <c r="AN2512" s="119"/>
      <c r="AO2512" s="119"/>
      <c r="AP2512" s="119"/>
      <c r="AQ2512" s="119"/>
      <c r="AR2512" s="119"/>
      <c r="AS2512" s="119"/>
      <c r="AT2512" s="119"/>
      <c r="AU2512" s="119"/>
    </row>
    <row r="2513" spans="27:47">
      <c r="AA2513" s="119"/>
      <c r="AB2513" s="119"/>
      <c r="AC2513" s="119"/>
      <c r="AD2513" s="119"/>
      <c r="AE2513" s="119"/>
      <c r="AF2513" s="147"/>
      <c r="AG2513" s="146"/>
      <c r="AN2513" s="119"/>
      <c r="AO2513" s="119"/>
      <c r="AP2513" s="119"/>
      <c r="AQ2513" s="119"/>
      <c r="AR2513" s="119"/>
      <c r="AS2513" s="119"/>
      <c r="AT2513" s="119"/>
      <c r="AU2513" s="119"/>
    </row>
    <row r="2514" spans="27:47">
      <c r="AA2514" s="119"/>
      <c r="AB2514" s="119"/>
      <c r="AC2514" s="119"/>
      <c r="AD2514" s="119"/>
      <c r="AE2514" s="119"/>
      <c r="AF2514" s="147"/>
      <c r="AG2514" s="146"/>
      <c r="AN2514" s="119"/>
      <c r="AO2514" s="119"/>
      <c r="AP2514" s="119"/>
      <c r="AQ2514" s="119"/>
      <c r="AR2514" s="119"/>
      <c r="AS2514" s="119"/>
      <c r="AT2514" s="119"/>
      <c r="AU2514" s="119"/>
    </row>
    <row r="2515" spans="27:47">
      <c r="AA2515" s="119"/>
      <c r="AB2515" s="119"/>
      <c r="AC2515" s="119"/>
      <c r="AD2515" s="119"/>
      <c r="AE2515" s="119"/>
      <c r="AF2515" s="147"/>
      <c r="AG2515" s="146"/>
      <c r="AN2515" s="119"/>
      <c r="AO2515" s="119"/>
      <c r="AP2515" s="119"/>
      <c r="AQ2515" s="119"/>
      <c r="AR2515" s="119"/>
      <c r="AS2515" s="119"/>
      <c r="AT2515" s="119"/>
      <c r="AU2515" s="119"/>
    </row>
    <row r="2516" spans="27:47">
      <c r="AA2516" s="119"/>
      <c r="AB2516" s="119"/>
      <c r="AC2516" s="119"/>
      <c r="AD2516" s="119"/>
      <c r="AE2516" s="119"/>
      <c r="AF2516" s="147"/>
      <c r="AG2516" s="146"/>
      <c r="AN2516" s="119"/>
      <c r="AO2516" s="119"/>
      <c r="AP2516" s="119"/>
      <c r="AQ2516" s="119"/>
      <c r="AR2516" s="119"/>
      <c r="AS2516" s="119"/>
      <c r="AT2516" s="119"/>
      <c r="AU2516" s="119"/>
    </row>
    <row r="2517" spans="27:47">
      <c r="AA2517" s="119"/>
      <c r="AB2517" s="119"/>
      <c r="AC2517" s="119"/>
      <c r="AD2517" s="119"/>
      <c r="AE2517" s="119"/>
      <c r="AF2517" s="147"/>
      <c r="AG2517" s="146"/>
      <c r="AN2517" s="119"/>
      <c r="AO2517" s="119"/>
      <c r="AP2517" s="119"/>
      <c r="AQ2517" s="119"/>
      <c r="AR2517" s="119"/>
      <c r="AS2517" s="119"/>
      <c r="AT2517" s="119"/>
      <c r="AU2517" s="119"/>
    </row>
    <row r="2518" spans="27:47">
      <c r="AA2518" s="119"/>
      <c r="AB2518" s="119"/>
      <c r="AC2518" s="119"/>
      <c r="AD2518" s="119"/>
      <c r="AE2518" s="119"/>
      <c r="AF2518" s="147"/>
      <c r="AG2518" s="146"/>
      <c r="AN2518" s="119"/>
      <c r="AO2518" s="119"/>
      <c r="AP2518" s="119"/>
      <c r="AQ2518" s="119"/>
      <c r="AR2518" s="119"/>
      <c r="AS2518" s="119"/>
      <c r="AT2518" s="119"/>
      <c r="AU2518" s="119"/>
    </row>
    <row r="2519" spans="27:47">
      <c r="AA2519" s="119"/>
      <c r="AB2519" s="119"/>
      <c r="AC2519" s="119"/>
      <c r="AD2519" s="119"/>
      <c r="AE2519" s="119"/>
      <c r="AF2519" s="147"/>
      <c r="AG2519" s="146"/>
      <c r="AN2519" s="119"/>
      <c r="AO2519" s="119"/>
      <c r="AP2519" s="119"/>
      <c r="AQ2519" s="119"/>
      <c r="AR2519" s="119"/>
      <c r="AS2519" s="119"/>
      <c r="AT2519" s="119"/>
      <c r="AU2519" s="119"/>
    </row>
    <row r="2520" spans="27:47">
      <c r="AA2520" s="119"/>
      <c r="AB2520" s="119"/>
      <c r="AC2520" s="119"/>
      <c r="AD2520" s="119"/>
      <c r="AE2520" s="119"/>
      <c r="AF2520" s="147"/>
      <c r="AG2520" s="146"/>
      <c r="AN2520" s="119"/>
      <c r="AO2520" s="119"/>
      <c r="AP2520" s="119"/>
      <c r="AQ2520" s="119"/>
      <c r="AR2520" s="119"/>
      <c r="AS2520" s="119"/>
      <c r="AT2520" s="119"/>
      <c r="AU2520" s="119"/>
    </row>
    <row r="2521" spans="27:47">
      <c r="AA2521" s="119"/>
      <c r="AB2521" s="119"/>
      <c r="AC2521" s="119"/>
      <c r="AD2521" s="119"/>
      <c r="AE2521" s="119"/>
      <c r="AF2521" s="147"/>
      <c r="AG2521" s="146"/>
      <c r="AN2521" s="119"/>
      <c r="AO2521" s="119"/>
      <c r="AP2521" s="119"/>
      <c r="AQ2521" s="119"/>
      <c r="AR2521" s="119"/>
      <c r="AS2521" s="119"/>
      <c r="AT2521" s="119"/>
      <c r="AU2521" s="119"/>
    </row>
    <row r="2522" spans="27:47">
      <c r="AA2522" s="119"/>
      <c r="AB2522" s="119"/>
      <c r="AC2522" s="119"/>
      <c r="AD2522" s="119"/>
      <c r="AE2522" s="119"/>
      <c r="AF2522" s="147"/>
      <c r="AG2522" s="146"/>
      <c r="AN2522" s="119"/>
      <c r="AO2522" s="119"/>
      <c r="AP2522" s="119"/>
      <c r="AQ2522" s="119"/>
      <c r="AR2522" s="119"/>
      <c r="AS2522" s="119"/>
      <c r="AT2522" s="119"/>
      <c r="AU2522" s="119"/>
    </row>
    <row r="2523" spans="27:47">
      <c r="AA2523" s="119"/>
      <c r="AB2523" s="119"/>
      <c r="AC2523" s="119"/>
      <c r="AD2523" s="119"/>
      <c r="AE2523" s="119"/>
      <c r="AF2523" s="147"/>
      <c r="AG2523" s="146"/>
      <c r="AN2523" s="119"/>
      <c r="AO2523" s="119"/>
      <c r="AP2523" s="119"/>
      <c r="AQ2523" s="119"/>
      <c r="AR2523" s="119"/>
      <c r="AS2523" s="119"/>
      <c r="AT2523" s="119"/>
      <c r="AU2523" s="119"/>
    </row>
    <row r="2524" spans="27:47">
      <c r="AA2524" s="119"/>
      <c r="AB2524" s="119"/>
      <c r="AC2524" s="119"/>
      <c r="AD2524" s="119"/>
      <c r="AE2524" s="119"/>
      <c r="AF2524" s="147"/>
      <c r="AG2524" s="146"/>
      <c r="AN2524" s="119"/>
      <c r="AO2524" s="119"/>
      <c r="AP2524" s="119"/>
      <c r="AQ2524" s="119"/>
      <c r="AR2524" s="119"/>
      <c r="AS2524" s="119"/>
      <c r="AT2524" s="119"/>
      <c r="AU2524" s="119"/>
    </row>
    <row r="2525" spans="27:47">
      <c r="AA2525" s="119"/>
      <c r="AB2525" s="119"/>
      <c r="AC2525" s="119"/>
      <c r="AD2525" s="119"/>
      <c r="AE2525" s="119"/>
      <c r="AF2525" s="147"/>
      <c r="AG2525" s="146"/>
      <c r="AN2525" s="119"/>
      <c r="AO2525" s="119"/>
      <c r="AP2525" s="119"/>
      <c r="AQ2525" s="119"/>
      <c r="AR2525" s="119"/>
      <c r="AS2525" s="119"/>
      <c r="AT2525" s="119"/>
      <c r="AU2525" s="119"/>
    </row>
    <row r="2526" spans="27:47">
      <c r="AA2526" s="119"/>
      <c r="AB2526" s="119"/>
      <c r="AC2526" s="119"/>
      <c r="AD2526" s="119"/>
      <c r="AE2526" s="119"/>
      <c r="AF2526" s="147"/>
      <c r="AG2526" s="146"/>
      <c r="AN2526" s="119"/>
      <c r="AO2526" s="119"/>
      <c r="AP2526" s="119"/>
      <c r="AQ2526" s="119"/>
      <c r="AR2526" s="119"/>
      <c r="AS2526" s="119"/>
      <c r="AT2526" s="119"/>
      <c r="AU2526" s="119"/>
    </row>
    <row r="2527" spans="27:47">
      <c r="AA2527" s="119"/>
      <c r="AB2527" s="119"/>
      <c r="AC2527" s="119"/>
      <c r="AD2527" s="119"/>
      <c r="AE2527" s="119"/>
      <c r="AF2527" s="147"/>
      <c r="AG2527" s="146"/>
      <c r="AN2527" s="119"/>
      <c r="AO2527" s="119"/>
      <c r="AP2527" s="119"/>
      <c r="AQ2527" s="119"/>
      <c r="AR2527" s="119"/>
      <c r="AS2527" s="119"/>
      <c r="AT2527" s="119"/>
      <c r="AU2527" s="119"/>
    </row>
    <row r="2528" spans="27:47">
      <c r="AA2528" s="119"/>
      <c r="AB2528" s="119"/>
      <c r="AC2528" s="119"/>
      <c r="AD2528" s="119"/>
      <c r="AE2528" s="119"/>
      <c r="AF2528" s="147"/>
      <c r="AG2528" s="146"/>
      <c r="AN2528" s="119"/>
      <c r="AO2528" s="119"/>
      <c r="AP2528" s="119"/>
      <c r="AQ2528" s="119"/>
      <c r="AR2528" s="119"/>
      <c r="AS2528" s="119"/>
      <c r="AT2528" s="119"/>
      <c r="AU2528" s="119"/>
    </row>
    <row r="2529" spans="27:47">
      <c r="AA2529" s="119"/>
      <c r="AB2529" s="119"/>
      <c r="AC2529" s="119"/>
      <c r="AD2529" s="119"/>
      <c r="AE2529" s="119"/>
      <c r="AF2529" s="147"/>
      <c r="AG2529" s="146"/>
      <c r="AN2529" s="119"/>
      <c r="AO2529" s="119"/>
      <c r="AP2529" s="119"/>
      <c r="AQ2529" s="119"/>
      <c r="AR2529" s="119"/>
      <c r="AS2529" s="119"/>
      <c r="AT2529" s="119"/>
      <c r="AU2529" s="119"/>
    </row>
    <row r="2530" spans="27:47">
      <c r="AA2530" s="119"/>
      <c r="AB2530" s="119"/>
      <c r="AC2530" s="119"/>
      <c r="AD2530" s="119"/>
      <c r="AE2530" s="119"/>
      <c r="AF2530" s="147"/>
      <c r="AG2530" s="146"/>
      <c r="AN2530" s="119"/>
      <c r="AO2530" s="119"/>
      <c r="AP2530" s="119"/>
      <c r="AQ2530" s="119"/>
      <c r="AR2530" s="119"/>
      <c r="AS2530" s="119"/>
      <c r="AT2530" s="119"/>
      <c r="AU2530" s="119"/>
    </row>
    <row r="2531" spans="27:47">
      <c r="AA2531" s="119"/>
      <c r="AB2531" s="119"/>
      <c r="AC2531" s="119"/>
      <c r="AD2531" s="119"/>
      <c r="AE2531" s="119"/>
      <c r="AF2531" s="147"/>
      <c r="AG2531" s="146"/>
      <c r="AN2531" s="119"/>
      <c r="AO2531" s="119"/>
      <c r="AP2531" s="119"/>
      <c r="AQ2531" s="119"/>
      <c r="AR2531" s="119"/>
      <c r="AS2531" s="119"/>
      <c r="AT2531" s="119"/>
      <c r="AU2531" s="119"/>
    </row>
    <row r="2532" spans="27:47">
      <c r="AA2532" s="119"/>
      <c r="AB2532" s="119"/>
      <c r="AC2532" s="119"/>
      <c r="AD2532" s="119"/>
      <c r="AE2532" s="119"/>
      <c r="AF2532" s="147"/>
      <c r="AG2532" s="146"/>
      <c r="AN2532" s="119"/>
      <c r="AO2532" s="119"/>
      <c r="AP2532" s="119"/>
      <c r="AQ2532" s="119"/>
      <c r="AR2532" s="119"/>
      <c r="AS2532" s="119"/>
      <c r="AT2532" s="119"/>
      <c r="AU2532" s="119"/>
    </row>
    <row r="2533" spans="27:47">
      <c r="AA2533" s="119"/>
      <c r="AB2533" s="119"/>
      <c r="AC2533" s="119"/>
      <c r="AD2533" s="119"/>
      <c r="AE2533" s="119"/>
      <c r="AF2533" s="147"/>
      <c r="AG2533" s="146"/>
      <c r="AN2533" s="119"/>
      <c r="AO2533" s="119"/>
      <c r="AP2533" s="119"/>
      <c r="AQ2533" s="119"/>
      <c r="AR2533" s="119"/>
      <c r="AS2533" s="119"/>
      <c r="AT2533" s="119"/>
      <c r="AU2533" s="119"/>
    </row>
    <row r="2534" spans="27:47">
      <c r="AA2534" s="119"/>
      <c r="AB2534" s="119"/>
      <c r="AC2534" s="119"/>
      <c r="AD2534" s="119"/>
      <c r="AE2534" s="119"/>
      <c r="AF2534" s="147"/>
      <c r="AG2534" s="146"/>
      <c r="AN2534" s="119"/>
      <c r="AO2534" s="119"/>
      <c r="AP2534" s="119"/>
      <c r="AQ2534" s="119"/>
      <c r="AR2534" s="119"/>
      <c r="AS2534" s="119"/>
      <c r="AT2534" s="119"/>
      <c r="AU2534" s="119"/>
    </row>
    <row r="2535" spans="27:47">
      <c r="AA2535" s="119"/>
      <c r="AB2535" s="119"/>
      <c r="AC2535" s="119"/>
      <c r="AD2535" s="119"/>
      <c r="AE2535" s="119"/>
      <c r="AF2535" s="147"/>
      <c r="AG2535" s="146"/>
      <c r="AN2535" s="119"/>
      <c r="AO2535" s="119"/>
      <c r="AP2535" s="119"/>
      <c r="AQ2535" s="119"/>
      <c r="AR2535" s="119"/>
      <c r="AS2535" s="119"/>
      <c r="AT2535" s="119"/>
      <c r="AU2535" s="119"/>
    </row>
    <row r="2536" spans="27:47">
      <c r="AA2536" s="119"/>
      <c r="AB2536" s="119"/>
      <c r="AC2536" s="119"/>
      <c r="AD2536" s="119"/>
      <c r="AE2536" s="119"/>
      <c r="AF2536" s="147"/>
      <c r="AG2536" s="146"/>
      <c r="AN2536" s="119"/>
      <c r="AO2536" s="119"/>
      <c r="AP2536" s="119"/>
      <c r="AQ2536" s="119"/>
      <c r="AR2536" s="119"/>
      <c r="AS2536" s="119"/>
      <c r="AT2536" s="119"/>
      <c r="AU2536" s="119"/>
    </row>
    <row r="2537" spans="27:47">
      <c r="AA2537" s="119"/>
      <c r="AB2537" s="119"/>
      <c r="AC2537" s="119"/>
      <c r="AD2537" s="119"/>
      <c r="AE2537" s="119"/>
      <c r="AF2537" s="147"/>
      <c r="AG2537" s="146"/>
      <c r="AN2537" s="119"/>
      <c r="AO2537" s="119"/>
      <c r="AP2537" s="119"/>
      <c r="AQ2537" s="119"/>
      <c r="AR2537" s="119"/>
      <c r="AS2537" s="119"/>
      <c r="AT2537" s="119"/>
      <c r="AU2537" s="119"/>
    </row>
    <row r="2538" spans="27:47">
      <c r="AA2538" s="119"/>
      <c r="AB2538" s="119"/>
      <c r="AC2538" s="119"/>
      <c r="AD2538" s="119"/>
      <c r="AE2538" s="119"/>
      <c r="AF2538" s="147"/>
      <c r="AG2538" s="146"/>
      <c r="AN2538" s="119"/>
      <c r="AO2538" s="119"/>
      <c r="AP2538" s="119"/>
      <c r="AQ2538" s="119"/>
      <c r="AR2538" s="119"/>
      <c r="AS2538" s="119"/>
      <c r="AT2538" s="119"/>
      <c r="AU2538" s="119"/>
    </row>
  </sheetData>
  <protectedRanges>
    <protectedRange sqref="A149:D157" name="Range1"/>
  </protectedRanges>
  <sortState xmlns:xlrd2="http://schemas.microsoft.com/office/spreadsheetml/2017/richdata2" ref="A21:AU161">
    <sortCondition ref="C21:C161"/>
  </sortState>
  <phoneticPr fontId="8" type="noConversion"/>
  <hyperlinks>
    <hyperlink ref="H64368" r:id="rId1" display="http://vsolj.cetus-net.org/bulletin.html" xr:uid="{00000000-0004-0000-0100-000000000000}"/>
    <hyperlink ref="H64361" r:id="rId2" display="https://www.aavso.org/ejaavso" xr:uid="{00000000-0004-0000-0100-000001000000}"/>
    <hyperlink ref="I64368" r:id="rId3" display="http://vsolj.cetus-net.org/bulletin.html" xr:uid="{00000000-0004-0000-0100-000002000000}"/>
    <hyperlink ref="AQ58019" r:id="rId4" display="http://cdsbib.u-strasbg.fr/cgi-bin/cdsbib?1990RMxAA..21..381G" xr:uid="{00000000-0004-0000-0100-000003000000}"/>
    <hyperlink ref="H64365" r:id="rId5" display="https://www.aavso.org/ejaavso" xr:uid="{00000000-0004-0000-0100-000004000000}"/>
    <hyperlink ref="AP5383" r:id="rId6" display="http://cdsbib.u-strasbg.fr/cgi-bin/cdsbib?1990RMxAA..21..381G" xr:uid="{00000000-0004-0000-0100-000005000000}"/>
    <hyperlink ref="AP5386" r:id="rId7" display="http://cdsbib.u-strasbg.fr/cgi-bin/cdsbib?1990RMxAA..21..381G" xr:uid="{00000000-0004-0000-0100-000006000000}"/>
    <hyperlink ref="AP5384" r:id="rId8" display="http://cdsbib.u-strasbg.fr/cgi-bin/cdsbib?1990RMxAA..21..381G" xr:uid="{00000000-0004-0000-0100-000007000000}"/>
    <hyperlink ref="AP5368" r:id="rId9" display="http://cdsbib.u-strasbg.fr/cgi-bin/cdsbib?1990RMxAA..21..381G" xr:uid="{00000000-0004-0000-0100-000008000000}"/>
    <hyperlink ref="AQ5597" r:id="rId10" display="http://cdsbib.u-strasbg.fr/cgi-bin/cdsbib?1990RMxAA..21..381G" xr:uid="{00000000-0004-0000-0100-000009000000}"/>
    <hyperlink ref="AQ5601" r:id="rId11" display="http://cdsbib.u-strasbg.fr/cgi-bin/cdsbib?1990RMxAA..21..381G" xr:uid="{00000000-0004-0000-0100-00000A000000}"/>
    <hyperlink ref="AQ65281" r:id="rId12" display="http://cdsbib.u-strasbg.fr/cgi-bin/cdsbib?1990RMxAA..21..381G" xr:uid="{00000000-0004-0000-0100-00000B000000}"/>
    <hyperlink ref="I2489" r:id="rId13" display="http://vsolj.cetus-net.org/bulletin.html" xr:uid="{00000000-0004-0000-0100-00000C000000}"/>
    <hyperlink ref="H2489" r:id="rId14" display="http://vsolj.cetus-net.org/bulletin.html" xr:uid="{00000000-0004-0000-0100-00000D000000}"/>
    <hyperlink ref="AQ406" r:id="rId15" display="http://cdsbib.u-strasbg.fr/cgi-bin/cdsbib?1990RMxAA..21..381G" xr:uid="{00000000-0004-0000-0100-00000E000000}"/>
    <hyperlink ref="AQ405" r:id="rId16" display="http://cdsbib.u-strasbg.fr/cgi-bin/cdsbib?1990RMxAA..21..381G" xr:uid="{00000000-0004-0000-0100-00000F000000}"/>
    <hyperlink ref="AP3659" r:id="rId17" display="http://cdsbib.u-strasbg.fr/cgi-bin/cdsbib?1990RMxAA..21..381G" xr:uid="{00000000-0004-0000-0100-000010000000}"/>
    <hyperlink ref="AP3677" r:id="rId18" display="http://cdsbib.u-strasbg.fr/cgi-bin/cdsbib?1990RMxAA..21..381G" xr:uid="{00000000-0004-0000-0100-000011000000}"/>
    <hyperlink ref="AP3678" r:id="rId19" display="http://cdsbib.u-strasbg.fr/cgi-bin/cdsbib?1990RMxAA..21..381G" xr:uid="{00000000-0004-0000-0100-000012000000}"/>
    <hyperlink ref="AP3674" r:id="rId20" display="http://cdsbib.u-strasbg.fr/cgi-bin/cdsbib?1990RMxAA..21..381G" xr:uid="{00000000-0004-0000-0100-000013000000}"/>
  </hyperlinks>
  <pageMargins left="0.75" right="0.75" top="1" bottom="1" header="0.5" footer="0.5"/>
  <headerFooter alignWithMargins="0"/>
  <drawing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60"/>
  <sheetViews>
    <sheetView topLeftCell="A89" workbookViewId="0">
      <selection activeCell="A90" sqref="A90:D136"/>
    </sheetView>
  </sheetViews>
  <sheetFormatPr defaultRowHeight="12.75"/>
  <cols>
    <col min="1" max="1" width="19.7109375" style="24" customWidth="1"/>
    <col min="2" max="2" width="4.42578125" style="33" customWidth="1"/>
    <col min="3" max="3" width="12.7109375" style="24" customWidth="1"/>
    <col min="4" max="4" width="5.42578125" style="33" customWidth="1"/>
    <col min="5" max="5" width="14.85546875" style="33" customWidth="1"/>
    <col min="6" max="6" width="9.140625" style="33"/>
    <col min="7" max="7" width="12" style="33" customWidth="1"/>
    <col min="8" max="8" width="14.140625" style="24" customWidth="1"/>
    <col min="9" max="9" width="22.5703125" style="33" customWidth="1"/>
    <col min="10" max="10" width="25.140625" style="33" customWidth="1"/>
    <col min="11" max="11" width="15.7109375" style="33" customWidth="1"/>
    <col min="12" max="12" width="14.140625" style="33" customWidth="1"/>
    <col min="13" max="13" width="9.5703125" style="33" customWidth="1"/>
    <col min="14" max="14" width="14.140625" style="33" customWidth="1"/>
    <col min="15" max="15" width="23.42578125" style="33" customWidth="1"/>
    <col min="16" max="16" width="16.5703125" style="33" customWidth="1"/>
    <col min="17" max="17" width="41" style="33" customWidth="1"/>
    <col min="18" max="16384" width="9.140625" style="33"/>
  </cols>
  <sheetData>
    <row r="1" spans="1:16" ht="15.75">
      <c r="A1" s="90" t="s">
        <v>243</v>
      </c>
      <c r="I1" s="91" t="s">
        <v>164</v>
      </c>
      <c r="J1" s="92" t="s">
        <v>244</v>
      </c>
    </row>
    <row r="2" spans="1:16">
      <c r="I2" s="93" t="s">
        <v>175</v>
      </c>
      <c r="J2" s="94" t="s">
        <v>245</v>
      </c>
    </row>
    <row r="3" spans="1:16">
      <c r="A3" s="95" t="s">
        <v>246</v>
      </c>
      <c r="I3" s="93" t="s">
        <v>179</v>
      </c>
      <c r="J3" s="94" t="s">
        <v>247</v>
      </c>
    </row>
    <row r="4" spans="1:16">
      <c r="I4" s="93" t="s">
        <v>192</v>
      </c>
      <c r="J4" s="94" t="s">
        <v>247</v>
      </c>
    </row>
    <row r="5" spans="1:16" ht="13.5" thickBot="1">
      <c r="I5" s="96" t="s">
        <v>222</v>
      </c>
      <c r="J5" s="97" t="s">
        <v>248</v>
      </c>
    </row>
    <row r="10" spans="1:16" ht="13.5" thickBot="1"/>
    <row r="11" spans="1:16" ht="12.75" customHeight="1" thickBot="1">
      <c r="A11" s="24" t="str">
        <f t="shared" ref="A11:A42" si="0">P11</f>
        <v>IBVS 35 </v>
      </c>
      <c r="B11" s="5" t="str">
        <f t="shared" ref="B11:B42" si="1">IF(H11=INT(H11),"I","II")</f>
        <v>I</v>
      </c>
      <c r="C11" s="24">
        <f t="shared" ref="C11:C42" si="2">1*G11</f>
        <v>38283.620000000003</v>
      </c>
      <c r="D11" s="33" t="str">
        <f t="shared" ref="D11:D42" si="3">VLOOKUP(F11,I$1:J$5,2,FALSE)</f>
        <v>vis</v>
      </c>
      <c r="E11" s="98">
        <f>VLOOKUP(C11,'Active 1'!C$21:E$968,3,FALSE)</f>
        <v>-1585.0113195551917</v>
      </c>
      <c r="F11" s="5" t="s">
        <v>222</v>
      </c>
      <c r="G11" s="33" t="str">
        <f t="shared" ref="G11:G42" si="4">MID(I11,3,LEN(I11)-3)</f>
        <v>38283.62</v>
      </c>
      <c r="H11" s="24">
        <f t="shared" ref="H11:H42" si="5">1*K11</f>
        <v>-1585</v>
      </c>
      <c r="I11" s="99" t="s">
        <v>292</v>
      </c>
      <c r="J11" s="100" t="s">
        <v>293</v>
      </c>
      <c r="K11" s="99">
        <v>-1585</v>
      </c>
      <c r="L11" s="99" t="s">
        <v>294</v>
      </c>
      <c r="M11" s="100" t="s">
        <v>253</v>
      </c>
      <c r="N11" s="100"/>
      <c r="O11" s="101" t="s">
        <v>254</v>
      </c>
      <c r="P11" s="102" t="s">
        <v>295</v>
      </c>
    </row>
    <row r="12" spans="1:16" ht="12.75" customHeight="1" thickBot="1">
      <c r="A12" s="24" t="str">
        <f t="shared" si="0"/>
        <v> ORI 105 </v>
      </c>
      <c r="B12" s="5" t="str">
        <f t="shared" si="1"/>
        <v>I</v>
      </c>
      <c r="C12" s="24">
        <f t="shared" si="2"/>
        <v>39852.498</v>
      </c>
      <c r="D12" s="33" t="str">
        <f t="shared" si="3"/>
        <v>vis</v>
      </c>
      <c r="E12" s="98">
        <f>VLOOKUP(C12,'Active 1'!C$21:E$968,3,FALSE)</f>
        <v>-983.00107829224362</v>
      </c>
      <c r="F12" s="5" t="s">
        <v>222</v>
      </c>
      <c r="G12" s="33" t="str">
        <f t="shared" si="4"/>
        <v>39852.498</v>
      </c>
      <c r="H12" s="24">
        <f t="shared" si="5"/>
        <v>-983</v>
      </c>
      <c r="I12" s="99" t="s">
        <v>305</v>
      </c>
      <c r="J12" s="100" t="s">
        <v>306</v>
      </c>
      <c r="K12" s="99">
        <v>-983</v>
      </c>
      <c r="L12" s="99" t="s">
        <v>249</v>
      </c>
      <c r="M12" s="100" t="s">
        <v>253</v>
      </c>
      <c r="N12" s="100"/>
      <c r="O12" s="101" t="s">
        <v>307</v>
      </c>
      <c r="P12" s="101" t="s">
        <v>308</v>
      </c>
    </row>
    <row r="13" spans="1:16" ht="12.75" customHeight="1" thickBot="1">
      <c r="A13" s="24" t="str">
        <f t="shared" si="0"/>
        <v> ORI 105 </v>
      </c>
      <c r="B13" s="5" t="str">
        <f t="shared" si="1"/>
        <v>I</v>
      </c>
      <c r="C13" s="24">
        <f t="shared" si="2"/>
        <v>39886.375</v>
      </c>
      <c r="D13" s="33" t="str">
        <f t="shared" si="3"/>
        <v>vis</v>
      </c>
      <c r="E13" s="98">
        <f>VLOOKUP(C13,'Active 1'!C$21:E$968,3,FALSE)</f>
        <v>-970.00178775259349</v>
      </c>
      <c r="F13" s="5" t="s">
        <v>222</v>
      </c>
      <c r="G13" s="33" t="str">
        <f t="shared" si="4"/>
        <v>39886.375</v>
      </c>
      <c r="H13" s="24">
        <f t="shared" si="5"/>
        <v>-970</v>
      </c>
      <c r="I13" s="99" t="s">
        <v>309</v>
      </c>
      <c r="J13" s="100" t="s">
        <v>310</v>
      </c>
      <c r="K13" s="99">
        <v>-970</v>
      </c>
      <c r="L13" s="99" t="s">
        <v>311</v>
      </c>
      <c r="M13" s="100" t="s">
        <v>253</v>
      </c>
      <c r="N13" s="100"/>
      <c r="O13" s="101" t="s">
        <v>307</v>
      </c>
      <c r="P13" s="101" t="s">
        <v>308</v>
      </c>
    </row>
    <row r="14" spans="1:16" ht="12.75" customHeight="1" thickBot="1">
      <c r="A14" s="24" t="str">
        <f t="shared" si="0"/>
        <v> ORI 110 </v>
      </c>
      <c r="B14" s="5" t="str">
        <f t="shared" si="1"/>
        <v>I</v>
      </c>
      <c r="C14" s="24">
        <f t="shared" si="2"/>
        <v>40157.408000000003</v>
      </c>
      <c r="D14" s="33" t="str">
        <f t="shared" si="3"/>
        <v>vis</v>
      </c>
      <c r="E14" s="98">
        <f>VLOOKUP(C14,'Active 1'!C$21:E$968,3,FALSE)</f>
        <v>-866.00094019132825</v>
      </c>
      <c r="F14" s="5" t="s">
        <v>222</v>
      </c>
      <c r="G14" s="33" t="str">
        <f t="shared" si="4"/>
        <v>40157.408</v>
      </c>
      <c r="H14" s="24">
        <f t="shared" si="5"/>
        <v>-866</v>
      </c>
      <c r="I14" s="99" t="s">
        <v>312</v>
      </c>
      <c r="J14" s="100" t="s">
        <v>313</v>
      </c>
      <c r="K14" s="99">
        <v>-866</v>
      </c>
      <c r="L14" s="99" t="s">
        <v>314</v>
      </c>
      <c r="M14" s="100" t="s">
        <v>253</v>
      </c>
      <c r="N14" s="100"/>
      <c r="O14" s="101" t="s">
        <v>307</v>
      </c>
      <c r="P14" s="101" t="s">
        <v>315</v>
      </c>
    </row>
    <row r="15" spans="1:16" ht="12.75" customHeight="1" thickBot="1">
      <c r="A15" s="24" t="str">
        <f t="shared" si="0"/>
        <v> ORI 111 </v>
      </c>
      <c r="B15" s="5" t="str">
        <f t="shared" si="1"/>
        <v>I</v>
      </c>
      <c r="C15" s="24">
        <f t="shared" si="2"/>
        <v>40243.417999999998</v>
      </c>
      <c r="D15" s="33" t="str">
        <f t="shared" si="3"/>
        <v>vis</v>
      </c>
      <c r="E15" s="98">
        <f>VLOOKUP(C15,'Active 1'!C$21:E$968,3,FALSE)</f>
        <v>-832.99716242720444</v>
      </c>
      <c r="F15" s="5" t="s">
        <v>222</v>
      </c>
      <c r="G15" s="33" t="str">
        <f t="shared" si="4"/>
        <v>40243.418</v>
      </c>
      <c r="H15" s="24">
        <f t="shared" si="5"/>
        <v>-833</v>
      </c>
      <c r="I15" s="99" t="s">
        <v>316</v>
      </c>
      <c r="J15" s="100" t="s">
        <v>317</v>
      </c>
      <c r="K15" s="99">
        <v>-833</v>
      </c>
      <c r="L15" s="99" t="s">
        <v>318</v>
      </c>
      <c r="M15" s="100" t="s">
        <v>253</v>
      </c>
      <c r="N15" s="100"/>
      <c r="O15" s="101" t="s">
        <v>307</v>
      </c>
      <c r="P15" s="101" t="s">
        <v>319</v>
      </c>
    </row>
    <row r="16" spans="1:16" ht="12.75" customHeight="1" thickBot="1">
      <c r="A16" s="24" t="str">
        <f t="shared" si="0"/>
        <v> ORI 116 </v>
      </c>
      <c r="B16" s="5" t="str">
        <f t="shared" si="1"/>
        <v>I</v>
      </c>
      <c r="C16" s="24">
        <f t="shared" si="2"/>
        <v>40527.468999999997</v>
      </c>
      <c r="D16" s="33" t="str">
        <f t="shared" si="3"/>
        <v>vis</v>
      </c>
      <c r="E16" s="98">
        <f>VLOOKUP(C16,'Active 1'!C$21:E$968,3,FALSE)</f>
        <v>-724.0010447934676</v>
      </c>
      <c r="F16" s="5" t="s">
        <v>222</v>
      </c>
      <c r="G16" s="33" t="str">
        <f t="shared" si="4"/>
        <v>40527.469</v>
      </c>
      <c r="H16" s="24">
        <f t="shared" si="5"/>
        <v>-724</v>
      </c>
      <c r="I16" s="99" t="s">
        <v>320</v>
      </c>
      <c r="J16" s="100" t="s">
        <v>321</v>
      </c>
      <c r="K16" s="99">
        <v>-724</v>
      </c>
      <c r="L16" s="99" t="s">
        <v>249</v>
      </c>
      <c r="M16" s="100" t="s">
        <v>253</v>
      </c>
      <c r="N16" s="100"/>
      <c r="O16" s="101" t="s">
        <v>322</v>
      </c>
      <c r="P16" s="101" t="s">
        <v>323</v>
      </c>
    </row>
    <row r="17" spans="1:16" ht="12.75" customHeight="1" thickBot="1">
      <c r="A17" s="24" t="str">
        <f t="shared" si="0"/>
        <v> ORI 116 </v>
      </c>
      <c r="B17" s="5" t="str">
        <f t="shared" si="1"/>
        <v>I</v>
      </c>
      <c r="C17" s="24">
        <f t="shared" si="2"/>
        <v>40527.472000000002</v>
      </c>
      <c r="D17" s="33" t="str">
        <f t="shared" si="3"/>
        <v>vis</v>
      </c>
      <c r="E17" s="98">
        <f>VLOOKUP(C17,'Active 1'!C$21:E$968,3,FALSE)</f>
        <v>-723.99989363274869</v>
      </c>
      <c r="F17" s="5" t="s">
        <v>222</v>
      </c>
      <c r="G17" s="33" t="str">
        <f t="shared" si="4"/>
        <v>40527.472</v>
      </c>
      <c r="H17" s="24">
        <f t="shared" si="5"/>
        <v>-724</v>
      </c>
      <c r="I17" s="99" t="s">
        <v>324</v>
      </c>
      <c r="J17" s="100" t="s">
        <v>325</v>
      </c>
      <c r="K17" s="99">
        <v>-724</v>
      </c>
      <c r="L17" s="99" t="s">
        <v>326</v>
      </c>
      <c r="M17" s="100" t="s">
        <v>253</v>
      </c>
      <c r="N17" s="100"/>
      <c r="O17" s="101" t="s">
        <v>307</v>
      </c>
      <c r="P17" s="101" t="s">
        <v>323</v>
      </c>
    </row>
    <row r="18" spans="1:16" ht="12.75" customHeight="1" thickBot="1">
      <c r="A18" s="24" t="str">
        <f t="shared" si="0"/>
        <v> ORI 121 </v>
      </c>
      <c r="B18" s="5" t="str">
        <f t="shared" si="1"/>
        <v>I</v>
      </c>
      <c r="C18" s="24">
        <f t="shared" si="2"/>
        <v>40837.593999999997</v>
      </c>
      <c r="D18" s="33" t="str">
        <f t="shared" si="3"/>
        <v>vis</v>
      </c>
      <c r="E18" s="98">
        <f>VLOOKUP(C18,'Active 1'!C$21:E$968,3,FALSE)</f>
        <v>-604.99980564569955</v>
      </c>
      <c r="F18" s="5" t="s">
        <v>222</v>
      </c>
      <c r="G18" s="33" t="str">
        <f t="shared" si="4"/>
        <v>40837.594</v>
      </c>
      <c r="H18" s="24">
        <f t="shared" si="5"/>
        <v>-605</v>
      </c>
      <c r="I18" s="99" t="s">
        <v>327</v>
      </c>
      <c r="J18" s="100" t="s">
        <v>328</v>
      </c>
      <c r="K18" s="99">
        <v>-605</v>
      </c>
      <c r="L18" s="99" t="s">
        <v>329</v>
      </c>
      <c r="M18" s="100" t="s">
        <v>253</v>
      </c>
      <c r="N18" s="100"/>
      <c r="O18" s="101" t="s">
        <v>307</v>
      </c>
      <c r="P18" s="101" t="s">
        <v>330</v>
      </c>
    </row>
    <row r="19" spans="1:16" ht="12.75" customHeight="1" thickBot="1">
      <c r="A19" s="24" t="str">
        <f t="shared" si="0"/>
        <v> ORI 122 </v>
      </c>
      <c r="B19" s="5" t="str">
        <f t="shared" si="1"/>
        <v>I</v>
      </c>
      <c r="C19" s="24">
        <f t="shared" si="2"/>
        <v>40923.567999999999</v>
      </c>
      <c r="D19" s="33" t="str">
        <f t="shared" si="3"/>
        <v>vis</v>
      </c>
      <c r="E19" s="98">
        <f>VLOOKUP(C19,'Active 1'!C$21:E$968,3,FALSE)</f>
        <v>-572.00984181018021</v>
      </c>
      <c r="F19" s="5" t="s">
        <v>222</v>
      </c>
      <c r="G19" s="33" t="str">
        <f t="shared" si="4"/>
        <v>40923.568</v>
      </c>
      <c r="H19" s="24">
        <f t="shared" si="5"/>
        <v>-572</v>
      </c>
      <c r="I19" s="99" t="s">
        <v>331</v>
      </c>
      <c r="J19" s="100" t="s">
        <v>332</v>
      </c>
      <c r="K19" s="99">
        <v>-572</v>
      </c>
      <c r="L19" s="99" t="s">
        <v>333</v>
      </c>
      <c r="M19" s="100" t="s">
        <v>253</v>
      </c>
      <c r="N19" s="100"/>
      <c r="O19" s="101" t="s">
        <v>334</v>
      </c>
      <c r="P19" s="101" t="s">
        <v>335</v>
      </c>
    </row>
    <row r="20" spans="1:16" ht="12.75" customHeight="1" thickBot="1">
      <c r="A20" s="24" t="str">
        <f t="shared" si="0"/>
        <v> BBS 1 </v>
      </c>
      <c r="B20" s="5" t="str">
        <f t="shared" si="1"/>
        <v>I</v>
      </c>
      <c r="C20" s="24">
        <f t="shared" si="2"/>
        <v>41301.468999999997</v>
      </c>
      <c r="D20" s="33" t="str">
        <f t="shared" si="3"/>
        <v>vis</v>
      </c>
      <c r="E20" s="98">
        <f>VLOOKUP(C20,'Active 1'!C$21:E$968,3,FALSE)</f>
        <v>-427.00157973785298</v>
      </c>
      <c r="F20" s="5" t="s">
        <v>222</v>
      </c>
      <c r="G20" s="33" t="str">
        <f t="shared" si="4"/>
        <v>41301.469</v>
      </c>
      <c r="H20" s="24">
        <f t="shared" si="5"/>
        <v>-427</v>
      </c>
      <c r="I20" s="99" t="s">
        <v>336</v>
      </c>
      <c r="J20" s="100" t="s">
        <v>337</v>
      </c>
      <c r="K20" s="99">
        <v>-427</v>
      </c>
      <c r="L20" s="99" t="s">
        <v>338</v>
      </c>
      <c r="M20" s="100" t="s">
        <v>253</v>
      </c>
      <c r="N20" s="100"/>
      <c r="O20" s="101" t="s">
        <v>307</v>
      </c>
      <c r="P20" s="101" t="s">
        <v>339</v>
      </c>
    </row>
    <row r="21" spans="1:16" ht="12.75" customHeight="1" thickBot="1">
      <c r="A21" s="24" t="str">
        <f t="shared" si="0"/>
        <v> BBS 2 </v>
      </c>
      <c r="B21" s="5" t="str">
        <f t="shared" si="1"/>
        <v>I</v>
      </c>
      <c r="C21" s="24">
        <f t="shared" si="2"/>
        <v>41335.351999999999</v>
      </c>
      <c r="D21" s="33" t="str">
        <f t="shared" si="3"/>
        <v>vis</v>
      </c>
      <c r="E21" s="98">
        <f>VLOOKUP(C21,'Active 1'!C$21:E$968,3,FALSE)</f>
        <v>-413.99998687676782</v>
      </c>
      <c r="F21" s="5" t="s">
        <v>222</v>
      </c>
      <c r="G21" s="33" t="str">
        <f t="shared" si="4"/>
        <v>41335.352</v>
      </c>
      <c r="H21" s="24">
        <f t="shared" si="5"/>
        <v>-414</v>
      </c>
      <c r="I21" s="99" t="s">
        <v>340</v>
      </c>
      <c r="J21" s="100" t="s">
        <v>341</v>
      </c>
      <c r="K21" s="99">
        <v>-414</v>
      </c>
      <c r="L21" s="99" t="s">
        <v>326</v>
      </c>
      <c r="M21" s="100" t="s">
        <v>253</v>
      </c>
      <c r="N21" s="100"/>
      <c r="O21" s="101" t="s">
        <v>322</v>
      </c>
      <c r="P21" s="101" t="s">
        <v>342</v>
      </c>
    </row>
    <row r="22" spans="1:16" ht="12.75" customHeight="1" thickBot="1">
      <c r="A22" s="24" t="str">
        <f t="shared" si="0"/>
        <v> BBS 5 </v>
      </c>
      <c r="B22" s="5" t="str">
        <f t="shared" si="1"/>
        <v>I</v>
      </c>
      <c r="C22" s="24">
        <f t="shared" si="2"/>
        <v>41585.53</v>
      </c>
      <c r="D22" s="33" t="str">
        <f t="shared" si="3"/>
        <v>vis</v>
      </c>
      <c r="E22" s="98">
        <f>VLOOKUP(C22,'Active 1'!C$21:E$968,3,FALSE)</f>
        <v>-318.00162490172454</v>
      </c>
      <c r="F22" s="5" t="s">
        <v>222</v>
      </c>
      <c r="G22" s="33" t="str">
        <f t="shared" si="4"/>
        <v>41585.530</v>
      </c>
      <c r="H22" s="24">
        <f t="shared" si="5"/>
        <v>-318</v>
      </c>
      <c r="I22" s="99" t="s">
        <v>343</v>
      </c>
      <c r="J22" s="100" t="s">
        <v>344</v>
      </c>
      <c r="K22" s="99">
        <v>-318</v>
      </c>
      <c r="L22" s="99" t="s">
        <v>338</v>
      </c>
      <c r="M22" s="100" t="s">
        <v>253</v>
      </c>
      <c r="N22" s="100"/>
      <c r="O22" s="101" t="s">
        <v>307</v>
      </c>
      <c r="P22" s="101" t="s">
        <v>345</v>
      </c>
    </row>
    <row r="23" spans="1:16" ht="12.75" customHeight="1" thickBot="1">
      <c r="A23" s="24" t="str">
        <f t="shared" si="0"/>
        <v> BBS 11 </v>
      </c>
      <c r="B23" s="5" t="str">
        <f t="shared" si="1"/>
        <v>I</v>
      </c>
      <c r="C23" s="24">
        <f t="shared" si="2"/>
        <v>41942.578000000001</v>
      </c>
      <c r="D23" s="33" t="str">
        <f t="shared" si="3"/>
        <v>vis</v>
      </c>
      <c r="E23" s="98">
        <f>VLOOKUP(C23,'Active 1'!C$21:E$968,3,FALSE)</f>
        <v>-180.99508097513814</v>
      </c>
      <c r="F23" s="5" t="s">
        <v>222</v>
      </c>
      <c r="G23" s="33" t="str">
        <f t="shared" si="4"/>
        <v>41942.578</v>
      </c>
      <c r="H23" s="24">
        <f t="shared" si="5"/>
        <v>-181</v>
      </c>
      <c r="I23" s="99" t="s">
        <v>346</v>
      </c>
      <c r="J23" s="100" t="s">
        <v>347</v>
      </c>
      <c r="K23" s="99">
        <v>-181</v>
      </c>
      <c r="L23" s="99" t="s">
        <v>348</v>
      </c>
      <c r="M23" s="100" t="s">
        <v>253</v>
      </c>
      <c r="N23" s="100"/>
      <c r="O23" s="101" t="s">
        <v>307</v>
      </c>
      <c r="P23" s="101" t="s">
        <v>349</v>
      </c>
    </row>
    <row r="24" spans="1:16" ht="12.75" customHeight="1" thickBot="1">
      <c r="A24" s="24" t="str">
        <f t="shared" si="0"/>
        <v> BBS 12 </v>
      </c>
      <c r="B24" s="5" t="str">
        <f t="shared" si="1"/>
        <v>I</v>
      </c>
      <c r="C24" s="24">
        <f t="shared" si="2"/>
        <v>41989.472999999998</v>
      </c>
      <c r="D24" s="33" t="str">
        <f t="shared" si="3"/>
        <v>vis</v>
      </c>
      <c r="E24" s="98">
        <f>VLOOKUP(C24,'Active 1'!C$21:E$968,3,FALSE)</f>
        <v>-163.00052036301656</v>
      </c>
      <c r="F24" s="5" t="s">
        <v>222</v>
      </c>
      <c r="G24" s="33" t="str">
        <f t="shared" si="4"/>
        <v>41989.473</v>
      </c>
      <c r="H24" s="24">
        <f t="shared" si="5"/>
        <v>-163</v>
      </c>
      <c r="I24" s="99" t="s">
        <v>350</v>
      </c>
      <c r="J24" s="100" t="s">
        <v>351</v>
      </c>
      <c r="K24" s="99">
        <v>-163</v>
      </c>
      <c r="L24" s="99" t="s">
        <v>352</v>
      </c>
      <c r="M24" s="100" t="s">
        <v>253</v>
      </c>
      <c r="N24" s="100"/>
      <c r="O24" s="101" t="s">
        <v>307</v>
      </c>
      <c r="P24" s="101" t="s">
        <v>353</v>
      </c>
    </row>
    <row r="25" spans="1:16" ht="12.75" customHeight="1" thickBot="1">
      <c r="A25" s="24" t="str">
        <f t="shared" si="0"/>
        <v> BBS 14 </v>
      </c>
      <c r="B25" s="5" t="str">
        <f t="shared" si="1"/>
        <v>I</v>
      </c>
      <c r="C25" s="24">
        <f t="shared" si="2"/>
        <v>42096.317999999999</v>
      </c>
      <c r="D25" s="33" t="str">
        <f t="shared" si="3"/>
        <v>vis</v>
      </c>
      <c r="E25" s="98">
        <f>VLOOKUP(C25,'Active 1'!C$21:E$968,3,FALSE)</f>
        <v>-122.00193141745132</v>
      </c>
      <c r="F25" s="5" t="s">
        <v>222</v>
      </c>
      <c r="G25" s="33" t="str">
        <f t="shared" si="4"/>
        <v>42096.318</v>
      </c>
      <c r="H25" s="24">
        <f t="shared" si="5"/>
        <v>-122</v>
      </c>
      <c r="I25" s="99" t="s">
        <v>354</v>
      </c>
      <c r="J25" s="100" t="s">
        <v>355</v>
      </c>
      <c r="K25" s="99">
        <v>-122</v>
      </c>
      <c r="L25" s="99" t="s">
        <v>311</v>
      </c>
      <c r="M25" s="100" t="s">
        <v>253</v>
      </c>
      <c r="N25" s="100"/>
      <c r="O25" s="101" t="s">
        <v>356</v>
      </c>
      <c r="P25" s="101" t="s">
        <v>357</v>
      </c>
    </row>
    <row r="26" spans="1:16" ht="12.75" customHeight="1" thickBot="1">
      <c r="A26" s="24" t="str">
        <f t="shared" si="0"/>
        <v> BBS 17 </v>
      </c>
      <c r="B26" s="5" t="str">
        <f t="shared" si="1"/>
        <v>I</v>
      </c>
      <c r="C26" s="24">
        <f t="shared" si="2"/>
        <v>42299.597999999998</v>
      </c>
      <c r="D26" s="33" t="str">
        <f t="shared" si="3"/>
        <v>vis</v>
      </c>
      <c r="E26" s="98">
        <f>VLOOKUP(C26,'Active 1'!C$21:E$968,3,FALSE)</f>
        <v>-43.999281215248473</v>
      </c>
      <c r="F26" s="5" t="s">
        <v>222</v>
      </c>
      <c r="G26" s="33" t="str">
        <f t="shared" si="4"/>
        <v>42299.598</v>
      </c>
      <c r="H26" s="24">
        <f t="shared" si="5"/>
        <v>-44</v>
      </c>
      <c r="I26" s="99" t="s">
        <v>358</v>
      </c>
      <c r="J26" s="100" t="s">
        <v>359</v>
      </c>
      <c r="K26" s="99">
        <v>-44</v>
      </c>
      <c r="L26" s="99" t="s">
        <v>360</v>
      </c>
      <c r="M26" s="100" t="s">
        <v>253</v>
      </c>
      <c r="N26" s="100"/>
      <c r="O26" s="101" t="s">
        <v>307</v>
      </c>
      <c r="P26" s="101" t="s">
        <v>361</v>
      </c>
    </row>
    <row r="27" spans="1:16" ht="12.75" customHeight="1" thickBot="1">
      <c r="A27" s="24" t="str">
        <f t="shared" si="0"/>
        <v> BBS 20 </v>
      </c>
      <c r="B27" s="5" t="str">
        <f t="shared" si="1"/>
        <v>I</v>
      </c>
      <c r="C27" s="24">
        <f t="shared" si="2"/>
        <v>42414.26</v>
      </c>
      <c r="D27" s="33" t="str">
        <f t="shared" si="3"/>
        <v>vis</v>
      </c>
      <c r="E27" s="98">
        <f>VLOOKUP(C27,'Active 1'!C$21:E$968,3,FALSE)</f>
        <v>-1.1511607161083805E-3</v>
      </c>
      <c r="F27" s="5" t="s">
        <v>222</v>
      </c>
      <c r="G27" s="33" t="str">
        <f t="shared" si="4"/>
        <v>42414.260</v>
      </c>
      <c r="H27" s="24">
        <f t="shared" si="5"/>
        <v>0</v>
      </c>
      <c r="I27" s="99" t="s">
        <v>362</v>
      </c>
      <c r="J27" s="100" t="s">
        <v>363</v>
      </c>
      <c r="K27" s="99">
        <v>0</v>
      </c>
      <c r="L27" s="99" t="s">
        <v>249</v>
      </c>
      <c r="M27" s="100" t="s">
        <v>253</v>
      </c>
      <c r="N27" s="100"/>
      <c r="O27" s="101" t="s">
        <v>356</v>
      </c>
      <c r="P27" s="101" t="s">
        <v>364</v>
      </c>
    </row>
    <row r="28" spans="1:16" ht="12.75" customHeight="1" thickBot="1">
      <c r="A28" s="24" t="str">
        <f t="shared" si="0"/>
        <v> BBS 20 </v>
      </c>
      <c r="B28" s="5" t="str">
        <f t="shared" si="1"/>
        <v>I</v>
      </c>
      <c r="C28" s="24">
        <f t="shared" si="2"/>
        <v>42414.262999999999</v>
      </c>
      <c r="D28" s="33" t="str">
        <f t="shared" si="3"/>
        <v>vis</v>
      </c>
      <c r="E28" s="98">
        <f>VLOOKUP(C28,'Active 1'!C$21:E$968,3,FALSE)</f>
        <v>0</v>
      </c>
      <c r="F28" s="5" t="s">
        <v>222</v>
      </c>
      <c r="G28" s="33" t="str">
        <f t="shared" si="4"/>
        <v>42414.263</v>
      </c>
      <c r="H28" s="24">
        <f t="shared" si="5"/>
        <v>0</v>
      </c>
      <c r="I28" s="99" t="s">
        <v>365</v>
      </c>
      <c r="J28" s="100" t="s">
        <v>366</v>
      </c>
      <c r="K28" s="99">
        <v>0</v>
      </c>
      <c r="L28" s="99" t="s">
        <v>326</v>
      </c>
      <c r="M28" s="100" t="s">
        <v>253</v>
      </c>
      <c r="N28" s="100"/>
      <c r="O28" s="101" t="s">
        <v>307</v>
      </c>
      <c r="P28" s="101" t="s">
        <v>364</v>
      </c>
    </row>
    <row r="29" spans="1:16" ht="12.75" customHeight="1" thickBot="1">
      <c r="A29" s="24" t="str">
        <f t="shared" si="0"/>
        <v> BBS 20 </v>
      </c>
      <c r="B29" s="5" t="str">
        <f t="shared" si="1"/>
        <v>I</v>
      </c>
      <c r="C29" s="24">
        <f t="shared" si="2"/>
        <v>42427.296999999999</v>
      </c>
      <c r="D29" s="33" t="str">
        <f t="shared" si="3"/>
        <v>vis</v>
      </c>
      <c r="E29" s="98">
        <f>VLOOKUP(C29,'Active 1'!C$21:E$968,3,FALSE)</f>
        <v>5.0014095962981626</v>
      </c>
      <c r="F29" s="5" t="s">
        <v>222</v>
      </c>
      <c r="G29" s="33" t="str">
        <f t="shared" si="4"/>
        <v>42427.297</v>
      </c>
      <c r="H29" s="24">
        <f t="shared" si="5"/>
        <v>5</v>
      </c>
      <c r="I29" s="99" t="s">
        <v>370</v>
      </c>
      <c r="J29" s="100" t="s">
        <v>371</v>
      </c>
      <c r="K29" s="99">
        <v>5</v>
      </c>
      <c r="L29" s="99" t="s">
        <v>372</v>
      </c>
      <c r="M29" s="100" t="s">
        <v>253</v>
      </c>
      <c r="N29" s="100"/>
      <c r="O29" s="101" t="s">
        <v>356</v>
      </c>
      <c r="P29" s="101" t="s">
        <v>364</v>
      </c>
    </row>
    <row r="30" spans="1:16" ht="12.75" customHeight="1" thickBot="1">
      <c r="A30" s="24" t="str">
        <f t="shared" si="0"/>
        <v> BBS 20 </v>
      </c>
      <c r="B30" s="5" t="str">
        <f t="shared" si="1"/>
        <v>I</v>
      </c>
      <c r="C30" s="24">
        <f t="shared" si="2"/>
        <v>42427.296999999999</v>
      </c>
      <c r="D30" s="33" t="str">
        <f t="shared" si="3"/>
        <v>vis</v>
      </c>
      <c r="E30" s="98">
        <f>VLOOKUP(C30,'Active 1'!C$21:E$968,3,FALSE)</f>
        <v>5.0014095962981626</v>
      </c>
      <c r="F30" s="5" t="s">
        <v>222</v>
      </c>
      <c r="G30" s="33" t="str">
        <f t="shared" si="4"/>
        <v>42427.297</v>
      </c>
      <c r="H30" s="24">
        <f t="shared" si="5"/>
        <v>5</v>
      </c>
      <c r="I30" s="99" t="s">
        <v>370</v>
      </c>
      <c r="J30" s="100" t="s">
        <v>371</v>
      </c>
      <c r="K30" s="99">
        <v>5</v>
      </c>
      <c r="L30" s="99" t="s">
        <v>372</v>
      </c>
      <c r="M30" s="100" t="s">
        <v>253</v>
      </c>
      <c r="N30" s="100"/>
      <c r="O30" s="101" t="s">
        <v>307</v>
      </c>
      <c r="P30" s="101" t="s">
        <v>364</v>
      </c>
    </row>
    <row r="31" spans="1:16" ht="12.75" customHeight="1" thickBot="1">
      <c r="A31" s="24" t="str">
        <f t="shared" si="0"/>
        <v> BBS 21 </v>
      </c>
      <c r="B31" s="5" t="str">
        <f t="shared" si="1"/>
        <v>I</v>
      </c>
      <c r="C31" s="24">
        <f t="shared" si="2"/>
        <v>42453.353999999999</v>
      </c>
      <c r="D31" s="33" t="str">
        <f t="shared" si="3"/>
        <v>vis</v>
      </c>
      <c r="E31" s="98">
        <f>VLOOKUP(C31,'Active 1'!C$21:E$968,3,FALSE)</f>
        <v>15.000007866265035</v>
      </c>
      <c r="F31" s="5" t="s">
        <v>222</v>
      </c>
      <c r="G31" s="33" t="str">
        <f t="shared" si="4"/>
        <v>42453.354</v>
      </c>
      <c r="H31" s="24">
        <f t="shared" si="5"/>
        <v>15</v>
      </c>
      <c r="I31" s="99" t="s">
        <v>373</v>
      </c>
      <c r="J31" s="100" t="s">
        <v>374</v>
      </c>
      <c r="K31" s="99">
        <v>15</v>
      </c>
      <c r="L31" s="99" t="s">
        <v>326</v>
      </c>
      <c r="M31" s="100" t="s">
        <v>253</v>
      </c>
      <c r="N31" s="100"/>
      <c r="O31" s="101" t="s">
        <v>375</v>
      </c>
      <c r="P31" s="101" t="s">
        <v>376</v>
      </c>
    </row>
    <row r="32" spans="1:16" ht="12.75" customHeight="1" thickBot="1">
      <c r="A32" s="24" t="str">
        <f t="shared" si="0"/>
        <v> BBS 21 </v>
      </c>
      <c r="B32" s="5" t="str">
        <f t="shared" si="1"/>
        <v>I</v>
      </c>
      <c r="C32" s="24">
        <f t="shared" si="2"/>
        <v>42453.353999999999</v>
      </c>
      <c r="D32" s="33" t="str">
        <f t="shared" si="3"/>
        <v>vis</v>
      </c>
      <c r="E32" s="98">
        <f>VLOOKUP(C32,'Active 1'!C$21:E$968,3,FALSE)</f>
        <v>15.000007866265035</v>
      </c>
      <c r="F32" s="5" t="s">
        <v>222</v>
      </c>
      <c r="G32" s="33" t="str">
        <f t="shared" si="4"/>
        <v>42453.354</v>
      </c>
      <c r="H32" s="24">
        <f t="shared" si="5"/>
        <v>15</v>
      </c>
      <c r="I32" s="99" t="s">
        <v>373</v>
      </c>
      <c r="J32" s="100" t="s">
        <v>374</v>
      </c>
      <c r="K32" s="99">
        <v>15</v>
      </c>
      <c r="L32" s="99" t="s">
        <v>326</v>
      </c>
      <c r="M32" s="100" t="s">
        <v>253</v>
      </c>
      <c r="N32" s="100"/>
      <c r="O32" s="101" t="s">
        <v>307</v>
      </c>
      <c r="P32" s="101" t="s">
        <v>376</v>
      </c>
    </row>
    <row r="33" spans="1:16" ht="12.75" customHeight="1" thickBot="1">
      <c r="A33" s="24" t="str">
        <f t="shared" si="0"/>
        <v> BBS 21 </v>
      </c>
      <c r="B33" s="5" t="str">
        <f t="shared" si="1"/>
        <v>I</v>
      </c>
      <c r="C33" s="24">
        <f t="shared" si="2"/>
        <v>42453.353999999999</v>
      </c>
      <c r="D33" s="33" t="str">
        <f t="shared" si="3"/>
        <v>vis</v>
      </c>
      <c r="E33" s="98">
        <f>VLOOKUP(C33,'Active 1'!C$21:E$968,3,FALSE)</f>
        <v>15.000007866265035</v>
      </c>
      <c r="F33" s="5" t="s">
        <v>222</v>
      </c>
      <c r="G33" s="33" t="str">
        <f t="shared" si="4"/>
        <v>42453.354</v>
      </c>
      <c r="H33" s="24">
        <f t="shared" si="5"/>
        <v>15</v>
      </c>
      <c r="I33" s="99" t="s">
        <v>373</v>
      </c>
      <c r="J33" s="100" t="s">
        <v>374</v>
      </c>
      <c r="K33" s="99">
        <v>15</v>
      </c>
      <c r="L33" s="99" t="s">
        <v>326</v>
      </c>
      <c r="M33" s="100" t="s">
        <v>253</v>
      </c>
      <c r="N33" s="100"/>
      <c r="O33" s="101" t="s">
        <v>322</v>
      </c>
      <c r="P33" s="101" t="s">
        <v>376</v>
      </c>
    </row>
    <row r="34" spans="1:16" ht="12.75" customHeight="1" thickBot="1">
      <c r="A34" s="24" t="str">
        <f t="shared" si="0"/>
        <v> BBS 24 </v>
      </c>
      <c r="B34" s="5" t="str">
        <f t="shared" si="1"/>
        <v>I</v>
      </c>
      <c r="C34" s="24">
        <f t="shared" si="2"/>
        <v>42716.576999999997</v>
      </c>
      <c r="D34" s="33" t="str">
        <f t="shared" si="3"/>
        <v>vis</v>
      </c>
      <c r="E34" s="98">
        <f>VLOOKUP(C34,'Active 1'!C$21:E$968,3,FALSE)</f>
        <v>116.00400036023598</v>
      </c>
      <c r="F34" s="5" t="s">
        <v>222</v>
      </c>
      <c r="G34" s="33" t="str">
        <f t="shared" si="4"/>
        <v>42716.577</v>
      </c>
      <c r="H34" s="24">
        <f t="shared" si="5"/>
        <v>116</v>
      </c>
      <c r="I34" s="99" t="s">
        <v>377</v>
      </c>
      <c r="J34" s="100" t="s">
        <v>378</v>
      </c>
      <c r="K34" s="99">
        <v>116</v>
      </c>
      <c r="L34" s="99" t="s">
        <v>379</v>
      </c>
      <c r="M34" s="100" t="s">
        <v>253</v>
      </c>
      <c r="N34" s="100"/>
      <c r="O34" s="101" t="s">
        <v>307</v>
      </c>
      <c r="P34" s="101" t="s">
        <v>380</v>
      </c>
    </row>
    <row r="35" spans="1:16" ht="12.75" customHeight="1" thickBot="1">
      <c r="A35" s="24" t="str">
        <f t="shared" si="0"/>
        <v> BBS 39 </v>
      </c>
      <c r="B35" s="5" t="str">
        <f t="shared" si="1"/>
        <v>I</v>
      </c>
      <c r="C35" s="24">
        <f t="shared" si="2"/>
        <v>43795.478000000003</v>
      </c>
      <c r="D35" s="33" t="str">
        <f t="shared" si="3"/>
        <v>vis</v>
      </c>
      <c r="E35" s="98">
        <f>VLOOKUP(C35,'Active 1'!C$21:E$968,3,FALSE)</f>
        <v>530.00015003461488</v>
      </c>
      <c r="F35" s="5" t="s">
        <v>222</v>
      </c>
      <c r="G35" s="33" t="str">
        <f t="shared" si="4"/>
        <v>43795.478</v>
      </c>
      <c r="H35" s="24">
        <f t="shared" si="5"/>
        <v>530</v>
      </c>
      <c r="I35" s="99" t="s">
        <v>389</v>
      </c>
      <c r="J35" s="100" t="s">
        <v>390</v>
      </c>
      <c r="K35" s="99">
        <v>530</v>
      </c>
      <c r="L35" s="99" t="s">
        <v>326</v>
      </c>
      <c r="M35" s="100" t="s">
        <v>253</v>
      </c>
      <c r="N35" s="100"/>
      <c r="O35" s="101" t="s">
        <v>356</v>
      </c>
      <c r="P35" s="101" t="s">
        <v>391</v>
      </c>
    </row>
    <row r="36" spans="1:16" ht="12.75" customHeight="1" thickBot="1">
      <c r="A36" s="24" t="str">
        <f t="shared" si="0"/>
        <v> BBS 40 </v>
      </c>
      <c r="B36" s="5" t="str">
        <f t="shared" si="1"/>
        <v>I</v>
      </c>
      <c r="C36" s="24">
        <f t="shared" si="2"/>
        <v>43821.538</v>
      </c>
      <c r="D36" s="33" t="str">
        <f t="shared" si="3"/>
        <v>vis</v>
      </c>
      <c r="E36" s="98">
        <f>VLOOKUP(C36,'Active 1'!C$21:E$968,3,FALSE)</f>
        <v>539.99989946529786</v>
      </c>
      <c r="F36" s="5" t="s">
        <v>222</v>
      </c>
      <c r="G36" s="33" t="str">
        <f t="shared" si="4"/>
        <v>43821.538</v>
      </c>
      <c r="H36" s="24">
        <f t="shared" si="5"/>
        <v>540</v>
      </c>
      <c r="I36" s="99" t="s">
        <v>392</v>
      </c>
      <c r="J36" s="100" t="s">
        <v>393</v>
      </c>
      <c r="K36" s="99">
        <v>540</v>
      </c>
      <c r="L36" s="99" t="s">
        <v>394</v>
      </c>
      <c r="M36" s="100" t="s">
        <v>253</v>
      </c>
      <c r="N36" s="100"/>
      <c r="O36" s="101" t="s">
        <v>307</v>
      </c>
      <c r="P36" s="101" t="s">
        <v>395</v>
      </c>
    </row>
    <row r="37" spans="1:16" ht="12.75" customHeight="1" thickBot="1">
      <c r="A37" s="24" t="str">
        <f t="shared" si="0"/>
        <v> BBS 41 </v>
      </c>
      <c r="B37" s="5" t="str">
        <f t="shared" si="1"/>
        <v>I</v>
      </c>
      <c r="C37" s="24">
        <f t="shared" si="2"/>
        <v>43889.303999999996</v>
      </c>
      <c r="D37" s="33" t="str">
        <f t="shared" si="3"/>
        <v>vis</v>
      </c>
      <c r="E37" s="98">
        <f>VLOOKUP(C37,'Active 1'!C$21:E$968,3,FALSE)</f>
        <v>566.00308518746533</v>
      </c>
      <c r="F37" s="5" t="s">
        <v>222</v>
      </c>
      <c r="G37" s="33" t="str">
        <f t="shared" si="4"/>
        <v>43889.304</v>
      </c>
      <c r="H37" s="24">
        <f t="shared" si="5"/>
        <v>566</v>
      </c>
      <c r="I37" s="99" t="s">
        <v>396</v>
      </c>
      <c r="J37" s="100" t="s">
        <v>397</v>
      </c>
      <c r="K37" s="99">
        <v>566</v>
      </c>
      <c r="L37" s="99" t="s">
        <v>369</v>
      </c>
      <c r="M37" s="100" t="s">
        <v>253</v>
      </c>
      <c r="N37" s="100"/>
      <c r="O37" s="101" t="s">
        <v>307</v>
      </c>
      <c r="P37" s="101" t="s">
        <v>398</v>
      </c>
    </row>
    <row r="38" spans="1:16" ht="12.75" customHeight="1" thickBot="1">
      <c r="A38" s="24" t="str">
        <f t="shared" si="0"/>
        <v> BBS 45 </v>
      </c>
      <c r="B38" s="5" t="str">
        <f t="shared" si="1"/>
        <v>I</v>
      </c>
      <c r="C38" s="24">
        <f t="shared" si="2"/>
        <v>44118.62</v>
      </c>
      <c r="D38" s="33" t="str">
        <f t="shared" si="3"/>
        <v>vis</v>
      </c>
      <c r="E38" s="98">
        <f>VLOOKUP(C38,'Active 1'!C$21:E$968,3,FALSE)</f>
        <v>653.99627553461676</v>
      </c>
      <c r="F38" s="5" t="s">
        <v>222</v>
      </c>
      <c r="G38" s="33" t="str">
        <f t="shared" si="4"/>
        <v>44118.620</v>
      </c>
      <c r="H38" s="24">
        <f t="shared" si="5"/>
        <v>654</v>
      </c>
      <c r="I38" s="99" t="s">
        <v>399</v>
      </c>
      <c r="J38" s="100" t="s">
        <v>400</v>
      </c>
      <c r="K38" s="99">
        <v>654</v>
      </c>
      <c r="L38" s="99" t="s">
        <v>401</v>
      </c>
      <c r="M38" s="100" t="s">
        <v>253</v>
      </c>
      <c r="N38" s="100"/>
      <c r="O38" s="101" t="s">
        <v>307</v>
      </c>
      <c r="P38" s="101" t="s">
        <v>402</v>
      </c>
    </row>
    <row r="39" spans="1:16" ht="12.75" customHeight="1" thickBot="1">
      <c r="A39" s="24" t="str">
        <f t="shared" si="0"/>
        <v> BBS 46 </v>
      </c>
      <c r="B39" s="5" t="str">
        <f t="shared" si="1"/>
        <v>I</v>
      </c>
      <c r="C39" s="24">
        <f t="shared" si="2"/>
        <v>44212.445</v>
      </c>
      <c r="D39" s="33" t="str">
        <f t="shared" si="3"/>
        <v>vis</v>
      </c>
      <c r="E39" s="98">
        <f>VLOOKUP(C39,'Active 1'!C$21:E$968,3,FALSE)</f>
        <v>689.99882696722932</v>
      </c>
      <c r="F39" s="5" t="s">
        <v>222</v>
      </c>
      <c r="G39" s="33" t="str">
        <f t="shared" si="4"/>
        <v>44212.445</v>
      </c>
      <c r="H39" s="24">
        <f t="shared" si="5"/>
        <v>690</v>
      </c>
      <c r="I39" s="99" t="s">
        <v>403</v>
      </c>
      <c r="J39" s="100" t="s">
        <v>404</v>
      </c>
      <c r="K39" s="99">
        <v>690</v>
      </c>
      <c r="L39" s="99" t="s">
        <v>249</v>
      </c>
      <c r="M39" s="100" t="s">
        <v>253</v>
      </c>
      <c r="N39" s="100"/>
      <c r="O39" s="101" t="s">
        <v>307</v>
      </c>
      <c r="P39" s="101" t="s">
        <v>405</v>
      </c>
    </row>
    <row r="40" spans="1:16" ht="12.75" customHeight="1" thickBot="1">
      <c r="A40" s="24" t="str">
        <f t="shared" si="0"/>
        <v> BBS 46 </v>
      </c>
      <c r="B40" s="5" t="str">
        <f t="shared" si="1"/>
        <v>I</v>
      </c>
      <c r="C40" s="24">
        <f t="shared" si="2"/>
        <v>44212.453999999998</v>
      </c>
      <c r="D40" s="33" t="str">
        <f t="shared" si="3"/>
        <v>vis</v>
      </c>
      <c r="E40" s="98">
        <f>VLOOKUP(C40,'Active 1'!C$21:E$968,3,FALSE)</f>
        <v>690.00228044938046</v>
      </c>
      <c r="F40" s="5" t="s">
        <v>222</v>
      </c>
      <c r="G40" s="33" t="str">
        <f t="shared" si="4"/>
        <v>44212.454</v>
      </c>
      <c r="H40" s="24">
        <f t="shared" si="5"/>
        <v>690</v>
      </c>
      <c r="I40" s="99" t="s">
        <v>406</v>
      </c>
      <c r="J40" s="100" t="s">
        <v>407</v>
      </c>
      <c r="K40" s="99">
        <v>690</v>
      </c>
      <c r="L40" s="99" t="s">
        <v>408</v>
      </c>
      <c r="M40" s="100" t="s">
        <v>253</v>
      </c>
      <c r="N40" s="100"/>
      <c r="O40" s="101" t="s">
        <v>322</v>
      </c>
      <c r="P40" s="101" t="s">
        <v>405</v>
      </c>
    </row>
    <row r="41" spans="1:16" ht="12.75" customHeight="1" thickBot="1">
      <c r="A41" s="24" t="str">
        <f t="shared" si="0"/>
        <v> BBS 46 </v>
      </c>
      <c r="B41" s="5" t="str">
        <f t="shared" si="1"/>
        <v>I</v>
      </c>
      <c r="C41" s="24">
        <f t="shared" si="2"/>
        <v>44225.478000000003</v>
      </c>
      <c r="D41" s="33" t="str">
        <f t="shared" si="3"/>
        <v>vis</v>
      </c>
      <c r="E41" s="98">
        <f>VLOOKUP(C41,'Active 1'!C$21:E$968,3,FALSE)</f>
        <v>694.99985284328977</v>
      </c>
      <c r="F41" s="5" t="s">
        <v>222</v>
      </c>
      <c r="G41" s="33" t="str">
        <f t="shared" si="4"/>
        <v>44225.478</v>
      </c>
      <c r="H41" s="24">
        <f t="shared" si="5"/>
        <v>695</v>
      </c>
      <c r="I41" s="99" t="s">
        <v>409</v>
      </c>
      <c r="J41" s="100" t="s">
        <v>410</v>
      </c>
      <c r="K41" s="99">
        <v>695</v>
      </c>
      <c r="L41" s="99" t="s">
        <v>394</v>
      </c>
      <c r="M41" s="100" t="s">
        <v>253</v>
      </c>
      <c r="N41" s="100"/>
      <c r="O41" s="101" t="s">
        <v>307</v>
      </c>
      <c r="P41" s="101" t="s">
        <v>405</v>
      </c>
    </row>
    <row r="42" spans="1:16" ht="12.75" customHeight="1" thickBot="1">
      <c r="A42" s="24" t="str">
        <f t="shared" si="0"/>
        <v> BBS 52 </v>
      </c>
      <c r="B42" s="5" t="str">
        <f t="shared" si="1"/>
        <v>I</v>
      </c>
      <c r="C42" s="24">
        <f t="shared" si="2"/>
        <v>44582.516000000003</v>
      </c>
      <c r="D42" s="33" t="str">
        <f t="shared" si="3"/>
        <v>vis</v>
      </c>
      <c r="E42" s="98">
        <f>VLOOKUP(C42,'Active 1'!C$21:E$968,3,FALSE)</f>
        <v>832.00255956748447</v>
      </c>
      <c r="F42" s="5" t="s">
        <v>222</v>
      </c>
      <c r="G42" s="33" t="str">
        <f t="shared" si="4"/>
        <v>44582.516</v>
      </c>
      <c r="H42" s="24">
        <f t="shared" si="5"/>
        <v>832</v>
      </c>
      <c r="I42" s="99" t="s">
        <v>411</v>
      </c>
      <c r="J42" s="100" t="s">
        <v>412</v>
      </c>
      <c r="K42" s="99">
        <v>832</v>
      </c>
      <c r="L42" s="99" t="s">
        <v>318</v>
      </c>
      <c r="M42" s="100" t="s">
        <v>253</v>
      </c>
      <c r="N42" s="100"/>
      <c r="O42" s="101" t="s">
        <v>322</v>
      </c>
      <c r="P42" s="101" t="s">
        <v>413</v>
      </c>
    </row>
    <row r="43" spans="1:16" ht="12.75" customHeight="1" thickBot="1">
      <c r="A43" s="24" t="str">
        <f t="shared" ref="A43:A74" si="6">P43</f>
        <v> BBS 52 </v>
      </c>
      <c r="B43" s="5" t="str">
        <f t="shared" ref="B43:B74" si="7">IF(H43=INT(H43),"I","II")</f>
        <v>I</v>
      </c>
      <c r="C43" s="24">
        <f t="shared" ref="C43:C74" si="8">1*G43</f>
        <v>44590.334999999999</v>
      </c>
      <c r="D43" s="33" t="str">
        <f t="shared" ref="D43:D74" si="9">VLOOKUP(F43,I$1:J$5,2,FALSE)</f>
        <v>vis</v>
      </c>
      <c r="E43" s="98">
        <f>VLOOKUP(C43,'Active 1'!C$21:E$968,3,FALSE)</f>
        <v>835.00286811692706</v>
      </c>
      <c r="F43" s="5" t="s">
        <v>222</v>
      </c>
      <c r="G43" s="33" t="str">
        <f t="shared" ref="G43:G74" si="10">MID(I43,3,LEN(I43)-3)</f>
        <v>44590.335</v>
      </c>
      <c r="H43" s="24">
        <f t="shared" ref="H43:H74" si="11">1*K43</f>
        <v>835</v>
      </c>
      <c r="I43" s="99" t="s">
        <v>414</v>
      </c>
      <c r="J43" s="100" t="s">
        <v>415</v>
      </c>
      <c r="K43" s="99">
        <v>835</v>
      </c>
      <c r="L43" s="99" t="s">
        <v>318</v>
      </c>
      <c r="M43" s="100" t="s">
        <v>253</v>
      </c>
      <c r="N43" s="100"/>
      <c r="O43" s="101" t="s">
        <v>416</v>
      </c>
      <c r="P43" s="101" t="s">
        <v>413</v>
      </c>
    </row>
    <row r="44" spans="1:16" ht="12.75" customHeight="1" thickBot="1">
      <c r="A44" s="24" t="str">
        <f t="shared" si="6"/>
        <v> BBS 52 </v>
      </c>
      <c r="B44" s="5" t="str">
        <f t="shared" si="7"/>
        <v>I</v>
      </c>
      <c r="C44" s="24">
        <f t="shared" si="8"/>
        <v>44603.364000000001</v>
      </c>
      <c r="D44" s="33" t="str">
        <f t="shared" si="9"/>
        <v>vis</v>
      </c>
      <c r="E44" s="98">
        <f>VLOOKUP(C44,'Active 1'!C$21:E$968,3,FALSE)</f>
        <v>840.00235911203083</v>
      </c>
      <c r="F44" s="5" t="s">
        <v>222</v>
      </c>
      <c r="G44" s="33" t="str">
        <f t="shared" si="10"/>
        <v>44603.364</v>
      </c>
      <c r="H44" s="24">
        <f t="shared" si="11"/>
        <v>840</v>
      </c>
      <c r="I44" s="99" t="s">
        <v>417</v>
      </c>
      <c r="J44" s="100" t="s">
        <v>418</v>
      </c>
      <c r="K44" s="99">
        <v>840</v>
      </c>
      <c r="L44" s="99" t="s">
        <v>408</v>
      </c>
      <c r="M44" s="100" t="s">
        <v>253</v>
      </c>
      <c r="N44" s="100"/>
      <c r="O44" s="101" t="s">
        <v>322</v>
      </c>
      <c r="P44" s="101" t="s">
        <v>413</v>
      </c>
    </row>
    <row r="45" spans="1:16" ht="12.75" customHeight="1" thickBot="1">
      <c r="A45" s="24" t="str">
        <f t="shared" si="6"/>
        <v> BBS 52 </v>
      </c>
      <c r="B45" s="5" t="str">
        <f t="shared" si="7"/>
        <v>I</v>
      </c>
      <c r="C45" s="24">
        <f t="shared" si="8"/>
        <v>44603.364999999998</v>
      </c>
      <c r="D45" s="33" t="str">
        <f t="shared" si="9"/>
        <v>vis</v>
      </c>
      <c r="E45" s="98">
        <f>VLOOKUP(C45,'Active 1'!C$21:E$968,3,FALSE)</f>
        <v>840.00274283226861</v>
      </c>
      <c r="F45" s="5" t="s">
        <v>222</v>
      </c>
      <c r="G45" s="33" t="str">
        <f t="shared" si="10"/>
        <v>44603.365</v>
      </c>
      <c r="H45" s="24">
        <f t="shared" si="11"/>
        <v>840</v>
      </c>
      <c r="I45" s="99" t="s">
        <v>419</v>
      </c>
      <c r="J45" s="100" t="s">
        <v>420</v>
      </c>
      <c r="K45" s="99">
        <v>840</v>
      </c>
      <c r="L45" s="99" t="s">
        <v>318</v>
      </c>
      <c r="M45" s="100" t="s">
        <v>253</v>
      </c>
      <c r="N45" s="100"/>
      <c r="O45" s="101" t="s">
        <v>307</v>
      </c>
      <c r="P45" s="101" t="s">
        <v>413</v>
      </c>
    </row>
    <row r="46" spans="1:16" ht="12.75" customHeight="1" thickBot="1">
      <c r="A46" s="24" t="str">
        <f t="shared" si="6"/>
        <v> BBS 53 </v>
      </c>
      <c r="B46" s="5" t="str">
        <f t="shared" si="7"/>
        <v>I</v>
      </c>
      <c r="C46" s="24">
        <f t="shared" si="8"/>
        <v>44663.302000000003</v>
      </c>
      <c r="D46" s="33" t="str">
        <f t="shared" si="9"/>
        <v>vis</v>
      </c>
      <c r="E46" s="98">
        <f>VLOOKUP(C46,'Active 1'!C$21:E$968,3,FALSE)</f>
        <v>863.00178280260445</v>
      </c>
      <c r="F46" s="5" t="s">
        <v>222</v>
      </c>
      <c r="G46" s="33" t="str">
        <f t="shared" si="10"/>
        <v>44663.302</v>
      </c>
      <c r="H46" s="24">
        <f t="shared" si="11"/>
        <v>863</v>
      </c>
      <c r="I46" s="99" t="s">
        <v>427</v>
      </c>
      <c r="J46" s="100" t="s">
        <v>428</v>
      </c>
      <c r="K46" s="99">
        <v>863</v>
      </c>
      <c r="L46" s="99" t="s">
        <v>429</v>
      </c>
      <c r="M46" s="100" t="s">
        <v>253</v>
      </c>
      <c r="N46" s="100"/>
      <c r="O46" s="101" t="s">
        <v>307</v>
      </c>
      <c r="P46" s="101" t="s">
        <v>430</v>
      </c>
    </row>
    <row r="47" spans="1:16" ht="12.75" customHeight="1" thickBot="1">
      <c r="A47" s="24" t="str">
        <f t="shared" si="6"/>
        <v> BBS 62 </v>
      </c>
      <c r="B47" s="5" t="str">
        <f t="shared" si="7"/>
        <v>I</v>
      </c>
      <c r="C47" s="24">
        <f t="shared" si="8"/>
        <v>45236.642</v>
      </c>
      <c r="D47" s="33" t="str">
        <f t="shared" si="9"/>
        <v>vis</v>
      </c>
      <c r="E47" s="98">
        <f>VLOOKUP(C47,'Active 1'!C$21:E$968,3,FALSE)</f>
        <v>1083.0039446824301</v>
      </c>
      <c r="F47" s="5" t="s">
        <v>222</v>
      </c>
      <c r="G47" s="33" t="str">
        <f t="shared" si="10"/>
        <v>45236.642</v>
      </c>
      <c r="H47" s="24">
        <f t="shared" si="11"/>
        <v>1083</v>
      </c>
      <c r="I47" s="99" t="s">
        <v>433</v>
      </c>
      <c r="J47" s="100" t="s">
        <v>434</v>
      </c>
      <c r="K47" s="99">
        <v>1083</v>
      </c>
      <c r="L47" s="99" t="s">
        <v>379</v>
      </c>
      <c r="M47" s="100" t="s">
        <v>253</v>
      </c>
      <c r="N47" s="100"/>
      <c r="O47" s="101" t="s">
        <v>307</v>
      </c>
      <c r="P47" s="101" t="s">
        <v>435</v>
      </c>
    </row>
    <row r="48" spans="1:16" ht="12.75" customHeight="1" thickBot="1">
      <c r="A48" s="24" t="str">
        <f t="shared" si="6"/>
        <v>IBVS 2321 </v>
      </c>
      <c r="B48" s="5" t="str">
        <f t="shared" si="7"/>
        <v>I</v>
      </c>
      <c r="C48" s="24">
        <f t="shared" si="8"/>
        <v>45241.859199999999</v>
      </c>
      <c r="D48" s="33" t="str">
        <f t="shared" si="9"/>
        <v>vis</v>
      </c>
      <c r="E48" s="98">
        <f>VLOOKUP(C48,'Active 1'!C$21:E$968,3,FALSE)</f>
        <v>1085.0058899138098</v>
      </c>
      <c r="F48" s="5" t="s">
        <v>222</v>
      </c>
      <c r="G48" s="33" t="str">
        <f t="shared" si="10"/>
        <v>45241.8592</v>
      </c>
      <c r="H48" s="24">
        <f t="shared" si="11"/>
        <v>1085</v>
      </c>
      <c r="I48" s="99" t="s">
        <v>436</v>
      </c>
      <c r="J48" s="100" t="s">
        <v>437</v>
      </c>
      <c r="K48" s="99">
        <v>1085</v>
      </c>
      <c r="L48" s="99" t="s">
        <v>438</v>
      </c>
      <c r="M48" s="100" t="s">
        <v>439</v>
      </c>
      <c r="N48" s="100" t="s">
        <v>440</v>
      </c>
      <c r="O48" s="101" t="s">
        <v>441</v>
      </c>
      <c r="P48" s="102" t="s">
        <v>442</v>
      </c>
    </row>
    <row r="49" spans="1:16" ht="12.75" customHeight="1" thickBot="1">
      <c r="A49" s="24" t="str">
        <f t="shared" si="6"/>
        <v> BBS 64 </v>
      </c>
      <c r="B49" s="5" t="str">
        <f t="shared" si="7"/>
        <v>I</v>
      </c>
      <c r="C49" s="24">
        <f t="shared" si="8"/>
        <v>45296.587</v>
      </c>
      <c r="D49" s="33" t="str">
        <f t="shared" si="9"/>
        <v>vis</v>
      </c>
      <c r="E49" s="98">
        <f>VLOOKUP(C49,'Active 1'!C$21:E$968,3,FALSE)</f>
        <v>1106.0060544146766</v>
      </c>
      <c r="F49" s="5" t="s">
        <v>222</v>
      </c>
      <c r="G49" s="33" t="str">
        <f t="shared" si="10"/>
        <v>45296.587</v>
      </c>
      <c r="H49" s="24">
        <f t="shared" si="11"/>
        <v>1106</v>
      </c>
      <c r="I49" s="99" t="s">
        <v>443</v>
      </c>
      <c r="J49" s="100" t="s">
        <v>444</v>
      </c>
      <c r="K49" s="99">
        <v>1106</v>
      </c>
      <c r="L49" s="99" t="s">
        <v>445</v>
      </c>
      <c r="M49" s="100" t="s">
        <v>253</v>
      </c>
      <c r="N49" s="100"/>
      <c r="O49" s="101" t="s">
        <v>307</v>
      </c>
      <c r="P49" s="101" t="s">
        <v>446</v>
      </c>
    </row>
    <row r="50" spans="1:16" ht="12.75" customHeight="1" thickBot="1">
      <c r="A50" s="24" t="str">
        <f t="shared" si="6"/>
        <v> BBS 64 </v>
      </c>
      <c r="B50" s="5" t="str">
        <f t="shared" si="7"/>
        <v>I</v>
      </c>
      <c r="C50" s="24">
        <f t="shared" si="8"/>
        <v>45351.317000000003</v>
      </c>
      <c r="D50" s="33" t="str">
        <f t="shared" si="9"/>
        <v>vis</v>
      </c>
      <c r="E50" s="98">
        <f>VLOOKUP(C50,'Active 1'!C$21:E$968,3,FALSE)</f>
        <v>1127.0070631000704</v>
      </c>
      <c r="F50" s="5" t="s">
        <v>222</v>
      </c>
      <c r="G50" s="33" t="str">
        <f t="shared" si="10"/>
        <v>45351.317</v>
      </c>
      <c r="H50" s="24">
        <f t="shared" si="11"/>
        <v>1127</v>
      </c>
      <c r="I50" s="99" t="s">
        <v>447</v>
      </c>
      <c r="J50" s="100" t="s">
        <v>448</v>
      </c>
      <c r="K50" s="99">
        <v>1127</v>
      </c>
      <c r="L50" s="99" t="s">
        <v>449</v>
      </c>
      <c r="M50" s="100" t="s">
        <v>253</v>
      </c>
      <c r="N50" s="100"/>
      <c r="O50" s="101" t="s">
        <v>450</v>
      </c>
      <c r="P50" s="101" t="s">
        <v>446</v>
      </c>
    </row>
    <row r="51" spans="1:16" ht="12.75" customHeight="1" thickBot="1">
      <c r="A51" s="24" t="str">
        <f t="shared" si="6"/>
        <v> BBS 74 </v>
      </c>
      <c r="B51" s="5" t="str">
        <f t="shared" si="7"/>
        <v>I</v>
      </c>
      <c r="C51" s="24">
        <f t="shared" si="8"/>
        <v>46005.444000000003</v>
      </c>
      <c r="D51" s="33" t="str">
        <f t="shared" si="9"/>
        <v>vis</v>
      </c>
      <c r="E51" s="98">
        <f>VLOOKUP(C51,'Active 1'!C$21:E$968,3,FALSE)</f>
        <v>1378.0088319352567</v>
      </c>
      <c r="F51" s="5" t="s">
        <v>222</v>
      </c>
      <c r="G51" s="33" t="str">
        <f t="shared" si="10"/>
        <v>46005.444</v>
      </c>
      <c r="H51" s="24">
        <f t="shared" si="11"/>
        <v>1378</v>
      </c>
      <c r="I51" s="99" t="s">
        <v>451</v>
      </c>
      <c r="J51" s="100" t="s">
        <v>452</v>
      </c>
      <c r="K51" s="99">
        <v>1378</v>
      </c>
      <c r="L51" s="99" t="s">
        <v>453</v>
      </c>
      <c r="M51" s="100" t="s">
        <v>253</v>
      </c>
      <c r="N51" s="100"/>
      <c r="O51" s="101" t="s">
        <v>454</v>
      </c>
      <c r="P51" s="101" t="s">
        <v>455</v>
      </c>
    </row>
    <row r="52" spans="1:16" ht="12.75" customHeight="1" thickBot="1">
      <c r="A52" s="24" t="str">
        <f t="shared" si="6"/>
        <v> BBS 75 </v>
      </c>
      <c r="B52" s="5" t="str">
        <f t="shared" si="7"/>
        <v>I</v>
      </c>
      <c r="C52" s="24">
        <f t="shared" si="8"/>
        <v>46065.389000000003</v>
      </c>
      <c r="D52" s="33" t="str">
        <f t="shared" si="9"/>
        <v>vis</v>
      </c>
      <c r="E52" s="98">
        <f>VLOOKUP(C52,'Active 1'!C$21:E$968,3,FALSE)</f>
        <v>1401.0109416675029</v>
      </c>
      <c r="F52" s="5" t="s">
        <v>222</v>
      </c>
      <c r="G52" s="33" t="str">
        <f t="shared" si="10"/>
        <v>46065.389</v>
      </c>
      <c r="H52" s="24">
        <f t="shared" si="11"/>
        <v>1401</v>
      </c>
      <c r="I52" s="99" t="s">
        <v>456</v>
      </c>
      <c r="J52" s="100" t="s">
        <v>457</v>
      </c>
      <c r="K52" s="99">
        <v>1401</v>
      </c>
      <c r="L52" s="99" t="s">
        <v>458</v>
      </c>
      <c r="M52" s="100" t="s">
        <v>253</v>
      </c>
      <c r="N52" s="100"/>
      <c r="O52" s="101" t="s">
        <v>322</v>
      </c>
      <c r="P52" s="101" t="s">
        <v>459</v>
      </c>
    </row>
    <row r="53" spans="1:16" ht="12.75" customHeight="1" thickBot="1">
      <c r="A53" s="24" t="str">
        <f t="shared" si="6"/>
        <v> BBS 79 </v>
      </c>
      <c r="B53" s="5" t="str">
        <f t="shared" si="7"/>
        <v>I</v>
      </c>
      <c r="C53" s="24">
        <f t="shared" si="8"/>
        <v>46435.451999999997</v>
      </c>
      <c r="D53" s="33" t="str">
        <f t="shared" si="9"/>
        <v>vis</v>
      </c>
      <c r="E53" s="98">
        <f>VLOOKUP(C53,'Active 1'!C$21:E$968,3,FALSE)</f>
        <v>1543.0116045058419</v>
      </c>
      <c r="F53" s="5" t="s">
        <v>222</v>
      </c>
      <c r="G53" s="33" t="str">
        <f t="shared" si="10"/>
        <v>46435.452</v>
      </c>
      <c r="H53" s="24">
        <f t="shared" si="11"/>
        <v>1543</v>
      </c>
      <c r="I53" s="99" t="s">
        <v>460</v>
      </c>
      <c r="J53" s="100" t="s">
        <v>461</v>
      </c>
      <c r="K53" s="99">
        <v>1543</v>
      </c>
      <c r="L53" s="99" t="s">
        <v>462</v>
      </c>
      <c r="M53" s="100" t="s">
        <v>253</v>
      </c>
      <c r="N53" s="100"/>
      <c r="O53" s="101" t="s">
        <v>322</v>
      </c>
      <c r="P53" s="101" t="s">
        <v>463</v>
      </c>
    </row>
    <row r="54" spans="1:16" ht="12.75" customHeight="1" thickBot="1">
      <c r="A54" s="24" t="str">
        <f t="shared" si="6"/>
        <v> BBS 81 </v>
      </c>
      <c r="B54" s="5" t="str">
        <f t="shared" si="7"/>
        <v>I</v>
      </c>
      <c r="C54" s="24">
        <f t="shared" si="8"/>
        <v>46685.627</v>
      </c>
      <c r="D54" s="33" t="str">
        <f t="shared" si="9"/>
        <v>vis</v>
      </c>
      <c r="E54" s="98">
        <f>VLOOKUP(C54,'Active 1'!C$21:E$968,3,FALSE)</f>
        <v>1639.0088153201691</v>
      </c>
      <c r="F54" s="5" t="s">
        <v>222</v>
      </c>
      <c r="G54" s="33" t="str">
        <f t="shared" si="10"/>
        <v>46685.627</v>
      </c>
      <c r="H54" s="24">
        <f t="shared" si="11"/>
        <v>1639</v>
      </c>
      <c r="I54" s="99" t="s">
        <v>464</v>
      </c>
      <c r="J54" s="100" t="s">
        <v>465</v>
      </c>
      <c r="K54" s="99">
        <v>1639</v>
      </c>
      <c r="L54" s="99" t="s">
        <v>453</v>
      </c>
      <c r="M54" s="100" t="s">
        <v>253</v>
      </c>
      <c r="N54" s="100"/>
      <c r="O54" s="101" t="s">
        <v>307</v>
      </c>
      <c r="P54" s="101" t="s">
        <v>466</v>
      </c>
    </row>
    <row r="55" spans="1:16" ht="12.75" customHeight="1" thickBot="1">
      <c r="A55" s="24" t="str">
        <f t="shared" si="6"/>
        <v> BBS 86 </v>
      </c>
      <c r="B55" s="5" t="str">
        <f t="shared" si="7"/>
        <v>I</v>
      </c>
      <c r="C55" s="24">
        <f t="shared" si="8"/>
        <v>47149.51</v>
      </c>
      <c r="D55" s="33" t="str">
        <f t="shared" si="9"/>
        <v>vis</v>
      </c>
      <c r="E55" s="98">
        <f>VLOOKUP(C55,'Active 1'!C$21:E$968,3,FALSE)</f>
        <v>1817.0101109899292</v>
      </c>
      <c r="F55" s="5" t="s">
        <v>222</v>
      </c>
      <c r="G55" s="33" t="str">
        <f t="shared" si="10"/>
        <v>47149.510</v>
      </c>
      <c r="H55" s="24">
        <f t="shared" si="11"/>
        <v>1817</v>
      </c>
      <c r="I55" s="99" t="s">
        <v>467</v>
      </c>
      <c r="J55" s="100" t="s">
        <v>468</v>
      </c>
      <c r="K55" s="99">
        <v>1817</v>
      </c>
      <c r="L55" s="99" t="s">
        <v>469</v>
      </c>
      <c r="M55" s="100" t="s">
        <v>253</v>
      </c>
      <c r="N55" s="100"/>
      <c r="O55" s="101" t="s">
        <v>307</v>
      </c>
      <c r="P55" s="101" t="s">
        <v>470</v>
      </c>
    </row>
    <row r="56" spans="1:16" ht="12.75" customHeight="1" thickBot="1">
      <c r="A56" s="24" t="str">
        <f t="shared" si="6"/>
        <v> BBS 86 </v>
      </c>
      <c r="B56" s="5" t="str">
        <f t="shared" si="7"/>
        <v>I</v>
      </c>
      <c r="C56" s="24">
        <f t="shared" si="8"/>
        <v>47157.349000000002</v>
      </c>
      <c r="D56" s="33" t="str">
        <f t="shared" si="9"/>
        <v>vis</v>
      </c>
      <c r="E56" s="98">
        <f>VLOOKUP(C56,'Active 1'!C$21:E$968,3,FALSE)</f>
        <v>1820.0180939441552</v>
      </c>
      <c r="F56" s="5" t="s">
        <v>222</v>
      </c>
      <c r="G56" s="33" t="str">
        <f t="shared" si="10"/>
        <v>47157.349</v>
      </c>
      <c r="H56" s="24">
        <f t="shared" si="11"/>
        <v>1820</v>
      </c>
      <c r="I56" s="99" t="s">
        <v>471</v>
      </c>
      <c r="J56" s="100" t="s">
        <v>472</v>
      </c>
      <c r="K56" s="99">
        <v>1820</v>
      </c>
      <c r="L56" s="99" t="s">
        <v>473</v>
      </c>
      <c r="M56" s="100" t="s">
        <v>253</v>
      </c>
      <c r="N56" s="100"/>
      <c r="O56" s="101" t="s">
        <v>322</v>
      </c>
      <c r="P56" s="101" t="s">
        <v>470</v>
      </c>
    </row>
    <row r="57" spans="1:16" ht="12.75" customHeight="1" thickBot="1">
      <c r="A57" s="24" t="str">
        <f t="shared" si="6"/>
        <v> BBS 87 </v>
      </c>
      <c r="B57" s="5" t="str">
        <f t="shared" si="7"/>
        <v>I</v>
      </c>
      <c r="C57" s="24">
        <f t="shared" si="8"/>
        <v>47157.351000000002</v>
      </c>
      <c r="D57" s="33" t="str">
        <f t="shared" si="9"/>
        <v>vis</v>
      </c>
      <c r="E57" s="98">
        <f>VLOOKUP(C57,'Active 1'!C$21:E$968,3,FALSE)</f>
        <v>1820.0188613846335</v>
      </c>
      <c r="F57" s="5" t="s">
        <v>222</v>
      </c>
      <c r="G57" s="33" t="str">
        <f t="shared" si="10"/>
        <v>47157.351</v>
      </c>
      <c r="H57" s="24">
        <f t="shared" si="11"/>
        <v>1820</v>
      </c>
      <c r="I57" s="99" t="s">
        <v>474</v>
      </c>
      <c r="J57" s="100" t="s">
        <v>475</v>
      </c>
      <c r="K57" s="99">
        <v>1820</v>
      </c>
      <c r="L57" s="99" t="s">
        <v>476</v>
      </c>
      <c r="M57" s="100" t="s">
        <v>253</v>
      </c>
      <c r="N57" s="100"/>
      <c r="O57" s="101" t="s">
        <v>477</v>
      </c>
      <c r="P57" s="101" t="s">
        <v>478</v>
      </c>
    </row>
    <row r="58" spans="1:16" ht="12.75" customHeight="1" thickBot="1">
      <c r="A58" s="24" t="str">
        <f t="shared" si="6"/>
        <v> BBS 87 </v>
      </c>
      <c r="B58" s="5" t="str">
        <f t="shared" si="7"/>
        <v>I</v>
      </c>
      <c r="C58" s="24">
        <f t="shared" si="8"/>
        <v>47170.377</v>
      </c>
      <c r="D58" s="33" t="str">
        <f t="shared" si="9"/>
        <v>vis</v>
      </c>
      <c r="E58" s="98">
        <f>VLOOKUP(C58,'Active 1'!C$21:E$968,3,FALSE)</f>
        <v>1825.0172012190183</v>
      </c>
      <c r="F58" s="5" t="s">
        <v>222</v>
      </c>
      <c r="G58" s="33" t="str">
        <f t="shared" si="10"/>
        <v>47170.377</v>
      </c>
      <c r="H58" s="24">
        <f t="shared" si="11"/>
        <v>1825</v>
      </c>
      <c r="I58" s="99" t="s">
        <v>479</v>
      </c>
      <c r="J58" s="100" t="s">
        <v>480</v>
      </c>
      <c r="K58" s="99">
        <v>1825</v>
      </c>
      <c r="L58" s="99" t="s">
        <v>481</v>
      </c>
      <c r="M58" s="100" t="s">
        <v>253</v>
      </c>
      <c r="N58" s="100"/>
      <c r="O58" s="101" t="s">
        <v>307</v>
      </c>
      <c r="P58" s="101" t="s">
        <v>478</v>
      </c>
    </row>
    <row r="59" spans="1:16" ht="12.75" customHeight="1" thickBot="1">
      <c r="A59" s="24" t="str">
        <f t="shared" si="6"/>
        <v> BRNO 30 </v>
      </c>
      <c r="B59" s="5" t="str">
        <f t="shared" si="7"/>
        <v>I</v>
      </c>
      <c r="C59" s="24">
        <f t="shared" si="8"/>
        <v>47170.377999999997</v>
      </c>
      <c r="D59" s="33" t="str">
        <f t="shared" si="9"/>
        <v>vis</v>
      </c>
      <c r="E59" s="98">
        <f>VLOOKUP(C59,'Active 1'!C$21:E$968,3,FALSE)</f>
        <v>1825.017584939256</v>
      </c>
      <c r="F59" s="5" t="str">
        <f>LEFT(M59,1)</f>
        <v>V</v>
      </c>
      <c r="G59" s="33" t="str">
        <f t="shared" si="10"/>
        <v>47170.378</v>
      </c>
      <c r="H59" s="24">
        <f t="shared" si="11"/>
        <v>1825</v>
      </c>
      <c r="I59" s="99" t="s">
        <v>482</v>
      </c>
      <c r="J59" s="100" t="s">
        <v>483</v>
      </c>
      <c r="K59" s="99">
        <v>1825</v>
      </c>
      <c r="L59" s="99" t="s">
        <v>484</v>
      </c>
      <c r="M59" s="100" t="s">
        <v>253</v>
      </c>
      <c r="N59" s="100"/>
      <c r="O59" s="101" t="s">
        <v>485</v>
      </c>
      <c r="P59" s="101" t="s">
        <v>486</v>
      </c>
    </row>
    <row r="60" spans="1:16" ht="12.75" customHeight="1" thickBot="1">
      <c r="A60" s="24" t="str">
        <f t="shared" si="6"/>
        <v> BBS 87 </v>
      </c>
      <c r="B60" s="5" t="str">
        <f t="shared" si="7"/>
        <v>I</v>
      </c>
      <c r="C60" s="24">
        <f t="shared" si="8"/>
        <v>47170.379000000001</v>
      </c>
      <c r="D60" s="33" t="str">
        <f t="shared" si="9"/>
        <v>vis</v>
      </c>
      <c r="E60" s="98">
        <f>VLOOKUP(C60,'Active 1'!C$21:E$968,3,FALSE)</f>
        <v>1825.0179686594965</v>
      </c>
      <c r="F60" s="5" t="str">
        <f>LEFT(M60,1)</f>
        <v>V</v>
      </c>
      <c r="G60" s="33" t="str">
        <f t="shared" si="10"/>
        <v>47170.379</v>
      </c>
      <c r="H60" s="24">
        <f t="shared" si="11"/>
        <v>1825</v>
      </c>
      <c r="I60" s="99" t="s">
        <v>487</v>
      </c>
      <c r="J60" s="100" t="s">
        <v>488</v>
      </c>
      <c r="K60" s="99">
        <v>1825</v>
      </c>
      <c r="L60" s="99" t="s">
        <v>473</v>
      </c>
      <c r="M60" s="100" t="s">
        <v>253</v>
      </c>
      <c r="N60" s="100"/>
      <c r="O60" s="101" t="s">
        <v>322</v>
      </c>
      <c r="P60" s="101" t="s">
        <v>478</v>
      </c>
    </row>
    <row r="61" spans="1:16" ht="12.75" customHeight="1" thickBot="1">
      <c r="A61" s="24" t="str">
        <f t="shared" si="6"/>
        <v> BBS 90 </v>
      </c>
      <c r="B61" s="5" t="str">
        <f t="shared" si="7"/>
        <v>I</v>
      </c>
      <c r="C61" s="24">
        <f t="shared" si="8"/>
        <v>47527.411</v>
      </c>
      <c r="D61" s="33" t="str">
        <f t="shared" si="9"/>
        <v>vis</v>
      </c>
      <c r="E61" s="98">
        <f>VLOOKUP(C61,'Active 1'!C$21:E$968,3,FALSE)</f>
        <v>1962.0183730622564</v>
      </c>
      <c r="F61" s="5" t="str">
        <f>LEFT(M61,1)</f>
        <v>V</v>
      </c>
      <c r="G61" s="33" t="str">
        <f t="shared" si="10"/>
        <v>47527.411</v>
      </c>
      <c r="H61" s="24">
        <f t="shared" si="11"/>
        <v>1962</v>
      </c>
      <c r="I61" s="99" t="s">
        <v>489</v>
      </c>
      <c r="J61" s="100" t="s">
        <v>490</v>
      </c>
      <c r="K61" s="99">
        <v>1962</v>
      </c>
      <c r="L61" s="99" t="s">
        <v>491</v>
      </c>
      <c r="M61" s="100" t="s">
        <v>253</v>
      </c>
      <c r="N61" s="100"/>
      <c r="O61" s="101" t="s">
        <v>322</v>
      </c>
      <c r="P61" s="101" t="s">
        <v>492</v>
      </c>
    </row>
    <row r="62" spans="1:16" ht="12.75" customHeight="1" thickBot="1">
      <c r="A62" s="24" t="str">
        <f t="shared" si="6"/>
        <v> BBS 92 </v>
      </c>
      <c r="B62" s="5" t="str">
        <f t="shared" si="7"/>
        <v>I</v>
      </c>
      <c r="C62" s="24">
        <f t="shared" si="8"/>
        <v>47803.658000000003</v>
      </c>
      <c r="D62" s="33" t="str">
        <f t="shared" si="9"/>
        <v>vis</v>
      </c>
      <c r="E62" s="98">
        <f>VLOOKUP(C62,'Active 1'!C$21:E$968,3,FALSE)</f>
        <v>2068.0199379501364</v>
      </c>
      <c r="F62" s="5" t="s">
        <v>222</v>
      </c>
      <c r="G62" s="33" t="str">
        <f t="shared" si="10"/>
        <v>47803.658</v>
      </c>
      <c r="H62" s="24">
        <f t="shared" si="11"/>
        <v>2068</v>
      </c>
      <c r="I62" s="99" t="s">
        <v>499</v>
      </c>
      <c r="J62" s="100" t="s">
        <v>500</v>
      </c>
      <c r="K62" s="99">
        <v>2068</v>
      </c>
      <c r="L62" s="99" t="s">
        <v>495</v>
      </c>
      <c r="M62" s="100" t="s">
        <v>253</v>
      </c>
      <c r="N62" s="100"/>
      <c r="O62" s="101" t="s">
        <v>307</v>
      </c>
      <c r="P62" s="101" t="s">
        <v>501</v>
      </c>
    </row>
    <row r="63" spans="1:16" ht="12.75" customHeight="1" thickBot="1">
      <c r="A63" s="24" t="str">
        <f t="shared" si="6"/>
        <v> BBS 93 </v>
      </c>
      <c r="B63" s="5" t="str">
        <f t="shared" si="7"/>
        <v>I</v>
      </c>
      <c r="C63" s="24">
        <f t="shared" si="8"/>
        <v>47824.508000000002</v>
      </c>
      <c r="D63" s="33" t="str">
        <f t="shared" si="9"/>
        <v>vis</v>
      </c>
      <c r="E63" s="98">
        <f>VLOOKUP(C63,'Active 1'!C$21:E$968,3,FALSE)</f>
        <v>2076.0205049351612</v>
      </c>
      <c r="F63" s="5" t="s">
        <v>222</v>
      </c>
      <c r="G63" s="33" t="str">
        <f t="shared" si="10"/>
        <v>47824.508</v>
      </c>
      <c r="H63" s="24">
        <f t="shared" si="11"/>
        <v>2076</v>
      </c>
      <c r="I63" s="99" t="s">
        <v>502</v>
      </c>
      <c r="J63" s="100" t="s">
        <v>503</v>
      </c>
      <c r="K63" s="99">
        <v>2076</v>
      </c>
      <c r="L63" s="99" t="s">
        <v>504</v>
      </c>
      <c r="M63" s="100" t="s">
        <v>253</v>
      </c>
      <c r="N63" s="100"/>
      <c r="O63" s="101" t="s">
        <v>322</v>
      </c>
      <c r="P63" s="101" t="s">
        <v>505</v>
      </c>
    </row>
    <row r="64" spans="1:16" ht="12.75" customHeight="1" thickBot="1">
      <c r="A64" s="24" t="str">
        <f t="shared" si="6"/>
        <v> BBS 93 </v>
      </c>
      <c r="B64" s="5" t="str">
        <f t="shared" si="7"/>
        <v>I</v>
      </c>
      <c r="C64" s="24">
        <f t="shared" si="8"/>
        <v>47858.387999999999</v>
      </c>
      <c r="D64" s="33" t="str">
        <f t="shared" si="9"/>
        <v>vis</v>
      </c>
      <c r="E64" s="98">
        <f>VLOOKUP(C64,'Active 1'!C$21:E$968,3,FALSE)</f>
        <v>2089.0209466355277</v>
      </c>
      <c r="F64" s="5" t="s">
        <v>222</v>
      </c>
      <c r="G64" s="33" t="str">
        <f t="shared" si="10"/>
        <v>47858.388</v>
      </c>
      <c r="H64" s="24">
        <f t="shared" si="11"/>
        <v>2089</v>
      </c>
      <c r="I64" s="99" t="s">
        <v>506</v>
      </c>
      <c r="J64" s="100" t="s">
        <v>507</v>
      </c>
      <c r="K64" s="99">
        <v>2089</v>
      </c>
      <c r="L64" s="99" t="s">
        <v>508</v>
      </c>
      <c r="M64" s="100" t="s">
        <v>253</v>
      </c>
      <c r="N64" s="100"/>
      <c r="O64" s="101" t="s">
        <v>307</v>
      </c>
      <c r="P64" s="101" t="s">
        <v>505</v>
      </c>
    </row>
    <row r="65" spans="1:16" ht="12.75" customHeight="1" thickBot="1">
      <c r="A65" s="24" t="str">
        <f t="shared" si="6"/>
        <v> BBS 94 </v>
      </c>
      <c r="B65" s="5" t="str">
        <f t="shared" si="7"/>
        <v>I</v>
      </c>
      <c r="C65" s="24">
        <f t="shared" si="8"/>
        <v>47897.472999999998</v>
      </c>
      <c r="D65" s="33" t="str">
        <f t="shared" si="9"/>
        <v>vis</v>
      </c>
      <c r="E65" s="98">
        <f>VLOOKUP(C65,'Active 1'!C$21:E$968,3,FALSE)</f>
        <v>2104.0186521803575</v>
      </c>
      <c r="F65" s="5" t="s">
        <v>222</v>
      </c>
      <c r="G65" s="33" t="str">
        <f t="shared" si="10"/>
        <v>47897.473</v>
      </c>
      <c r="H65" s="24">
        <f t="shared" si="11"/>
        <v>2104</v>
      </c>
      <c r="I65" s="99" t="s">
        <v>509</v>
      </c>
      <c r="J65" s="100" t="s">
        <v>510</v>
      </c>
      <c r="K65" s="99">
        <v>2104</v>
      </c>
      <c r="L65" s="99" t="s">
        <v>476</v>
      </c>
      <c r="M65" s="100" t="s">
        <v>253</v>
      </c>
      <c r="N65" s="100"/>
      <c r="O65" s="101" t="s">
        <v>322</v>
      </c>
      <c r="P65" s="101" t="s">
        <v>511</v>
      </c>
    </row>
    <row r="66" spans="1:16" ht="12.75" customHeight="1" thickBot="1">
      <c r="A66" s="24" t="str">
        <f t="shared" si="6"/>
        <v> BBS 100 </v>
      </c>
      <c r="B66" s="5" t="str">
        <f t="shared" si="7"/>
        <v>I</v>
      </c>
      <c r="C66" s="24">
        <f t="shared" si="8"/>
        <v>48538.595999999998</v>
      </c>
      <c r="D66" s="33" t="str">
        <f t="shared" si="9"/>
        <v>vis</v>
      </c>
      <c r="E66" s="98">
        <f>VLOOKUP(C66,'Active 1'!C$21:E$968,3,FALSE)</f>
        <v>2350.030523026418</v>
      </c>
      <c r="F66" s="5" t="s">
        <v>222</v>
      </c>
      <c r="G66" s="33" t="str">
        <f t="shared" si="10"/>
        <v>48538.596</v>
      </c>
      <c r="H66" s="24">
        <f t="shared" si="11"/>
        <v>2350</v>
      </c>
      <c r="I66" s="99" t="s">
        <v>512</v>
      </c>
      <c r="J66" s="100" t="s">
        <v>513</v>
      </c>
      <c r="K66" s="99">
        <v>2350</v>
      </c>
      <c r="L66" s="99" t="s">
        <v>514</v>
      </c>
      <c r="M66" s="100" t="s">
        <v>439</v>
      </c>
      <c r="N66" s="100" t="s">
        <v>440</v>
      </c>
      <c r="O66" s="101" t="s">
        <v>485</v>
      </c>
      <c r="P66" s="101" t="s">
        <v>515</v>
      </c>
    </row>
    <row r="67" spans="1:16" ht="12.75" customHeight="1" thickBot="1">
      <c r="A67" s="24" t="str">
        <f t="shared" si="6"/>
        <v> BBS 100 </v>
      </c>
      <c r="B67" s="5" t="str">
        <f t="shared" si="7"/>
        <v>I</v>
      </c>
      <c r="C67" s="24">
        <f t="shared" si="8"/>
        <v>48619.385999999999</v>
      </c>
      <c r="D67" s="33" t="str">
        <f t="shared" si="9"/>
        <v>vis</v>
      </c>
      <c r="E67" s="98">
        <f>VLOOKUP(C67,'Active 1'!C$21:E$968,3,FALSE)</f>
        <v>2381.0312811424947</v>
      </c>
      <c r="F67" s="5" t="s">
        <v>222</v>
      </c>
      <c r="G67" s="33" t="str">
        <f t="shared" si="10"/>
        <v>48619.386</v>
      </c>
      <c r="H67" s="24">
        <f t="shared" si="11"/>
        <v>2381</v>
      </c>
      <c r="I67" s="99" t="s">
        <v>520</v>
      </c>
      <c r="J67" s="100" t="s">
        <v>521</v>
      </c>
      <c r="K67" s="99">
        <v>2381</v>
      </c>
      <c r="L67" s="99" t="s">
        <v>522</v>
      </c>
      <c r="M67" s="100" t="s">
        <v>253</v>
      </c>
      <c r="N67" s="100"/>
      <c r="O67" s="101" t="s">
        <v>322</v>
      </c>
      <c r="P67" s="101" t="s">
        <v>515</v>
      </c>
    </row>
    <row r="68" spans="1:16" ht="12.75" customHeight="1" thickBot="1">
      <c r="A68" s="24" t="str">
        <f t="shared" si="6"/>
        <v> BBS 99 </v>
      </c>
      <c r="B68" s="5" t="str">
        <f t="shared" si="7"/>
        <v>I</v>
      </c>
      <c r="C68" s="24">
        <f t="shared" si="8"/>
        <v>48619.387000000002</v>
      </c>
      <c r="D68" s="33" t="str">
        <f t="shared" si="9"/>
        <v>vis</v>
      </c>
      <c r="E68" s="98">
        <f>VLOOKUP(C68,'Active 1'!C$21:E$968,3,FALSE)</f>
        <v>2381.0316648627349</v>
      </c>
      <c r="F68" s="5" t="s">
        <v>222</v>
      </c>
      <c r="G68" s="33" t="str">
        <f t="shared" si="10"/>
        <v>48619.387</v>
      </c>
      <c r="H68" s="24">
        <f t="shared" si="11"/>
        <v>2381</v>
      </c>
      <c r="I68" s="99" t="s">
        <v>523</v>
      </c>
      <c r="J68" s="100" t="s">
        <v>524</v>
      </c>
      <c r="K68" s="99">
        <v>2381</v>
      </c>
      <c r="L68" s="99" t="s">
        <v>525</v>
      </c>
      <c r="M68" s="100" t="s">
        <v>253</v>
      </c>
      <c r="N68" s="100"/>
      <c r="O68" s="101" t="s">
        <v>307</v>
      </c>
      <c r="P68" s="101" t="s">
        <v>526</v>
      </c>
    </row>
    <row r="69" spans="1:16" ht="12.75" customHeight="1" thickBot="1">
      <c r="A69" s="24" t="str">
        <f t="shared" si="6"/>
        <v> BRNO 31 </v>
      </c>
      <c r="B69" s="5" t="str">
        <f t="shared" si="7"/>
        <v>I</v>
      </c>
      <c r="C69" s="24">
        <f t="shared" si="8"/>
        <v>48619.402000000002</v>
      </c>
      <c r="D69" s="33" t="str">
        <f t="shared" si="9"/>
        <v>vis</v>
      </c>
      <c r="E69" s="98">
        <f>VLOOKUP(C69,'Active 1'!C$21:E$968,3,FALSE)</f>
        <v>2381.0374206663214</v>
      </c>
      <c r="F69" s="5" t="s">
        <v>222</v>
      </c>
      <c r="G69" s="33" t="str">
        <f t="shared" si="10"/>
        <v>48619.402</v>
      </c>
      <c r="H69" s="24">
        <f t="shared" si="11"/>
        <v>2381</v>
      </c>
      <c r="I69" s="99" t="s">
        <v>527</v>
      </c>
      <c r="J69" s="100" t="s">
        <v>528</v>
      </c>
      <c r="K69" s="99">
        <v>2381</v>
      </c>
      <c r="L69" s="99" t="s">
        <v>529</v>
      </c>
      <c r="M69" s="100" t="s">
        <v>253</v>
      </c>
      <c r="N69" s="100"/>
      <c r="O69" s="101" t="s">
        <v>530</v>
      </c>
      <c r="P69" s="101" t="s">
        <v>531</v>
      </c>
    </row>
    <row r="70" spans="1:16" ht="12.75" customHeight="1" thickBot="1">
      <c r="A70" s="24" t="str">
        <f t="shared" si="6"/>
        <v> BBS 100 </v>
      </c>
      <c r="B70" s="5" t="str">
        <f t="shared" si="7"/>
        <v>I</v>
      </c>
      <c r="C70" s="24">
        <f t="shared" si="8"/>
        <v>48653.271999999997</v>
      </c>
      <c r="D70" s="33" t="str">
        <f t="shared" si="9"/>
        <v>vis</v>
      </c>
      <c r="E70" s="98">
        <f>VLOOKUP(C70,'Active 1'!C$21:E$968,3,FALSE)</f>
        <v>2394.0340251642956</v>
      </c>
      <c r="F70" s="5" t="s">
        <v>222</v>
      </c>
      <c r="G70" s="33" t="str">
        <f t="shared" si="10"/>
        <v>48653.272</v>
      </c>
      <c r="H70" s="24">
        <f t="shared" si="11"/>
        <v>2394</v>
      </c>
      <c r="I70" s="99" t="s">
        <v>532</v>
      </c>
      <c r="J70" s="100" t="s">
        <v>533</v>
      </c>
      <c r="K70" s="99">
        <v>2394</v>
      </c>
      <c r="L70" s="99" t="s">
        <v>534</v>
      </c>
      <c r="M70" s="100" t="s">
        <v>253</v>
      </c>
      <c r="N70" s="100"/>
      <c r="O70" s="101" t="s">
        <v>307</v>
      </c>
      <c r="P70" s="101" t="s">
        <v>515</v>
      </c>
    </row>
    <row r="71" spans="1:16" ht="12.75" customHeight="1" thickBot="1">
      <c r="A71" s="24" t="str">
        <f t="shared" si="6"/>
        <v> BBS 102 </v>
      </c>
      <c r="B71" s="5" t="str">
        <f t="shared" si="7"/>
        <v>I</v>
      </c>
      <c r="C71" s="24">
        <f t="shared" si="8"/>
        <v>48963.391000000003</v>
      </c>
      <c r="D71" s="33" t="str">
        <f t="shared" si="9"/>
        <v>vis</v>
      </c>
      <c r="E71" s="98">
        <f>VLOOKUP(C71,'Active 1'!C$21:E$968,3,FALSE)</f>
        <v>2513.0329619906315</v>
      </c>
      <c r="F71" s="5" t="s">
        <v>222</v>
      </c>
      <c r="G71" s="33" t="str">
        <f t="shared" si="10"/>
        <v>48963.391</v>
      </c>
      <c r="H71" s="24">
        <f t="shared" si="11"/>
        <v>2513</v>
      </c>
      <c r="I71" s="99" t="s">
        <v>535</v>
      </c>
      <c r="J71" s="100" t="s">
        <v>536</v>
      </c>
      <c r="K71" s="99">
        <v>2513</v>
      </c>
      <c r="L71" s="99" t="s">
        <v>537</v>
      </c>
      <c r="M71" s="100" t="s">
        <v>253</v>
      </c>
      <c r="N71" s="100"/>
      <c r="O71" s="101" t="s">
        <v>307</v>
      </c>
      <c r="P71" s="101" t="s">
        <v>538</v>
      </c>
    </row>
    <row r="72" spans="1:16" ht="12.75" customHeight="1" thickBot="1">
      <c r="A72" s="24" t="str">
        <f t="shared" si="6"/>
        <v> BBS 105 </v>
      </c>
      <c r="B72" s="5" t="str">
        <f t="shared" si="7"/>
        <v>I</v>
      </c>
      <c r="C72" s="24">
        <f t="shared" si="8"/>
        <v>49239.635000000002</v>
      </c>
      <c r="D72" s="33" t="str">
        <f t="shared" si="9"/>
        <v>vis</v>
      </c>
      <c r="E72" s="98">
        <f>VLOOKUP(C72,'Active 1'!C$21:E$968,3,FALSE)</f>
        <v>2619.0333757177932</v>
      </c>
      <c r="F72" s="5" t="s">
        <v>222</v>
      </c>
      <c r="G72" s="33" t="str">
        <f t="shared" si="10"/>
        <v>49239.635</v>
      </c>
      <c r="H72" s="24">
        <f t="shared" si="11"/>
        <v>2619</v>
      </c>
      <c r="I72" s="99" t="s">
        <v>539</v>
      </c>
      <c r="J72" s="100" t="s">
        <v>540</v>
      </c>
      <c r="K72" s="99">
        <v>2619</v>
      </c>
      <c r="L72" s="99" t="s">
        <v>541</v>
      </c>
      <c r="M72" s="100" t="s">
        <v>253</v>
      </c>
      <c r="N72" s="100"/>
      <c r="O72" s="101" t="s">
        <v>307</v>
      </c>
      <c r="P72" s="101" t="s">
        <v>542</v>
      </c>
    </row>
    <row r="73" spans="1:16" ht="12.75" customHeight="1" thickBot="1">
      <c r="A73" s="24" t="str">
        <f t="shared" si="6"/>
        <v> BBS 108 </v>
      </c>
      <c r="B73" s="5" t="str">
        <f t="shared" si="7"/>
        <v>I</v>
      </c>
      <c r="C73" s="24">
        <f t="shared" si="8"/>
        <v>49737.396000000001</v>
      </c>
      <c r="D73" s="33" t="str">
        <f t="shared" si="9"/>
        <v>vis</v>
      </c>
      <c r="E73" s="98">
        <f>VLOOKUP(C73,'Active 1'!C$21:E$968,3,FALSE)</f>
        <v>2810.0343456474407</v>
      </c>
      <c r="F73" s="5" t="s">
        <v>222</v>
      </c>
      <c r="G73" s="33" t="str">
        <f t="shared" si="10"/>
        <v>49737.396</v>
      </c>
      <c r="H73" s="24">
        <f t="shared" si="11"/>
        <v>2810</v>
      </c>
      <c r="I73" s="99" t="s">
        <v>561</v>
      </c>
      <c r="J73" s="100" t="s">
        <v>562</v>
      </c>
      <c r="K73" s="99">
        <v>2810</v>
      </c>
      <c r="L73" s="99" t="s">
        <v>563</v>
      </c>
      <c r="M73" s="100" t="s">
        <v>253</v>
      </c>
      <c r="N73" s="100"/>
      <c r="O73" s="101" t="s">
        <v>307</v>
      </c>
      <c r="P73" s="101" t="s">
        <v>564</v>
      </c>
    </row>
    <row r="74" spans="1:16" ht="12.75" customHeight="1" thickBot="1">
      <c r="A74" s="24" t="str">
        <f t="shared" si="6"/>
        <v> BBS 110 </v>
      </c>
      <c r="B74" s="5" t="str">
        <f t="shared" si="7"/>
        <v>I</v>
      </c>
      <c r="C74" s="24">
        <f t="shared" si="8"/>
        <v>50008.466999999997</v>
      </c>
      <c r="D74" s="33" t="str">
        <f t="shared" si="9"/>
        <v>vis</v>
      </c>
      <c r="E74" s="98">
        <f>VLOOKUP(C74,'Active 1'!C$21:E$968,3,FALSE)</f>
        <v>2914.0497745777889</v>
      </c>
      <c r="F74" s="5" t="s">
        <v>222</v>
      </c>
      <c r="G74" s="33" t="str">
        <f t="shared" si="10"/>
        <v>50008.467</v>
      </c>
      <c r="H74" s="24">
        <f t="shared" si="11"/>
        <v>2914</v>
      </c>
      <c r="I74" s="99" t="s">
        <v>565</v>
      </c>
      <c r="J74" s="100" t="s">
        <v>566</v>
      </c>
      <c r="K74" s="99">
        <v>2914</v>
      </c>
      <c r="L74" s="99" t="s">
        <v>567</v>
      </c>
      <c r="M74" s="100" t="s">
        <v>253</v>
      </c>
      <c r="N74" s="100"/>
      <c r="O74" s="101" t="s">
        <v>307</v>
      </c>
      <c r="P74" s="101" t="s">
        <v>568</v>
      </c>
    </row>
    <row r="75" spans="1:16" ht="12.75" customHeight="1" thickBot="1">
      <c r="A75" s="24" t="str">
        <f t="shared" ref="A75:A106" si="12">P75</f>
        <v> BBS 114 </v>
      </c>
      <c r="B75" s="5" t="str">
        <f t="shared" ref="B75:B106" si="13">IF(H75=INT(H75),"I","II")</f>
        <v>I</v>
      </c>
      <c r="C75" s="24">
        <f t="shared" ref="C75:C106" si="14">1*G75</f>
        <v>50425.449000000001</v>
      </c>
      <c r="D75" s="33" t="str">
        <f t="shared" ref="D75:D106" si="15">VLOOKUP(F75,I$1:J$5,2,FALSE)</f>
        <v>vis</v>
      </c>
      <c r="E75" s="98">
        <f>VLOOKUP(C75,'Active 1'!C$21:E$968,3,FALSE)</f>
        <v>3074.0542073139923</v>
      </c>
      <c r="F75" s="5" t="s">
        <v>222</v>
      </c>
      <c r="G75" s="33" t="str">
        <f t="shared" ref="G75:G106" si="16">MID(I75,3,LEN(I75)-3)</f>
        <v>50425.449</v>
      </c>
      <c r="H75" s="24">
        <f t="shared" ref="H75:H106" si="17">1*K75</f>
        <v>3074</v>
      </c>
      <c r="I75" s="99" t="s">
        <v>569</v>
      </c>
      <c r="J75" s="100" t="s">
        <v>570</v>
      </c>
      <c r="K75" s="99">
        <v>3074</v>
      </c>
      <c r="L75" s="99" t="s">
        <v>571</v>
      </c>
      <c r="M75" s="100" t="s">
        <v>253</v>
      </c>
      <c r="N75" s="100"/>
      <c r="O75" s="101" t="s">
        <v>307</v>
      </c>
      <c r="P75" s="101" t="s">
        <v>572</v>
      </c>
    </row>
    <row r="76" spans="1:16" ht="12.75" customHeight="1" thickBot="1">
      <c r="A76" s="24" t="str">
        <f t="shared" si="12"/>
        <v> BBS 116 </v>
      </c>
      <c r="B76" s="5" t="str">
        <f t="shared" si="13"/>
        <v>I</v>
      </c>
      <c r="C76" s="24">
        <f t="shared" si="14"/>
        <v>50790.319000000003</v>
      </c>
      <c r="D76" s="33" t="str">
        <f t="shared" si="15"/>
        <v>vis</v>
      </c>
      <c r="E76" s="98">
        <f>VLOOKUP(C76,'Active 1'!C$21:E$968,3,FALSE)</f>
        <v>3214.0622109507403</v>
      </c>
      <c r="F76" s="5" t="s">
        <v>222</v>
      </c>
      <c r="G76" s="33" t="str">
        <f t="shared" si="16"/>
        <v>50790.319</v>
      </c>
      <c r="H76" s="24">
        <f t="shared" si="17"/>
        <v>3214</v>
      </c>
      <c r="I76" s="99" t="s">
        <v>576</v>
      </c>
      <c r="J76" s="100" t="s">
        <v>577</v>
      </c>
      <c r="K76" s="99">
        <v>3214</v>
      </c>
      <c r="L76" s="99" t="s">
        <v>578</v>
      </c>
      <c r="M76" s="100" t="s">
        <v>253</v>
      </c>
      <c r="N76" s="100"/>
      <c r="O76" s="101" t="s">
        <v>307</v>
      </c>
      <c r="P76" s="101" t="s">
        <v>579</v>
      </c>
    </row>
    <row r="77" spans="1:16" ht="12.75" customHeight="1" thickBot="1">
      <c r="A77" s="24" t="str">
        <f t="shared" si="12"/>
        <v> BBS 117 </v>
      </c>
      <c r="B77" s="5" t="str">
        <f t="shared" si="13"/>
        <v>I</v>
      </c>
      <c r="C77" s="24">
        <f t="shared" si="14"/>
        <v>50863.284</v>
      </c>
      <c r="D77" s="33" t="str">
        <f t="shared" si="15"/>
        <v>vis</v>
      </c>
      <c r="E77" s="98">
        <f>VLOOKUP(C77,'Active 1'!C$21:E$968,3,FALSE)</f>
        <v>3242.0603581959363</v>
      </c>
      <c r="F77" s="5" t="s">
        <v>222</v>
      </c>
      <c r="G77" s="33" t="str">
        <f t="shared" si="16"/>
        <v>50863.284</v>
      </c>
      <c r="H77" s="24">
        <f t="shared" si="17"/>
        <v>3242</v>
      </c>
      <c r="I77" s="99" t="s">
        <v>580</v>
      </c>
      <c r="J77" s="100" t="s">
        <v>581</v>
      </c>
      <c r="K77" s="99">
        <v>3242</v>
      </c>
      <c r="L77" s="99" t="s">
        <v>582</v>
      </c>
      <c r="M77" s="100" t="s">
        <v>253</v>
      </c>
      <c r="N77" s="100"/>
      <c r="O77" s="101" t="s">
        <v>307</v>
      </c>
      <c r="P77" s="101" t="s">
        <v>583</v>
      </c>
    </row>
    <row r="78" spans="1:16" ht="12.75" customHeight="1" thickBot="1">
      <c r="A78" s="24" t="str">
        <f t="shared" si="12"/>
        <v>IBVS 5893 </v>
      </c>
      <c r="B78" s="5" t="str">
        <f t="shared" si="13"/>
        <v>I</v>
      </c>
      <c r="C78" s="24">
        <f t="shared" si="14"/>
        <v>54084.489699999998</v>
      </c>
      <c r="D78" s="33" t="str">
        <f t="shared" si="15"/>
        <v>vis</v>
      </c>
      <c r="E78" s="98">
        <f>VLOOKUP(C78,'Active 1'!C$21:E$968,3,FALSE)</f>
        <v>4478.1021795578181</v>
      </c>
      <c r="F78" s="5" t="s">
        <v>222</v>
      </c>
      <c r="G78" s="33" t="str">
        <f t="shared" si="16"/>
        <v>54084.4897</v>
      </c>
      <c r="H78" s="24">
        <f t="shared" si="17"/>
        <v>4478</v>
      </c>
      <c r="I78" s="99" t="s">
        <v>648</v>
      </c>
      <c r="J78" s="100" t="s">
        <v>649</v>
      </c>
      <c r="K78" s="99">
        <v>4478</v>
      </c>
      <c r="L78" s="99" t="s">
        <v>650</v>
      </c>
      <c r="M78" s="100" t="s">
        <v>618</v>
      </c>
      <c r="N78" s="100" t="s">
        <v>164</v>
      </c>
      <c r="O78" s="101" t="s">
        <v>651</v>
      </c>
      <c r="P78" s="102" t="s">
        <v>652</v>
      </c>
    </row>
    <row r="79" spans="1:16" ht="12.75" customHeight="1" thickBot="1">
      <c r="A79" s="24" t="str">
        <f t="shared" si="12"/>
        <v>IBVS 5897 </v>
      </c>
      <c r="B79" s="5" t="str">
        <f t="shared" si="13"/>
        <v>I</v>
      </c>
      <c r="C79" s="24">
        <f t="shared" si="14"/>
        <v>54475.409200000002</v>
      </c>
      <c r="D79" s="33" t="str">
        <f t="shared" si="15"/>
        <v>vis</v>
      </c>
      <c r="E79" s="98">
        <f>VLOOKUP(C79,'Active 1'!C$21:E$968,3,FALSE)</f>
        <v>4628.1059035627395</v>
      </c>
      <c r="F79" s="5" t="s">
        <v>222</v>
      </c>
      <c r="G79" s="33" t="str">
        <f t="shared" si="16"/>
        <v>54475.4092</v>
      </c>
      <c r="H79" s="24">
        <f t="shared" si="17"/>
        <v>4628</v>
      </c>
      <c r="I79" s="99" t="s">
        <v>653</v>
      </c>
      <c r="J79" s="100" t="s">
        <v>654</v>
      </c>
      <c r="K79" s="99">
        <v>4628</v>
      </c>
      <c r="L79" s="99" t="s">
        <v>655</v>
      </c>
      <c r="M79" s="100" t="s">
        <v>618</v>
      </c>
      <c r="N79" s="100" t="s">
        <v>197</v>
      </c>
      <c r="O79" s="101" t="s">
        <v>656</v>
      </c>
      <c r="P79" s="102" t="s">
        <v>657</v>
      </c>
    </row>
    <row r="80" spans="1:16" ht="12.75" customHeight="1" thickBot="1">
      <c r="A80" s="24" t="str">
        <f t="shared" si="12"/>
        <v>IBVS 5897 </v>
      </c>
      <c r="B80" s="5" t="str">
        <f t="shared" si="13"/>
        <v>II</v>
      </c>
      <c r="C80" s="24">
        <f t="shared" si="14"/>
        <v>54479.3194</v>
      </c>
      <c r="D80" s="33" t="str">
        <f t="shared" si="15"/>
        <v>vis</v>
      </c>
      <c r="E80" s="98">
        <f>VLOOKUP(C80,'Active 1'!C$21:E$968,3,FALSE)</f>
        <v>4629.6063264416289</v>
      </c>
      <c r="F80" s="5" t="s">
        <v>222</v>
      </c>
      <c r="G80" s="33" t="str">
        <f t="shared" si="16"/>
        <v>54479.3194</v>
      </c>
      <c r="H80" s="24">
        <f t="shared" si="17"/>
        <v>4629.5</v>
      </c>
      <c r="I80" s="99" t="s">
        <v>658</v>
      </c>
      <c r="J80" s="100" t="s">
        <v>659</v>
      </c>
      <c r="K80" s="99">
        <v>4629.5</v>
      </c>
      <c r="L80" s="99" t="s">
        <v>660</v>
      </c>
      <c r="M80" s="100" t="s">
        <v>618</v>
      </c>
      <c r="N80" s="100" t="s">
        <v>661</v>
      </c>
      <c r="O80" s="101" t="s">
        <v>656</v>
      </c>
      <c r="P80" s="102" t="s">
        <v>657</v>
      </c>
    </row>
    <row r="81" spans="1:16" ht="12.75" customHeight="1" thickBot="1">
      <c r="A81" s="24" t="str">
        <f t="shared" si="12"/>
        <v>JAAVSO 36(2);171 </v>
      </c>
      <c r="B81" s="5" t="str">
        <f t="shared" si="13"/>
        <v>I</v>
      </c>
      <c r="C81" s="24">
        <f t="shared" si="14"/>
        <v>54480.621899999998</v>
      </c>
      <c r="D81" s="33" t="str">
        <f t="shared" si="15"/>
        <v>vis</v>
      </c>
      <c r="E81" s="98">
        <f>VLOOKUP(C81,'Active 1'!C$21:E$968,3,FALSE)</f>
        <v>4630.1061220530428</v>
      </c>
      <c r="F81" s="5" t="s">
        <v>222</v>
      </c>
      <c r="G81" s="33" t="str">
        <f t="shared" si="16"/>
        <v>54480.6219</v>
      </c>
      <c r="H81" s="24">
        <f t="shared" si="17"/>
        <v>4630</v>
      </c>
      <c r="I81" s="99" t="s">
        <v>662</v>
      </c>
      <c r="J81" s="100" t="s">
        <v>663</v>
      </c>
      <c r="K81" s="99">
        <v>4630</v>
      </c>
      <c r="L81" s="99" t="s">
        <v>664</v>
      </c>
      <c r="M81" s="100" t="s">
        <v>618</v>
      </c>
      <c r="N81" s="100" t="s">
        <v>619</v>
      </c>
      <c r="O81" s="101" t="s">
        <v>647</v>
      </c>
      <c r="P81" s="102" t="s">
        <v>665</v>
      </c>
    </row>
    <row r="82" spans="1:16" ht="12.75" customHeight="1" thickBot="1">
      <c r="A82" s="24" t="str">
        <f t="shared" si="12"/>
        <v>IBVS 5897 </v>
      </c>
      <c r="B82" s="5" t="str">
        <f t="shared" si="13"/>
        <v>I</v>
      </c>
      <c r="C82" s="24">
        <f t="shared" si="14"/>
        <v>54496.258300000001</v>
      </c>
      <c r="D82" s="33" t="str">
        <f t="shared" si="15"/>
        <v>vis</v>
      </c>
      <c r="E82" s="98">
        <f>VLOOKUP(C82,'Active 1'!C$21:E$968,3,FALSE)</f>
        <v>4636.1061251995498</v>
      </c>
      <c r="F82" s="5" t="s">
        <v>222</v>
      </c>
      <c r="G82" s="33" t="str">
        <f t="shared" si="16"/>
        <v>54496.2583</v>
      </c>
      <c r="H82" s="24">
        <f t="shared" si="17"/>
        <v>4636</v>
      </c>
      <c r="I82" s="99" t="s">
        <v>666</v>
      </c>
      <c r="J82" s="100" t="s">
        <v>667</v>
      </c>
      <c r="K82" s="99">
        <v>4636</v>
      </c>
      <c r="L82" s="99" t="s">
        <v>664</v>
      </c>
      <c r="M82" s="100" t="s">
        <v>618</v>
      </c>
      <c r="N82" s="100" t="s">
        <v>82</v>
      </c>
      <c r="O82" s="101" t="s">
        <v>656</v>
      </c>
      <c r="P82" s="102" t="s">
        <v>657</v>
      </c>
    </row>
    <row r="83" spans="1:16" ht="12.75" customHeight="1" thickBot="1">
      <c r="A83" s="24" t="str">
        <f t="shared" si="12"/>
        <v>IBVS 5894 </v>
      </c>
      <c r="B83" s="5" t="str">
        <f t="shared" si="13"/>
        <v>I</v>
      </c>
      <c r="C83" s="24">
        <f t="shared" si="14"/>
        <v>54863.725200000001</v>
      </c>
      <c r="D83" s="33" t="str">
        <f t="shared" si="15"/>
        <v>vis</v>
      </c>
      <c r="E83" s="98">
        <f>VLOOKUP(C83,'Active 1'!C$21:E$968,3,FALSE)</f>
        <v>4777.110611925189</v>
      </c>
      <c r="F83" s="5" t="s">
        <v>222</v>
      </c>
      <c r="G83" s="33" t="str">
        <f t="shared" si="16"/>
        <v>54863.7252</v>
      </c>
      <c r="H83" s="24">
        <f t="shared" si="17"/>
        <v>4777</v>
      </c>
      <c r="I83" s="99" t="s">
        <v>668</v>
      </c>
      <c r="J83" s="100" t="s">
        <v>669</v>
      </c>
      <c r="K83" s="99">
        <v>4777</v>
      </c>
      <c r="L83" s="99" t="s">
        <v>670</v>
      </c>
      <c r="M83" s="100" t="s">
        <v>618</v>
      </c>
      <c r="N83" s="100" t="s">
        <v>222</v>
      </c>
      <c r="O83" s="101" t="s">
        <v>375</v>
      </c>
      <c r="P83" s="102" t="s">
        <v>671</v>
      </c>
    </row>
    <row r="84" spans="1:16" ht="12.75" customHeight="1" thickBot="1">
      <c r="A84" s="24" t="str">
        <f t="shared" si="12"/>
        <v> JAAVSO 38;120 </v>
      </c>
      <c r="B84" s="5" t="str">
        <f t="shared" si="13"/>
        <v>I</v>
      </c>
      <c r="C84" s="24">
        <f t="shared" si="14"/>
        <v>55147.788200000003</v>
      </c>
      <c r="D84" s="33" t="str">
        <f t="shared" si="15"/>
        <v>vis</v>
      </c>
      <c r="E84" s="98">
        <f>VLOOKUP(C84,'Active 1'!C$21:E$968,3,FALSE)</f>
        <v>4886.1113342017961</v>
      </c>
      <c r="F84" s="5" t="s">
        <v>222</v>
      </c>
      <c r="G84" s="33" t="str">
        <f t="shared" si="16"/>
        <v>55147.7882</v>
      </c>
      <c r="H84" s="24">
        <f t="shared" si="17"/>
        <v>4886</v>
      </c>
      <c r="I84" s="99" t="s">
        <v>672</v>
      </c>
      <c r="J84" s="100" t="s">
        <v>673</v>
      </c>
      <c r="K84" s="99">
        <v>4886</v>
      </c>
      <c r="L84" s="99" t="s">
        <v>674</v>
      </c>
      <c r="M84" s="100" t="s">
        <v>618</v>
      </c>
      <c r="N84" s="100" t="s">
        <v>619</v>
      </c>
      <c r="O84" s="101" t="s">
        <v>388</v>
      </c>
      <c r="P84" s="101" t="s">
        <v>675</v>
      </c>
    </row>
    <row r="85" spans="1:16" ht="12.75" customHeight="1" thickBot="1">
      <c r="A85" s="24" t="str">
        <f t="shared" si="12"/>
        <v>IBVS 5924 </v>
      </c>
      <c r="B85" s="5" t="str">
        <f t="shared" si="13"/>
        <v>I</v>
      </c>
      <c r="C85" s="24">
        <f t="shared" si="14"/>
        <v>55163.424899999998</v>
      </c>
      <c r="D85" s="33" t="str">
        <f t="shared" si="15"/>
        <v>vis</v>
      </c>
      <c r="E85" s="98">
        <f>VLOOKUP(C85,'Active 1'!C$21:E$968,3,FALSE)</f>
        <v>4892.1114524643717</v>
      </c>
      <c r="F85" s="5" t="s">
        <v>222</v>
      </c>
      <c r="G85" s="33" t="str">
        <f t="shared" si="16"/>
        <v>55163.4249</v>
      </c>
      <c r="H85" s="24">
        <f t="shared" si="17"/>
        <v>4892</v>
      </c>
      <c r="I85" s="99" t="s">
        <v>676</v>
      </c>
      <c r="J85" s="100" t="s">
        <v>677</v>
      </c>
      <c r="K85" s="99">
        <v>4892</v>
      </c>
      <c r="L85" s="99" t="s">
        <v>678</v>
      </c>
      <c r="M85" s="100" t="s">
        <v>618</v>
      </c>
      <c r="N85" s="100" t="s">
        <v>164</v>
      </c>
      <c r="O85" s="101" t="s">
        <v>679</v>
      </c>
      <c r="P85" s="102" t="s">
        <v>680</v>
      </c>
    </row>
    <row r="86" spans="1:16" ht="12.75" customHeight="1" thickBot="1">
      <c r="A86" s="24" t="str">
        <f t="shared" si="12"/>
        <v> JAAVSO 39;177 </v>
      </c>
      <c r="B86" s="5" t="str">
        <f t="shared" si="13"/>
        <v>I</v>
      </c>
      <c r="C86" s="24">
        <f t="shared" si="14"/>
        <v>55478.764600000002</v>
      </c>
      <c r="D86" s="33" t="str">
        <f t="shared" si="15"/>
        <v>vis</v>
      </c>
      <c r="E86" s="98">
        <f>VLOOKUP(C86,'Active 1'!C$21:E$968,3,FALSE)</f>
        <v>5013.1136775429241</v>
      </c>
      <c r="F86" s="5" t="s">
        <v>222</v>
      </c>
      <c r="G86" s="33" t="str">
        <f t="shared" si="16"/>
        <v>55478.7646</v>
      </c>
      <c r="H86" s="24">
        <f t="shared" si="17"/>
        <v>5013</v>
      </c>
      <c r="I86" s="99" t="s">
        <v>681</v>
      </c>
      <c r="J86" s="100" t="s">
        <v>682</v>
      </c>
      <c r="K86" s="99">
        <v>5013</v>
      </c>
      <c r="L86" s="99" t="s">
        <v>683</v>
      </c>
      <c r="M86" s="100" t="s">
        <v>618</v>
      </c>
      <c r="N86" s="100" t="s">
        <v>222</v>
      </c>
      <c r="O86" s="101" t="s">
        <v>388</v>
      </c>
      <c r="P86" s="101" t="s">
        <v>684</v>
      </c>
    </row>
    <row r="87" spans="1:16" ht="12.75" customHeight="1" thickBot="1">
      <c r="A87" s="24" t="str">
        <f t="shared" si="12"/>
        <v> JAAVSO 41;122 </v>
      </c>
      <c r="B87" s="5" t="str">
        <f t="shared" si="13"/>
        <v>I</v>
      </c>
      <c r="C87" s="24">
        <f t="shared" si="14"/>
        <v>55929.621500000001</v>
      </c>
      <c r="D87" s="33" t="str">
        <f t="shared" si="15"/>
        <v>vis</v>
      </c>
      <c r="E87" s="98">
        <f>VLOOKUP(C87,'Active 1'!C$21:E$968,3,FALSE)</f>
        <v>5186.1165950062732</v>
      </c>
      <c r="F87" s="5" t="s">
        <v>222</v>
      </c>
      <c r="G87" s="33" t="str">
        <f t="shared" si="16"/>
        <v>55929.6215</v>
      </c>
      <c r="H87" s="24">
        <f t="shared" si="17"/>
        <v>5186</v>
      </c>
      <c r="I87" s="99" t="s">
        <v>689</v>
      </c>
      <c r="J87" s="100" t="s">
        <v>690</v>
      </c>
      <c r="K87" s="99">
        <v>5186</v>
      </c>
      <c r="L87" s="99" t="s">
        <v>691</v>
      </c>
      <c r="M87" s="100" t="s">
        <v>618</v>
      </c>
      <c r="N87" s="100" t="s">
        <v>222</v>
      </c>
      <c r="O87" s="101" t="s">
        <v>388</v>
      </c>
      <c r="P87" s="101" t="s">
        <v>692</v>
      </c>
    </row>
    <row r="88" spans="1:16" ht="12.75" customHeight="1" thickBot="1">
      <c r="A88" s="24" t="str">
        <f t="shared" si="12"/>
        <v>IBVS 6042 </v>
      </c>
      <c r="B88" s="5" t="str">
        <f t="shared" si="13"/>
        <v>I</v>
      </c>
      <c r="C88" s="24">
        <f t="shared" si="14"/>
        <v>56231.931100000002</v>
      </c>
      <c r="D88" s="33" t="str">
        <f t="shared" si="15"/>
        <v>vis</v>
      </c>
      <c r="E88" s="98">
        <f>VLOOKUP(C88,'Active 1'!C$21:E$968,3,FALSE)</f>
        <v>5302.118906997458</v>
      </c>
      <c r="F88" s="5" t="s">
        <v>222</v>
      </c>
      <c r="G88" s="33" t="str">
        <f t="shared" si="16"/>
        <v>56231.9311</v>
      </c>
      <c r="H88" s="24">
        <f t="shared" si="17"/>
        <v>5302</v>
      </c>
      <c r="I88" s="99" t="s">
        <v>693</v>
      </c>
      <c r="J88" s="100" t="s">
        <v>694</v>
      </c>
      <c r="K88" s="99">
        <v>5302</v>
      </c>
      <c r="L88" s="99" t="s">
        <v>695</v>
      </c>
      <c r="M88" s="100" t="s">
        <v>618</v>
      </c>
      <c r="N88" s="100" t="s">
        <v>222</v>
      </c>
      <c r="O88" s="101" t="s">
        <v>375</v>
      </c>
      <c r="P88" s="102" t="s">
        <v>696</v>
      </c>
    </row>
    <row r="89" spans="1:16" ht="12.75" customHeight="1" thickBot="1">
      <c r="A89" s="24" t="str">
        <f t="shared" si="12"/>
        <v> JAAVSO 42;426 </v>
      </c>
      <c r="B89" s="5" t="str">
        <f t="shared" si="13"/>
        <v>I</v>
      </c>
      <c r="C89" s="24">
        <f t="shared" si="14"/>
        <v>56609.816200000001</v>
      </c>
      <c r="D89" s="33" t="str">
        <f t="shared" si="15"/>
        <v>vis</v>
      </c>
      <c r="E89" s="98">
        <f>VLOOKUP(C89,'Active 1'!C$21:E$968,3,FALSE)</f>
        <v>5447.121067917984</v>
      </c>
      <c r="F89" s="5" t="s">
        <v>222</v>
      </c>
      <c r="G89" s="33" t="str">
        <f t="shared" si="16"/>
        <v>56609.8162</v>
      </c>
      <c r="H89" s="24">
        <f t="shared" si="17"/>
        <v>5447</v>
      </c>
      <c r="I89" s="99" t="s">
        <v>701</v>
      </c>
      <c r="J89" s="100" t="s">
        <v>702</v>
      </c>
      <c r="K89" s="99">
        <v>5447</v>
      </c>
      <c r="L89" s="99" t="s">
        <v>703</v>
      </c>
      <c r="M89" s="100" t="s">
        <v>618</v>
      </c>
      <c r="N89" s="100" t="s">
        <v>222</v>
      </c>
      <c r="O89" s="101" t="s">
        <v>388</v>
      </c>
      <c r="P89" s="101" t="s">
        <v>704</v>
      </c>
    </row>
    <row r="90" spans="1:16" ht="12.75" customHeight="1" thickBot="1">
      <c r="A90" s="24" t="str">
        <f t="shared" si="12"/>
        <v> AAB 2.21 </v>
      </c>
      <c r="B90" s="5" t="str">
        <f t="shared" si="13"/>
        <v>I</v>
      </c>
      <c r="C90" s="24">
        <f t="shared" si="14"/>
        <v>25946.33</v>
      </c>
      <c r="D90" s="33" t="str">
        <f t="shared" si="15"/>
        <v>vis</v>
      </c>
      <c r="E90" s="98">
        <f>VLOOKUP(C90,'Active 1'!C$21:E$968,3,FALSE)</f>
        <v>-6319.0791880771358</v>
      </c>
      <c r="F90" s="5" t="s">
        <v>222</v>
      </c>
      <c r="G90" s="33" t="str">
        <f t="shared" si="16"/>
        <v>25946.330</v>
      </c>
      <c r="H90" s="24">
        <f t="shared" si="17"/>
        <v>-6319</v>
      </c>
      <c r="I90" s="99" t="s">
        <v>250</v>
      </c>
      <c r="J90" s="100" t="s">
        <v>251</v>
      </c>
      <c r="K90" s="99">
        <v>-6319</v>
      </c>
      <c r="L90" s="99" t="s">
        <v>252</v>
      </c>
      <c r="M90" s="100" t="s">
        <v>253</v>
      </c>
      <c r="N90" s="100"/>
      <c r="O90" s="101" t="s">
        <v>254</v>
      </c>
      <c r="P90" s="101" t="s">
        <v>255</v>
      </c>
    </row>
    <row r="91" spans="1:16" ht="12.75" customHeight="1" thickBot="1">
      <c r="A91" s="24" t="str">
        <f t="shared" si="12"/>
        <v> AAB 2.21 </v>
      </c>
      <c r="B91" s="5" t="str">
        <f t="shared" si="13"/>
        <v>I</v>
      </c>
      <c r="C91" s="24">
        <f t="shared" si="14"/>
        <v>25951.526999999998</v>
      </c>
      <c r="D91" s="33" t="str">
        <f t="shared" si="15"/>
        <v>vis</v>
      </c>
      <c r="E91" s="98">
        <f>VLOOKUP(C91,'Active 1'!C$21:E$968,3,FALSE)</f>
        <v>-6317.0849939945865</v>
      </c>
      <c r="F91" s="5" t="s">
        <v>222</v>
      </c>
      <c r="G91" s="33" t="str">
        <f t="shared" si="16"/>
        <v>25951.527</v>
      </c>
      <c r="H91" s="24">
        <f t="shared" si="17"/>
        <v>-6317</v>
      </c>
      <c r="I91" s="99" t="s">
        <v>256</v>
      </c>
      <c r="J91" s="100" t="s">
        <v>257</v>
      </c>
      <c r="K91" s="99">
        <v>-6317</v>
      </c>
      <c r="L91" s="99" t="s">
        <v>258</v>
      </c>
      <c r="M91" s="100" t="s">
        <v>253</v>
      </c>
      <c r="N91" s="100"/>
      <c r="O91" s="101" t="s">
        <v>254</v>
      </c>
      <c r="P91" s="101" t="s">
        <v>255</v>
      </c>
    </row>
    <row r="92" spans="1:16" ht="12.75" customHeight="1" thickBot="1">
      <c r="A92" s="24" t="str">
        <f t="shared" si="12"/>
        <v> AAB 2.21 </v>
      </c>
      <c r="B92" s="5" t="str">
        <f t="shared" si="13"/>
        <v>I</v>
      </c>
      <c r="C92" s="24">
        <f t="shared" si="14"/>
        <v>26032.32</v>
      </c>
      <c r="D92" s="33" t="str">
        <f t="shared" si="15"/>
        <v>vis</v>
      </c>
      <c r="E92" s="98">
        <f>VLOOKUP(C92,'Active 1'!C$21:E$968,3,FALSE)</f>
        <v>-6286.0830847177922</v>
      </c>
      <c r="F92" s="5" t="s">
        <v>222</v>
      </c>
      <c r="G92" s="33" t="str">
        <f t="shared" si="16"/>
        <v>26032.320</v>
      </c>
      <c r="H92" s="24">
        <f t="shared" si="17"/>
        <v>-6286</v>
      </c>
      <c r="I92" s="99" t="s">
        <v>259</v>
      </c>
      <c r="J92" s="100" t="s">
        <v>260</v>
      </c>
      <c r="K92" s="99">
        <v>-6286</v>
      </c>
      <c r="L92" s="99" t="s">
        <v>261</v>
      </c>
      <c r="M92" s="100" t="s">
        <v>253</v>
      </c>
      <c r="N92" s="100"/>
      <c r="O92" s="101" t="s">
        <v>262</v>
      </c>
      <c r="P92" s="101" t="s">
        <v>255</v>
      </c>
    </row>
    <row r="93" spans="1:16" ht="12.75" customHeight="1" thickBot="1">
      <c r="A93" s="24" t="str">
        <f t="shared" si="12"/>
        <v> AAB 2.21 </v>
      </c>
      <c r="B93" s="5" t="str">
        <f t="shared" si="13"/>
        <v>I</v>
      </c>
      <c r="C93" s="24">
        <f t="shared" si="14"/>
        <v>26066.187000000002</v>
      </c>
      <c r="D93" s="33" t="str">
        <f t="shared" si="15"/>
        <v>vis</v>
      </c>
      <c r="E93" s="98">
        <f>VLOOKUP(C93,'Active 1'!C$21:E$968,3,FALSE)</f>
        <v>-6273.0876313805329</v>
      </c>
      <c r="F93" s="5" t="s">
        <v>222</v>
      </c>
      <c r="G93" s="33" t="str">
        <f t="shared" si="16"/>
        <v>26066.187</v>
      </c>
      <c r="H93" s="24">
        <f t="shared" si="17"/>
        <v>-6273</v>
      </c>
      <c r="I93" s="99" t="s">
        <v>263</v>
      </c>
      <c r="J93" s="100" t="s">
        <v>264</v>
      </c>
      <c r="K93" s="99">
        <v>-6273</v>
      </c>
      <c r="L93" s="99" t="s">
        <v>265</v>
      </c>
      <c r="M93" s="100" t="s">
        <v>253</v>
      </c>
      <c r="N93" s="100"/>
      <c r="O93" s="101" t="s">
        <v>262</v>
      </c>
      <c r="P93" s="101" t="s">
        <v>255</v>
      </c>
    </row>
    <row r="94" spans="1:16" ht="12.75" customHeight="1" thickBot="1">
      <c r="A94" s="24" t="str">
        <f t="shared" si="12"/>
        <v> AAB 2.21 </v>
      </c>
      <c r="B94" s="5" t="str">
        <f t="shared" si="13"/>
        <v>I</v>
      </c>
      <c r="C94" s="24">
        <f t="shared" si="14"/>
        <v>26269.474999999999</v>
      </c>
      <c r="D94" s="33" t="str">
        <f t="shared" si="15"/>
        <v>vis</v>
      </c>
      <c r="E94" s="98">
        <f>VLOOKUP(C94,'Active 1'!C$21:E$968,3,FALSE)</f>
        <v>-6195.0819114164178</v>
      </c>
      <c r="F94" s="5" t="s">
        <v>222</v>
      </c>
      <c r="G94" s="33" t="str">
        <f t="shared" si="16"/>
        <v>26269.475</v>
      </c>
      <c r="H94" s="24">
        <f t="shared" si="17"/>
        <v>-6195</v>
      </c>
      <c r="I94" s="99" t="s">
        <v>266</v>
      </c>
      <c r="J94" s="100" t="s">
        <v>267</v>
      </c>
      <c r="K94" s="99">
        <v>-6195</v>
      </c>
      <c r="L94" s="99" t="s">
        <v>268</v>
      </c>
      <c r="M94" s="100" t="s">
        <v>253</v>
      </c>
      <c r="N94" s="100"/>
      <c r="O94" s="101" t="s">
        <v>262</v>
      </c>
      <c r="P94" s="101" t="s">
        <v>255</v>
      </c>
    </row>
    <row r="95" spans="1:16" ht="12.75" customHeight="1" thickBot="1">
      <c r="A95" s="24" t="str">
        <f t="shared" si="12"/>
        <v> AAB 2.21 </v>
      </c>
      <c r="B95" s="5" t="str">
        <f t="shared" si="13"/>
        <v>I</v>
      </c>
      <c r="C95" s="24">
        <f t="shared" si="14"/>
        <v>26295.53</v>
      </c>
      <c r="D95" s="33" t="str">
        <f t="shared" si="15"/>
        <v>vis</v>
      </c>
      <c r="E95" s="98">
        <f>VLOOKUP(C95,'Active 1'!C$21:E$968,3,FALSE)</f>
        <v>-6185.0840805869293</v>
      </c>
      <c r="F95" s="5" t="s">
        <v>222</v>
      </c>
      <c r="G95" s="33" t="str">
        <f t="shared" si="16"/>
        <v>26295.530</v>
      </c>
      <c r="H95" s="24">
        <f t="shared" si="17"/>
        <v>-6185</v>
      </c>
      <c r="I95" s="99" t="s">
        <v>269</v>
      </c>
      <c r="J95" s="100" t="s">
        <v>270</v>
      </c>
      <c r="K95" s="99">
        <v>-6185</v>
      </c>
      <c r="L95" s="99" t="s">
        <v>271</v>
      </c>
      <c r="M95" s="100" t="s">
        <v>253</v>
      </c>
      <c r="N95" s="100"/>
      <c r="O95" s="101" t="s">
        <v>262</v>
      </c>
      <c r="P95" s="101" t="s">
        <v>255</v>
      </c>
    </row>
    <row r="96" spans="1:16" ht="12.75" customHeight="1" thickBot="1">
      <c r="A96" s="24" t="str">
        <f t="shared" si="12"/>
        <v> AAB 2.21 </v>
      </c>
      <c r="B96" s="5" t="str">
        <f t="shared" si="13"/>
        <v>I</v>
      </c>
      <c r="C96" s="24">
        <f t="shared" si="14"/>
        <v>26295.532999999999</v>
      </c>
      <c r="D96" s="33" t="str">
        <f t="shared" si="15"/>
        <v>vis</v>
      </c>
      <c r="E96" s="98">
        <f>VLOOKUP(C96,'Active 1'!C$21:E$968,3,FALSE)</f>
        <v>-6185.0829294262121</v>
      </c>
      <c r="F96" s="5" t="s">
        <v>222</v>
      </c>
      <c r="G96" s="33" t="str">
        <f t="shared" si="16"/>
        <v>26295.533</v>
      </c>
      <c r="H96" s="24">
        <f t="shared" si="17"/>
        <v>-6185</v>
      </c>
      <c r="I96" s="99" t="s">
        <v>272</v>
      </c>
      <c r="J96" s="100" t="s">
        <v>273</v>
      </c>
      <c r="K96" s="99">
        <v>-6185</v>
      </c>
      <c r="L96" s="99" t="s">
        <v>274</v>
      </c>
      <c r="M96" s="100" t="s">
        <v>253</v>
      </c>
      <c r="N96" s="100"/>
      <c r="O96" s="101" t="s">
        <v>254</v>
      </c>
      <c r="P96" s="101" t="s">
        <v>255</v>
      </c>
    </row>
    <row r="97" spans="1:16" ht="12.75" customHeight="1" thickBot="1">
      <c r="A97" s="24" t="str">
        <f t="shared" si="12"/>
        <v> AAB 2.21 </v>
      </c>
      <c r="B97" s="5" t="str">
        <f t="shared" si="13"/>
        <v>I</v>
      </c>
      <c r="C97" s="24">
        <f t="shared" si="14"/>
        <v>26600.437000000002</v>
      </c>
      <c r="D97" s="33" t="str">
        <f t="shared" si="15"/>
        <v>vis</v>
      </c>
      <c r="E97" s="98">
        <f>VLOOKUP(C97,'Active 1'!C$21:E$968,3,FALSE)</f>
        <v>-6068.0850936467314</v>
      </c>
      <c r="F97" s="5" t="s">
        <v>222</v>
      </c>
      <c r="G97" s="33" t="str">
        <f t="shared" si="16"/>
        <v>26600.437</v>
      </c>
      <c r="H97" s="24">
        <f t="shared" si="17"/>
        <v>-6068</v>
      </c>
      <c r="I97" s="99" t="s">
        <v>275</v>
      </c>
      <c r="J97" s="100" t="s">
        <v>276</v>
      </c>
      <c r="K97" s="99">
        <v>-6068</v>
      </c>
      <c r="L97" s="99" t="s">
        <v>277</v>
      </c>
      <c r="M97" s="100" t="s">
        <v>253</v>
      </c>
      <c r="N97" s="100"/>
      <c r="O97" s="101" t="s">
        <v>262</v>
      </c>
      <c r="P97" s="101" t="s">
        <v>255</v>
      </c>
    </row>
    <row r="98" spans="1:16" ht="12.75" customHeight="1" thickBot="1">
      <c r="A98" s="24" t="str">
        <f t="shared" si="12"/>
        <v> PZ 12.269 </v>
      </c>
      <c r="B98" s="5" t="str">
        <f t="shared" si="13"/>
        <v>I</v>
      </c>
      <c r="C98" s="24">
        <f t="shared" si="14"/>
        <v>32227.001</v>
      </c>
      <c r="D98" s="33" t="str">
        <f t="shared" si="15"/>
        <v>vis</v>
      </c>
      <c r="E98" s="98">
        <f>VLOOKUP(C98,'Active 1'!C$21:E$968,3,FALSE)</f>
        <v>-3909.0586103118749</v>
      </c>
      <c r="F98" s="5" t="s">
        <v>222</v>
      </c>
      <c r="G98" s="33" t="str">
        <f t="shared" si="16"/>
        <v>32227.001</v>
      </c>
      <c r="H98" s="24">
        <f t="shared" si="17"/>
        <v>-3909</v>
      </c>
      <c r="I98" s="99" t="s">
        <v>278</v>
      </c>
      <c r="J98" s="100" t="s">
        <v>279</v>
      </c>
      <c r="K98" s="99">
        <v>-3909</v>
      </c>
      <c r="L98" s="99" t="s">
        <v>280</v>
      </c>
      <c r="M98" s="100" t="s">
        <v>253</v>
      </c>
      <c r="N98" s="100"/>
      <c r="O98" s="101" t="s">
        <v>281</v>
      </c>
      <c r="P98" s="101" t="s">
        <v>282</v>
      </c>
    </row>
    <row r="99" spans="1:16" ht="12.75" customHeight="1" thickBot="1">
      <c r="A99" s="24" t="str">
        <f t="shared" si="12"/>
        <v> AC 62.9 </v>
      </c>
      <c r="B99" s="5" t="str">
        <f t="shared" si="13"/>
        <v>I</v>
      </c>
      <c r="C99" s="24">
        <f t="shared" si="14"/>
        <v>32234.829000000002</v>
      </c>
      <c r="D99" s="33" t="str">
        <f t="shared" si="15"/>
        <v>vis</v>
      </c>
      <c r="E99" s="98">
        <f>VLOOKUP(C99,'Active 1'!C$21:E$968,3,FALSE)</f>
        <v>-3906.0548482802783</v>
      </c>
      <c r="F99" s="5" t="s">
        <v>222</v>
      </c>
      <c r="G99" s="33" t="str">
        <f t="shared" si="16"/>
        <v>32234.829</v>
      </c>
      <c r="H99" s="24">
        <f t="shared" si="17"/>
        <v>-3906</v>
      </c>
      <c r="I99" s="99" t="s">
        <v>283</v>
      </c>
      <c r="J99" s="100" t="s">
        <v>284</v>
      </c>
      <c r="K99" s="99">
        <v>-3906</v>
      </c>
      <c r="L99" s="99" t="s">
        <v>285</v>
      </c>
      <c r="M99" s="100" t="s">
        <v>253</v>
      </c>
      <c r="N99" s="100"/>
      <c r="O99" s="101" t="s">
        <v>281</v>
      </c>
      <c r="P99" s="101" t="s">
        <v>286</v>
      </c>
    </row>
    <row r="100" spans="1:16" ht="12.75" customHeight="1" thickBot="1">
      <c r="A100" s="24" t="str">
        <f t="shared" si="12"/>
        <v> AA 6.145 </v>
      </c>
      <c r="B100" s="5" t="str">
        <f t="shared" si="13"/>
        <v>I</v>
      </c>
      <c r="C100" s="24">
        <f t="shared" si="14"/>
        <v>33209.514999999999</v>
      </c>
      <c r="D100" s="33" t="str">
        <f t="shared" si="15"/>
        <v>vis</v>
      </c>
      <c r="E100" s="98">
        <f>VLOOKUP(C100,'Active 1'!C$21:E$968,3,FALSE)</f>
        <v>-3532.0481033226602</v>
      </c>
      <c r="F100" s="5" t="s">
        <v>222</v>
      </c>
      <c r="G100" s="33" t="str">
        <f t="shared" si="16"/>
        <v>33209.515</v>
      </c>
      <c r="H100" s="24">
        <f t="shared" si="17"/>
        <v>-3532</v>
      </c>
      <c r="I100" s="99" t="s">
        <v>287</v>
      </c>
      <c r="J100" s="100" t="s">
        <v>288</v>
      </c>
      <c r="K100" s="99">
        <v>-3532</v>
      </c>
      <c r="L100" s="99" t="s">
        <v>289</v>
      </c>
      <c r="M100" s="100" t="s">
        <v>253</v>
      </c>
      <c r="N100" s="100"/>
      <c r="O100" s="101" t="s">
        <v>290</v>
      </c>
      <c r="P100" s="101" t="s">
        <v>291</v>
      </c>
    </row>
    <row r="101" spans="1:16" ht="12.75" customHeight="1" thickBot="1">
      <c r="A101" s="24" t="str">
        <f t="shared" si="12"/>
        <v> AN 289.192 </v>
      </c>
      <c r="B101" s="5" t="str">
        <f t="shared" si="13"/>
        <v>I</v>
      </c>
      <c r="C101" s="24">
        <f t="shared" si="14"/>
        <v>39112.358</v>
      </c>
      <c r="D101" s="33" t="str">
        <f t="shared" si="15"/>
        <v>vis</v>
      </c>
      <c r="E101" s="98">
        <f>VLOOKUP(C101,'Active 1'!C$21:E$968,3,FALSE)</f>
        <v>-1267.0077760522727</v>
      </c>
      <c r="F101" s="5" t="s">
        <v>222</v>
      </c>
      <c r="G101" s="33" t="str">
        <f t="shared" si="16"/>
        <v>39112.358</v>
      </c>
      <c r="H101" s="24">
        <f t="shared" si="17"/>
        <v>-1267</v>
      </c>
      <c r="I101" s="99" t="s">
        <v>296</v>
      </c>
      <c r="J101" s="100" t="s">
        <v>297</v>
      </c>
      <c r="K101" s="99">
        <v>-1267</v>
      </c>
      <c r="L101" s="99" t="s">
        <v>298</v>
      </c>
      <c r="M101" s="100" t="s">
        <v>253</v>
      </c>
      <c r="N101" s="100"/>
      <c r="O101" s="101" t="s">
        <v>299</v>
      </c>
      <c r="P101" s="101" t="s">
        <v>300</v>
      </c>
    </row>
    <row r="102" spans="1:16" ht="12.75" customHeight="1" thickBot="1">
      <c r="A102" s="24" t="str">
        <f t="shared" si="12"/>
        <v> AN 289.192 </v>
      </c>
      <c r="B102" s="5" t="str">
        <f t="shared" si="13"/>
        <v>I</v>
      </c>
      <c r="C102" s="24">
        <f t="shared" si="14"/>
        <v>39112.358999999997</v>
      </c>
      <c r="D102" s="33" t="str">
        <f t="shared" si="15"/>
        <v>vis</v>
      </c>
      <c r="E102" s="98">
        <f>VLOOKUP(C102,'Active 1'!C$21:E$968,3,FALSE)</f>
        <v>-1267.0073923320349</v>
      </c>
      <c r="F102" s="5" t="s">
        <v>222</v>
      </c>
      <c r="G102" s="33" t="str">
        <f t="shared" si="16"/>
        <v>39112.359</v>
      </c>
      <c r="H102" s="24">
        <f t="shared" si="17"/>
        <v>-1267</v>
      </c>
      <c r="I102" s="99" t="s">
        <v>301</v>
      </c>
      <c r="J102" s="100" t="s">
        <v>302</v>
      </c>
      <c r="K102" s="99">
        <v>-1267</v>
      </c>
      <c r="L102" s="99" t="s">
        <v>303</v>
      </c>
      <c r="M102" s="100" t="s">
        <v>253</v>
      </c>
      <c r="N102" s="100"/>
      <c r="O102" s="101" t="s">
        <v>304</v>
      </c>
      <c r="P102" s="101" t="s">
        <v>300</v>
      </c>
    </row>
    <row r="103" spans="1:16" ht="12.75" customHeight="1" thickBot="1">
      <c r="A103" s="24" t="str">
        <f t="shared" si="12"/>
        <v> BBS 20 </v>
      </c>
      <c r="B103" s="5" t="str">
        <f t="shared" si="13"/>
        <v>I</v>
      </c>
      <c r="C103" s="24">
        <f t="shared" si="14"/>
        <v>42414.271000000001</v>
      </c>
      <c r="D103" s="33" t="str">
        <f t="shared" si="15"/>
        <v>vis</v>
      </c>
      <c r="E103" s="98">
        <f>VLOOKUP(C103,'Active 1'!C$21:E$968,3,FALSE)</f>
        <v>3.0697619133449243E-3</v>
      </c>
      <c r="F103" s="5" t="s">
        <v>222</v>
      </c>
      <c r="G103" s="33" t="str">
        <f t="shared" si="16"/>
        <v>42414.271</v>
      </c>
      <c r="H103" s="24">
        <f t="shared" si="17"/>
        <v>0</v>
      </c>
      <c r="I103" s="99" t="s">
        <v>367</v>
      </c>
      <c r="J103" s="100" t="s">
        <v>368</v>
      </c>
      <c r="K103" s="99">
        <v>0</v>
      </c>
      <c r="L103" s="99" t="s">
        <v>369</v>
      </c>
      <c r="M103" s="100" t="s">
        <v>253</v>
      </c>
      <c r="N103" s="100"/>
      <c r="O103" s="101" t="s">
        <v>322</v>
      </c>
      <c r="P103" s="101" t="s">
        <v>364</v>
      </c>
    </row>
    <row r="104" spans="1:16" ht="12.75" customHeight="1" thickBot="1">
      <c r="A104" s="24" t="str">
        <f t="shared" si="12"/>
        <v> AOEB 6 </v>
      </c>
      <c r="B104" s="5" t="str">
        <f t="shared" si="13"/>
        <v>I</v>
      </c>
      <c r="C104" s="24">
        <f t="shared" si="14"/>
        <v>42807.775999999998</v>
      </c>
      <c r="D104" s="33" t="str">
        <f t="shared" si="15"/>
        <v>vis</v>
      </c>
      <c r="E104" s="98">
        <f>VLOOKUP(C104,'Active 1'!C$21:E$968,3,FALSE)</f>
        <v>150.99890244499974</v>
      </c>
      <c r="F104" s="5" t="s">
        <v>222</v>
      </c>
      <c r="G104" s="33" t="str">
        <f t="shared" si="16"/>
        <v>42807.776</v>
      </c>
      <c r="H104" s="24">
        <f t="shared" si="17"/>
        <v>151</v>
      </c>
      <c r="I104" s="99" t="s">
        <v>381</v>
      </c>
      <c r="J104" s="100" t="s">
        <v>382</v>
      </c>
      <c r="K104" s="99">
        <v>151</v>
      </c>
      <c r="L104" s="99" t="s">
        <v>249</v>
      </c>
      <c r="M104" s="100" t="s">
        <v>253</v>
      </c>
      <c r="N104" s="100"/>
      <c r="O104" s="101" t="s">
        <v>383</v>
      </c>
      <c r="P104" s="101" t="s">
        <v>384</v>
      </c>
    </row>
    <row r="105" spans="1:16" ht="12.75" customHeight="1" thickBot="1">
      <c r="A105" s="24" t="str">
        <f t="shared" si="12"/>
        <v> AOEB 6 </v>
      </c>
      <c r="B105" s="5" t="str">
        <f t="shared" si="13"/>
        <v>I</v>
      </c>
      <c r="C105" s="24">
        <f t="shared" si="14"/>
        <v>43172.620999999999</v>
      </c>
      <c r="D105" s="33" t="str">
        <f t="shared" si="15"/>
        <v>vis</v>
      </c>
      <c r="E105" s="98">
        <f>VLOOKUP(C105,'Active 1'!C$21:E$968,3,FALSE)</f>
        <v>290.99731307576991</v>
      </c>
      <c r="F105" s="5" t="s">
        <v>222</v>
      </c>
      <c r="G105" s="33" t="str">
        <f t="shared" si="16"/>
        <v>43172.621</v>
      </c>
      <c r="H105" s="24">
        <f t="shared" si="17"/>
        <v>291</v>
      </c>
      <c r="I105" s="99" t="s">
        <v>385</v>
      </c>
      <c r="J105" s="100" t="s">
        <v>386</v>
      </c>
      <c r="K105" s="99">
        <v>291</v>
      </c>
      <c r="L105" s="99" t="s">
        <v>387</v>
      </c>
      <c r="M105" s="100" t="s">
        <v>253</v>
      </c>
      <c r="N105" s="100"/>
      <c r="O105" s="101" t="s">
        <v>388</v>
      </c>
      <c r="P105" s="101" t="s">
        <v>384</v>
      </c>
    </row>
    <row r="106" spans="1:16" ht="12.75" customHeight="1" thickBot="1">
      <c r="A106" s="24" t="str">
        <f t="shared" si="12"/>
        <v> AOEB 6 </v>
      </c>
      <c r="B106" s="5" t="str">
        <f t="shared" si="13"/>
        <v>I</v>
      </c>
      <c r="C106" s="24">
        <f t="shared" si="14"/>
        <v>44608.584999999999</v>
      </c>
      <c r="D106" s="33" t="str">
        <f t="shared" si="15"/>
        <v>vis</v>
      </c>
      <c r="E106" s="98">
        <f>VLOOKUP(C106,'Active 1'!C$21:E$968,3,FALSE)</f>
        <v>842.00576248031859</v>
      </c>
      <c r="F106" s="5" t="s">
        <v>222</v>
      </c>
      <c r="G106" s="33" t="str">
        <f t="shared" si="16"/>
        <v>44608.585</v>
      </c>
      <c r="H106" s="24">
        <f t="shared" si="17"/>
        <v>842</v>
      </c>
      <c r="I106" s="99" t="s">
        <v>421</v>
      </c>
      <c r="J106" s="100" t="s">
        <v>422</v>
      </c>
      <c r="K106" s="99">
        <v>842</v>
      </c>
      <c r="L106" s="99" t="s">
        <v>423</v>
      </c>
      <c r="M106" s="100" t="s">
        <v>253</v>
      </c>
      <c r="N106" s="100"/>
      <c r="O106" s="101" t="s">
        <v>388</v>
      </c>
      <c r="P106" s="101" t="s">
        <v>384</v>
      </c>
    </row>
    <row r="107" spans="1:16" ht="12.75" customHeight="1" thickBot="1">
      <c r="A107" s="24" t="str">
        <f t="shared" ref="A107:A136" si="18">P107</f>
        <v> AOEB 6 </v>
      </c>
      <c r="B107" s="5" t="str">
        <f t="shared" ref="B107:B136" si="19">IF(H107=INT(H107),"I","II")</f>
        <v>I</v>
      </c>
      <c r="C107" s="24">
        <f t="shared" ref="C107:C136" si="20">1*G107</f>
        <v>44634.642</v>
      </c>
      <c r="D107" s="33" t="str">
        <f t="shared" ref="D107:D136" si="21">VLOOKUP(F107,I$1:J$5,2,FALSE)</f>
        <v>vis</v>
      </c>
      <c r="E107" s="98">
        <f>VLOOKUP(C107,'Active 1'!C$21:E$968,3,FALSE)</f>
        <v>852.0043607502854</v>
      </c>
      <c r="F107" s="5" t="s">
        <v>222</v>
      </c>
      <c r="G107" s="33" t="str">
        <f t="shared" ref="G107:G136" si="22">MID(I107,3,LEN(I107)-3)</f>
        <v>44634.642</v>
      </c>
      <c r="H107" s="24">
        <f t="shared" ref="H107:H136" si="23">1*K107</f>
        <v>852</v>
      </c>
      <c r="I107" s="99" t="s">
        <v>424</v>
      </c>
      <c r="J107" s="100" t="s">
        <v>425</v>
      </c>
      <c r="K107" s="99">
        <v>852</v>
      </c>
      <c r="L107" s="99" t="s">
        <v>426</v>
      </c>
      <c r="M107" s="100" t="s">
        <v>253</v>
      </c>
      <c r="N107" s="100"/>
      <c r="O107" s="101" t="s">
        <v>388</v>
      </c>
      <c r="P107" s="101" t="s">
        <v>384</v>
      </c>
    </row>
    <row r="108" spans="1:16" ht="12.75" customHeight="1" thickBot="1">
      <c r="A108" s="24" t="str">
        <f t="shared" si="18"/>
        <v> AOEB 6 </v>
      </c>
      <c r="B108" s="5" t="str">
        <f t="shared" si="19"/>
        <v>I</v>
      </c>
      <c r="C108" s="24">
        <f t="shared" si="20"/>
        <v>44957.798000000003</v>
      </c>
      <c r="D108" s="33" t="str">
        <f t="shared" si="21"/>
        <v>vis</v>
      </c>
      <c r="E108" s="98">
        <f>VLOOKUP(C108,'Active 1'!C$21:E$968,3,FALSE)</f>
        <v>976.00585833363562</v>
      </c>
      <c r="F108" s="5" t="s">
        <v>222</v>
      </c>
      <c r="G108" s="33" t="str">
        <f t="shared" si="22"/>
        <v>44957.798</v>
      </c>
      <c r="H108" s="24">
        <f t="shared" si="23"/>
        <v>976</v>
      </c>
      <c r="I108" s="99" t="s">
        <v>431</v>
      </c>
      <c r="J108" s="100" t="s">
        <v>432</v>
      </c>
      <c r="K108" s="99">
        <v>976</v>
      </c>
      <c r="L108" s="99" t="s">
        <v>423</v>
      </c>
      <c r="M108" s="100" t="s">
        <v>253</v>
      </c>
      <c r="N108" s="100"/>
      <c r="O108" s="101" t="s">
        <v>388</v>
      </c>
      <c r="P108" s="101" t="s">
        <v>384</v>
      </c>
    </row>
    <row r="109" spans="1:16" ht="12.75" customHeight="1" thickBot="1">
      <c r="A109" s="24" t="str">
        <f t="shared" si="18"/>
        <v> AOEB 6 </v>
      </c>
      <c r="B109" s="5" t="str">
        <f t="shared" si="19"/>
        <v>I</v>
      </c>
      <c r="C109" s="24">
        <f t="shared" si="20"/>
        <v>47532.627</v>
      </c>
      <c r="D109" s="33" t="str">
        <f t="shared" si="21"/>
        <v>vis</v>
      </c>
      <c r="E109" s="98">
        <f>VLOOKUP(C109,'Active 1'!C$21:E$968,3,FALSE)</f>
        <v>1964.0198578293496</v>
      </c>
      <c r="F109" s="5" t="str">
        <f>LEFT(M109,1)</f>
        <v>V</v>
      </c>
      <c r="G109" s="33" t="str">
        <f t="shared" si="22"/>
        <v>47532.627</v>
      </c>
      <c r="H109" s="24">
        <f t="shared" si="23"/>
        <v>1964</v>
      </c>
      <c r="I109" s="99" t="s">
        <v>493</v>
      </c>
      <c r="J109" s="100" t="s">
        <v>494</v>
      </c>
      <c r="K109" s="99">
        <v>1964</v>
      </c>
      <c r="L109" s="99" t="s">
        <v>495</v>
      </c>
      <c r="M109" s="100" t="s">
        <v>253</v>
      </c>
      <c r="N109" s="100"/>
      <c r="O109" s="101" t="s">
        <v>496</v>
      </c>
      <c r="P109" s="101" t="s">
        <v>384</v>
      </c>
    </row>
    <row r="110" spans="1:16" ht="12.75" customHeight="1" thickBot="1">
      <c r="A110" s="24" t="str">
        <f t="shared" si="18"/>
        <v> AOEB 6 </v>
      </c>
      <c r="B110" s="5" t="str">
        <f t="shared" si="19"/>
        <v>I</v>
      </c>
      <c r="C110" s="24">
        <f t="shared" si="20"/>
        <v>47545.658000000003</v>
      </c>
      <c r="D110" s="33" t="str">
        <f t="shared" si="21"/>
        <v>vis</v>
      </c>
      <c r="E110" s="98">
        <f>VLOOKUP(C110,'Active 1'!C$21:E$968,3,FALSE)</f>
        <v>1969.0201162649316</v>
      </c>
      <c r="F110" s="5" t="str">
        <f>LEFT(M110,1)</f>
        <v>V</v>
      </c>
      <c r="G110" s="33" t="str">
        <f t="shared" si="22"/>
        <v>47545.658</v>
      </c>
      <c r="H110" s="24">
        <f t="shared" si="23"/>
        <v>1969</v>
      </c>
      <c r="I110" s="99" t="s">
        <v>497</v>
      </c>
      <c r="J110" s="100" t="s">
        <v>498</v>
      </c>
      <c r="K110" s="99">
        <v>1969</v>
      </c>
      <c r="L110" s="99" t="s">
        <v>495</v>
      </c>
      <c r="M110" s="100" t="s">
        <v>253</v>
      </c>
      <c r="N110" s="100"/>
      <c r="O110" s="101" t="s">
        <v>496</v>
      </c>
      <c r="P110" s="101" t="s">
        <v>384</v>
      </c>
    </row>
    <row r="111" spans="1:16" ht="12.75" customHeight="1" thickBot="1">
      <c r="A111" s="24" t="str">
        <f t="shared" si="18"/>
        <v> AOEB 6 </v>
      </c>
      <c r="B111" s="5" t="str">
        <f t="shared" si="19"/>
        <v>I</v>
      </c>
      <c r="C111" s="24">
        <f t="shared" si="20"/>
        <v>48616.781999999999</v>
      </c>
      <c r="D111" s="33" t="str">
        <f t="shared" si="21"/>
        <v>vis</v>
      </c>
      <c r="E111" s="98">
        <f>VLOOKUP(C111,'Active 1'!C$21:E$968,3,FALSE)</f>
        <v>2380.0320736399044</v>
      </c>
      <c r="F111" s="5" t="s">
        <v>222</v>
      </c>
      <c r="G111" s="33" t="str">
        <f t="shared" si="22"/>
        <v>48616.782</v>
      </c>
      <c r="H111" s="24">
        <f t="shared" si="23"/>
        <v>2380</v>
      </c>
      <c r="I111" s="99" t="s">
        <v>516</v>
      </c>
      <c r="J111" s="100" t="s">
        <v>517</v>
      </c>
      <c r="K111" s="99">
        <v>2380</v>
      </c>
      <c r="L111" s="99" t="s">
        <v>518</v>
      </c>
      <c r="M111" s="100" t="s">
        <v>253</v>
      </c>
      <c r="N111" s="100"/>
      <c r="O111" s="101" t="s">
        <v>519</v>
      </c>
      <c r="P111" s="101" t="s">
        <v>384</v>
      </c>
    </row>
    <row r="112" spans="1:16" ht="12.75" customHeight="1" thickBot="1">
      <c r="A112" s="24" t="str">
        <f t="shared" si="18"/>
        <v> AOEB 6 </v>
      </c>
      <c r="B112" s="5" t="str">
        <f t="shared" si="19"/>
        <v>I</v>
      </c>
      <c r="C112" s="24">
        <f t="shared" si="20"/>
        <v>49270.923000000003</v>
      </c>
      <c r="D112" s="33" t="str">
        <f t="shared" si="21"/>
        <v>vis</v>
      </c>
      <c r="E112" s="98">
        <f>VLOOKUP(C112,'Active 1'!C$21:E$968,3,FALSE)</f>
        <v>2631.0392145584392</v>
      </c>
      <c r="F112" s="5" t="s">
        <v>222</v>
      </c>
      <c r="G112" s="33" t="str">
        <f t="shared" si="22"/>
        <v>49270.923</v>
      </c>
      <c r="H112" s="24">
        <f t="shared" si="23"/>
        <v>2631</v>
      </c>
      <c r="I112" s="99" t="s">
        <v>543</v>
      </c>
      <c r="J112" s="100" t="s">
        <v>544</v>
      </c>
      <c r="K112" s="99">
        <v>2631</v>
      </c>
      <c r="L112" s="99" t="s">
        <v>545</v>
      </c>
      <c r="M112" s="100" t="s">
        <v>253</v>
      </c>
      <c r="N112" s="100"/>
      <c r="O112" s="101" t="s">
        <v>388</v>
      </c>
      <c r="P112" s="101" t="s">
        <v>384</v>
      </c>
    </row>
    <row r="113" spans="1:16" ht="12.75" customHeight="1" thickBot="1">
      <c r="A113" s="24" t="str">
        <f t="shared" si="18"/>
        <v> AOEB 6 </v>
      </c>
      <c r="B113" s="5" t="str">
        <f t="shared" si="19"/>
        <v>I</v>
      </c>
      <c r="C113" s="24">
        <f t="shared" si="20"/>
        <v>49364.754000000001</v>
      </c>
      <c r="D113" s="33" t="str">
        <f t="shared" si="21"/>
        <v>vis</v>
      </c>
      <c r="E113" s="98">
        <f>VLOOKUP(C113,'Active 1'!C$21:E$968,3,FALSE)</f>
        <v>2667.0440683124871</v>
      </c>
      <c r="F113" s="5" t="s">
        <v>222</v>
      </c>
      <c r="G113" s="33" t="str">
        <f t="shared" si="22"/>
        <v>49364.754</v>
      </c>
      <c r="H113" s="24">
        <f t="shared" si="23"/>
        <v>2667</v>
      </c>
      <c r="I113" s="99" t="s">
        <v>546</v>
      </c>
      <c r="J113" s="100" t="s">
        <v>547</v>
      </c>
      <c r="K113" s="99">
        <v>2667</v>
      </c>
      <c r="L113" s="99" t="s">
        <v>548</v>
      </c>
      <c r="M113" s="100" t="s">
        <v>253</v>
      </c>
      <c r="N113" s="100"/>
      <c r="O113" s="101" t="s">
        <v>519</v>
      </c>
      <c r="P113" s="101" t="s">
        <v>384</v>
      </c>
    </row>
    <row r="114" spans="1:16" ht="12.75" customHeight="1" thickBot="1">
      <c r="A114" s="24" t="str">
        <f t="shared" si="18"/>
        <v>VSB 47 </v>
      </c>
      <c r="B114" s="5" t="str">
        <f t="shared" si="19"/>
        <v>I</v>
      </c>
      <c r="C114" s="24">
        <f t="shared" si="20"/>
        <v>49382.995000000003</v>
      </c>
      <c r="D114" s="33" t="str">
        <f t="shared" si="21"/>
        <v>vis</v>
      </c>
      <c r="E114" s="98">
        <f>VLOOKUP(C114,'Active 1'!C$21:E$968,3,FALSE)</f>
        <v>2674.0435091937275</v>
      </c>
      <c r="F114" s="5" t="s">
        <v>222</v>
      </c>
      <c r="G114" s="33" t="str">
        <f t="shared" si="22"/>
        <v>49382.995</v>
      </c>
      <c r="H114" s="24">
        <f t="shared" si="23"/>
        <v>2674</v>
      </c>
      <c r="I114" s="99" t="s">
        <v>549</v>
      </c>
      <c r="J114" s="100" t="s">
        <v>550</v>
      </c>
      <c r="K114" s="99">
        <v>2674</v>
      </c>
      <c r="L114" s="99" t="s">
        <v>551</v>
      </c>
      <c r="M114" s="100" t="s">
        <v>253</v>
      </c>
      <c r="N114" s="100"/>
      <c r="O114" s="101" t="s">
        <v>552</v>
      </c>
      <c r="P114" s="102" t="s">
        <v>553</v>
      </c>
    </row>
    <row r="115" spans="1:16" ht="12.75" customHeight="1" thickBot="1">
      <c r="A115" s="24" t="str">
        <f t="shared" si="18"/>
        <v> AOEB 6 </v>
      </c>
      <c r="B115" s="5" t="str">
        <f t="shared" si="19"/>
        <v>I</v>
      </c>
      <c r="C115" s="24">
        <f t="shared" si="20"/>
        <v>49661.839</v>
      </c>
      <c r="D115" s="33" t="str">
        <f t="shared" si="21"/>
        <v>vis</v>
      </c>
      <c r="E115" s="98">
        <f>VLOOKUP(C115,'Active 1'!C$21:E$968,3,FALSE)</f>
        <v>2781.0415955425219</v>
      </c>
      <c r="F115" s="5" t="s">
        <v>222</v>
      </c>
      <c r="G115" s="33" t="str">
        <f t="shared" si="22"/>
        <v>49661.839</v>
      </c>
      <c r="H115" s="24">
        <f t="shared" si="23"/>
        <v>2781</v>
      </c>
      <c r="I115" s="99" t="s">
        <v>554</v>
      </c>
      <c r="J115" s="100" t="s">
        <v>555</v>
      </c>
      <c r="K115" s="99">
        <v>2781</v>
      </c>
      <c r="L115" s="99" t="s">
        <v>556</v>
      </c>
      <c r="M115" s="100" t="s">
        <v>253</v>
      </c>
      <c r="N115" s="100"/>
      <c r="O115" s="101" t="s">
        <v>519</v>
      </c>
      <c r="P115" s="101" t="s">
        <v>384</v>
      </c>
    </row>
    <row r="116" spans="1:16" ht="12.75" customHeight="1" thickBot="1">
      <c r="A116" s="24" t="str">
        <f t="shared" si="18"/>
        <v>VSB 47 </v>
      </c>
      <c r="B116" s="5" t="str">
        <f t="shared" si="19"/>
        <v>I</v>
      </c>
      <c r="C116" s="24">
        <f t="shared" si="20"/>
        <v>49693.124000000003</v>
      </c>
      <c r="D116" s="33" t="str">
        <f t="shared" si="21"/>
        <v>vis</v>
      </c>
      <c r="E116" s="98">
        <f>VLOOKUP(C116,'Active 1'!C$21:E$968,3,FALSE)</f>
        <v>2793.0462832224521</v>
      </c>
      <c r="F116" s="5" t="s">
        <v>222</v>
      </c>
      <c r="G116" s="33" t="str">
        <f t="shared" si="22"/>
        <v>49693.124</v>
      </c>
      <c r="H116" s="24">
        <f t="shared" si="23"/>
        <v>2793</v>
      </c>
      <c r="I116" s="99" t="s">
        <v>557</v>
      </c>
      <c r="J116" s="100" t="s">
        <v>558</v>
      </c>
      <c r="K116" s="99">
        <v>2793</v>
      </c>
      <c r="L116" s="99" t="s">
        <v>559</v>
      </c>
      <c r="M116" s="100" t="s">
        <v>253</v>
      </c>
      <c r="N116" s="100"/>
      <c r="O116" s="101" t="s">
        <v>560</v>
      </c>
      <c r="P116" s="102" t="s">
        <v>553</v>
      </c>
    </row>
    <row r="117" spans="1:16" ht="12.75" customHeight="1" thickBot="1">
      <c r="A117" s="24" t="str">
        <f t="shared" si="18"/>
        <v> AOEB 6 </v>
      </c>
      <c r="B117" s="5" t="str">
        <f t="shared" si="19"/>
        <v>I</v>
      </c>
      <c r="C117" s="24">
        <f t="shared" si="20"/>
        <v>50503.64</v>
      </c>
      <c r="D117" s="33" t="str">
        <f t="shared" si="21"/>
        <v>vis</v>
      </c>
      <c r="E117" s="98">
        <f>VLOOKUP(C117,'Active 1'!C$21:E$968,3,FALSE)</f>
        <v>3104.0576765286733</v>
      </c>
      <c r="F117" s="5" t="s">
        <v>222</v>
      </c>
      <c r="G117" s="33" t="str">
        <f t="shared" si="22"/>
        <v>50503.640</v>
      </c>
      <c r="H117" s="24">
        <f t="shared" si="23"/>
        <v>3104</v>
      </c>
      <c r="I117" s="99" t="s">
        <v>573</v>
      </c>
      <c r="J117" s="100" t="s">
        <v>574</v>
      </c>
      <c r="K117" s="99">
        <v>3104</v>
      </c>
      <c r="L117" s="99" t="s">
        <v>575</v>
      </c>
      <c r="M117" s="100" t="s">
        <v>253</v>
      </c>
      <c r="N117" s="100"/>
      <c r="O117" s="101" t="s">
        <v>388</v>
      </c>
      <c r="P117" s="101" t="s">
        <v>384</v>
      </c>
    </row>
    <row r="118" spans="1:16" ht="12.75" customHeight="1" thickBot="1">
      <c r="A118" s="24" t="str">
        <f t="shared" si="18"/>
        <v> AOEB 6 </v>
      </c>
      <c r="B118" s="5" t="str">
        <f t="shared" si="19"/>
        <v>I</v>
      </c>
      <c r="C118" s="24">
        <f t="shared" si="20"/>
        <v>51144.752</v>
      </c>
      <c r="D118" s="33" t="str">
        <f t="shared" si="21"/>
        <v>vis</v>
      </c>
      <c r="E118" s="98">
        <f>VLOOKUP(C118,'Active 1'!C$21:E$968,3,FALSE)</f>
        <v>3350.0653264521043</v>
      </c>
      <c r="F118" s="5" t="s">
        <v>222</v>
      </c>
      <c r="G118" s="33" t="str">
        <f t="shared" si="22"/>
        <v>51144.752</v>
      </c>
      <c r="H118" s="24">
        <f t="shared" si="23"/>
        <v>3350</v>
      </c>
      <c r="I118" s="99" t="s">
        <v>584</v>
      </c>
      <c r="J118" s="100" t="s">
        <v>585</v>
      </c>
      <c r="K118" s="99">
        <v>3350</v>
      </c>
      <c r="L118" s="99" t="s">
        <v>586</v>
      </c>
      <c r="M118" s="100" t="s">
        <v>253</v>
      </c>
      <c r="N118" s="100"/>
      <c r="O118" s="101" t="s">
        <v>388</v>
      </c>
      <c r="P118" s="101" t="s">
        <v>384</v>
      </c>
    </row>
    <row r="119" spans="1:16" ht="12.75" customHeight="1" thickBot="1">
      <c r="A119" s="24" t="str">
        <f t="shared" si="18"/>
        <v>VSB 47 </v>
      </c>
      <c r="B119" s="5" t="str">
        <f t="shared" si="19"/>
        <v>I</v>
      </c>
      <c r="C119" s="24">
        <f t="shared" si="20"/>
        <v>51189.053999999996</v>
      </c>
      <c r="D119" s="33" t="str">
        <f t="shared" si="21"/>
        <v>vis</v>
      </c>
      <c r="E119" s="98">
        <f>VLOOKUP(C119,'Active 1'!C$21:E$968,3,FALSE)</f>
        <v>3367.0649004842653</v>
      </c>
      <c r="F119" s="5" t="s">
        <v>222</v>
      </c>
      <c r="G119" s="33" t="str">
        <f t="shared" si="22"/>
        <v>51189.054</v>
      </c>
      <c r="H119" s="24">
        <f t="shared" si="23"/>
        <v>3367</v>
      </c>
      <c r="I119" s="99" t="s">
        <v>587</v>
      </c>
      <c r="J119" s="100" t="s">
        <v>588</v>
      </c>
      <c r="K119" s="99">
        <v>3367</v>
      </c>
      <c r="L119" s="99" t="s">
        <v>589</v>
      </c>
      <c r="M119" s="100" t="s">
        <v>253</v>
      </c>
      <c r="N119" s="100"/>
      <c r="O119" s="101" t="s">
        <v>590</v>
      </c>
      <c r="P119" s="102" t="s">
        <v>553</v>
      </c>
    </row>
    <row r="120" spans="1:16" ht="12.75" customHeight="1" thickBot="1">
      <c r="A120" s="24" t="str">
        <f t="shared" si="18"/>
        <v> AOEB 6 </v>
      </c>
      <c r="B120" s="5" t="str">
        <f t="shared" si="19"/>
        <v>I</v>
      </c>
      <c r="C120" s="24">
        <f t="shared" si="20"/>
        <v>51488.764000000003</v>
      </c>
      <c r="D120" s="33" t="str">
        <f t="shared" si="21"/>
        <v>vis</v>
      </c>
      <c r="E120" s="98">
        <f>VLOOKUP(C120,'Active 1'!C$21:E$968,3,FALSE)</f>
        <v>3482.0696933419144</v>
      </c>
      <c r="F120" s="5" t="s">
        <v>222</v>
      </c>
      <c r="G120" s="33" t="str">
        <f t="shared" si="22"/>
        <v>51488.764</v>
      </c>
      <c r="H120" s="24">
        <f t="shared" si="23"/>
        <v>3482</v>
      </c>
      <c r="I120" s="99" t="s">
        <v>591</v>
      </c>
      <c r="J120" s="100" t="s">
        <v>592</v>
      </c>
      <c r="K120" s="99">
        <v>3482</v>
      </c>
      <c r="L120" s="99" t="s">
        <v>593</v>
      </c>
      <c r="M120" s="100" t="s">
        <v>253</v>
      </c>
      <c r="N120" s="100"/>
      <c r="O120" s="101" t="s">
        <v>388</v>
      </c>
      <c r="P120" s="101" t="s">
        <v>384</v>
      </c>
    </row>
    <row r="121" spans="1:16" ht="12.75" customHeight="1" thickBot="1">
      <c r="A121" s="24" t="str">
        <f t="shared" si="18"/>
        <v> AOEB 6 </v>
      </c>
      <c r="B121" s="5" t="str">
        <f t="shared" si="19"/>
        <v>I</v>
      </c>
      <c r="C121" s="24">
        <f t="shared" si="20"/>
        <v>51582.582999999999</v>
      </c>
      <c r="D121" s="33" t="str">
        <f t="shared" si="21"/>
        <v>vis</v>
      </c>
      <c r="E121" s="98">
        <f>VLOOKUP(C121,'Active 1'!C$21:E$968,3,FALSE)</f>
        <v>3518.0699424530917</v>
      </c>
      <c r="F121" s="5" t="s">
        <v>222</v>
      </c>
      <c r="G121" s="33" t="str">
        <f t="shared" si="22"/>
        <v>51582.583</v>
      </c>
      <c r="H121" s="24">
        <f t="shared" si="23"/>
        <v>3518</v>
      </c>
      <c r="I121" s="99" t="s">
        <v>594</v>
      </c>
      <c r="J121" s="100" t="s">
        <v>595</v>
      </c>
      <c r="K121" s="99">
        <v>3518</v>
      </c>
      <c r="L121" s="99" t="s">
        <v>593</v>
      </c>
      <c r="M121" s="100" t="s">
        <v>253</v>
      </c>
      <c r="N121" s="100"/>
      <c r="O121" s="101" t="s">
        <v>388</v>
      </c>
      <c r="P121" s="101" t="s">
        <v>384</v>
      </c>
    </row>
    <row r="122" spans="1:16" ht="12.75" customHeight="1" thickBot="1">
      <c r="A122" s="24" t="str">
        <f t="shared" si="18"/>
        <v> AOEB 6 </v>
      </c>
      <c r="B122" s="5" t="str">
        <f t="shared" si="19"/>
        <v>I</v>
      </c>
      <c r="C122" s="24">
        <f t="shared" si="20"/>
        <v>51595.614000000001</v>
      </c>
      <c r="D122" s="33" t="str">
        <f t="shared" si="21"/>
        <v>vis</v>
      </c>
      <c r="E122" s="98">
        <f>VLOOKUP(C122,'Active 1'!C$21:E$968,3,FALSE)</f>
        <v>3523.0702008886738</v>
      </c>
      <c r="F122" s="5" t="s">
        <v>222</v>
      </c>
      <c r="G122" s="33" t="str">
        <f t="shared" si="22"/>
        <v>51595.614</v>
      </c>
      <c r="H122" s="24">
        <f t="shared" si="23"/>
        <v>3523</v>
      </c>
      <c r="I122" s="99" t="s">
        <v>596</v>
      </c>
      <c r="J122" s="100" t="s">
        <v>597</v>
      </c>
      <c r="K122" s="99">
        <v>3523</v>
      </c>
      <c r="L122" s="99" t="s">
        <v>598</v>
      </c>
      <c r="M122" s="100" t="s">
        <v>253</v>
      </c>
      <c r="N122" s="100"/>
      <c r="O122" s="101" t="s">
        <v>388</v>
      </c>
      <c r="P122" s="101" t="s">
        <v>384</v>
      </c>
    </row>
    <row r="123" spans="1:16" ht="12.75" customHeight="1" thickBot="1">
      <c r="A123" s="24" t="str">
        <f t="shared" si="18"/>
        <v> BBS 124 </v>
      </c>
      <c r="B123" s="5" t="str">
        <f t="shared" si="19"/>
        <v>I</v>
      </c>
      <c r="C123" s="24">
        <f t="shared" si="20"/>
        <v>51840.591999999997</v>
      </c>
      <c r="D123" s="33" t="str">
        <f t="shared" si="21"/>
        <v>vis</v>
      </c>
      <c r="E123" s="98">
        <f>VLOOKUP(C123,'Active 1'!C$21:E$968,3,FALSE)</f>
        <v>3617.0732176204478</v>
      </c>
      <c r="F123" s="5" t="s">
        <v>222</v>
      </c>
      <c r="G123" s="33" t="str">
        <f t="shared" si="22"/>
        <v>51840.592</v>
      </c>
      <c r="H123" s="24">
        <f t="shared" si="23"/>
        <v>3617</v>
      </c>
      <c r="I123" s="99" t="s">
        <v>599</v>
      </c>
      <c r="J123" s="100" t="s">
        <v>600</v>
      </c>
      <c r="K123" s="99">
        <v>3617</v>
      </c>
      <c r="L123" s="99" t="s">
        <v>601</v>
      </c>
      <c r="M123" s="100" t="s">
        <v>253</v>
      </c>
      <c r="N123" s="100"/>
      <c r="O123" s="101" t="s">
        <v>307</v>
      </c>
      <c r="P123" s="101" t="s">
        <v>602</v>
      </c>
    </row>
    <row r="124" spans="1:16" ht="12.75" customHeight="1" thickBot="1">
      <c r="A124" s="24" t="str">
        <f t="shared" si="18"/>
        <v> AOEB 12 </v>
      </c>
      <c r="B124" s="5" t="str">
        <f t="shared" si="19"/>
        <v>I</v>
      </c>
      <c r="C124" s="24">
        <f t="shared" si="20"/>
        <v>51939.625</v>
      </c>
      <c r="D124" s="33" t="str">
        <f t="shared" si="21"/>
        <v>vis</v>
      </c>
      <c r="E124" s="98">
        <f>VLOOKUP(C124,'Active 1'!C$21:E$968,3,FALSE)</f>
        <v>3655.0741840582432</v>
      </c>
      <c r="F124" s="5" t="s">
        <v>222</v>
      </c>
      <c r="G124" s="33" t="str">
        <f t="shared" si="22"/>
        <v>51939.625</v>
      </c>
      <c r="H124" s="24">
        <f t="shared" si="23"/>
        <v>3655</v>
      </c>
      <c r="I124" s="99" t="s">
        <v>603</v>
      </c>
      <c r="J124" s="100" t="s">
        <v>604</v>
      </c>
      <c r="K124" s="99">
        <v>3655</v>
      </c>
      <c r="L124" s="99" t="s">
        <v>605</v>
      </c>
      <c r="M124" s="100" t="s">
        <v>253</v>
      </c>
      <c r="N124" s="100"/>
      <c r="O124" s="101" t="s">
        <v>519</v>
      </c>
      <c r="P124" s="101" t="s">
        <v>606</v>
      </c>
    </row>
    <row r="125" spans="1:16" ht="12.75" customHeight="1" thickBot="1">
      <c r="A125" s="24" t="str">
        <f t="shared" si="18"/>
        <v> BBS 126 </v>
      </c>
      <c r="B125" s="5" t="str">
        <f t="shared" si="19"/>
        <v>I</v>
      </c>
      <c r="C125" s="24">
        <f t="shared" si="20"/>
        <v>52184.605000000003</v>
      </c>
      <c r="D125" s="33" t="str">
        <f t="shared" si="21"/>
        <v>vis</v>
      </c>
      <c r="E125" s="98">
        <f>VLOOKUP(C125,'Active 1'!C$21:E$968,3,FALSE)</f>
        <v>3749.0779682304983</v>
      </c>
      <c r="F125" s="5" t="s">
        <v>222</v>
      </c>
      <c r="G125" s="33" t="str">
        <f t="shared" si="22"/>
        <v>52184.605</v>
      </c>
      <c r="H125" s="24">
        <f t="shared" si="23"/>
        <v>3749</v>
      </c>
      <c r="I125" s="99" t="s">
        <v>607</v>
      </c>
      <c r="J125" s="100" t="s">
        <v>608</v>
      </c>
      <c r="K125" s="99">
        <v>3749</v>
      </c>
      <c r="L125" s="99" t="s">
        <v>609</v>
      </c>
      <c r="M125" s="100" t="s">
        <v>253</v>
      </c>
      <c r="N125" s="100"/>
      <c r="O125" s="101" t="s">
        <v>307</v>
      </c>
      <c r="P125" s="101" t="s">
        <v>610</v>
      </c>
    </row>
    <row r="126" spans="1:16" ht="12.75" customHeight="1" thickBot="1">
      <c r="A126" s="24" t="str">
        <f t="shared" si="18"/>
        <v> BBS 127 </v>
      </c>
      <c r="B126" s="5" t="str">
        <f t="shared" si="19"/>
        <v>I</v>
      </c>
      <c r="C126" s="24">
        <f t="shared" si="20"/>
        <v>52278.428</v>
      </c>
      <c r="D126" s="33" t="str">
        <f t="shared" si="21"/>
        <v>vis</v>
      </c>
      <c r="E126" s="98">
        <f>VLOOKUP(C126,'Active 1'!C$21:E$968,3,FALSE)</f>
        <v>3785.0797522226326</v>
      </c>
      <c r="F126" s="5" t="s">
        <v>222</v>
      </c>
      <c r="G126" s="33" t="str">
        <f t="shared" si="22"/>
        <v>52278.428</v>
      </c>
      <c r="H126" s="24">
        <f t="shared" si="23"/>
        <v>3785</v>
      </c>
      <c r="I126" s="99" t="s">
        <v>611</v>
      </c>
      <c r="J126" s="100" t="s">
        <v>612</v>
      </c>
      <c r="K126" s="99">
        <v>3785</v>
      </c>
      <c r="L126" s="99" t="s">
        <v>613</v>
      </c>
      <c r="M126" s="100" t="s">
        <v>253</v>
      </c>
      <c r="N126" s="100"/>
      <c r="O126" s="101" t="s">
        <v>307</v>
      </c>
      <c r="P126" s="101" t="s">
        <v>614</v>
      </c>
    </row>
    <row r="127" spans="1:16" ht="12.75" customHeight="1" thickBot="1">
      <c r="A127" s="24" t="str">
        <f t="shared" si="18"/>
        <v> AOEB 12 </v>
      </c>
      <c r="B127" s="5" t="str">
        <f t="shared" si="19"/>
        <v>I</v>
      </c>
      <c r="C127" s="24">
        <f t="shared" si="20"/>
        <v>52330.551299999999</v>
      </c>
      <c r="D127" s="33" t="str">
        <f t="shared" si="21"/>
        <v>vis</v>
      </c>
      <c r="E127" s="98">
        <f>VLOOKUP(C127,'Active 1'!C$21:E$968,3,FALSE)</f>
        <v>3805.0805173607891</v>
      </c>
      <c r="F127" s="5" t="s">
        <v>222</v>
      </c>
      <c r="G127" s="33" t="str">
        <f t="shared" si="22"/>
        <v>52330.5513</v>
      </c>
      <c r="H127" s="24">
        <f t="shared" si="23"/>
        <v>3805</v>
      </c>
      <c r="I127" s="99" t="s">
        <v>615</v>
      </c>
      <c r="J127" s="100" t="s">
        <v>616</v>
      </c>
      <c r="K127" s="99">
        <v>3805</v>
      </c>
      <c r="L127" s="99" t="s">
        <v>617</v>
      </c>
      <c r="M127" s="100" t="s">
        <v>618</v>
      </c>
      <c r="N127" s="100" t="s">
        <v>619</v>
      </c>
      <c r="O127" s="101" t="s">
        <v>620</v>
      </c>
      <c r="P127" s="101" t="s">
        <v>606</v>
      </c>
    </row>
    <row r="128" spans="1:16" ht="12.75" customHeight="1" thickBot="1">
      <c r="A128" s="24" t="str">
        <f t="shared" si="18"/>
        <v> AOEB 12 </v>
      </c>
      <c r="B128" s="5" t="str">
        <f t="shared" si="19"/>
        <v>I</v>
      </c>
      <c r="C128" s="24">
        <f t="shared" si="20"/>
        <v>52559.893499999998</v>
      </c>
      <c r="D128" s="33" t="str">
        <f t="shared" si="21"/>
        <v>vis</v>
      </c>
      <c r="E128" s="98">
        <f>VLOOKUP(C128,'Active 1'!C$21:E$968,3,FALSE)</f>
        <v>3893.0837611782017</v>
      </c>
      <c r="F128" s="5" t="s">
        <v>222</v>
      </c>
      <c r="G128" s="33" t="str">
        <f t="shared" si="22"/>
        <v>52559.8935</v>
      </c>
      <c r="H128" s="24">
        <f t="shared" si="23"/>
        <v>3893</v>
      </c>
      <c r="I128" s="99" t="s">
        <v>621</v>
      </c>
      <c r="J128" s="100" t="s">
        <v>622</v>
      </c>
      <c r="K128" s="99">
        <v>3893</v>
      </c>
      <c r="L128" s="99" t="s">
        <v>623</v>
      </c>
      <c r="M128" s="100" t="s">
        <v>618</v>
      </c>
      <c r="N128" s="100" t="s">
        <v>619</v>
      </c>
      <c r="O128" s="101" t="s">
        <v>388</v>
      </c>
      <c r="P128" s="101" t="s">
        <v>606</v>
      </c>
    </row>
    <row r="129" spans="1:16" ht="12.75" customHeight="1" thickBot="1">
      <c r="A129" s="24" t="str">
        <f t="shared" si="18"/>
        <v> AOEB 12 </v>
      </c>
      <c r="B129" s="5" t="str">
        <f t="shared" si="19"/>
        <v>I</v>
      </c>
      <c r="C129" s="24">
        <f t="shared" si="20"/>
        <v>53018.576000000001</v>
      </c>
      <c r="D129" s="33" t="str">
        <f t="shared" si="21"/>
        <v>vis</v>
      </c>
      <c r="E129" s="98">
        <f>VLOOKUP(C129,'Active 1'!C$21:E$968,3,FALSE)</f>
        <v>4069.0895197445752</v>
      </c>
      <c r="F129" s="5" t="s">
        <v>222</v>
      </c>
      <c r="G129" s="33" t="str">
        <f t="shared" si="22"/>
        <v>53018.5760</v>
      </c>
      <c r="H129" s="24">
        <f t="shared" si="23"/>
        <v>4069</v>
      </c>
      <c r="I129" s="99" t="s">
        <v>624</v>
      </c>
      <c r="J129" s="100" t="s">
        <v>625</v>
      </c>
      <c r="K129" s="99">
        <v>4069</v>
      </c>
      <c r="L129" s="99" t="s">
        <v>626</v>
      </c>
      <c r="M129" s="100" t="s">
        <v>618</v>
      </c>
      <c r="N129" s="100" t="s">
        <v>619</v>
      </c>
      <c r="O129" s="101" t="s">
        <v>388</v>
      </c>
      <c r="P129" s="101" t="s">
        <v>606</v>
      </c>
    </row>
    <row r="130" spans="1:16" ht="12.75" customHeight="1" thickBot="1">
      <c r="A130" s="24" t="str">
        <f t="shared" si="18"/>
        <v>OEJV 0003 </v>
      </c>
      <c r="B130" s="5" t="str">
        <f t="shared" si="19"/>
        <v>I</v>
      </c>
      <c r="C130" s="24">
        <f t="shared" si="20"/>
        <v>53302.64</v>
      </c>
      <c r="D130" s="33" t="str">
        <f t="shared" si="21"/>
        <v>vis</v>
      </c>
      <c r="E130" s="98">
        <f>VLOOKUP(C130,'Active 1'!C$21:E$968,3,FALSE)</f>
        <v>4178.0906257414199</v>
      </c>
      <c r="F130" s="5" t="s">
        <v>222</v>
      </c>
      <c r="G130" s="33" t="str">
        <f t="shared" si="22"/>
        <v>53302.640</v>
      </c>
      <c r="H130" s="24">
        <f t="shared" si="23"/>
        <v>4178</v>
      </c>
      <c r="I130" s="99" t="s">
        <v>627</v>
      </c>
      <c r="J130" s="100" t="s">
        <v>628</v>
      </c>
      <c r="K130" s="99">
        <v>4178</v>
      </c>
      <c r="L130" s="99" t="s">
        <v>629</v>
      </c>
      <c r="M130" s="100" t="s">
        <v>253</v>
      </c>
      <c r="N130" s="100"/>
      <c r="O130" s="101" t="s">
        <v>307</v>
      </c>
      <c r="P130" s="102" t="s">
        <v>630</v>
      </c>
    </row>
    <row r="131" spans="1:16" ht="12.75" customHeight="1" thickBot="1">
      <c r="A131" s="24" t="str">
        <f t="shared" si="18"/>
        <v>VSB 44 </v>
      </c>
      <c r="B131" s="5" t="str">
        <f t="shared" si="19"/>
        <v>I</v>
      </c>
      <c r="C131" s="24">
        <f t="shared" si="20"/>
        <v>53373.01</v>
      </c>
      <c r="D131" s="33" t="str">
        <f t="shared" si="21"/>
        <v>vis</v>
      </c>
      <c r="E131" s="98">
        <f>VLOOKUP(C131,'Active 1'!C$21:E$968,3,FALSE)</f>
        <v>4205.0930189661794</v>
      </c>
      <c r="F131" s="5" t="s">
        <v>222</v>
      </c>
      <c r="G131" s="33" t="str">
        <f t="shared" si="22"/>
        <v>53373.010</v>
      </c>
      <c r="H131" s="24">
        <f t="shared" si="23"/>
        <v>4205</v>
      </c>
      <c r="I131" s="99" t="s">
        <v>631</v>
      </c>
      <c r="J131" s="100" t="s">
        <v>632</v>
      </c>
      <c r="K131" s="99">
        <v>4205</v>
      </c>
      <c r="L131" s="99" t="s">
        <v>633</v>
      </c>
      <c r="M131" s="100" t="s">
        <v>253</v>
      </c>
      <c r="N131" s="100"/>
      <c r="O131" s="101" t="s">
        <v>634</v>
      </c>
      <c r="P131" s="102" t="s">
        <v>635</v>
      </c>
    </row>
    <row r="132" spans="1:16" ht="12.75" customHeight="1" thickBot="1">
      <c r="A132" s="24" t="str">
        <f t="shared" si="18"/>
        <v>VSB 44 </v>
      </c>
      <c r="B132" s="5" t="str">
        <f t="shared" si="19"/>
        <v>I</v>
      </c>
      <c r="C132" s="24">
        <f t="shared" si="20"/>
        <v>53662.292000000001</v>
      </c>
      <c r="D132" s="33" t="str">
        <f t="shared" si="21"/>
        <v>vis</v>
      </c>
      <c r="E132" s="98">
        <f>VLOOKUP(C132,'Active 1'!C$21:E$968,3,FALSE)</f>
        <v>4316.0963771705956</v>
      </c>
      <c r="F132" s="5" t="s">
        <v>222</v>
      </c>
      <c r="G132" s="33" t="str">
        <f t="shared" si="22"/>
        <v>53662.292</v>
      </c>
      <c r="H132" s="24">
        <f t="shared" si="23"/>
        <v>4316</v>
      </c>
      <c r="I132" s="99" t="s">
        <v>636</v>
      </c>
      <c r="J132" s="100" t="s">
        <v>637</v>
      </c>
      <c r="K132" s="99">
        <v>4316</v>
      </c>
      <c r="L132" s="99" t="s">
        <v>638</v>
      </c>
      <c r="M132" s="100" t="s">
        <v>253</v>
      </c>
      <c r="N132" s="100"/>
      <c r="O132" s="101" t="s">
        <v>634</v>
      </c>
      <c r="P132" s="102" t="s">
        <v>635</v>
      </c>
    </row>
    <row r="133" spans="1:16" ht="12.75" customHeight="1" thickBot="1">
      <c r="A133" s="24" t="str">
        <f t="shared" si="18"/>
        <v>VSB 45 </v>
      </c>
      <c r="B133" s="5" t="str">
        <f t="shared" si="19"/>
        <v>I</v>
      </c>
      <c r="C133" s="24">
        <f t="shared" si="20"/>
        <v>53763.934999999998</v>
      </c>
      <c r="D133" s="33" t="str">
        <f t="shared" si="21"/>
        <v>vis</v>
      </c>
      <c r="E133" s="98">
        <f>VLOOKUP(C133,'Active 1'!C$21:E$968,3,FALSE)</f>
        <v>4355.0988534324133</v>
      </c>
      <c r="F133" s="5" t="s">
        <v>222</v>
      </c>
      <c r="G133" s="33" t="str">
        <f t="shared" si="22"/>
        <v>53763.935</v>
      </c>
      <c r="H133" s="24">
        <f t="shared" si="23"/>
        <v>4355</v>
      </c>
      <c r="I133" s="99" t="s">
        <v>639</v>
      </c>
      <c r="J133" s="100" t="s">
        <v>640</v>
      </c>
      <c r="K133" s="99">
        <v>4355</v>
      </c>
      <c r="L133" s="99" t="s">
        <v>641</v>
      </c>
      <c r="M133" s="100" t="s">
        <v>253</v>
      </c>
      <c r="N133" s="100"/>
      <c r="O133" s="101" t="s">
        <v>642</v>
      </c>
      <c r="P133" s="102" t="s">
        <v>643</v>
      </c>
    </row>
    <row r="134" spans="1:16" ht="12.75" customHeight="1" thickBot="1">
      <c r="A134" s="24" t="str">
        <f t="shared" si="18"/>
        <v> AOEB 12 </v>
      </c>
      <c r="B134" s="5" t="str">
        <f t="shared" si="19"/>
        <v>I</v>
      </c>
      <c r="C134" s="24">
        <f t="shared" si="20"/>
        <v>54076.671399999999</v>
      </c>
      <c r="D134" s="33" t="str">
        <f t="shared" si="21"/>
        <v>vis</v>
      </c>
      <c r="E134" s="98">
        <f>VLOOKUP(C134,'Active 1'!C$21:E$968,3,FALSE)</f>
        <v>4475.1021396125416</v>
      </c>
      <c r="F134" s="5" t="s">
        <v>222</v>
      </c>
      <c r="G134" s="33" t="str">
        <f t="shared" si="22"/>
        <v>54076.6714</v>
      </c>
      <c r="H134" s="24">
        <f t="shared" si="23"/>
        <v>4475</v>
      </c>
      <c r="I134" s="99" t="s">
        <v>644</v>
      </c>
      <c r="J134" s="100" t="s">
        <v>645</v>
      </c>
      <c r="K134" s="99">
        <v>4475</v>
      </c>
      <c r="L134" s="99" t="s">
        <v>646</v>
      </c>
      <c r="M134" s="100" t="s">
        <v>618</v>
      </c>
      <c r="N134" s="100" t="s">
        <v>619</v>
      </c>
      <c r="O134" s="101" t="s">
        <v>647</v>
      </c>
      <c r="P134" s="101" t="s">
        <v>606</v>
      </c>
    </row>
    <row r="135" spans="1:16" ht="12.75" customHeight="1" thickBot="1">
      <c r="A135" s="24" t="str">
        <f t="shared" si="18"/>
        <v>IBVS 6011 </v>
      </c>
      <c r="B135" s="5" t="str">
        <f t="shared" si="19"/>
        <v>I</v>
      </c>
      <c r="C135" s="24">
        <f t="shared" si="20"/>
        <v>55874.894999999997</v>
      </c>
      <c r="D135" s="33" t="str">
        <f t="shared" si="21"/>
        <v>vis</v>
      </c>
      <c r="E135" s="98" t="e">
        <f>VLOOKUP(C135,'Active 1'!C$21:E$968,3,FALSE)</f>
        <v>#N/A</v>
      </c>
      <c r="F135" s="5" t="s">
        <v>222</v>
      </c>
      <c r="G135" s="33" t="str">
        <f t="shared" si="22"/>
        <v>55874.895</v>
      </c>
      <c r="H135" s="24">
        <f t="shared" si="23"/>
        <v>5165</v>
      </c>
      <c r="I135" s="99" t="s">
        <v>685</v>
      </c>
      <c r="J135" s="100" t="s">
        <v>686</v>
      </c>
      <c r="K135" s="99">
        <v>5165</v>
      </c>
      <c r="L135" s="99" t="s">
        <v>687</v>
      </c>
      <c r="M135" s="100" t="s">
        <v>618</v>
      </c>
      <c r="N135" s="100" t="s">
        <v>222</v>
      </c>
      <c r="O135" s="101" t="s">
        <v>375</v>
      </c>
      <c r="P135" s="102" t="s">
        <v>688</v>
      </c>
    </row>
    <row r="136" spans="1:16" ht="12.75" customHeight="1" thickBot="1">
      <c r="A136" s="24" t="str">
        <f t="shared" si="18"/>
        <v>VSB 55 </v>
      </c>
      <c r="B136" s="5" t="str">
        <f t="shared" si="19"/>
        <v>I</v>
      </c>
      <c r="C136" s="24">
        <f t="shared" si="20"/>
        <v>56250.172100000003</v>
      </c>
      <c r="D136" s="33" t="str">
        <f t="shared" si="21"/>
        <v>vis</v>
      </c>
      <c r="E136" s="98">
        <f>VLOOKUP(C136,'Active 1'!C$21:E$968,3,FALSE)</f>
        <v>5309.1183478786979</v>
      </c>
      <c r="F136" s="5" t="s">
        <v>222</v>
      </c>
      <c r="G136" s="33" t="str">
        <f t="shared" si="22"/>
        <v>56250.1721</v>
      </c>
      <c r="H136" s="24">
        <f t="shared" si="23"/>
        <v>5309</v>
      </c>
      <c r="I136" s="99" t="s">
        <v>697</v>
      </c>
      <c r="J136" s="100" t="s">
        <v>698</v>
      </c>
      <c r="K136" s="99">
        <v>5309</v>
      </c>
      <c r="L136" s="99" t="s">
        <v>699</v>
      </c>
      <c r="M136" s="100" t="s">
        <v>618</v>
      </c>
      <c r="N136" s="100" t="s">
        <v>222</v>
      </c>
      <c r="O136" s="101" t="s">
        <v>552</v>
      </c>
      <c r="P136" s="102" t="s">
        <v>700</v>
      </c>
    </row>
    <row r="137" spans="1:16">
      <c r="B137" s="5"/>
      <c r="F137" s="5"/>
    </row>
    <row r="138" spans="1:16">
      <c r="B138" s="5"/>
      <c r="F138" s="5"/>
    </row>
    <row r="139" spans="1:16">
      <c r="B139" s="5"/>
      <c r="F139" s="5"/>
    </row>
    <row r="140" spans="1:16">
      <c r="B140" s="5"/>
      <c r="F140" s="5"/>
    </row>
    <row r="141" spans="1:16">
      <c r="B141" s="5"/>
      <c r="F141" s="5"/>
    </row>
    <row r="142" spans="1:16">
      <c r="B142" s="5"/>
      <c r="F142" s="5"/>
    </row>
    <row r="143" spans="1:16">
      <c r="B143" s="5"/>
      <c r="F143" s="5"/>
    </row>
    <row r="144" spans="1:16">
      <c r="B144" s="5"/>
      <c r="F144" s="5"/>
    </row>
    <row r="145" spans="2:6">
      <c r="B145" s="5"/>
      <c r="F145" s="5"/>
    </row>
    <row r="146" spans="2:6">
      <c r="B146" s="5"/>
      <c r="F146" s="5"/>
    </row>
    <row r="147" spans="2:6">
      <c r="B147" s="5"/>
      <c r="F147" s="5"/>
    </row>
    <row r="148" spans="2:6">
      <c r="B148" s="5"/>
      <c r="F148" s="5"/>
    </row>
    <row r="149" spans="2:6">
      <c r="B149" s="5"/>
      <c r="F149" s="5"/>
    </row>
    <row r="150" spans="2:6">
      <c r="B150" s="5"/>
      <c r="F150" s="5"/>
    </row>
    <row r="151" spans="2:6">
      <c r="B151" s="5"/>
      <c r="F151" s="5"/>
    </row>
    <row r="152" spans="2:6">
      <c r="B152" s="5"/>
      <c r="F152" s="5"/>
    </row>
    <row r="153" spans="2:6">
      <c r="B153" s="5"/>
      <c r="F153" s="5"/>
    </row>
    <row r="154" spans="2:6">
      <c r="B154" s="5"/>
      <c r="F154" s="5"/>
    </row>
    <row r="155" spans="2:6">
      <c r="B155" s="5"/>
      <c r="F155" s="5"/>
    </row>
    <row r="156" spans="2:6">
      <c r="B156" s="5"/>
      <c r="F156" s="5"/>
    </row>
    <row r="157" spans="2:6">
      <c r="B157" s="5"/>
      <c r="F157" s="5"/>
    </row>
    <row r="158" spans="2:6">
      <c r="B158" s="5"/>
      <c r="F158" s="5"/>
    </row>
    <row r="159" spans="2:6">
      <c r="B159" s="5"/>
      <c r="F159" s="5"/>
    </row>
    <row r="160" spans="2:6">
      <c r="B160" s="5"/>
      <c r="F160" s="5"/>
    </row>
    <row r="161" spans="2:6">
      <c r="B161" s="5"/>
      <c r="F161" s="5"/>
    </row>
    <row r="162" spans="2:6">
      <c r="B162" s="5"/>
      <c r="F162" s="5"/>
    </row>
    <row r="163" spans="2:6">
      <c r="B163" s="5"/>
      <c r="F163" s="5"/>
    </row>
    <row r="164" spans="2:6">
      <c r="B164" s="5"/>
      <c r="F164" s="5"/>
    </row>
    <row r="165" spans="2:6">
      <c r="B165" s="5"/>
      <c r="F165" s="5"/>
    </row>
    <row r="166" spans="2:6">
      <c r="B166" s="5"/>
      <c r="F166" s="5"/>
    </row>
    <row r="167" spans="2:6">
      <c r="B167" s="5"/>
      <c r="F167" s="5"/>
    </row>
    <row r="168" spans="2:6">
      <c r="B168" s="5"/>
      <c r="F168" s="5"/>
    </row>
    <row r="169" spans="2:6">
      <c r="B169" s="5"/>
      <c r="F169" s="5"/>
    </row>
    <row r="170" spans="2:6">
      <c r="B170" s="5"/>
      <c r="F170" s="5"/>
    </row>
    <row r="171" spans="2:6">
      <c r="B171" s="5"/>
      <c r="F171" s="5"/>
    </row>
    <row r="172" spans="2:6">
      <c r="B172" s="5"/>
      <c r="F172" s="5"/>
    </row>
    <row r="173" spans="2:6">
      <c r="B173" s="5"/>
      <c r="F173" s="5"/>
    </row>
    <row r="174" spans="2:6">
      <c r="B174" s="5"/>
      <c r="F174" s="5"/>
    </row>
    <row r="175" spans="2:6">
      <c r="B175" s="5"/>
      <c r="F175" s="5"/>
    </row>
    <row r="176" spans="2:6">
      <c r="B176" s="5"/>
      <c r="F176" s="5"/>
    </row>
    <row r="177" spans="2:6">
      <c r="B177" s="5"/>
      <c r="F177" s="5"/>
    </row>
    <row r="178" spans="2:6">
      <c r="B178" s="5"/>
      <c r="F178" s="5"/>
    </row>
    <row r="179" spans="2:6">
      <c r="B179" s="5"/>
      <c r="F179" s="5"/>
    </row>
    <row r="180" spans="2:6">
      <c r="B180" s="5"/>
      <c r="F180" s="5"/>
    </row>
    <row r="181" spans="2:6">
      <c r="B181" s="5"/>
      <c r="F181" s="5"/>
    </row>
    <row r="182" spans="2:6">
      <c r="B182" s="5"/>
      <c r="F182" s="5"/>
    </row>
    <row r="183" spans="2:6">
      <c r="B183" s="5"/>
      <c r="F183" s="5"/>
    </row>
    <row r="184" spans="2:6">
      <c r="B184" s="5"/>
      <c r="F184" s="5"/>
    </row>
    <row r="185" spans="2:6">
      <c r="B185" s="5"/>
      <c r="F185" s="5"/>
    </row>
    <row r="186" spans="2:6">
      <c r="B186" s="5"/>
      <c r="F186" s="5"/>
    </row>
    <row r="187" spans="2:6">
      <c r="B187" s="5"/>
      <c r="F187" s="5"/>
    </row>
    <row r="188" spans="2:6">
      <c r="B188" s="5"/>
      <c r="F188" s="5"/>
    </row>
    <row r="189" spans="2:6">
      <c r="B189" s="5"/>
      <c r="F189" s="5"/>
    </row>
    <row r="190" spans="2:6">
      <c r="B190" s="5"/>
      <c r="F190" s="5"/>
    </row>
    <row r="191" spans="2:6">
      <c r="B191" s="5"/>
      <c r="F191" s="5"/>
    </row>
    <row r="192" spans="2:6">
      <c r="B192" s="5"/>
      <c r="F192" s="5"/>
    </row>
    <row r="193" spans="2:6">
      <c r="B193" s="5"/>
      <c r="F193" s="5"/>
    </row>
    <row r="194" spans="2:6">
      <c r="B194" s="5"/>
      <c r="F194" s="5"/>
    </row>
    <row r="195" spans="2:6">
      <c r="B195" s="5"/>
      <c r="F195" s="5"/>
    </row>
    <row r="196" spans="2:6">
      <c r="B196" s="5"/>
      <c r="F196" s="5"/>
    </row>
    <row r="197" spans="2:6">
      <c r="B197" s="5"/>
      <c r="F197" s="5"/>
    </row>
    <row r="198" spans="2:6">
      <c r="B198" s="5"/>
      <c r="F198" s="5"/>
    </row>
    <row r="199" spans="2:6">
      <c r="B199" s="5"/>
      <c r="F199" s="5"/>
    </row>
    <row r="200" spans="2:6">
      <c r="B200" s="5"/>
      <c r="F200" s="5"/>
    </row>
    <row r="201" spans="2:6">
      <c r="B201" s="5"/>
      <c r="F201" s="5"/>
    </row>
    <row r="202" spans="2:6">
      <c r="B202" s="5"/>
      <c r="F202" s="5"/>
    </row>
    <row r="203" spans="2:6">
      <c r="B203" s="5"/>
      <c r="F203" s="5"/>
    </row>
    <row r="204" spans="2:6">
      <c r="B204" s="5"/>
      <c r="F204" s="5"/>
    </row>
    <row r="205" spans="2:6">
      <c r="B205" s="5"/>
      <c r="F205" s="5"/>
    </row>
    <row r="206" spans="2:6">
      <c r="B206" s="5"/>
      <c r="F206" s="5"/>
    </row>
    <row r="207" spans="2:6">
      <c r="B207" s="5"/>
      <c r="F207" s="5"/>
    </row>
    <row r="208" spans="2:6">
      <c r="B208" s="5"/>
      <c r="F208" s="5"/>
    </row>
    <row r="209" spans="2:6">
      <c r="B209" s="5"/>
      <c r="F209" s="5"/>
    </row>
    <row r="210" spans="2:6">
      <c r="B210" s="5"/>
      <c r="F210" s="5"/>
    </row>
    <row r="211" spans="2:6">
      <c r="B211" s="5"/>
      <c r="F211" s="5"/>
    </row>
    <row r="212" spans="2:6">
      <c r="B212" s="5"/>
      <c r="F212" s="5"/>
    </row>
    <row r="213" spans="2:6">
      <c r="B213" s="5"/>
      <c r="F213" s="5"/>
    </row>
    <row r="214" spans="2:6">
      <c r="B214" s="5"/>
      <c r="F214" s="5"/>
    </row>
    <row r="215" spans="2:6">
      <c r="B215" s="5"/>
      <c r="F215" s="5"/>
    </row>
    <row r="216" spans="2:6">
      <c r="B216" s="5"/>
      <c r="F216" s="5"/>
    </row>
    <row r="217" spans="2:6">
      <c r="B217" s="5"/>
      <c r="F217" s="5"/>
    </row>
    <row r="218" spans="2:6">
      <c r="B218" s="5"/>
      <c r="F218" s="5"/>
    </row>
    <row r="219" spans="2:6">
      <c r="B219" s="5"/>
      <c r="F219" s="5"/>
    </row>
    <row r="220" spans="2:6">
      <c r="B220" s="5"/>
      <c r="F220" s="5"/>
    </row>
    <row r="221" spans="2:6">
      <c r="B221" s="5"/>
      <c r="F221" s="5"/>
    </row>
    <row r="222" spans="2:6">
      <c r="B222" s="5"/>
      <c r="F222" s="5"/>
    </row>
    <row r="223" spans="2:6">
      <c r="B223" s="5"/>
      <c r="F223" s="5"/>
    </row>
    <row r="224" spans="2:6">
      <c r="B224" s="5"/>
      <c r="F224" s="5"/>
    </row>
    <row r="225" spans="2:6">
      <c r="B225" s="5"/>
      <c r="F225" s="5"/>
    </row>
    <row r="226" spans="2:6">
      <c r="B226" s="5"/>
      <c r="F226" s="5"/>
    </row>
    <row r="227" spans="2:6">
      <c r="B227" s="5"/>
      <c r="F227" s="5"/>
    </row>
    <row r="228" spans="2:6">
      <c r="B228" s="5"/>
      <c r="F228" s="5"/>
    </row>
    <row r="229" spans="2:6">
      <c r="B229" s="5"/>
      <c r="F229" s="5"/>
    </row>
    <row r="230" spans="2:6">
      <c r="B230" s="5"/>
      <c r="F230" s="5"/>
    </row>
    <row r="231" spans="2:6">
      <c r="B231" s="5"/>
      <c r="F231" s="5"/>
    </row>
    <row r="232" spans="2:6">
      <c r="B232" s="5"/>
      <c r="F232" s="5"/>
    </row>
    <row r="233" spans="2:6">
      <c r="B233" s="5"/>
      <c r="F233" s="5"/>
    </row>
    <row r="234" spans="2:6">
      <c r="B234" s="5"/>
      <c r="F234" s="5"/>
    </row>
    <row r="235" spans="2:6">
      <c r="B235" s="5"/>
      <c r="F235" s="5"/>
    </row>
    <row r="236" spans="2:6">
      <c r="B236" s="5"/>
      <c r="F236" s="5"/>
    </row>
    <row r="237" spans="2:6">
      <c r="B237" s="5"/>
      <c r="F237" s="5"/>
    </row>
    <row r="238" spans="2:6">
      <c r="B238" s="5"/>
      <c r="F238" s="5"/>
    </row>
    <row r="239" spans="2:6">
      <c r="B239" s="5"/>
      <c r="F239" s="5"/>
    </row>
    <row r="240" spans="2:6">
      <c r="B240" s="5"/>
      <c r="F240" s="5"/>
    </row>
    <row r="241" spans="2:6">
      <c r="B241" s="5"/>
      <c r="F241" s="5"/>
    </row>
    <row r="242" spans="2:6">
      <c r="B242" s="5"/>
      <c r="F242" s="5"/>
    </row>
    <row r="243" spans="2:6">
      <c r="B243" s="5"/>
      <c r="F243" s="5"/>
    </row>
    <row r="244" spans="2:6">
      <c r="B244" s="5"/>
      <c r="F244" s="5"/>
    </row>
    <row r="245" spans="2:6">
      <c r="B245" s="5"/>
      <c r="F245" s="5"/>
    </row>
    <row r="246" spans="2:6">
      <c r="B246" s="5"/>
      <c r="F246" s="5"/>
    </row>
    <row r="247" spans="2:6">
      <c r="B247" s="5"/>
      <c r="F247" s="5"/>
    </row>
    <row r="248" spans="2:6">
      <c r="B248" s="5"/>
      <c r="F248" s="5"/>
    </row>
    <row r="249" spans="2:6">
      <c r="B249" s="5"/>
      <c r="F249" s="5"/>
    </row>
    <row r="250" spans="2:6">
      <c r="B250" s="5"/>
      <c r="F250" s="5"/>
    </row>
    <row r="251" spans="2:6">
      <c r="B251" s="5"/>
      <c r="F251" s="5"/>
    </row>
    <row r="252" spans="2:6">
      <c r="B252" s="5"/>
      <c r="F252" s="5"/>
    </row>
    <row r="253" spans="2:6">
      <c r="B253" s="5"/>
      <c r="F253" s="5"/>
    </row>
    <row r="254" spans="2:6">
      <c r="B254" s="5"/>
      <c r="F254" s="5"/>
    </row>
    <row r="255" spans="2:6">
      <c r="B255" s="5"/>
      <c r="F255" s="5"/>
    </row>
    <row r="256" spans="2:6">
      <c r="B256" s="5"/>
      <c r="F256" s="5"/>
    </row>
    <row r="257" spans="2:6">
      <c r="B257" s="5"/>
      <c r="F257" s="5"/>
    </row>
    <row r="258" spans="2:6">
      <c r="B258" s="5"/>
      <c r="F258" s="5"/>
    </row>
    <row r="259" spans="2:6">
      <c r="B259" s="5"/>
      <c r="F259" s="5"/>
    </row>
    <row r="260" spans="2:6">
      <c r="B260" s="5"/>
      <c r="F260" s="5"/>
    </row>
    <row r="261" spans="2:6">
      <c r="B261" s="5"/>
      <c r="F261" s="5"/>
    </row>
    <row r="262" spans="2:6">
      <c r="B262" s="5"/>
      <c r="F262" s="5"/>
    </row>
    <row r="263" spans="2:6">
      <c r="B263" s="5"/>
      <c r="F263" s="5"/>
    </row>
    <row r="264" spans="2:6">
      <c r="B264" s="5"/>
      <c r="F264" s="5"/>
    </row>
    <row r="265" spans="2:6">
      <c r="B265" s="5"/>
      <c r="F265" s="5"/>
    </row>
    <row r="266" spans="2:6">
      <c r="B266" s="5"/>
      <c r="F266" s="5"/>
    </row>
    <row r="267" spans="2:6">
      <c r="B267" s="5"/>
      <c r="F267" s="5"/>
    </row>
    <row r="268" spans="2:6">
      <c r="B268" s="5"/>
      <c r="F268" s="5"/>
    </row>
    <row r="269" spans="2:6">
      <c r="B269" s="5"/>
      <c r="F269" s="5"/>
    </row>
    <row r="270" spans="2:6">
      <c r="B270" s="5"/>
      <c r="F270" s="5"/>
    </row>
    <row r="271" spans="2:6">
      <c r="B271" s="5"/>
      <c r="F271" s="5"/>
    </row>
    <row r="272" spans="2:6">
      <c r="B272" s="5"/>
      <c r="F272" s="5"/>
    </row>
    <row r="273" spans="2:6">
      <c r="B273" s="5"/>
      <c r="F273" s="5"/>
    </row>
    <row r="274" spans="2:6">
      <c r="B274" s="5"/>
      <c r="F274" s="5"/>
    </row>
    <row r="275" spans="2:6">
      <c r="B275" s="5"/>
      <c r="F275" s="5"/>
    </row>
    <row r="276" spans="2:6">
      <c r="B276" s="5"/>
      <c r="F276" s="5"/>
    </row>
    <row r="277" spans="2:6">
      <c r="B277" s="5"/>
      <c r="F277" s="5"/>
    </row>
    <row r="278" spans="2:6">
      <c r="B278" s="5"/>
      <c r="F278" s="5"/>
    </row>
    <row r="279" spans="2:6">
      <c r="B279" s="5"/>
      <c r="F279" s="5"/>
    </row>
    <row r="280" spans="2:6">
      <c r="B280" s="5"/>
      <c r="F280" s="5"/>
    </row>
    <row r="281" spans="2:6">
      <c r="B281" s="5"/>
      <c r="F281" s="5"/>
    </row>
    <row r="282" spans="2:6">
      <c r="B282" s="5"/>
      <c r="F282" s="5"/>
    </row>
    <row r="283" spans="2:6">
      <c r="B283" s="5"/>
      <c r="F283" s="5"/>
    </row>
    <row r="284" spans="2:6">
      <c r="B284" s="5"/>
      <c r="F284" s="5"/>
    </row>
    <row r="285" spans="2:6">
      <c r="B285" s="5"/>
      <c r="F285" s="5"/>
    </row>
    <row r="286" spans="2:6">
      <c r="B286" s="5"/>
      <c r="F286" s="5"/>
    </row>
    <row r="287" spans="2:6">
      <c r="B287" s="5"/>
      <c r="F287" s="5"/>
    </row>
    <row r="288" spans="2:6">
      <c r="B288" s="5"/>
      <c r="F288" s="5"/>
    </row>
    <row r="289" spans="2:6">
      <c r="B289" s="5"/>
      <c r="F289" s="5"/>
    </row>
    <row r="290" spans="2:6">
      <c r="B290" s="5"/>
      <c r="F290" s="5"/>
    </row>
    <row r="291" spans="2:6">
      <c r="B291" s="5"/>
      <c r="F291" s="5"/>
    </row>
    <row r="292" spans="2:6">
      <c r="B292" s="5"/>
      <c r="F292" s="5"/>
    </row>
    <row r="293" spans="2:6">
      <c r="B293" s="5"/>
      <c r="F293" s="5"/>
    </row>
    <row r="294" spans="2:6">
      <c r="B294" s="5"/>
      <c r="F294" s="5"/>
    </row>
    <row r="295" spans="2:6">
      <c r="B295" s="5"/>
      <c r="F295" s="5"/>
    </row>
    <row r="296" spans="2:6">
      <c r="B296" s="5"/>
      <c r="F296" s="5"/>
    </row>
    <row r="297" spans="2:6">
      <c r="B297" s="5"/>
      <c r="F297" s="5"/>
    </row>
    <row r="298" spans="2:6">
      <c r="B298" s="5"/>
      <c r="F298" s="5"/>
    </row>
    <row r="299" spans="2:6">
      <c r="B299" s="5"/>
      <c r="F299" s="5"/>
    </row>
    <row r="300" spans="2:6">
      <c r="B300" s="5"/>
      <c r="F300" s="5"/>
    </row>
    <row r="301" spans="2:6">
      <c r="B301" s="5"/>
      <c r="F301" s="5"/>
    </row>
    <row r="302" spans="2:6">
      <c r="B302" s="5"/>
      <c r="F302" s="5"/>
    </row>
    <row r="303" spans="2:6">
      <c r="B303" s="5"/>
      <c r="F303" s="5"/>
    </row>
    <row r="304" spans="2:6">
      <c r="B304" s="5"/>
      <c r="F304" s="5"/>
    </row>
    <row r="305" spans="2:6">
      <c r="B305" s="5"/>
      <c r="F305" s="5"/>
    </row>
    <row r="306" spans="2:6">
      <c r="B306" s="5"/>
      <c r="F306" s="5"/>
    </row>
    <row r="307" spans="2:6">
      <c r="B307" s="5"/>
      <c r="F307" s="5"/>
    </row>
    <row r="308" spans="2:6">
      <c r="B308" s="5"/>
      <c r="F308" s="5"/>
    </row>
    <row r="309" spans="2:6">
      <c r="B309" s="5"/>
      <c r="F309" s="5"/>
    </row>
    <row r="310" spans="2:6">
      <c r="B310" s="5"/>
      <c r="F310" s="5"/>
    </row>
    <row r="311" spans="2:6">
      <c r="B311" s="5"/>
      <c r="F311" s="5"/>
    </row>
    <row r="312" spans="2:6">
      <c r="B312" s="5"/>
      <c r="F312" s="5"/>
    </row>
    <row r="313" spans="2:6">
      <c r="B313" s="5"/>
      <c r="F313" s="5"/>
    </row>
    <row r="314" spans="2:6">
      <c r="B314" s="5"/>
      <c r="F314" s="5"/>
    </row>
    <row r="315" spans="2:6">
      <c r="B315" s="5"/>
      <c r="F315" s="5"/>
    </row>
    <row r="316" spans="2:6">
      <c r="B316" s="5"/>
      <c r="F316" s="5"/>
    </row>
    <row r="317" spans="2:6">
      <c r="B317" s="5"/>
      <c r="F317" s="5"/>
    </row>
    <row r="318" spans="2:6">
      <c r="B318" s="5"/>
      <c r="F318" s="5"/>
    </row>
    <row r="319" spans="2:6">
      <c r="B319" s="5"/>
      <c r="F319" s="5"/>
    </row>
    <row r="320" spans="2:6">
      <c r="B320" s="5"/>
      <c r="F320" s="5"/>
    </row>
    <row r="321" spans="2:6">
      <c r="B321" s="5"/>
      <c r="F321" s="5"/>
    </row>
    <row r="322" spans="2:6">
      <c r="B322" s="5"/>
      <c r="F322" s="5"/>
    </row>
    <row r="323" spans="2:6">
      <c r="B323" s="5"/>
      <c r="F323" s="5"/>
    </row>
    <row r="324" spans="2:6">
      <c r="B324" s="5"/>
      <c r="F324" s="5"/>
    </row>
    <row r="325" spans="2:6">
      <c r="B325" s="5"/>
      <c r="F325" s="5"/>
    </row>
    <row r="326" spans="2:6">
      <c r="B326" s="5"/>
      <c r="F326" s="5"/>
    </row>
    <row r="327" spans="2:6">
      <c r="B327" s="5"/>
      <c r="F327" s="5"/>
    </row>
    <row r="328" spans="2:6">
      <c r="B328" s="5"/>
      <c r="F328" s="5"/>
    </row>
    <row r="329" spans="2:6">
      <c r="B329" s="5"/>
      <c r="F329" s="5"/>
    </row>
    <row r="330" spans="2:6">
      <c r="B330" s="5"/>
      <c r="F330" s="5"/>
    </row>
    <row r="331" spans="2:6">
      <c r="B331" s="5"/>
      <c r="F331" s="5"/>
    </row>
    <row r="332" spans="2:6">
      <c r="B332" s="5"/>
      <c r="F332" s="5"/>
    </row>
    <row r="333" spans="2:6">
      <c r="B333" s="5"/>
      <c r="F333" s="5"/>
    </row>
    <row r="334" spans="2:6">
      <c r="B334" s="5"/>
      <c r="F334" s="5"/>
    </row>
    <row r="335" spans="2:6">
      <c r="B335" s="5"/>
      <c r="F335" s="5"/>
    </row>
    <row r="336" spans="2:6">
      <c r="B336" s="5"/>
      <c r="F336" s="5"/>
    </row>
    <row r="337" spans="2:6">
      <c r="B337" s="5"/>
      <c r="F337" s="5"/>
    </row>
    <row r="338" spans="2:6">
      <c r="B338" s="5"/>
      <c r="F338" s="5"/>
    </row>
    <row r="339" spans="2:6">
      <c r="B339" s="5"/>
      <c r="F339" s="5"/>
    </row>
    <row r="340" spans="2:6">
      <c r="B340" s="5"/>
      <c r="F340" s="5"/>
    </row>
    <row r="341" spans="2:6">
      <c r="B341" s="5"/>
      <c r="F341" s="5"/>
    </row>
    <row r="342" spans="2:6">
      <c r="B342" s="5"/>
      <c r="F342" s="5"/>
    </row>
    <row r="343" spans="2:6">
      <c r="B343" s="5"/>
      <c r="F343" s="5"/>
    </row>
    <row r="344" spans="2:6">
      <c r="B344" s="5"/>
      <c r="F344" s="5"/>
    </row>
    <row r="345" spans="2:6">
      <c r="B345" s="5"/>
      <c r="F345" s="5"/>
    </row>
    <row r="346" spans="2:6">
      <c r="B346" s="5"/>
      <c r="F346" s="5"/>
    </row>
    <row r="347" spans="2:6">
      <c r="B347" s="5"/>
      <c r="F347" s="5"/>
    </row>
    <row r="348" spans="2:6">
      <c r="B348" s="5"/>
      <c r="F348" s="5"/>
    </row>
    <row r="349" spans="2:6">
      <c r="B349" s="5"/>
      <c r="F349" s="5"/>
    </row>
    <row r="350" spans="2:6">
      <c r="B350" s="5"/>
      <c r="F350" s="5"/>
    </row>
    <row r="351" spans="2:6">
      <c r="B351" s="5"/>
      <c r="F351" s="5"/>
    </row>
    <row r="352" spans="2:6">
      <c r="B352" s="5"/>
      <c r="F352" s="5"/>
    </row>
    <row r="353" spans="2:6">
      <c r="B353" s="5"/>
      <c r="F353" s="5"/>
    </row>
    <row r="354" spans="2:6">
      <c r="B354" s="5"/>
      <c r="F354" s="5"/>
    </row>
    <row r="355" spans="2:6">
      <c r="B355" s="5"/>
      <c r="F355" s="5"/>
    </row>
    <row r="356" spans="2:6">
      <c r="B356" s="5"/>
      <c r="F356" s="5"/>
    </row>
    <row r="357" spans="2:6">
      <c r="B357" s="5"/>
      <c r="F357" s="5"/>
    </row>
    <row r="358" spans="2:6">
      <c r="B358" s="5"/>
      <c r="F358" s="5"/>
    </row>
    <row r="359" spans="2:6">
      <c r="B359" s="5"/>
      <c r="F359" s="5"/>
    </row>
    <row r="360" spans="2:6">
      <c r="B360" s="5"/>
      <c r="F360" s="5"/>
    </row>
    <row r="361" spans="2:6">
      <c r="B361" s="5"/>
      <c r="F361" s="5"/>
    </row>
    <row r="362" spans="2:6">
      <c r="B362" s="5"/>
      <c r="F362" s="5"/>
    </row>
    <row r="363" spans="2:6">
      <c r="B363" s="5"/>
      <c r="F363" s="5"/>
    </row>
    <row r="364" spans="2:6">
      <c r="B364" s="5"/>
      <c r="F364" s="5"/>
    </row>
    <row r="365" spans="2:6">
      <c r="B365" s="5"/>
      <c r="F365" s="5"/>
    </row>
    <row r="366" spans="2:6">
      <c r="B366" s="5"/>
      <c r="F366" s="5"/>
    </row>
    <row r="367" spans="2:6">
      <c r="B367" s="5"/>
      <c r="F367" s="5"/>
    </row>
    <row r="368" spans="2:6">
      <c r="B368" s="5"/>
      <c r="F368" s="5"/>
    </row>
    <row r="369" spans="2:6">
      <c r="B369" s="5"/>
      <c r="F369" s="5"/>
    </row>
    <row r="370" spans="2:6">
      <c r="B370" s="5"/>
      <c r="F370" s="5"/>
    </row>
    <row r="371" spans="2:6">
      <c r="B371" s="5"/>
      <c r="F371" s="5"/>
    </row>
    <row r="372" spans="2:6">
      <c r="B372" s="5"/>
      <c r="F372" s="5"/>
    </row>
    <row r="373" spans="2:6">
      <c r="B373" s="5"/>
      <c r="F373" s="5"/>
    </row>
    <row r="374" spans="2:6">
      <c r="B374" s="5"/>
      <c r="F374" s="5"/>
    </row>
    <row r="375" spans="2:6">
      <c r="B375" s="5"/>
      <c r="F375" s="5"/>
    </row>
    <row r="376" spans="2:6">
      <c r="B376" s="5"/>
      <c r="F376" s="5"/>
    </row>
    <row r="377" spans="2:6">
      <c r="B377" s="5"/>
      <c r="F377" s="5"/>
    </row>
    <row r="378" spans="2:6">
      <c r="B378" s="5"/>
      <c r="F378" s="5"/>
    </row>
    <row r="379" spans="2:6">
      <c r="B379" s="5"/>
      <c r="F379" s="5"/>
    </row>
    <row r="380" spans="2:6">
      <c r="B380" s="5"/>
      <c r="F380" s="5"/>
    </row>
    <row r="381" spans="2:6">
      <c r="B381" s="5"/>
      <c r="F381" s="5"/>
    </row>
    <row r="382" spans="2:6">
      <c r="B382" s="5"/>
      <c r="F382" s="5"/>
    </row>
    <row r="383" spans="2:6">
      <c r="B383" s="5"/>
      <c r="F383" s="5"/>
    </row>
    <row r="384" spans="2:6">
      <c r="B384" s="5"/>
      <c r="F384" s="5"/>
    </row>
    <row r="385" spans="2:6">
      <c r="B385" s="5"/>
      <c r="F385" s="5"/>
    </row>
    <row r="386" spans="2:6">
      <c r="B386" s="5"/>
      <c r="F386" s="5"/>
    </row>
    <row r="387" spans="2:6">
      <c r="B387" s="5"/>
      <c r="F387" s="5"/>
    </row>
    <row r="388" spans="2:6">
      <c r="B388" s="5"/>
      <c r="F388" s="5"/>
    </row>
    <row r="389" spans="2:6">
      <c r="B389" s="5"/>
      <c r="F389" s="5"/>
    </row>
    <row r="390" spans="2:6">
      <c r="B390" s="5"/>
      <c r="F390" s="5"/>
    </row>
    <row r="391" spans="2:6">
      <c r="B391" s="5"/>
      <c r="F391" s="5"/>
    </row>
    <row r="392" spans="2:6">
      <c r="B392" s="5"/>
      <c r="F392" s="5"/>
    </row>
    <row r="393" spans="2:6">
      <c r="B393" s="5"/>
      <c r="F393" s="5"/>
    </row>
    <row r="394" spans="2:6">
      <c r="B394" s="5"/>
      <c r="F394" s="5"/>
    </row>
    <row r="395" spans="2:6">
      <c r="B395" s="5"/>
      <c r="F395" s="5"/>
    </row>
    <row r="396" spans="2:6">
      <c r="B396" s="5"/>
      <c r="F396" s="5"/>
    </row>
    <row r="397" spans="2:6">
      <c r="B397" s="5"/>
      <c r="F397" s="5"/>
    </row>
    <row r="398" spans="2:6">
      <c r="B398" s="5"/>
      <c r="F398" s="5"/>
    </row>
    <row r="399" spans="2:6">
      <c r="B399" s="5"/>
      <c r="F399" s="5"/>
    </row>
    <row r="400" spans="2:6">
      <c r="B400" s="5"/>
      <c r="F400" s="5"/>
    </row>
    <row r="401" spans="2:6">
      <c r="B401" s="5"/>
      <c r="F401" s="5"/>
    </row>
    <row r="402" spans="2:6">
      <c r="B402" s="5"/>
      <c r="F402" s="5"/>
    </row>
    <row r="403" spans="2:6">
      <c r="B403" s="5"/>
      <c r="F403" s="5"/>
    </row>
    <row r="404" spans="2:6">
      <c r="B404" s="5"/>
      <c r="F404" s="5"/>
    </row>
    <row r="405" spans="2:6">
      <c r="B405" s="5"/>
      <c r="F405" s="5"/>
    </row>
    <row r="406" spans="2:6">
      <c r="B406" s="5"/>
      <c r="F406" s="5"/>
    </row>
    <row r="407" spans="2:6">
      <c r="B407" s="5"/>
      <c r="F407" s="5"/>
    </row>
    <row r="408" spans="2:6">
      <c r="B408" s="5"/>
      <c r="F408" s="5"/>
    </row>
    <row r="409" spans="2:6">
      <c r="B409" s="5"/>
      <c r="F409" s="5"/>
    </row>
    <row r="410" spans="2:6">
      <c r="B410" s="5"/>
      <c r="F410" s="5"/>
    </row>
    <row r="411" spans="2:6">
      <c r="B411" s="5"/>
      <c r="F411" s="5"/>
    </row>
    <row r="412" spans="2:6">
      <c r="B412" s="5"/>
      <c r="F412" s="5"/>
    </row>
    <row r="413" spans="2:6">
      <c r="B413" s="5"/>
      <c r="F413" s="5"/>
    </row>
    <row r="414" spans="2:6">
      <c r="B414" s="5"/>
      <c r="F414" s="5"/>
    </row>
    <row r="415" spans="2:6">
      <c r="B415" s="5"/>
      <c r="F415" s="5"/>
    </row>
    <row r="416" spans="2:6">
      <c r="B416" s="5"/>
      <c r="F416" s="5"/>
    </row>
    <row r="417" spans="2:6">
      <c r="B417" s="5"/>
      <c r="F417" s="5"/>
    </row>
    <row r="418" spans="2:6">
      <c r="B418" s="5"/>
      <c r="F418" s="5"/>
    </row>
    <row r="419" spans="2:6">
      <c r="B419" s="5"/>
      <c r="F419" s="5"/>
    </row>
    <row r="420" spans="2:6">
      <c r="B420" s="5"/>
      <c r="F420" s="5"/>
    </row>
    <row r="421" spans="2:6">
      <c r="B421" s="5"/>
      <c r="F421" s="5"/>
    </row>
    <row r="422" spans="2:6">
      <c r="B422" s="5"/>
      <c r="F422" s="5"/>
    </row>
    <row r="423" spans="2:6">
      <c r="B423" s="5"/>
      <c r="F423" s="5"/>
    </row>
    <row r="424" spans="2:6">
      <c r="B424" s="5"/>
      <c r="F424" s="5"/>
    </row>
    <row r="425" spans="2:6">
      <c r="B425" s="5"/>
      <c r="F425" s="5"/>
    </row>
    <row r="426" spans="2:6">
      <c r="B426" s="5"/>
      <c r="F426" s="5"/>
    </row>
    <row r="427" spans="2:6">
      <c r="B427" s="5"/>
      <c r="F427" s="5"/>
    </row>
    <row r="428" spans="2:6">
      <c r="B428" s="5"/>
      <c r="F428" s="5"/>
    </row>
    <row r="429" spans="2:6">
      <c r="B429" s="5"/>
      <c r="F429" s="5"/>
    </row>
    <row r="430" spans="2:6">
      <c r="B430" s="5"/>
      <c r="F430" s="5"/>
    </row>
    <row r="431" spans="2:6">
      <c r="B431" s="5"/>
      <c r="F431" s="5"/>
    </row>
    <row r="432" spans="2:6">
      <c r="B432" s="5"/>
      <c r="F432" s="5"/>
    </row>
    <row r="433" spans="2:6">
      <c r="B433" s="5"/>
      <c r="F433" s="5"/>
    </row>
    <row r="434" spans="2:6">
      <c r="B434" s="5"/>
      <c r="F434" s="5"/>
    </row>
    <row r="435" spans="2:6">
      <c r="B435" s="5"/>
      <c r="F435" s="5"/>
    </row>
    <row r="436" spans="2:6">
      <c r="B436" s="5"/>
      <c r="F436" s="5"/>
    </row>
    <row r="437" spans="2:6">
      <c r="B437" s="5"/>
      <c r="F437" s="5"/>
    </row>
    <row r="438" spans="2:6">
      <c r="B438" s="5"/>
      <c r="F438" s="5"/>
    </row>
    <row r="439" spans="2:6">
      <c r="B439" s="5"/>
      <c r="F439" s="5"/>
    </row>
    <row r="440" spans="2:6">
      <c r="B440" s="5"/>
      <c r="F440" s="5"/>
    </row>
    <row r="441" spans="2:6">
      <c r="B441" s="5"/>
      <c r="F441" s="5"/>
    </row>
    <row r="442" spans="2:6">
      <c r="B442" s="5"/>
      <c r="F442" s="5"/>
    </row>
    <row r="443" spans="2:6">
      <c r="B443" s="5"/>
      <c r="F443" s="5"/>
    </row>
    <row r="444" spans="2:6">
      <c r="B444" s="5"/>
      <c r="F444" s="5"/>
    </row>
    <row r="445" spans="2:6">
      <c r="B445" s="5"/>
      <c r="F445" s="5"/>
    </row>
    <row r="446" spans="2:6">
      <c r="B446" s="5"/>
      <c r="F446" s="5"/>
    </row>
    <row r="447" spans="2:6">
      <c r="B447" s="5"/>
      <c r="F447" s="5"/>
    </row>
    <row r="448" spans="2:6">
      <c r="B448" s="5"/>
      <c r="F448" s="5"/>
    </row>
    <row r="449" spans="2:6">
      <c r="B449" s="5"/>
      <c r="F449" s="5"/>
    </row>
    <row r="450" spans="2:6">
      <c r="B450" s="5"/>
      <c r="F450" s="5"/>
    </row>
    <row r="451" spans="2:6">
      <c r="B451" s="5"/>
      <c r="F451" s="5"/>
    </row>
    <row r="452" spans="2:6">
      <c r="B452" s="5"/>
      <c r="F452" s="5"/>
    </row>
    <row r="453" spans="2:6">
      <c r="B453" s="5"/>
      <c r="F453" s="5"/>
    </row>
    <row r="454" spans="2:6">
      <c r="B454" s="5"/>
      <c r="F454" s="5"/>
    </row>
    <row r="455" spans="2:6">
      <c r="B455" s="5"/>
      <c r="F455" s="5"/>
    </row>
    <row r="456" spans="2:6">
      <c r="B456" s="5"/>
      <c r="F456" s="5"/>
    </row>
    <row r="457" spans="2:6">
      <c r="B457" s="5"/>
      <c r="F457" s="5"/>
    </row>
    <row r="458" spans="2:6">
      <c r="B458" s="5"/>
      <c r="F458" s="5"/>
    </row>
    <row r="459" spans="2:6">
      <c r="B459" s="5"/>
      <c r="F459" s="5"/>
    </row>
    <row r="460" spans="2:6">
      <c r="B460" s="5"/>
      <c r="F460" s="5"/>
    </row>
    <row r="461" spans="2:6">
      <c r="B461" s="5"/>
      <c r="F461" s="5"/>
    </row>
    <row r="462" spans="2:6">
      <c r="B462" s="5"/>
      <c r="F462" s="5"/>
    </row>
    <row r="463" spans="2:6">
      <c r="B463" s="5"/>
      <c r="F463" s="5"/>
    </row>
    <row r="464" spans="2:6">
      <c r="B464" s="5"/>
      <c r="F464" s="5"/>
    </row>
    <row r="465" spans="2:6">
      <c r="B465" s="5"/>
      <c r="F465" s="5"/>
    </row>
    <row r="466" spans="2:6">
      <c r="B466" s="5"/>
      <c r="F466" s="5"/>
    </row>
    <row r="467" spans="2:6">
      <c r="B467" s="5"/>
      <c r="F467" s="5"/>
    </row>
    <row r="468" spans="2:6">
      <c r="B468" s="5"/>
      <c r="F468" s="5"/>
    </row>
    <row r="469" spans="2:6">
      <c r="B469" s="5"/>
      <c r="F469" s="5"/>
    </row>
    <row r="470" spans="2:6">
      <c r="B470" s="5"/>
      <c r="F470" s="5"/>
    </row>
    <row r="471" spans="2:6">
      <c r="B471" s="5"/>
      <c r="F471" s="5"/>
    </row>
    <row r="472" spans="2:6">
      <c r="B472" s="5"/>
      <c r="F472" s="5"/>
    </row>
    <row r="473" spans="2:6">
      <c r="B473" s="5"/>
      <c r="F473" s="5"/>
    </row>
    <row r="474" spans="2:6">
      <c r="B474" s="5"/>
      <c r="F474" s="5"/>
    </row>
    <row r="475" spans="2:6">
      <c r="B475" s="5"/>
      <c r="F475" s="5"/>
    </row>
    <row r="476" spans="2:6">
      <c r="B476" s="5"/>
      <c r="F476" s="5"/>
    </row>
    <row r="477" spans="2:6">
      <c r="B477" s="5"/>
      <c r="F477" s="5"/>
    </row>
    <row r="478" spans="2:6">
      <c r="B478" s="5"/>
      <c r="F478" s="5"/>
    </row>
    <row r="479" spans="2:6">
      <c r="B479" s="5"/>
      <c r="F479" s="5"/>
    </row>
    <row r="480" spans="2:6">
      <c r="B480" s="5"/>
      <c r="F480" s="5"/>
    </row>
    <row r="481" spans="2:6">
      <c r="B481" s="5"/>
      <c r="F481" s="5"/>
    </row>
    <row r="482" spans="2:6">
      <c r="B482" s="5"/>
      <c r="F482" s="5"/>
    </row>
    <row r="483" spans="2:6">
      <c r="B483" s="5"/>
      <c r="F483" s="5"/>
    </row>
    <row r="484" spans="2:6">
      <c r="B484" s="5"/>
      <c r="F484" s="5"/>
    </row>
    <row r="485" spans="2:6">
      <c r="B485" s="5"/>
      <c r="F485" s="5"/>
    </row>
    <row r="486" spans="2:6">
      <c r="B486" s="5"/>
      <c r="F486" s="5"/>
    </row>
    <row r="487" spans="2:6">
      <c r="B487" s="5"/>
      <c r="F487" s="5"/>
    </row>
    <row r="488" spans="2:6">
      <c r="B488" s="5"/>
      <c r="F488" s="5"/>
    </row>
    <row r="489" spans="2:6">
      <c r="B489" s="5"/>
      <c r="F489" s="5"/>
    </row>
    <row r="490" spans="2:6">
      <c r="B490" s="5"/>
      <c r="F490" s="5"/>
    </row>
    <row r="491" spans="2:6">
      <c r="B491" s="5"/>
      <c r="F491" s="5"/>
    </row>
    <row r="492" spans="2:6">
      <c r="B492" s="5"/>
      <c r="F492" s="5"/>
    </row>
    <row r="493" spans="2:6">
      <c r="B493" s="5"/>
      <c r="F493" s="5"/>
    </row>
    <row r="494" spans="2:6">
      <c r="B494" s="5"/>
      <c r="F494" s="5"/>
    </row>
    <row r="495" spans="2:6">
      <c r="B495" s="5"/>
      <c r="F495" s="5"/>
    </row>
    <row r="496" spans="2:6">
      <c r="B496" s="5"/>
      <c r="F496" s="5"/>
    </row>
    <row r="497" spans="2:6">
      <c r="B497" s="5"/>
      <c r="F497" s="5"/>
    </row>
    <row r="498" spans="2:6">
      <c r="B498" s="5"/>
      <c r="F498" s="5"/>
    </row>
    <row r="499" spans="2:6">
      <c r="B499" s="5"/>
      <c r="F499" s="5"/>
    </row>
    <row r="500" spans="2:6">
      <c r="B500" s="5"/>
      <c r="F500" s="5"/>
    </row>
    <row r="501" spans="2:6">
      <c r="B501" s="5"/>
      <c r="F501" s="5"/>
    </row>
    <row r="502" spans="2:6">
      <c r="B502" s="5"/>
      <c r="F502" s="5"/>
    </row>
    <row r="503" spans="2:6">
      <c r="B503" s="5"/>
      <c r="F503" s="5"/>
    </row>
    <row r="504" spans="2:6">
      <c r="B504" s="5"/>
      <c r="F504" s="5"/>
    </row>
    <row r="505" spans="2:6">
      <c r="B505" s="5"/>
      <c r="F505" s="5"/>
    </row>
    <row r="506" spans="2:6">
      <c r="B506" s="5"/>
      <c r="F506" s="5"/>
    </row>
    <row r="507" spans="2:6">
      <c r="B507" s="5"/>
      <c r="F507" s="5"/>
    </row>
    <row r="508" spans="2:6">
      <c r="B508" s="5"/>
      <c r="F508" s="5"/>
    </row>
    <row r="509" spans="2:6">
      <c r="B509" s="5"/>
      <c r="F509" s="5"/>
    </row>
    <row r="510" spans="2:6">
      <c r="B510" s="5"/>
      <c r="F510" s="5"/>
    </row>
    <row r="511" spans="2:6">
      <c r="B511" s="5"/>
      <c r="F511" s="5"/>
    </row>
    <row r="512" spans="2:6">
      <c r="B512" s="5"/>
      <c r="F512" s="5"/>
    </row>
    <row r="513" spans="2:6">
      <c r="B513" s="5"/>
      <c r="F513" s="5"/>
    </row>
    <row r="514" spans="2:6">
      <c r="B514" s="5"/>
      <c r="F514" s="5"/>
    </row>
    <row r="515" spans="2:6">
      <c r="B515" s="5"/>
      <c r="F515" s="5"/>
    </row>
    <row r="516" spans="2:6">
      <c r="B516" s="5"/>
      <c r="F516" s="5"/>
    </row>
    <row r="517" spans="2:6">
      <c r="B517" s="5"/>
      <c r="F517" s="5"/>
    </row>
    <row r="518" spans="2:6">
      <c r="B518" s="5"/>
      <c r="F518" s="5"/>
    </row>
    <row r="519" spans="2:6">
      <c r="B519" s="5"/>
      <c r="F519" s="5"/>
    </row>
    <row r="520" spans="2:6">
      <c r="B520" s="5"/>
      <c r="F520" s="5"/>
    </row>
    <row r="521" spans="2:6">
      <c r="B521" s="5"/>
      <c r="F521" s="5"/>
    </row>
    <row r="522" spans="2:6">
      <c r="B522" s="5"/>
      <c r="F522" s="5"/>
    </row>
    <row r="523" spans="2:6">
      <c r="B523" s="5"/>
      <c r="F523" s="5"/>
    </row>
    <row r="524" spans="2:6">
      <c r="B524" s="5"/>
      <c r="F524" s="5"/>
    </row>
    <row r="525" spans="2:6">
      <c r="B525" s="5"/>
      <c r="F525" s="5"/>
    </row>
    <row r="526" spans="2:6">
      <c r="B526" s="5"/>
      <c r="F526" s="5"/>
    </row>
    <row r="527" spans="2:6">
      <c r="B527" s="5"/>
      <c r="F527" s="5"/>
    </row>
    <row r="528" spans="2:6">
      <c r="B528" s="5"/>
      <c r="F528" s="5"/>
    </row>
    <row r="529" spans="2:6">
      <c r="B529" s="5"/>
      <c r="F529" s="5"/>
    </row>
    <row r="530" spans="2:6">
      <c r="B530" s="5"/>
      <c r="F530" s="5"/>
    </row>
    <row r="531" spans="2:6">
      <c r="B531" s="5"/>
      <c r="F531" s="5"/>
    </row>
    <row r="532" spans="2:6">
      <c r="B532" s="5"/>
      <c r="F532" s="5"/>
    </row>
    <row r="533" spans="2:6">
      <c r="B533" s="5"/>
      <c r="F533" s="5"/>
    </row>
    <row r="534" spans="2:6">
      <c r="B534" s="5"/>
      <c r="F534" s="5"/>
    </row>
    <row r="535" spans="2:6">
      <c r="B535" s="5"/>
      <c r="F535" s="5"/>
    </row>
    <row r="536" spans="2:6">
      <c r="B536" s="5"/>
      <c r="F536" s="5"/>
    </row>
    <row r="537" spans="2:6">
      <c r="B537" s="5"/>
      <c r="F537" s="5"/>
    </row>
    <row r="538" spans="2:6">
      <c r="B538" s="5"/>
      <c r="F538" s="5"/>
    </row>
    <row r="539" spans="2:6">
      <c r="B539" s="5"/>
      <c r="F539" s="5"/>
    </row>
    <row r="540" spans="2:6">
      <c r="B540" s="5"/>
      <c r="F540" s="5"/>
    </row>
    <row r="541" spans="2:6">
      <c r="B541" s="5"/>
      <c r="F541" s="5"/>
    </row>
    <row r="542" spans="2:6">
      <c r="B542" s="5"/>
      <c r="F542" s="5"/>
    </row>
    <row r="543" spans="2:6">
      <c r="B543" s="5"/>
      <c r="F543" s="5"/>
    </row>
    <row r="544" spans="2:6">
      <c r="B544" s="5"/>
      <c r="F544" s="5"/>
    </row>
    <row r="545" spans="2:6">
      <c r="B545" s="5"/>
      <c r="F545" s="5"/>
    </row>
    <row r="546" spans="2:6">
      <c r="B546" s="5"/>
      <c r="F546" s="5"/>
    </row>
    <row r="547" spans="2:6">
      <c r="B547" s="5"/>
      <c r="F547" s="5"/>
    </row>
    <row r="548" spans="2:6">
      <c r="B548" s="5"/>
      <c r="F548" s="5"/>
    </row>
    <row r="549" spans="2:6">
      <c r="B549" s="5"/>
      <c r="F549" s="5"/>
    </row>
    <row r="550" spans="2:6">
      <c r="B550" s="5"/>
      <c r="F550" s="5"/>
    </row>
    <row r="551" spans="2:6">
      <c r="B551" s="5"/>
      <c r="F551" s="5"/>
    </row>
    <row r="552" spans="2:6">
      <c r="B552" s="5"/>
      <c r="F552" s="5"/>
    </row>
    <row r="553" spans="2:6">
      <c r="B553" s="5"/>
      <c r="F553" s="5"/>
    </row>
    <row r="554" spans="2:6">
      <c r="B554" s="5"/>
      <c r="F554" s="5"/>
    </row>
    <row r="555" spans="2:6">
      <c r="B555" s="5"/>
      <c r="F555" s="5"/>
    </row>
    <row r="556" spans="2:6">
      <c r="B556" s="5"/>
      <c r="F556" s="5"/>
    </row>
    <row r="557" spans="2:6">
      <c r="B557" s="5"/>
      <c r="F557" s="5"/>
    </row>
    <row r="558" spans="2:6">
      <c r="B558" s="5"/>
      <c r="F558" s="5"/>
    </row>
    <row r="559" spans="2:6">
      <c r="B559" s="5"/>
      <c r="F559" s="5"/>
    </row>
    <row r="560" spans="2:6">
      <c r="B560" s="5"/>
      <c r="F560" s="5"/>
    </row>
    <row r="561" spans="2:6">
      <c r="B561" s="5"/>
      <c r="F561" s="5"/>
    </row>
    <row r="562" spans="2:6">
      <c r="B562" s="5"/>
      <c r="F562" s="5"/>
    </row>
    <row r="563" spans="2:6">
      <c r="B563" s="5"/>
      <c r="F563" s="5"/>
    </row>
    <row r="564" spans="2:6">
      <c r="B564" s="5"/>
      <c r="F564" s="5"/>
    </row>
    <row r="565" spans="2:6">
      <c r="B565" s="5"/>
      <c r="F565" s="5"/>
    </row>
    <row r="566" spans="2:6">
      <c r="B566" s="5"/>
      <c r="F566" s="5"/>
    </row>
    <row r="567" spans="2:6">
      <c r="B567" s="5"/>
      <c r="F567" s="5"/>
    </row>
    <row r="568" spans="2:6">
      <c r="B568" s="5"/>
      <c r="F568" s="5"/>
    </row>
    <row r="569" spans="2:6">
      <c r="B569" s="5"/>
      <c r="F569" s="5"/>
    </row>
    <row r="570" spans="2:6">
      <c r="B570" s="5"/>
      <c r="F570" s="5"/>
    </row>
    <row r="571" spans="2:6">
      <c r="B571" s="5"/>
      <c r="F571" s="5"/>
    </row>
    <row r="572" spans="2:6">
      <c r="B572" s="5"/>
      <c r="F572" s="5"/>
    </row>
    <row r="573" spans="2:6">
      <c r="B573" s="5"/>
      <c r="F573" s="5"/>
    </row>
    <row r="574" spans="2:6">
      <c r="B574" s="5"/>
      <c r="F574" s="5"/>
    </row>
    <row r="575" spans="2:6">
      <c r="B575" s="5"/>
      <c r="F575" s="5"/>
    </row>
    <row r="576" spans="2:6">
      <c r="B576" s="5"/>
      <c r="F576" s="5"/>
    </row>
    <row r="577" spans="2:6">
      <c r="B577" s="5"/>
      <c r="F577" s="5"/>
    </row>
    <row r="578" spans="2:6">
      <c r="B578" s="5"/>
      <c r="F578" s="5"/>
    </row>
    <row r="579" spans="2:6">
      <c r="B579" s="5"/>
      <c r="F579" s="5"/>
    </row>
    <row r="580" spans="2:6">
      <c r="B580" s="5"/>
      <c r="F580" s="5"/>
    </row>
    <row r="581" spans="2:6">
      <c r="B581" s="5"/>
      <c r="F581" s="5"/>
    </row>
    <row r="582" spans="2:6">
      <c r="B582" s="5"/>
      <c r="F582" s="5"/>
    </row>
    <row r="583" spans="2:6">
      <c r="B583" s="5"/>
      <c r="F583" s="5"/>
    </row>
    <row r="584" spans="2:6">
      <c r="B584" s="5"/>
      <c r="F584" s="5"/>
    </row>
    <row r="585" spans="2:6">
      <c r="B585" s="5"/>
      <c r="F585" s="5"/>
    </row>
    <row r="586" spans="2:6">
      <c r="B586" s="5"/>
      <c r="F586" s="5"/>
    </row>
    <row r="587" spans="2:6">
      <c r="B587" s="5"/>
      <c r="F587" s="5"/>
    </row>
    <row r="588" spans="2:6">
      <c r="B588" s="5"/>
      <c r="F588" s="5"/>
    </row>
    <row r="589" spans="2:6">
      <c r="B589" s="5"/>
      <c r="F589" s="5"/>
    </row>
    <row r="590" spans="2:6">
      <c r="B590" s="5"/>
      <c r="F590" s="5"/>
    </row>
    <row r="591" spans="2:6">
      <c r="B591" s="5"/>
      <c r="F591" s="5"/>
    </row>
    <row r="592" spans="2:6">
      <c r="B592" s="5"/>
      <c r="F592" s="5"/>
    </row>
    <row r="593" spans="2:6">
      <c r="B593" s="5"/>
      <c r="F593" s="5"/>
    </row>
    <row r="594" spans="2:6">
      <c r="B594" s="5"/>
      <c r="F594" s="5"/>
    </row>
    <row r="595" spans="2:6">
      <c r="B595" s="5"/>
      <c r="F595" s="5"/>
    </row>
    <row r="596" spans="2:6">
      <c r="B596" s="5"/>
      <c r="F596" s="5"/>
    </row>
    <row r="597" spans="2:6">
      <c r="B597" s="5"/>
      <c r="F597" s="5"/>
    </row>
    <row r="598" spans="2:6">
      <c r="B598" s="5"/>
      <c r="F598" s="5"/>
    </row>
    <row r="599" spans="2:6">
      <c r="B599" s="5"/>
      <c r="F599" s="5"/>
    </row>
    <row r="600" spans="2:6">
      <c r="B600" s="5"/>
      <c r="F600" s="5"/>
    </row>
    <row r="601" spans="2:6">
      <c r="B601" s="5"/>
      <c r="F601" s="5"/>
    </row>
    <row r="602" spans="2:6">
      <c r="B602" s="5"/>
      <c r="F602" s="5"/>
    </row>
    <row r="603" spans="2:6">
      <c r="B603" s="5"/>
      <c r="F603" s="5"/>
    </row>
    <row r="604" spans="2:6">
      <c r="B604" s="5"/>
      <c r="F604" s="5"/>
    </row>
    <row r="605" spans="2:6">
      <c r="B605" s="5"/>
      <c r="F605" s="5"/>
    </row>
    <row r="606" spans="2:6">
      <c r="B606" s="5"/>
      <c r="F606" s="5"/>
    </row>
    <row r="607" spans="2:6">
      <c r="B607" s="5"/>
      <c r="F607" s="5"/>
    </row>
    <row r="608" spans="2:6">
      <c r="B608" s="5"/>
      <c r="F608" s="5"/>
    </row>
    <row r="609" spans="2:6">
      <c r="B609" s="5"/>
      <c r="F609" s="5"/>
    </row>
    <row r="610" spans="2:6">
      <c r="B610" s="5"/>
      <c r="F610" s="5"/>
    </row>
    <row r="611" spans="2:6">
      <c r="B611" s="5"/>
      <c r="F611" s="5"/>
    </row>
    <row r="612" spans="2:6">
      <c r="B612" s="5"/>
      <c r="F612" s="5"/>
    </row>
    <row r="613" spans="2:6">
      <c r="B613" s="5"/>
      <c r="F613" s="5"/>
    </row>
    <row r="614" spans="2:6">
      <c r="B614" s="5"/>
      <c r="F614" s="5"/>
    </row>
    <row r="615" spans="2:6">
      <c r="B615" s="5"/>
      <c r="F615" s="5"/>
    </row>
    <row r="616" spans="2:6">
      <c r="B616" s="5"/>
      <c r="F616" s="5"/>
    </row>
    <row r="617" spans="2:6">
      <c r="B617" s="5"/>
      <c r="F617" s="5"/>
    </row>
    <row r="618" spans="2:6">
      <c r="B618" s="5"/>
      <c r="F618" s="5"/>
    </row>
    <row r="619" spans="2:6">
      <c r="B619" s="5"/>
      <c r="F619" s="5"/>
    </row>
    <row r="620" spans="2:6">
      <c r="B620" s="5"/>
      <c r="F620" s="5"/>
    </row>
    <row r="621" spans="2:6">
      <c r="B621" s="5"/>
      <c r="F621" s="5"/>
    </row>
    <row r="622" spans="2:6">
      <c r="B622" s="5"/>
      <c r="F622" s="5"/>
    </row>
    <row r="623" spans="2:6">
      <c r="B623" s="5"/>
      <c r="F623" s="5"/>
    </row>
    <row r="624" spans="2:6">
      <c r="B624" s="5"/>
      <c r="F624" s="5"/>
    </row>
    <row r="625" spans="2:6">
      <c r="B625" s="5"/>
      <c r="F625" s="5"/>
    </row>
    <row r="626" spans="2:6">
      <c r="B626" s="5"/>
      <c r="F626" s="5"/>
    </row>
    <row r="627" spans="2:6">
      <c r="B627" s="5"/>
      <c r="F627" s="5"/>
    </row>
    <row r="628" spans="2:6">
      <c r="B628" s="5"/>
      <c r="F628" s="5"/>
    </row>
    <row r="629" spans="2:6">
      <c r="B629" s="5"/>
      <c r="F629" s="5"/>
    </row>
    <row r="630" spans="2:6">
      <c r="B630" s="5"/>
      <c r="F630" s="5"/>
    </row>
    <row r="631" spans="2:6">
      <c r="B631" s="5"/>
      <c r="F631" s="5"/>
    </row>
    <row r="632" spans="2:6">
      <c r="B632" s="5"/>
      <c r="F632" s="5"/>
    </row>
    <row r="633" spans="2:6">
      <c r="B633" s="5"/>
      <c r="F633" s="5"/>
    </row>
    <row r="634" spans="2:6">
      <c r="B634" s="5"/>
      <c r="F634" s="5"/>
    </row>
    <row r="635" spans="2:6">
      <c r="B635" s="5"/>
      <c r="F635" s="5"/>
    </row>
    <row r="636" spans="2:6">
      <c r="B636" s="5"/>
      <c r="F636" s="5"/>
    </row>
    <row r="637" spans="2:6">
      <c r="B637" s="5"/>
      <c r="F637" s="5"/>
    </row>
    <row r="638" spans="2:6">
      <c r="B638" s="5"/>
      <c r="F638" s="5"/>
    </row>
    <row r="639" spans="2:6">
      <c r="B639" s="5"/>
      <c r="F639" s="5"/>
    </row>
    <row r="640" spans="2:6">
      <c r="B640" s="5"/>
      <c r="F640" s="5"/>
    </row>
    <row r="641" spans="2:6">
      <c r="B641" s="5"/>
      <c r="F641" s="5"/>
    </row>
    <row r="642" spans="2:6">
      <c r="B642" s="5"/>
      <c r="F642" s="5"/>
    </row>
    <row r="643" spans="2:6">
      <c r="B643" s="5"/>
      <c r="F643" s="5"/>
    </row>
    <row r="644" spans="2:6">
      <c r="B644" s="5"/>
      <c r="F644" s="5"/>
    </row>
    <row r="645" spans="2:6">
      <c r="B645" s="5"/>
      <c r="F645" s="5"/>
    </row>
    <row r="646" spans="2:6">
      <c r="B646" s="5"/>
      <c r="F646" s="5"/>
    </row>
    <row r="647" spans="2:6">
      <c r="B647" s="5"/>
      <c r="F647" s="5"/>
    </row>
    <row r="648" spans="2:6">
      <c r="B648" s="5"/>
      <c r="F648" s="5"/>
    </row>
    <row r="649" spans="2:6">
      <c r="B649" s="5"/>
      <c r="F649" s="5"/>
    </row>
    <row r="650" spans="2:6">
      <c r="B650" s="5"/>
      <c r="F650" s="5"/>
    </row>
    <row r="651" spans="2:6">
      <c r="B651" s="5"/>
      <c r="F651" s="5"/>
    </row>
    <row r="652" spans="2:6">
      <c r="B652" s="5"/>
      <c r="F652" s="5"/>
    </row>
    <row r="653" spans="2:6">
      <c r="B653" s="5"/>
      <c r="F653" s="5"/>
    </row>
    <row r="654" spans="2:6">
      <c r="B654" s="5"/>
      <c r="F654" s="5"/>
    </row>
    <row r="655" spans="2:6">
      <c r="B655" s="5"/>
      <c r="F655" s="5"/>
    </row>
    <row r="656" spans="2:6">
      <c r="B656" s="5"/>
      <c r="F656" s="5"/>
    </row>
    <row r="657" spans="2:6">
      <c r="B657" s="5"/>
      <c r="F657" s="5"/>
    </row>
    <row r="658" spans="2:6">
      <c r="B658" s="5"/>
      <c r="F658" s="5"/>
    </row>
    <row r="659" spans="2:6">
      <c r="B659" s="5"/>
      <c r="F659" s="5"/>
    </row>
    <row r="660" spans="2:6">
      <c r="B660" s="5"/>
      <c r="F660" s="5"/>
    </row>
    <row r="661" spans="2:6">
      <c r="B661" s="5"/>
      <c r="F661" s="5"/>
    </row>
    <row r="662" spans="2:6">
      <c r="B662" s="5"/>
      <c r="F662" s="5"/>
    </row>
    <row r="663" spans="2:6">
      <c r="B663" s="5"/>
      <c r="F663" s="5"/>
    </row>
    <row r="664" spans="2:6">
      <c r="B664" s="5"/>
      <c r="F664" s="5"/>
    </row>
    <row r="665" spans="2:6">
      <c r="B665" s="5"/>
      <c r="F665" s="5"/>
    </row>
    <row r="666" spans="2:6">
      <c r="B666" s="5"/>
      <c r="F666" s="5"/>
    </row>
    <row r="667" spans="2:6">
      <c r="B667" s="5"/>
      <c r="F667" s="5"/>
    </row>
    <row r="668" spans="2:6">
      <c r="B668" s="5"/>
      <c r="F668" s="5"/>
    </row>
    <row r="669" spans="2:6">
      <c r="B669" s="5"/>
      <c r="F669" s="5"/>
    </row>
    <row r="670" spans="2:6">
      <c r="B670" s="5"/>
      <c r="F670" s="5"/>
    </row>
    <row r="671" spans="2:6">
      <c r="B671" s="5"/>
      <c r="F671" s="5"/>
    </row>
    <row r="672" spans="2:6">
      <c r="B672" s="5"/>
      <c r="F672" s="5"/>
    </row>
    <row r="673" spans="2:6">
      <c r="B673" s="5"/>
      <c r="F673" s="5"/>
    </row>
    <row r="674" spans="2:6">
      <c r="B674" s="5"/>
      <c r="F674" s="5"/>
    </row>
    <row r="675" spans="2:6">
      <c r="B675" s="5"/>
      <c r="F675" s="5"/>
    </row>
    <row r="676" spans="2:6">
      <c r="B676" s="5"/>
      <c r="F676" s="5"/>
    </row>
    <row r="677" spans="2:6">
      <c r="B677" s="5"/>
      <c r="F677" s="5"/>
    </row>
    <row r="678" spans="2:6">
      <c r="B678" s="5"/>
      <c r="F678" s="5"/>
    </row>
    <row r="679" spans="2:6">
      <c r="B679" s="5"/>
      <c r="F679" s="5"/>
    </row>
    <row r="680" spans="2:6">
      <c r="B680" s="5"/>
      <c r="F680" s="5"/>
    </row>
    <row r="681" spans="2:6">
      <c r="B681" s="5"/>
      <c r="F681" s="5"/>
    </row>
    <row r="682" spans="2:6">
      <c r="B682" s="5"/>
      <c r="F682" s="5"/>
    </row>
    <row r="683" spans="2:6">
      <c r="B683" s="5"/>
      <c r="F683" s="5"/>
    </row>
    <row r="684" spans="2:6">
      <c r="B684" s="5"/>
      <c r="F684" s="5"/>
    </row>
    <row r="685" spans="2:6">
      <c r="B685" s="5"/>
      <c r="F685" s="5"/>
    </row>
    <row r="686" spans="2:6">
      <c r="B686" s="5"/>
      <c r="F686" s="5"/>
    </row>
    <row r="687" spans="2:6">
      <c r="B687" s="5"/>
      <c r="F687" s="5"/>
    </row>
    <row r="688" spans="2:6">
      <c r="B688" s="5"/>
      <c r="F688" s="5"/>
    </row>
    <row r="689" spans="2:6">
      <c r="B689" s="5"/>
      <c r="F689" s="5"/>
    </row>
    <row r="690" spans="2:6">
      <c r="B690" s="5"/>
      <c r="F690" s="5"/>
    </row>
    <row r="691" spans="2:6">
      <c r="B691" s="5"/>
      <c r="F691" s="5"/>
    </row>
    <row r="692" spans="2:6">
      <c r="B692" s="5"/>
      <c r="F692" s="5"/>
    </row>
    <row r="693" spans="2:6">
      <c r="B693" s="5"/>
      <c r="F693" s="5"/>
    </row>
    <row r="694" spans="2:6">
      <c r="B694" s="5"/>
      <c r="F694" s="5"/>
    </row>
    <row r="695" spans="2:6">
      <c r="B695" s="5"/>
      <c r="F695" s="5"/>
    </row>
    <row r="696" spans="2:6">
      <c r="B696" s="5"/>
      <c r="F696" s="5"/>
    </row>
    <row r="697" spans="2:6">
      <c r="B697" s="5"/>
      <c r="F697" s="5"/>
    </row>
    <row r="698" spans="2:6">
      <c r="B698" s="5"/>
      <c r="F698" s="5"/>
    </row>
    <row r="699" spans="2:6">
      <c r="B699" s="5"/>
      <c r="F699" s="5"/>
    </row>
    <row r="700" spans="2:6">
      <c r="B700" s="5"/>
      <c r="F700" s="5"/>
    </row>
    <row r="701" spans="2:6">
      <c r="B701" s="5"/>
      <c r="F701" s="5"/>
    </row>
    <row r="702" spans="2:6">
      <c r="B702" s="5"/>
      <c r="F702" s="5"/>
    </row>
    <row r="703" spans="2:6">
      <c r="B703" s="5"/>
      <c r="F703" s="5"/>
    </row>
    <row r="704" spans="2:6">
      <c r="B704" s="5"/>
      <c r="F704" s="5"/>
    </row>
    <row r="705" spans="2:6">
      <c r="B705" s="5"/>
      <c r="F705" s="5"/>
    </row>
    <row r="706" spans="2:6">
      <c r="B706" s="5"/>
      <c r="F706" s="5"/>
    </row>
    <row r="707" spans="2:6">
      <c r="B707" s="5"/>
      <c r="F707" s="5"/>
    </row>
    <row r="708" spans="2:6">
      <c r="B708" s="5"/>
      <c r="F708" s="5"/>
    </row>
    <row r="709" spans="2:6">
      <c r="B709" s="5"/>
      <c r="F709" s="5"/>
    </row>
    <row r="710" spans="2:6">
      <c r="B710" s="5"/>
      <c r="F710" s="5"/>
    </row>
    <row r="711" spans="2:6">
      <c r="B711" s="5"/>
      <c r="F711" s="5"/>
    </row>
    <row r="712" spans="2:6">
      <c r="B712" s="5"/>
      <c r="F712" s="5"/>
    </row>
    <row r="713" spans="2:6">
      <c r="B713" s="5"/>
      <c r="F713" s="5"/>
    </row>
    <row r="714" spans="2:6">
      <c r="B714" s="5"/>
      <c r="F714" s="5"/>
    </row>
    <row r="715" spans="2:6">
      <c r="B715" s="5"/>
      <c r="F715" s="5"/>
    </row>
    <row r="716" spans="2:6">
      <c r="B716" s="5"/>
      <c r="F716" s="5"/>
    </row>
    <row r="717" spans="2:6">
      <c r="B717" s="5"/>
      <c r="F717" s="5"/>
    </row>
    <row r="718" spans="2:6">
      <c r="B718" s="5"/>
      <c r="F718" s="5"/>
    </row>
    <row r="719" spans="2:6">
      <c r="B719" s="5"/>
      <c r="F719" s="5"/>
    </row>
    <row r="720" spans="2:6">
      <c r="B720" s="5"/>
      <c r="F720" s="5"/>
    </row>
    <row r="721" spans="2:6">
      <c r="B721" s="5"/>
      <c r="F721" s="5"/>
    </row>
    <row r="722" spans="2:6">
      <c r="B722" s="5"/>
      <c r="F722" s="5"/>
    </row>
    <row r="723" spans="2:6">
      <c r="B723" s="5"/>
      <c r="F723" s="5"/>
    </row>
    <row r="724" spans="2:6">
      <c r="B724" s="5"/>
      <c r="F724" s="5"/>
    </row>
    <row r="725" spans="2:6">
      <c r="B725" s="5"/>
      <c r="F725" s="5"/>
    </row>
    <row r="726" spans="2:6">
      <c r="B726" s="5"/>
      <c r="F726" s="5"/>
    </row>
    <row r="727" spans="2:6">
      <c r="B727" s="5"/>
      <c r="F727" s="5"/>
    </row>
    <row r="728" spans="2:6">
      <c r="B728" s="5"/>
      <c r="F728" s="5"/>
    </row>
    <row r="729" spans="2:6">
      <c r="B729" s="5"/>
      <c r="F729" s="5"/>
    </row>
    <row r="730" spans="2:6">
      <c r="B730" s="5"/>
      <c r="F730" s="5"/>
    </row>
    <row r="731" spans="2:6">
      <c r="B731" s="5"/>
      <c r="F731" s="5"/>
    </row>
    <row r="732" spans="2:6">
      <c r="B732" s="5"/>
      <c r="F732" s="5"/>
    </row>
    <row r="733" spans="2:6">
      <c r="B733" s="5"/>
      <c r="F733" s="5"/>
    </row>
    <row r="734" spans="2:6">
      <c r="B734" s="5"/>
      <c r="F734" s="5"/>
    </row>
    <row r="735" spans="2:6">
      <c r="B735" s="5"/>
      <c r="F735" s="5"/>
    </row>
    <row r="736" spans="2:6">
      <c r="B736" s="5"/>
      <c r="F736" s="5"/>
    </row>
    <row r="737" spans="2:6">
      <c r="B737" s="5"/>
      <c r="F737" s="5"/>
    </row>
    <row r="738" spans="2:6">
      <c r="B738" s="5"/>
      <c r="F738" s="5"/>
    </row>
    <row r="739" spans="2:6">
      <c r="B739" s="5"/>
      <c r="F739" s="5"/>
    </row>
    <row r="740" spans="2:6">
      <c r="B740" s="5"/>
      <c r="F740" s="5"/>
    </row>
    <row r="741" spans="2:6">
      <c r="B741" s="5"/>
      <c r="F741" s="5"/>
    </row>
    <row r="742" spans="2:6">
      <c r="B742" s="5"/>
      <c r="F742" s="5"/>
    </row>
    <row r="743" spans="2:6">
      <c r="B743" s="5"/>
      <c r="F743" s="5"/>
    </row>
    <row r="744" spans="2:6">
      <c r="B744" s="5"/>
      <c r="F744" s="5"/>
    </row>
    <row r="745" spans="2:6">
      <c r="B745" s="5"/>
      <c r="F745" s="5"/>
    </row>
    <row r="746" spans="2:6">
      <c r="B746" s="5"/>
      <c r="F746" s="5"/>
    </row>
    <row r="747" spans="2:6">
      <c r="B747" s="5"/>
      <c r="F747" s="5"/>
    </row>
    <row r="748" spans="2:6">
      <c r="B748" s="5"/>
      <c r="F748" s="5"/>
    </row>
    <row r="749" spans="2:6">
      <c r="B749" s="5"/>
      <c r="F749" s="5"/>
    </row>
    <row r="750" spans="2:6">
      <c r="B750" s="5"/>
      <c r="F750" s="5"/>
    </row>
    <row r="751" spans="2:6">
      <c r="B751" s="5"/>
      <c r="F751" s="5"/>
    </row>
    <row r="752" spans="2:6">
      <c r="B752" s="5"/>
      <c r="F752" s="5"/>
    </row>
    <row r="753" spans="2:6">
      <c r="B753" s="5"/>
      <c r="F753" s="5"/>
    </row>
    <row r="754" spans="2:6">
      <c r="B754" s="5"/>
      <c r="F754" s="5"/>
    </row>
    <row r="755" spans="2:6">
      <c r="B755" s="5"/>
      <c r="F755" s="5"/>
    </row>
    <row r="756" spans="2:6">
      <c r="B756" s="5"/>
      <c r="F756" s="5"/>
    </row>
    <row r="757" spans="2:6">
      <c r="B757" s="5"/>
      <c r="F757" s="5"/>
    </row>
    <row r="758" spans="2:6">
      <c r="B758" s="5"/>
      <c r="F758" s="5"/>
    </row>
    <row r="759" spans="2:6">
      <c r="B759" s="5"/>
      <c r="F759" s="5"/>
    </row>
    <row r="760" spans="2:6">
      <c r="B760" s="5"/>
      <c r="F760" s="5"/>
    </row>
    <row r="761" spans="2:6">
      <c r="B761" s="5"/>
      <c r="F761" s="5"/>
    </row>
    <row r="762" spans="2:6">
      <c r="B762" s="5"/>
      <c r="F762" s="5"/>
    </row>
    <row r="763" spans="2:6">
      <c r="B763" s="5"/>
      <c r="F763" s="5"/>
    </row>
    <row r="764" spans="2:6">
      <c r="B764" s="5"/>
      <c r="F764" s="5"/>
    </row>
    <row r="765" spans="2:6">
      <c r="B765" s="5"/>
      <c r="F765" s="5"/>
    </row>
    <row r="766" spans="2:6">
      <c r="B766" s="5"/>
      <c r="F766" s="5"/>
    </row>
    <row r="767" spans="2:6">
      <c r="B767" s="5"/>
      <c r="F767" s="5"/>
    </row>
    <row r="768" spans="2:6">
      <c r="B768" s="5"/>
      <c r="F768" s="5"/>
    </row>
    <row r="769" spans="2:6">
      <c r="B769" s="5"/>
      <c r="F769" s="5"/>
    </row>
    <row r="770" spans="2:6">
      <c r="B770" s="5"/>
      <c r="F770" s="5"/>
    </row>
    <row r="771" spans="2:6">
      <c r="B771" s="5"/>
      <c r="F771" s="5"/>
    </row>
    <row r="772" spans="2:6">
      <c r="B772" s="5"/>
      <c r="F772" s="5"/>
    </row>
    <row r="773" spans="2:6">
      <c r="B773" s="5"/>
      <c r="F773" s="5"/>
    </row>
    <row r="774" spans="2:6">
      <c r="B774" s="5"/>
      <c r="F774" s="5"/>
    </row>
    <row r="775" spans="2:6">
      <c r="B775" s="5"/>
      <c r="F775" s="5"/>
    </row>
    <row r="776" spans="2:6">
      <c r="B776" s="5"/>
      <c r="F776" s="5"/>
    </row>
    <row r="777" spans="2:6">
      <c r="B777" s="5"/>
      <c r="F777" s="5"/>
    </row>
    <row r="778" spans="2:6">
      <c r="B778" s="5"/>
      <c r="F778" s="5"/>
    </row>
    <row r="779" spans="2:6">
      <c r="B779" s="5"/>
      <c r="F779" s="5"/>
    </row>
    <row r="780" spans="2:6">
      <c r="B780" s="5"/>
      <c r="F780" s="5"/>
    </row>
    <row r="781" spans="2:6">
      <c r="B781" s="5"/>
      <c r="F781" s="5"/>
    </row>
    <row r="782" spans="2:6">
      <c r="B782" s="5"/>
      <c r="F782" s="5"/>
    </row>
    <row r="783" spans="2:6">
      <c r="B783" s="5"/>
      <c r="F783" s="5"/>
    </row>
    <row r="784" spans="2:6">
      <c r="B784" s="5"/>
      <c r="F784" s="5"/>
    </row>
    <row r="785" spans="2:6">
      <c r="B785" s="5"/>
      <c r="F785" s="5"/>
    </row>
    <row r="786" spans="2:6">
      <c r="B786" s="5"/>
      <c r="F786" s="5"/>
    </row>
    <row r="787" spans="2:6">
      <c r="B787" s="5"/>
      <c r="F787" s="5"/>
    </row>
    <row r="788" spans="2:6">
      <c r="B788" s="5"/>
      <c r="F788" s="5"/>
    </row>
    <row r="789" spans="2:6">
      <c r="B789" s="5"/>
      <c r="F789" s="5"/>
    </row>
    <row r="790" spans="2:6">
      <c r="B790" s="5"/>
      <c r="F790" s="5"/>
    </row>
    <row r="791" spans="2:6">
      <c r="B791" s="5"/>
      <c r="F791" s="5"/>
    </row>
    <row r="792" spans="2:6">
      <c r="B792" s="5"/>
      <c r="F792" s="5"/>
    </row>
    <row r="793" spans="2:6">
      <c r="B793" s="5"/>
      <c r="F793" s="5"/>
    </row>
    <row r="794" spans="2:6">
      <c r="B794" s="5"/>
      <c r="F794" s="5"/>
    </row>
    <row r="795" spans="2:6">
      <c r="B795" s="5"/>
      <c r="F795" s="5"/>
    </row>
    <row r="796" spans="2:6">
      <c r="B796" s="5"/>
      <c r="F796" s="5"/>
    </row>
    <row r="797" spans="2:6">
      <c r="B797" s="5"/>
      <c r="F797" s="5"/>
    </row>
    <row r="798" spans="2:6">
      <c r="B798" s="5"/>
      <c r="F798" s="5"/>
    </row>
    <row r="799" spans="2:6">
      <c r="B799" s="5"/>
      <c r="F799" s="5"/>
    </row>
    <row r="800" spans="2:6">
      <c r="B800" s="5"/>
      <c r="F800" s="5"/>
    </row>
    <row r="801" spans="2:6">
      <c r="B801" s="5"/>
      <c r="F801" s="5"/>
    </row>
    <row r="802" spans="2:6">
      <c r="B802" s="5"/>
      <c r="F802" s="5"/>
    </row>
    <row r="803" spans="2:6">
      <c r="B803" s="5"/>
      <c r="F803" s="5"/>
    </row>
    <row r="804" spans="2:6">
      <c r="B804" s="5"/>
      <c r="F804" s="5"/>
    </row>
    <row r="805" spans="2:6">
      <c r="B805" s="5"/>
      <c r="F805" s="5"/>
    </row>
    <row r="806" spans="2:6">
      <c r="B806" s="5"/>
      <c r="F806" s="5"/>
    </row>
    <row r="807" spans="2:6">
      <c r="B807" s="5"/>
      <c r="F807" s="5"/>
    </row>
    <row r="808" spans="2:6">
      <c r="B808" s="5"/>
      <c r="F808" s="5"/>
    </row>
    <row r="809" spans="2:6">
      <c r="B809" s="5"/>
      <c r="F809" s="5"/>
    </row>
    <row r="810" spans="2:6">
      <c r="B810" s="5"/>
      <c r="F810" s="5"/>
    </row>
    <row r="811" spans="2:6">
      <c r="B811" s="5"/>
      <c r="F811" s="5"/>
    </row>
    <row r="812" spans="2:6">
      <c r="B812" s="5"/>
      <c r="F812" s="5"/>
    </row>
    <row r="813" spans="2:6">
      <c r="B813" s="5"/>
      <c r="F813" s="5"/>
    </row>
    <row r="814" spans="2:6">
      <c r="B814" s="5"/>
      <c r="F814" s="5"/>
    </row>
    <row r="815" spans="2:6">
      <c r="B815" s="5"/>
      <c r="F815" s="5"/>
    </row>
    <row r="816" spans="2:6">
      <c r="B816" s="5"/>
      <c r="F816" s="5"/>
    </row>
    <row r="817" spans="2:6">
      <c r="B817" s="5"/>
      <c r="F817" s="5"/>
    </row>
    <row r="818" spans="2:6">
      <c r="B818" s="5"/>
      <c r="F818" s="5"/>
    </row>
    <row r="819" spans="2:6">
      <c r="B819" s="5"/>
      <c r="F819" s="5"/>
    </row>
    <row r="820" spans="2:6">
      <c r="B820" s="5"/>
      <c r="F820" s="5"/>
    </row>
    <row r="821" spans="2:6">
      <c r="B821" s="5"/>
      <c r="F821" s="5"/>
    </row>
    <row r="822" spans="2:6">
      <c r="B822" s="5"/>
      <c r="F822" s="5"/>
    </row>
    <row r="823" spans="2:6">
      <c r="B823" s="5"/>
      <c r="F823" s="5"/>
    </row>
    <row r="824" spans="2:6">
      <c r="B824" s="5"/>
      <c r="F824" s="5"/>
    </row>
    <row r="825" spans="2:6">
      <c r="B825" s="5"/>
      <c r="F825" s="5"/>
    </row>
    <row r="826" spans="2:6">
      <c r="B826" s="5"/>
      <c r="F826" s="5"/>
    </row>
    <row r="827" spans="2:6">
      <c r="B827" s="5"/>
      <c r="F827" s="5"/>
    </row>
    <row r="828" spans="2:6">
      <c r="B828" s="5"/>
      <c r="F828" s="5"/>
    </row>
    <row r="829" spans="2:6">
      <c r="B829" s="5"/>
      <c r="F829" s="5"/>
    </row>
    <row r="830" spans="2:6">
      <c r="B830" s="5"/>
      <c r="F830" s="5"/>
    </row>
    <row r="831" spans="2:6">
      <c r="B831" s="5"/>
      <c r="F831" s="5"/>
    </row>
    <row r="832" spans="2:6">
      <c r="B832" s="5"/>
      <c r="F832" s="5"/>
    </row>
    <row r="833" spans="2:6">
      <c r="B833" s="5"/>
      <c r="F833" s="5"/>
    </row>
    <row r="834" spans="2:6">
      <c r="B834" s="5"/>
      <c r="F834" s="5"/>
    </row>
    <row r="835" spans="2:6">
      <c r="B835" s="5"/>
      <c r="F835" s="5"/>
    </row>
    <row r="836" spans="2:6">
      <c r="B836" s="5"/>
      <c r="F836" s="5"/>
    </row>
    <row r="837" spans="2:6">
      <c r="B837" s="5"/>
      <c r="F837" s="5"/>
    </row>
    <row r="838" spans="2:6">
      <c r="B838" s="5"/>
      <c r="F838" s="5"/>
    </row>
    <row r="839" spans="2:6">
      <c r="B839" s="5"/>
      <c r="F839" s="5"/>
    </row>
    <row r="840" spans="2:6">
      <c r="B840" s="5"/>
      <c r="F840" s="5"/>
    </row>
    <row r="841" spans="2:6">
      <c r="B841" s="5"/>
      <c r="F841" s="5"/>
    </row>
    <row r="842" spans="2:6">
      <c r="B842" s="5"/>
      <c r="F842" s="5"/>
    </row>
    <row r="843" spans="2:6">
      <c r="B843" s="5"/>
      <c r="F843" s="5"/>
    </row>
    <row r="844" spans="2:6">
      <c r="B844" s="5"/>
      <c r="F844" s="5"/>
    </row>
    <row r="845" spans="2:6">
      <c r="B845" s="5"/>
      <c r="F845" s="5"/>
    </row>
    <row r="846" spans="2:6">
      <c r="B846" s="5"/>
      <c r="F846" s="5"/>
    </row>
    <row r="847" spans="2:6">
      <c r="B847" s="5"/>
      <c r="F847" s="5"/>
    </row>
    <row r="848" spans="2:6">
      <c r="B848" s="5"/>
      <c r="F848" s="5"/>
    </row>
    <row r="849" spans="2:6">
      <c r="B849" s="5"/>
      <c r="F849" s="5"/>
    </row>
    <row r="850" spans="2:6">
      <c r="B850" s="5"/>
      <c r="F850" s="5"/>
    </row>
    <row r="851" spans="2:6">
      <c r="B851" s="5"/>
      <c r="F851" s="5"/>
    </row>
    <row r="852" spans="2:6">
      <c r="B852" s="5"/>
      <c r="F852" s="5"/>
    </row>
    <row r="853" spans="2:6">
      <c r="B853" s="5"/>
      <c r="F853" s="5"/>
    </row>
    <row r="854" spans="2:6">
      <c r="B854" s="5"/>
      <c r="F854" s="5"/>
    </row>
    <row r="855" spans="2:6">
      <c r="B855" s="5"/>
      <c r="F855" s="5"/>
    </row>
    <row r="856" spans="2:6">
      <c r="B856" s="5"/>
      <c r="F856" s="5"/>
    </row>
    <row r="857" spans="2:6">
      <c r="B857" s="5"/>
      <c r="F857" s="5"/>
    </row>
    <row r="858" spans="2:6">
      <c r="B858" s="5"/>
      <c r="F858" s="5"/>
    </row>
    <row r="859" spans="2:6">
      <c r="B859" s="5"/>
      <c r="F859" s="5"/>
    </row>
    <row r="860" spans="2:6">
      <c r="B860" s="5"/>
      <c r="F860" s="5"/>
    </row>
  </sheetData>
  <phoneticPr fontId="8" type="noConversion"/>
  <hyperlinks>
    <hyperlink ref="P11" r:id="rId1" display="http://www.konkoly.hu/cgi-bin/IBVS?35" xr:uid="{00000000-0004-0000-0200-000000000000}"/>
    <hyperlink ref="P48" r:id="rId2" display="http://www.konkoly.hu/cgi-bin/IBVS?2321" xr:uid="{00000000-0004-0000-0200-000001000000}"/>
    <hyperlink ref="P114" r:id="rId3" display="http://vsolj.cetus-net.org/no47.pdf" xr:uid="{00000000-0004-0000-0200-000002000000}"/>
    <hyperlink ref="P116" r:id="rId4" display="http://vsolj.cetus-net.org/no47.pdf" xr:uid="{00000000-0004-0000-0200-000003000000}"/>
    <hyperlink ref="P119" r:id="rId5" display="http://vsolj.cetus-net.org/no47.pdf" xr:uid="{00000000-0004-0000-0200-000004000000}"/>
    <hyperlink ref="P130" r:id="rId6" display="http://var.astro.cz/oejv/issues/oejv0003.pdf" xr:uid="{00000000-0004-0000-0200-000005000000}"/>
    <hyperlink ref="P131" r:id="rId7" display="http://vsolj.cetus-net.org/no44.pdf" xr:uid="{00000000-0004-0000-0200-000006000000}"/>
    <hyperlink ref="P132" r:id="rId8" display="http://vsolj.cetus-net.org/no44.pdf" xr:uid="{00000000-0004-0000-0200-000007000000}"/>
    <hyperlink ref="P133" r:id="rId9" display="http://vsolj.cetus-net.org/no45.pdf" xr:uid="{00000000-0004-0000-0200-000008000000}"/>
    <hyperlink ref="P78" r:id="rId10" display="http://www.konkoly.hu/cgi-bin/IBVS?5893" xr:uid="{00000000-0004-0000-0200-000009000000}"/>
    <hyperlink ref="P79" r:id="rId11" display="http://www.konkoly.hu/cgi-bin/IBVS?5897" xr:uid="{00000000-0004-0000-0200-00000A000000}"/>
    <hyperlink ref="P80" r:id="rId12" display="http://www.konkoly.hu/cgi-bin/IBVS?5897" xr:uid="{00000000-0004-0000-0200-00000B000000}"/>
    <hyperlink ref="P81" r:id="rId13" display="http://www.aavso.org/sites/default/files/jaavso/v36n2/171.pdf" xr:uid="{00000000-0004-0000-0200-00000C000000}"/>
    <hyperlink ref="P82" r:id="rId14" display="http://www.konkoly.hu/cgi-bin/IBVS?5897" xr:uid="{00000000-0004-0000-0200-00000D000000}"/>
    <hyperlink ref="P83" r:id="rId15" display="http://www.konkoly.hu/cgi-bin/IBVS?5894" xr:uid="{00000000-0004-0000-0200-00000E000000}"/>
    <hyperlink ref="P85" r:id="rId16" display="http://www.konkoly.hu/cgi-bin/IBVS?5924" xr:uid="{00000000-0004-0000-0200-00000F000000}"/>
    <hyperlink ref="P135" r:id="rId17" display="http://www.konkoly.hu/cgi-bin/IBVS?6011" xr:uid="{00000000-0004-0000-0200-000010000000}"/>
    <hyperlink ref="P88" r:id="rId18" display="http://www.konkoly.hu/cgi-bin/IBVS?6042" xr:uid="{00000000-0004-0000-0200-000011000000}"/>
    <hyperlink ref="P136" r:id="rId19" display="http://vsolj.cetus-net.org/vsoljno55.pdf" xr:uid="{00000000-0004-0000-0200-000012000000}"/>
  </hyperlink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99"/>
  <sheetViews>
    <sheetView workbookViewId="0"/>
  </sheetViews>
  <sheetFormatPr defaultRowHeight="12.75"/>
  <sheetData>
    <row r="1" spans="1:19" ht="18">
      <c r="A1" s="32" t="s">
        <v>149</v>
      </c>
      <c r="B1" s="33"/>
      <c r="C1" s="33"/>
      <c r="D1" s="34" t="s">
        <v>150</v>
      </c>
      <c r="E1" s="33"/>
      <c r="F1" s="33"/>
      <c r="G1" s="33"/>
      <c r="H1" s="33"/>
      <c r="K1" s="35" t="s">
        <v>151</v>
      </c>
      <c r="L1" s="33" t="s">
        <v>152</v>
      </c>
      <c r="M1" s="33">
        <f ca="1">F18*H18-G18*G18</f>
        <v>2.3556412664676202E-2</v>
      </c>
      <c r="N1" s="33"/>
      <c r="O1" s="33"/>
      <c r="P1" s="33"/>
      <c r="Q1" s="33"/>
      <c r="R1" s="33">
        <v>1</v>
      </c>
      <c r="S1" s="33" t="s">
        <v>153</v>
      </c>
    </row>
    <row r="2" spans="1:19">
      <c r="A2" s="33"/>
      <c r="B2" s="33"/>
      <c r="C2" s="33"/>
      <c r="D2" s="33"/>
      <c r="E2" s="33"/>
      <c r="F2" s="33"/>
      <c r="G2" s="33"/>
      <c r="H2" s="33"/>
      <c r="K2" s="35" t="s">
        <v>154</v>
      </c>
      <c r="L2" s="33" t="s">
        <v>155</v>
      </c>
      <c r="M2" s="33">
        <f ca="1">+D18*H18-F18*G18</f>
        <v>2.8560610660344321E-2</v>
      </c>
      <c r="N2" s="33"/>
      <c r="O2" s="33"/>
      <c r="P2" s="33"/>
      <c r="Q2" s="33"/>
      <c r="R2" s="33">
        <v>2</v>
      </c>
      <c r="S2" s="33" t="s">
        <v>82</v>
      </c>
    </row>
    <row r="3" spans="1:19" ht="13.5" thickBot="1">
      <c r="A3" s="33" t="s">
        <v>156</v>
      </c>
      <c r="B3" s="33" t="s">
        <v>157</v>
      </c>
      <c r="C3" s="33"/>
      <c r="D3" s="33"/>
      <c r="E3" s="36" t="s">
        <v>158</v>
      </c>
      <c r="F3" s="36" t="s">
        <v>159</v>
      </c>
      <c r="G3" s="36" t="s">
        <v>160</v>
      </c>
      <c r="H3" s="36" t="s">
        <v>161</v>
      </c>
      <c r="K3" s="35" t="s">
        <v>162</v>
      </c>
      <c r="L3" s="33" t="s">
        <v>163</v>
      </c>
      <c r="M3" s="33">
        <f ca="1">+D18*G18-F18*F18</f>
        <v>-0.30909748486928335</v>
      </c>
      <c r="N3" s="33"/>
      <c r="O3" s="33"/>
      <c r="P3" s="33"/>
      <c r="Q3" s="33"/>
      <c r="R3" s="33">
        <v>3</v>
      </c>
      <c r="S3" s="33" t="s">
        <v>164</v>
      </c>
    </row>
    <row r="4" spans="1:19">
      <c r="A4" s="33" t="s">
        <v>165</v>
      </c>
      <c r="B4" s="33" t="s">
        <v>166</v>
      </c>
      <c r="C4" s="33"/>
      <c r="D4" s="37" t="s">
        <v>167</v>
      </c>
      <c r="E4" s="38">
        <f ca="1">(E18*M1-I18*M2+J18*M3)/M7</f>
        <v>-6.4213381614545359E-3</v>
      </c>
      <c r="F4" s="39">
        <f ca="1">+E7/M7*M18</f>
        <v>1.7259710348093383E-3</v>
      </c>
      <c r="G4" s="40">
        <f>+B18</f>
        <v>1</v>
      </c>
      <c r="H4" s="41">
        <f ca="1">ABS(F4/E4)</f>
        <v>0.26878681536659305</v>
      </c>
      <c r="K4" s="35" t="s">
        <v>168</v>
      </c>
      <c r="L4" s="33" t="s">
        <v>169</v>
      </c>
      <c r="M4" s="33">
        <f ca="1">+D17*H18-F18*F18</f>
        <v>3.0985845954223623</v>
      </c>
      <c r="N4" s="33"/>
      <c r="O4" s="33"/>
      <c r="P4" s="33"/>
      <c r="Q4" s="33"/>
      <c r="R4" s="33">
        <v>4</v>
      </c>
      <c r="S4" s="33" t="s">
        <v>170</v>
      </c>
    </row>
    <row r="5" spans="1:19">
      <c r="A5" s="33" t="s">
        <v>171</v>
      </c>
      <c r="B5" s="42">
        <v>40323</v>
      </c>
      <c r="C5" s="33"/>
      <c r="D5" s="43" t="s">
        <v>172</v>
      </c>
      <c r="E5" s="44">
        <f ca="1">+(-E18*M2+I18*M4-J18*M5)/M7</f>
        <v>6.8461786227560231E-2</v>
      </c>
      <c r="F5" s="45">
        <f ca="1">N18*E7/M7</f>
        <v>1.9795232407097851E-2</v>
      </c>
      <c r="G5" s="46">
        <f>+B18/A18</f>
        <v>1E-4</v>
      </c>
      <c r="H5" s="41">
        <f ca="1">ABS(F5/E5)</f>
        <v>0.28914279772514917</v>
      </c>
      <c r="K5" s="35" t="s">
        <v>173</v>
      </c>
      <c r="L5" s="33" t="s">
        <v>174</v>
      </c>
      <c r="M5" s="33">
        <f ca="1">+D17*G18-D18*F18</f>
        <v>11.398572213654003</v>
      </c>
      <c r="N5" s="33"/>
      <c r="O5" s="33"/>
      <c r="P5" s="33"/>
      <c r="Q5" s="33"/>
      <c r="R5" s="33">
        <v>5</v>
      </c>
      <c r="S5" s="33" t="s">
        <v>175</v>
      </c>
    </row>
    <row r="6" spans="1:19" ht="13.5" thickBot="1">
      <c r="A6" s="33"/>
      <c r="B6" s="33"/>
      <c r="C6" s="33"/>
      <c r="D6" s="47" t="s">
        <v>176</v>
      </c>
      <c r="E6" s="48">
        <f ca="1">+(E18*M3-I18*M5+J18*M6)/M7</f>
        <v>1.2363380483476052</v>
      </c>
      <c r="F6" s="49">
        <f ca="1">O18*E7/M7</f>
        <v>8.6036716685124942E-2</v>
      </c>
      <c r="G6" s="50">
        <f>+B18/A18^2</f>
        <v>1E-8</v>
      </c>
      <c r="H6" s="41">
        <f ca="1">ABS(F6/E6)</f>
        <v>6.9589961095280567E-2</v>
      </c>
      <c r="K6" s="51" t="s">
        <v>177</v>
      </c>
      <c r="L6" s="52" t="s">
        <v>178</v>
      </c>
      <c r="M6" s="52">
        <f ca="1">+D17*F18-D18*D18</f>
        <v>58.53421583999998</v>
      </c>
      <c r="N6" s="33"/>
      <c r="O6" s="33"/>
      <c r="P6" s="33"/>
      <c r="Q6" s="33"/>
      <c r="R6" s="33">
        <v>6</v>
      </c>
      <c r="S6" s="33" t="s">
        <v>179</v>
      </c>
    </row>
    <row r="7" spans="1:19">
      <c r="B7" s="33"/>
      <c r="C7" s="33"/>
      <c r="D7" s="34" t="s">
        <v>180</v>
      </c>
      <c r="E7" s="53">
        <f ca="1">SQRT(L18/(D17-3))</f>
        <v>1.0162100640228738E-2</v>
      </c>
      <c r="F7" s="33"/>
      <c r="G7" s="54">
        <f>+B22</f>
        <v>-2.8100999988964759E-3</v>
      </c>
      <c r="H7" s="33"/>
      <c r="K7" s="35" t="s">
        <v>181</v>
      </c>
      <c r="L7" s="33" t="s">
        <v>182</v>
      </c>
      <c r="M7" s="33">
        <f ca="1">+D17*M1-D18*M2+F18*M3</f>
        <v>0.81659953963597554</v>
      </c>
      <c r="N7" s="33"/>
      <c r="O7" s="33"/>
      <c r="P7" s="33"/>
      <c r="Q7" s="33"/>
      <c r="R7" s="33">
        <v>7</v>
      </c>
      <c r="S7" s="33" t="s">
        <v>183</v>
      </c>
    </row>
    <row r="8" spans="1:19">
      <c r="B8" s="33"/>
      <c r="C8" s="33"/>
      <c r="D8" s="34" t="s">
        <v>225</v>
      </c>
      <c r="E8" s="33"/>
      <c r="F8" s="65">
        <f ca="1">CORREL(INDIRECT(E12):INDIRECT(E13),INDIRECT(K12):INDIRECT(K13))</f>
        <v>0.97301075305865747</v>
      </c>
      <c r="G8" s="53"/>
      <c r="H8" s="33"/>
      <c r="I8" s="54"/>
      <c r="J8" s="33"/>
      <c r="K8" s="33"/>
      <c r="L8" s="33"/>
      <c r="M8" s="33"/>
      <c r="N8" s="33"/>
      <c r="O8" s="33"/>
      <c r="P8" s="33"/>
      <c r="Q8" s="33"/>
      <c r="R8" s="33">
        <v>8</v>
      </c>
      <c r="S8" s="33" t="s">
        <v>184</v>
      </c>
    </row>
    <row r="9" spans="1:19">
      <c r="A9" s="33"/>
      <c r="B9" s="33"/>
      <c r="C9" s="33"/>
      <c r="D9" s="33"/>
      <c r="E9" s="66">
        <f ca="1">E6*G6</f>
        <v>1.2363380483476052E-8</v>
      </c>
      <c r="F9" s="67">
        <f ca="1">H6</f>
        <v>6.9589961095280567E-2</v>
      </c>
      <c r="G9" s="68">
        <f ca="1">F8</f>
        <v>0.97301075305865747</v>
      </c>
      <c r="H9" s="33"/>
      <c r="I9" s="54"/>
      <c r="J9" s="33"/>
      <c r="K9" s="33"/>
      <c r="L9" s="33"/>
      <c r="M9" s="33"/>
      <c r="N9" s="33"/>
      <c r="O9" s="33"/>
      <c r="P9" s="33"/>
      <c r="Q9" s="33"/>
      <c r="R9" s="33">
        <v>9</v>
      </c>
      <c r="S9" s="33" t="s">
        <v>145</v>
      </c>
    </row>
    <row r="10" spans="1:19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>
        <v>10</v>
      </c>
      <c r="S10" s="33" t="s">
        <v>185</v>
      </c>
    </row>
    <row r="11" spans="1:19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>
        <v>11</v>
      </c>
      <c r="S11" s="33" t="s">
        <v>112</v>
      </c>
    </row>
    <row r="12" spans="1:19">
      <c r="A12" s="55">
        <v>21</v>
      </c>
      <c r="B12" s="33" t="s">
        <v>186</v>
      </c>
      <c r="C12" s="56">
        <v>21</v>
      </c>
      <c r="D12" s="5" t="str">
        <f>D$15&amp;$C12</f>
        <v>D21</v>
      </c>
      <c r="E12" s="5" t="str">
        <f t="shared" ref="E12:O12" si="0">E15&amp;$C12</f>
        <v>E21</v>
      </c>
      <c r="F12" s="5" t="str">
        <f t="shared" si="0"/>
        <v>F21</v>
      </c>
      <c r="G12" s="5" t="str">
        <f t="shared" si="0"/>
        <v>G21</v>
      </c>
      <c r="H12" s="5" t="str">
        <f t="shared" si="0"/>
        <v>H21</v>
      </c>
      <c r="I12" s="5" t="str">
        <f t="shared" si="0"/>
        <v>I21</v>
      </c>
      <c r="J12" s="5" t="str">
        <f t="shared" si="0"/>
        <v>J21</v>
      </c>
      <c r="K12" s="5" t="str">
        <f t="shared" si="0"/>
        <v>K21</v>
      </c>
      <c r="L12" s="5" t="str">
        <f t="shared" si="0"/>
        <v>L21</v>
      </c>
      <c r="M12" s="5" t="str">
        <f t="shared" si="0"/>
        <v>M21</v>
      </c>
      <c r="N12" s="5" t="str">
        <f t="shared" si="0"/>
        <v>N21</v>
      </c>
      <c r="O12" s="5" t="str">
        <f t="shared" si="0"/>
        <v>O21</v>
      </c>
      <c r="P12" s="33"/>
      <c r="Q12" s="33"/>
      <c r="R12" s="33">
        <v>12</v>
      </c>
      <c r="S12" s="33" t="s">
        <v>187</v>
      </c>
    </row>
    <row r="13" spans="1:19">
      <c r="A13" s="55">
        <f>20+COUNT(A21:A1449)</f>
        <v>83</v>
      </c>
      <c r="B13" s="33" t="s">
        <v>188</v>
      </c>
      <c r="C13" s="56">
        <v>83</v>
      </c>
      <c r="D13" s="5" t="str">
        <f>D$15&amp;$C13</f>
        <v>D83</v>
      </c>
      <c r="E13" s="5" t="str">
        <f t="shared" ref="E13:O13" si="1">E$15&amp;$C13</f>
        <v>E83</v>
      </c>
      <c r="F13" s="5" t="str">
        <f t="shared" si="1"/>
        <v>F83</v>
      </c>
      <c r="G13" s="5" t="str">
        <f t="shared" si="1"/>
        <v>G83</v>
      </c>
      <c r="H13" s="5" t="str">
        <f t="shared" si="1"/>
        <v>H83</v>
      </c>
      <c r="I13" s="5" t="str">
        <f t="shared" si="1"/>
        <v>I83</v>
      </c>
      <c r="J13" s="5" t="str">
        <f t="shared" si="1"/>
        <v>J83</v>
      </c>
      <c r="K13" s="5" t="str">
        <f t="shared" si="1"/>
        <v>K83</v>
      </c>
      <c r="L13" s="5" t="str">
        <f t="shared" si="1"/>
        <v>L83</v>
      </c>
      <c r="M13" s="5" t="str">
        <f t="shared" si="1"/>
        <v>M83</v>
      </c>
      <c r="N13" s="5" t="str">
        <f t="shared" si="1"/>
        <v>N83</v>
      </c>
      <c r="O13" s="5" t="str">
        <f t="shared" si="1"/>
        <v>O83</v>
      </c>
      <c r="P13" s="33"/>
      <c r="Q13" s="33"/>
      <c r="R13" s="33">
        <v>13</v>
      </c>
      <c r="S13" s="33" t="s">
        <v>189</v>
      </c>
    </row>
    <row r="14" spans="1:19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>
        <v>14</v>
      </c>
      <c r="S14" s="33" t="s">
        <v>190</v>
      </c>
    </row>
    <row r="15" spans="1:19">
      <c r="A15" s="5"/>
      <c r="B15" s="33"/>
      <c r="C15" s="33"/>
      <c r="D15" s="5" t="str">
        <f t="shared" ref="D15:O15" si="2">VLOOKUP(D16,$R1:$S26,2,FALSE)</f>
        <v>D</v>
      </c>
      <c r="E15" s="5" t="str">
        <f t="shared" si="2"/>
        <v>E</v>
      </c>
      <c r="F15" s="5" t="str">
        <f t="shared" si="2"/>
        <v>F</v>
      </c>
      <c r="G15" s="5" t="str">
        <f t="shared" si="2"/>
        <v>G</v>
      </c>
      <c r="H15" s="5" t="str">
        <f t="shared" si="2"/>
        <v>H</v>
      </c>
      <c r="I15" s="5" t="str">
        <f t="shared" si="2"/>
        <v>I</v>
      </c>
      <c r="J15" s="5" t="str">
        <f t="shared" si="2"/>
        <v>J</v>
      </c>
      <c r="K15" s="5" t="str">
        <f t="shared" si="2"/>
        <v>K</v>
      </c>
      <c r="L15" s="5" t="str">
        <f t="shared" si="2"/>
        <v>L</v>
      </c>
      <c r="M15" s="5" t="str">
        <f t="shared" si="2"/>
        <v>M</v>
      </c>
      <c r="N15" s="5" t="str">
        <f t="shared" si="2"/>
        <v>N</v>
      </c>
      <c r="O15" s="5" t="str">
        <f t="shared" si="2"/>
        <v>O</v>
      </c>
      <c r="P15" s="33"/>
      <c r="Q15" s="33"/>
      <c r="R15" s="33">
        <v>15</v>
      </c>
      <c r="S15" s="33" t="s">
        <v>191</v>
      </c>
    </row>
    <row r="16" spans="1:19">
      <c r="A16" s="5"/>
      <c r="B16" s="33"/>
      <c r="C16" s="33"/>
      <c r="D16" s="5">
        <f>COLUMN()</f>
        <v>4</v>
      </c>
      <c r="E16" s="5">
        <f>COLUMN()</f>
        <v>5</v>
      </c>
      <c r="F16" s="5">
        <f>COLUMN()</f>
        <v>6</v>
      </c>
      <c r="G16" s="5">
        <f>COLUMN()</f>
        <v>7</v>
      </c>
      <c r="H16" s="5">
        <f>COLUMN()</f>
        <v>8</v>
      </c>
      <c r="I16" s="5">
        <f>COLUMN()</f>
        <v>9</v>
      </c>
      <c r="J16" s="5">
        <f>COLUMN()</f>
        <v>10</v>
      </c>
      <c r="K16" s="5">
        <f>COLUMN()</f>
        <v>11</v>
      </c>
      <c r="L16" s="5">
        <f>COLUMN()</f>
        <v>12</v>
      </c>
      <c r="M16" s="5">
        <f>COLUMN()</f>
        <v>13</v>
      </c>
      <c r="N16" s="5">
        <f>COLUMN()</f>
        <v>14</v>
      </c>
      <c r="O16" s="5">
        <f>COLUMN()</f>
        <v>15</v>
      </c>
      <c r="P16" s="33"/>
      <c r="Q16" s="33"/>
      <c r="R16" s="33">
        <v>16</v>
      </c>
      <c r="S16" s="33" t="s">
        <v>192</v>
      </c>
    </row>
    <row r="17" spans="1:19">
      <c r="A17" s="34" t="s">
        <v>193</v>
      </c>
      <c r="B17" s="33"/>
      <c r="C17" s="33" t="s">
        <v>194</v>
      </c>
      <c r="D17" s="33">
        <f>C13-C12+1</f>
        <v>63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>
        <v>17</v>
      </c>
      <c r="S17" s="33" t="s">
        <v>195</v>
      </c>
    </row>
    <row r="18" spans="1:19">
      <c r="A18" s="57">
        <v>10000</v>
      </c>
      <c r="B18" s="57">
        <v>1</v>
      </c>
      <c r="C18" s="33" t="s">
        <v>196</v>
      </c>
      <c r="D18" s="33">
        <f ca="1">SUM(INDIRECT(D12):INDIRECT(D13))</f>
        <v>6.3617999999999997</v>
      </c>
      <c r="E18" s="33">
        <f ca="1">SUM(INDIRECT(E12):INDIRECT(E13))</f>
        <v>1.9739446000749012</v>
      </c>
      <c r="F18" s="33">
        <f ca="1">SUM(INDIRECT(F12):INDIRECT(F13))</f>
        <v>1.5715351599999996</v>
      </c>
      <c r="G18" s="33">
        <f ca="1">SUM(INDIRECT(G12):INDIRECT(G13))</f>
        <v>0.33962483483400002</v>
      </c>
      <c r="H18" s="33">
        <f ca="1">SUM(INDIRECT(H12):INDIRECT(H13))</f>
        <v>8.8385831024422018E-2</v>
      </c>
      <c r="I18" s="33">
        <f ca="1">SUM(INDIRECT(I12):INDIRECT(I13))</f>
        <v>0.4866299405265192</v>
      </c>
      <c r="J18" s="33">
        <f ca="1">SUM(INDIRECT(J12):INDIRECT(J13))</f>
        <v>0.12243472997531549</v>
      </c>
      <c r="K18" s="33"/>
      <c r="L18" s="33">
        <f ca="1">SUM(INDIRECT(L12):INDIRECT(L13))</f>
        <v>6.1960973653282393E-3</v>
      </c>
      <c r="M18" s="33">
        <f ca="1">SQRT(SUM(INDIRECT(M12):INDIRECT(M13)))</f>
        <v>0.13869446902255922</v>
      </c>
      <c r="N18" s="33">
        <f ca="1">SQRT(SUM(INDIRECT(N12):INDIRECT(N13)))</f>
        <v>1.5906925391618045</v>
      </c>
      <c r="O18" s="33">
        <f ca="1">SQRT(SUM(INDIRECT(O12):INDIRECT(O13)))</f>
        <v>6.9136830783524355</v>
      </c>
      <c r="P18" s="33"/>
      <c r="Q18" s="33"/>
      <c r="R18" s="33">
        <v>18</v>
      </c>
      <c r="S18" s="33" t="s">
        <v>197</v>
      </c>
    </row>
    <row r="19" spans="1:19">
      <c r="A19" s="58" t="s">
        <v>198</v>
      </c>
      <c r="B19" s="33"/>
      <c r="C19" s="33"/>
      <c r="D19" s="59" t="s">
        <v>199</v>
      </c>
      <c r="E19" s="59" t="s">
        <v>200</v>
      </c>
      <c r="F19" s="59" t="s">
        <v>201</v>
      </c>
      <c r="G19" s="59" t="s">
        <v>202</v>
      </c>
      <c r="H19" s="59" t="s">
        <v>203</v>
      </c>
      <c r="I19" s="59" t="s">
        <v>204</v>
      </c>
      <c r="J19" s="59" t="s">
        <v>205</v>
      </c>
      <c r="K19" s="60"/>
      <c r="L19" s="60"/>
      <c r="M19" s="60"/>
      <c r="N19" s="60"/>
      <c r="O19" s="60"/>
      <c r="P19" s="33"/>
      <c r="Q19" s="33"/>
      <c r="R19" s="33">
        <v>19</v>
      </c>
      <c r="S19" s="33" t="s">
        <v>206</v>
      </c>
    </row>
    <row r="20" spans="1:19" ht="15" thickBot="1">
      <c r="A20" s="8" t="s">
        <v>207</v>
      </c>
      <c r="B20" s="8" t="s">
        <v>208</v>
      </c>
      <c r="C20" s="33"/>
      <c r="D20" s="8" t="s">
        <v>207</v>
      </c>
      <c r="E20" s="8" t="s">
        <v>208</v>
      </c>
      <c r="F20" s="8" t="s">
        <v>209</v>
      </c>
      <c r="G20" s="8" t="s">
        <v>210</v>
      </c>
      <c r="H20" s="8" t="s">
        <v>211</v>
      </c>
      <c r="I20" s="8" t="s">
        <v>212</v>
      </c>
      <c r="J20" s="8" t="s">
        <v>213</v>
      </c>
      <c r="K20" s="61" t="s">
        <v>214</v>
      </c>
      <c r="L20" s="8" t="s">
        <v>215</v>
      </c>
      <c r="M20" s="8" t="s">
        <v>216</v>
      </c>
      <c r="N20" s="8" t="s">
        <v>217</v>
      </c>
      <c r="O20" s="8" t="s">
        <v>218</v>
      </c>
      <c r="P20" s="36" t="s">
        <v>219</v>
      </c>
      <c r="Q20" s="33"/>
      <c r="R20" s="33">
        <v>20</v>
      </c>
      <c r="S20" s="33" t="s">
        <v>220</v>
      </c>
    </row>
    <row r="21" spans="1:19">
      <c r="A21" s="62">
        <v>-1585</v>
      </c>
      <c r="B21" s="62">
        <v>-2.9499499993107747E-2</v>
      </c>
      <c r="C21" s="33"/>
      <c r="D21" s="63">
        <f t="shared" ref="D21:D52" si="3">A21/A$18</f>
        <v>-0.1585</v>
      </c>
      <c r="E21" s="63">
        <f t="shared" ref="E21:E52" si="4">B21/B$18</f>
        <v>-2.9499499993107747E-2</v>
      </c>
      <c r="F21" s="55">
        <f>D21*D21</f>
        <v>2.5122250000000002E-2</v>
      </c>
      <c r="G21" s="55">
        <f>D21*F21</f>
        <v>-3.9818766250000002E-3</v>
      </c>
      <c r="H21" s="55">
        <f>F21*F21</f>
        <v>6.3112744506250008E-4</v>
      </c>
      <c r="I21" s="55">
        <f>E21*D21</f>
        <v>4.6756707489075781E-3</v>
      </c>
      <c r="J21" s="55">
        <f>I21*D21</f>
        <v>-7.4109381370185119E-4</v>
      </c>
      <c r="K21" s="55">
        <f t="shared" ref="K21:K84" ca="1" si="5">+E$4+E$5*D21+E$6*D21^2</f>
        <v>1.3787062256577796E-2</v>
      </c>
      <c r="L21" s="55">
        <f ca="1">+(K21-E21)^2</f>
        <v>1.8737264713959015E-3</v>
      </c>
      <c r="M21" s="55">
        <f t="shared" ref="M21:M52" ca="1" si="6">(M$1-M$2*D21+M$3*F21)^2</f>
        <v>4.1282295933036983E-4</v>
      </c>
      <c r="N21" s="55">
        <f t="shared" ref="N21:N52" ca="1" si="7">(-M$2+M$4*D21-M$5*F21)^2</f>
        <v>0.64970701026515143</v>
      </c>
      <c r="O21" s="55">
        <f t="shared" ref="O21:O52" ca="1" si="8">+(M$3-D21*M$5+F21*M$6)^2</f>
        <v>8.809542902376851</v>
      </c>
      <c r="P21" s="33">
        <f ca="1">+E21-K21</f>
        <v>-4.3286562249685544E-2</v>
      </c>
      <c r="Q21" s="33"/>
      <c r="R21" s="33">
        <v>21</v>
      </c>
      <c r="S21" s="33" t="s">
        <v>221</v>
      </c>
    </row>
    <row r="22" spans="1:19">
      <c r="A22" s="62">
        <v>-983</v>
      </c>
      <c r="B22" s="62">
        <v>-2.8100999988964759E-3</v>
      </c>
      <c r="C22" s="33"/>
      <c r="D22" s="63">
        <f t="shared" si="3"/>
        <v>-9.8299999999999998E-2</v>
      </c>
      <c r="E22" s="63">
        <f t="shared" si="4"/>
        <v>-2.8100999988964759E-3</v>
      </c>
      <c r="F22" s="55">
        <f t="shared" ref="F22:F85" si="9">D22*D22</f>
        <v>9.6628900000000004E-3</v>
      </c>
      <c r="G22" s="55">
        <f t="shared" ref="G22:G85" si="10">D22*F22</f>
        <v>-9.4986208699999997E-4</v>
      </c>
      <c r="H22" s="55">
        <f t="shared" ref="H22:H85" si="11">F22*F22</f>
        <v>9.3371443152100002E-5</v>
      </c>
      <c r="I22" s="55">
        <f t="shared" ref="I22:I85" si="12">E22*D22</f>
        <v>2.7623282989152356E-4</v>
      </c>
      <c r="J22" s="55">
        <f t="shared" ref="J22:J85" si="13">I22*D22</f>
        <v>-2.7153687178336765E-5</v>
      </c>
      <c r="K22" s="55">
        <f t="shared" ca="1" si="5"/>
        <v>-1.204533183626115E-3</v>
      </c>
      <c r="L22" s="55">
        <f t="shared" ref="L22:L85" ca="1" si="14">+(K22-E22)^2</f>
        <v>2.5778447982974091E-6</v>
      </c>
      <c r="M22" s="55">
        <f t="shared" ca="1" si="6"/>
        <v>5.4649094093967726E-4</v>
      </c>
      <c r="N22" s="55">
        <f t="shared" ca="1" si="7"/>
        <v>0.19651012530568077</v>
      </c>
      <c r="O22" s="55">
        <f t="shared" ca="1" si="8"/>
        <v>1.8961065622123807</v>
      </c>
      <c r="P22" s="33">
        <f t="shared" ref="P22:P85" ca="1" si="15">+E22-K22</f>
        <v>-1.6055668152703609E-3</v>
      </c>
      <c r="Q22" s="33"/>
      <c r="R22" s="33">
        <v>22</v>
      </c>
      <c r="S22" s="33" t="s">
        <v>222</v>
      </c>
    </row>
    <row r="23" spans="1:19">
      <c r="A23" s="62">
        <v>-970</v>
      </c>
      <c r="B23" s="62">
        <v>-4.6589999983552843E-3</v>
      </c>
      <c r="C23" s="33"/>
      <c r="D23" s="63">
        <f t="shared" si="3"/>
        <v>-9.7000000000000003E-2</v>
      </c>
      <c r="E23" s="63">
        <f t="shared" si="4"/>
        <v>-4.6589999983552843E-3</v>
      </c>
      <c r="F23" s="55">
        <f t="shared" si="9"/>
        <v>9.4090000000000007E-3</v>
      </c>
      <c r="G23" s="55">
        <f t="shared" si="10"/>
        <v>-9.1267300000000013E-4</v>
      </c>
      <c r="H23" s="55">
        <f t="shared" si="11"/>
        <v>8.8529281000000008E-5</v>
      </c>
      <c r="I23" s="55">
        <f t="shared" si="12"/>
        <v>4.5192299984046259E-4</v>
      </c>
      <c r="J23" s="55">
        <f t="shared" si="13"/>
        <v>-4.3836530984524875E-5</v>
      </c>
      <c r="K23" s="55">
        <f t="shared" ca="1" si="5"/>
        <v>-1.4294267286252601E-3</v>
      </c>
      <c r="L23" s="55">
        <f t="shared" ca="1" si="14"/>
        <v>1.043014350455468E-5</v>
      </c>
      <c r="M23" s="55">
        <f t="shared" ca="1" si="6"/>
        <v>5.4842584547181632E-4</v>
      </c>
      <c r="N23" s="55">
        <f t="shared" ca="1" si="7"/>
        <v>0.19042094337375662</v>
      </c>
      <c r="O23" s="55">
        <f t="shared" ca="1" si="8"/>
        <v>1.8152508559620535</v>
      </c>
      <c r="P23" s="33">
        <f t="shared" ca="1" si="15"/>
        <v>-3.2295732697300242E-3</v>
      </c>
      <c r="Q23" s="33"/>
      <c r="R23" s="33">
        <v>23</v>
      </c>
      <c r="S23" s="33" t="s">
        <v>223</v>
      </c>
    </row>
    <row r="24" spans="1:19">
      <c r="A24" s="62">
        <v>-866</v>
      </c>
      <c r="B24" s="62">
        <v>-2.4501999942003749E-3</v>
      </c>
      <c r="C24" s="33"/>
      <c r="D24" s="63">
        <f t="shared" si="3"/>
        <v>-8.6599999999999996E-2</v>
      </c>
      <c r="E24" s="63">
        <f t="shared" si="4"/>
        <v>-2.4501999942003749E-3</v>
      </c>
      <c r="F24" s="55">
        <f t="shared" si="9"/>
        <v>7.4995599999999997E-3</v>
      </c>
      <c r="G24" s="55">
        <f t="shared" si="10"/>
        <v>-6.4946189599999994E-4</v>
      </c>
      <c r="H24" s="55">
        <f t="shared" si="11"/>
        <v>5.6243400193599996E-5</v>
      </c>
      <c r="I24" s="55">
        <f t="shared" si="12"/>
        <v>2.1218731949775247E-4</v>
      </c>
      <c r="J24" s="55">
        <f t="shared" si="13"/>
        <v>-1.8375421868505362E-5</v>
      </c>
      <c r="K24" s="55">
        <f t="shared" ca="1" si="5"/>
        <v>-3.0781374748954857E-3</v>
      </c>
      <c r="L24" s="55">
        <f t="shared" ca="1" si="14"/>
        <v>3.9430547966172257E-7</v>
      </c>
      <c r="M24" s="55">
        <f t="shared" ca="1" si="6"/>
        <v>5.6224312413999497E-4</v>
      </c>
      <c r="N24" s="55">
        <f t="shared" ca="1" si="7"/>
        <v>0.14621623318399643</v>
      </c>
      <c r="O24" s="55">
        <f t="shared" ca="1" si="8"/>
        <v>1.2476884025797335</v>
      </c>
      <c r="P24" s="33">
        <f t="shared" ca="1" si="15"/>
        <v>6.2793748069511074E-4</v>
      </c>
      <c r="Q24" s="33"/>
      <c r="R24" s="33">
        <v>24</v>
      </c>
      <c r="S24" s="33" t="s">
        <v>207</v>
      </c>
    </row>
    <row r="25" spans="1:19">
      <c r="A25" s="62">
        <v>-833</v>
      </c>
      <c r="B25" s="62">
        <v>7.3948999997810461E-3</v>
      </c>
      <c r="C25" s="33"/>
      <c r="D25" s="63">
        <f t="shared" si="3"/>
        <v>-8.3299999999999999E-2</v>
      </c>
      <c r="E25" s="63">
        <f t="shared" si="4"/>
        <v>7.3948999997810461E-3</v>
      </c>
      <c r="F25" s="55">
        <f t="shared" si="9"/>
        <v>6.9388899999999996E-3</v>
      </c>
      <c r="G25" s="55">
        <f t="shared" si="10"/>
        <v>-5.7800953700000001E-4</v>
      </c>
      <c r="H25" s="55">
        <f t="shared" si="11"/>
        <v>4.8148194432099998E-5</v>
      </c>
      <c r="I25" s="55">
        <f t="shared" si="12"/>
        <v>-6.1599516998176113E-4</v>
      </c>
      <c r="J25" s="55">
        <f t="shared" si="13"/>
        <v>5.1312397659480702E-5</v>
      </c>
      <c r="K25" s="55">
        <f t="shared" ca="1" si="5"/>
        <v>-3.5453912339115899E-3</v>
      </c>
      <c r="L25" s="55">
        <f t="shared" ca="1" si="14"/>
        <v>1.1968997227801194E-4</v>
      </c>
      <c r="M25" s="55">
        <f t="shared" ca="1" si="6"/>
        <v>5.6599826704268675E-4</v>
      </c>
      <c r="N25" s="55">
        <f t="shared" ca="1" si="7"/>
        <v>0.13378487371084891</v>
      </c>
      <c r="O25" s="55">
        <f t="shared" ca="1" si="8"/>
        <v>1.0953005294103371</v>
      </c>
      <c r="P25" s="33">
        <f t="shared" ca="1" si="15"/>
        <v>1.0940291233692636E-2</v>
      </c>
      <c r="Q25" s="33"/>
      <c r="R25" s="33">
        <v>25</v>
      </c>
      <c r="S25" s="33" t="s">
        <v>208</v>
      </c>
    </row>
    <row r="26" spans="1:19">
      <c r="A26" s="62">
        <v>-724</v>
      </c>
      <c r="B26" s="62">
        <v>-2.7228000035393052E-3</v>
      </c>
      <c r="C26" s="33"/>
      <c r="D26" s="63">
        <f t="shared" si="3"/>
        <v>-7.2400000000000006E-2</v>
      </c>
      <c r="E26" s="63">
        <f t="shared" si="4"/>
        <v>-2.7228000035393052E-3</v>
      </c>
      <c r="F26" s="55">
        <f t="shared" si="9"/>
        <v>5.2417600000000007E-3</v>
      </c>
      <c r="G26" s="55">
        <f t="shared" si="10"/>
        <v>-3.795034240000001E-4</v>
      </c>
      <c r="H26" s="55">
        <f t="shared" si="11"/>
        <v>2.7476047897600006E-5</v>
      </c>
      <c r="I26" s="55">
        <f t="shared" si="12"/>
        <v>1.9713072025624571E-4</v>
      </c>
      <c r="J26" s="55">
        <f t="shared" si="13"/>
        <v>-1.4272264146552191E-5</v>
      </c>
      <c r="K26" s="55">
        <f t="shared" ca="1" si="5"/>
        <v>-4.8973841560233525E-3</v>
      </c>
      <c r="L26" s="55">
        <f t="shared" ca="1" si="14"/>
        <v>4.7288162362347623E-6</v>
      </c>
      <c r="M26" s="55">
        <f t="shared" ca="1" si="6"/>
        <v>5.7619134600999072E-4</v>
      </c>
      <c r="N26" s="55">
        <f t="shared" ca="1" si="7"/>
        <v>9.7747968560095197E-2</v>
      </c>
      <c r="O26" s="55">
        <f t="shared" ca="1" si="8"/>
        <v>0.67729847464967696</v>
      </c>
      <c r="P26" s="33">
        <f t="shared" ca="1" si="15"/>
        <v>2.1745841524840473E-3</v>
      </c>
      <c r="Q26" s="33"/>
      <c r="R26" s="33">
        <v>26</v>
      </c>
      <c r="S26" s="33" t="s">
        <v>224</v>
      </c>
    </row>
    <row r="27" spans="1:19">
      <c r="A27" s="62">
        <v>-724</v>
      </c>
      <c r="B27" s="62">
        <v>2.7720000070985407E-4</v>
      </c>
      <c r="C27" s="33"/>
      <c r="D27" s="63">
        <f t="shared" si="3"/>
        <v>-7.2400000000000006E-2</v>
      </c>
      <c r="E27" s="63">
        <f t="shared" si="4"/>
        <v>2.7720000070985407E-4</v>
      </c>
      <c r="F27" s="55">
        <f t="shared" si="9"/>
        <v>5.2417600000000007E-3</v>
      </c>
      <c r="G27" s="55">
        <f t="shared" si="10"/>
        <v>-3.795034240000001E-4</v>
      </c>
      <c r="H27" s="55">
        <f t="shared" si="11"/>
        <v>2.7476047897600006E-5</v>
      </c>
      <c r="I27" s="55">
        <f t="shared" si="12"/>
        <v>-2.0069280051393436E-5</v>
      </c>
      <c r="J27" s="55">
        <f t="shared" si="13"/>
        <v>1.453015875720885E-6</v>
      </c>
      <c r="K27" s="55">
        <f t="shared" ca="1" si="5"/>
        <v>-4.8973841560233525E-3</v>
      </c>
      <c r="L27" s="55">
        <f t="shared" ca="1" si="14"/>
        <v>2.6776321195114311E-5</v>
      </c>
      <c r="M27" s="55">
        <f t="shared" ca="1" si="6"/>
        <v>5.7619134600999072E-4</v>
      </c>
      <c r="N27" s="55">
        <f t="shared" ca="1" si="7"/>
        <v>9.7747968560095197E-2</v>
      </c>
      <c r="O27" s="55">
        <f t="shared" ca="1" si="8"/>
        <v>0.67729847464967696</v>
      </c>
      <c r="P27" s="33">
        <f t="shared" ca="1" si="15"/>
        <v>5.1745841567332066E-3</v>
      </c>
      <c r="Q27" s="33"/>
      <c r="R27" s="33"/>
      <c r="S27" s="33"/>
    </row>
    <row r="28" spans="1:19">
      <c r="A28" s="62">
        <v>-605</v>
      </c>
      <c r="B28" s="62">
        <v>5.0650000048335642E-4</v>
      </c>
      <c r="C28" s="33"/>
      <c r="D28" s="63">
        <f t="shared" si="3"/>
        <v>-6.0499999999999998E-2</v>
      </c>
      <c r="E28" s="63">
        <f t="shared" si="4"/>
        <v>5.0650000048335642E-4</v>
      </c>
      <c r="F28" s="55">
        <f t="shared" si="9"/>
        <v>3.6602499999999999E-3</v>
      </c>
      <c r="G28" s="55">
        <f t="shared" si="10"/>
        <v>-2.2144512499999998E-4</v>
      </c>
      <c r="H28" s="55">
        <f t="shared" si="11"/>
        <v>1.3397430062499998E-5</v>
      </c>
      <c r="I28" s="55">
        <f t="shared" si="12"/>
        <v>-3.0643250029243062E-5</v>
      </c>
      <c r="J28" s="55">
        <f t="shared" si="13"/>
        <v>1.8539166267692051E-6</v>
      </c>
      <c r="K28" s="55">
        <f t="shared" ca="1" si="5"/>
        <v>-6.037969886757609E-3</v>
      </c>
      <c r="L28" s="55">
        <f t="shared" ca="1" si="14"/>
        <v>4.2830086105003771E-5</v>
      </c>
      <c r="M28" s="55">
        <f t="shared" ca="1" si="6"/>
        <v>5.8336526134785413E-4</v>
      </c>
      <c r="N28" s="55">
        <f t="shared" ca="1" si="7"/>
        <v>6.6433311166494868E-2</v>
      </c>
      <c r="O28" s="55">
        <f t="shared" ca="1" si="8"/>
        <v>0.35374659188345114</v>
      </c>
      <c r="P28" s="33">
        <f t="shared" ca="1" si="15"/>
        <v>6.5444698872409654E-3</v>
      </c>
      <c r="Q28" s="33"/>
      <c r="R28" s="33"/>
      <c r="S28" s="33"/>
    </row>
    <row r="29" spans="1:19">
      <c r="A29" s="62">
        <v>-427</v>
      </c>
      <c r="B29" s="62">
        <v>-4.1169000032823533E-3</v>
      </c>
      <c r="C29" s="33"/>
      <c r="D29" s="63">
        <f t="shared" si="3"/>
        <v>-4.2700000000000002E-2</v>
      </c>
      <c r="E29" s="63">
        <f t="shared" si="4"/>
        <v>-4.1169000032823533E-3</v>
      </c>
      <c r="F29" s="55">
        <f t="shared" si="9"/>
        <v>1.8232900000000002E-3</v>
      </c>
      <c r="G29" s="55">
        <f t="shared" si="10"/>
        <v>-7.7854483000000012E-5</v>
      </c>
      <c r="H29" s="55">
        <f t="shared" si="11"/>
        <v>3.3243864241000009E-6</v>
      </c>
      <c r="I29" s="55">
        <f t="shared" si="12"/>
        <v>1.7579163014015648E-4</v>
      </c>
      <c r="J29" s="55">
        <f t="shared" si="13"/>
        <v>-7.5063026069846825E-6</v>
      </c>
      <c r="K29" s="55">
        <f t="shared" ca="1" si="5"/>
        <v>-7.0904536331996525E-3</v>
      </c>
      <c r="L29" s="55">
        <f t="shared" ca="1" si="14"/>
        <v>8.8420211899943471E-6</v>
      </c>
      <c r="M29" s="55">
        <f t="shared" ca="1" si="6"/>
        <v>5.8623917029052984E-4</v>
      </c>
      <c r="N29" s="55">
        <f t="shared" ca="1" si="7"/>
        <v>3.2997839880865715E-2</v>
      </c>
      <c r="O29" s="55">
        <f t="shared" ca="1" si="8"/>
        <v>8.0852874654212356E-2</v>
      </c>
      <c r="P29" s="33">
        <f t="shared" ca="1" si="15"/>
        <v>2.9735536299172992E-3</v>
      </c>
      <c r="Q29" s="33"/>
      <c r="R29" s="33"/>
      <c r="S29" s="33"/>
    </row>
    <row r="30" spans="1:19">
      <c r="A30" s="62">
        <v>-414</v>
      </c>
      <c r="B30" s="62">
        <v>3.4199998481199145E-5</v>
      </c>
      <c r="C30" s="33"/>
      <c r="D30" s="63">
        <f t="shared" si="3"/>
        <v>-4.1399999999999999E-2</v>
      </c>
      <c r="E30" s="63">
        <f t="shared" si="4"/>
        <v>3.4199998481199145E-5</v>
      </c>
      <c r="F30" s="55">
        <f t="shared" si="9"/>
        <v>1.71396E-3</v>
      </c>
      <c r="G30" s="55">
        <f t="shared" si="10"/>
        <v>-7.0957944000000001E-5</v>
      </c>
      <c r="H30" s="55">
        <f t="shared" si="11"/>
        <v>2.9376588816000001E-6</v>
      </c>
      <c r="I30" s="55">
        <f t="shared" si="12"/>
        <v>-1.4158799371216446E-6</v>
      </c>
      <c r="J30" s="55">
        <f t="shared" si="13"/>
        <v>5.8617429396836083E-8</v>
      </c>
      <c r="K30" s="55">
        <f t="shared" ca="1" si="5"/>
        <v>-7.1366221499296681E-3</v>
      </c>
      <c r="L30" s="55">
        <f t="shared" ca="1" si="14"/>
        <v>5.1420690284139845E-5</v>
      </c>
      <c r="M30" s="55">
        <f t="shared" ca="1" si="6"/>
        <v>5.8607767683271277E-4</v>
      </c>
      <c r="N30" s="55">
        <f t="shared" ca="1" si="7"/>
        <v>3.1109449250303671E-2</v>
      </c>
      <c r="O30" s="55">
        <f t="shared" ca="1" si="8"/>
        <v>6.9236717687943067E-2</v>
      </c>
      <c r="P30" s="33">
        <f t="shared" ca="1" si="15"/>
        <v>7.1708221484108672E-3</v>
      </c>
      <c r="Q30" s="33"/>
      <c r="R30" s="33"/>
      <c r="S30" s="33"/>
    </row>
    <row r="31" spans="1:19">
      <c r="A31" s="62">
        <v>-318</v>
      </c>
      <c r="B31" s="62">
        <v>-4.2345999972894788E-3</v>
      </c>
      <c r="C31" s="33"/>
      <c r="D31" s="63">
        <f t="shared" si="3"/>
        <v>-3.1800000000000002E-2</v>
      </c>
      <c r="E31" s="63">
        <f t="shared" si="4"/>
        <v>-4.2345999972894788E-3</v>
      </c>
      <c r="F31" s="55">
        <f t="shared" si="9"/>
        <v>1.0112400000000001E-3</v>
      </c>
      <c r="G31" s="55">
        <f t="shared" si="10"/>
        <v>-3.2157432000000006E-5</v>
      </c>
      <c r="H31" s="55">
        <f t="shared" si="11"/>
        <v>1.0226063376000002E-6</v>
      </c>
      <c r="I31" s="55">
        <f t="shared" si="12"/>
        <v>1.3466027991380542E-4</v>
      </c>
      <c r="J31" s="55">
        <f t="shared" si="13"/>
        <v>-4.2821969012590124E-6</v>
      </c>
      <c r="K31" s="55">
        <f t="shared" ca="1" si="5"/>
        <v>-7.3481884754799196E-3</v>
      </c>
      <c r="L31" s="55">
        <f t="shared" ca="1" si="14"/>
        <v>9.6944332115202648E-6</v>
      </c>
      <c r="M31" s="55">
        <f t="shared" ca="1" si="6"/>
        <v>5.8332240524861087E-4</v>
      </c>
      <c r="N31" s="55">
        <f t="shared" ca="1" si="7"/>
        <v>1.9216140105518816E-2</v>
      </c>
      <c r="O31" s="55">
        <f t="shared" ca="1" si="8"/>
        <v>1.2671836484797711E-2</v>
      </c>
      <c r="P31" s="33">
        <f t="shared" ca="1" si="15"/>
        <v>3.1135884781904408E-3</v>
      </c>
      <c r="Q31" s="33"/>
      <c r="R31" s="33"/>
      <c r="S31" s="33"/>
    </row>
    <row r="32" spans="1:19">
      <c r="A32" s="62">
        <v>-181</v>
      </c>
      <c r="B32" s="62">
        <v>1.2819300005503464E-2</v>
      </c>
      <c r="C32" s="33"/>
      <c r="D32" s="63">
        <f t="shared" si="3"/>
        <v>-1.8100000000000002E-2</v>
      </c>
      <c r="E32" s="63">
        <f t="shared" si="4"/>
        <v>1.2819300005503464E-2</v>
      </c>
      <c r="F32" s="55">
        <f t="shared" si="9"/>
        <v>3.2761000000000004E-4</v>
      </c>
      <c r="G32" s="55">
        <f t="shared" si="10"/>
        <v>-5.9297410000000015E-6</v>
      </c>
      <c r="H32" s="55">
        <f t="shared" si="11"/>
        <v>1.0732831210000002E-7</v>
      </c>
      <c r="I32" s="55">
        <f t="shared" si="12"/>
        <v>-2.3202933009961273E-4</v>
      </c>
      <c r="J32" s="55">
        <f t="shared" si="13"/>
        <v>4.1997308748029912E-6</v>
      </c>
      <c r="K32" s="55">
        <f t="shared" ca="1" si="5"/>
        <v>-7.2554597841542169E-3</v>
      </c>
      <c r="L32" s="55">
        <f t="shared" ca="1" si="14"/>
        <v>4.0299598061245686E-4</v>
      </c>
      <c r="M32" s="55">
        <f t="shared" ca="1" si="6"/>
        <v>5.7466140056629733E-4</v>
      </c>
      <c r="N32" s="55">
        <f t="shared" ca="1" si="7"/>
        <v>7.8108967940134274E-3</v>
      </c>
      <c r="O32" s="55">
        <f t="shared" ca="1" si="8"/>
        <v>6.990119304325697E-3</v>
      </c>
      <c r="P32" s="33">
        <f t="shared" ca="1" si="15"/>
        <v>2.0074759789657681E-2</v>
      </c>
      <c r="Q32" s="33"/>
      <c r="R32" s="33"/>
      <c r="S32" s="33"/>
    </row>
    <row r="33" spans="1:19">
      <c r="A33" s="62">
        <v>-163</v>
      </c>
      <c r="B33" s="62">
        <v>-1.3561000014306046E-3</v>
      </c>
      <c r="C33" s="33"/>
      <c r="D33" s="63">
        <f t="shared" si="3"/>
        <v>-1.6299999999999999E-2</v>
      </c>
      <c r="E33" s="63">
        <f t="shared" si="4"/>
        <v>-1.3561000014306046E-3</v>
      </c>
      <c r="F33" s="55">
        <f t="shared" si="9"/>
        <v>2.6568999999999996E-4</v>
      </c>
      <c r="G33" s="55">
        <f t="shared" si="10"/>
        <v>-4.3307469999999993E-6</v>
      </c>
      <c r="H33" s="55">
        <f t="shared" si="11"/>
        <v>7.0591176099999972E-8</v>
      </c>
      <c r="I33" s="55">
        <f t="shared" si="12"/>
        <v>2.2104430023318854E-5</v>
      </c>
      <c r="J33" s="55">
        <f t="shared" si="13"/>
        <v>-3.6030220938009728E-7</v>
      </c>
      <c r="K33" s="55">
        <f t="shared" ca="1" si="5"/>
        <v>-7.2087826208982924E-3</v>
      </c>
      <c r="L33" s="55">
        <f t="shared" ca="1" si="14"/>
        <v>3.4253893844219153E-5</v>
      </c>
      <c r="M33" s="55">
        <f t="shared" ca="1" si="6"/>
        <v>5.731152932180524E-4</v>
      </c>
      <c r="N33" s="55">
        <f t="shared" ca="1" si="7"/>
        <v>6.73975752065101E-3</v>
      </c>
      <c r="O33" s="55">
        <f t="shared" ca="1" si="8"/>
        <v>1.1609804328166953E-2</v>
      </c>
      <c r="P33" s="33">
        <f t="shared" ca="1" si="15"/>
        <v>5.8526826194676878E-3</v>
      </c>
      <c r="Q33" s="33"/>
      <c r="R33" s="33"/>
      <c r="S33" s="33"/>
    </row>
    <row r="34" spans="1:19">
      <c r="A34" s="62">
        <v>-122</v>
      </c>
      <c r="B34" s="62">
        <v>-5.0333999970462173E-3</v>
      </c>
      <c r="C34" s="33"/>
      <c r="D34" s="63">
        <f t="shared" si="3"/>
        <v>-1.2200000000000001E-2</v>
      </c>
      <c r="E34" s="63">
        <f t="shared" si="4"/>
        <v>-5.0333999970462173E-3</v>
      </c>
      <c r="F34" s="55">
        <f t="shared" si="9"/>
        <v>1.4884000000000002E-4</v>
      </c>
      <c r="G34" s="55">
        <f t="shared" si="10"/>
        <v>-1.8158480000000003E-6</v>
      </c>
      <c r="H34" s="55">
        <f t="shared" si="11"/>
        <v>2.2153345600000004E-8</v>
      </c>
      <c r="I34" s="55">
        <f t="shared" si="12"/>
        <v>6.1407479963963854E-5</v>
      </c>
      <c r="J34" s="55">
        <f t="shared" si="13"/>
        <v>-7.4917125556035907E-7</v>
      </c>
      <c r="K34" s="55">
        <f t="shared" ca="1" si="5"/>
        <v>-7.0725553983147131E-3</v>
      </c>
      <c r="L34" s="55">
        <f t="shared" ca="1" si="14"/>
        <v>4.1581547505224802E-6</v>
      </c>
      <c r="M34" s="55">
        <f t="shared" ca="1" si="6"/>
        <v>5.6924453460304217E-4</v>
      </c>
      <c r="N34" s="55">
        <f t="shared" ca="1" si="7"/>
        <v>4.632150833692057E-3</v>
      </c>
      <c r="O34" s="55">
        <f t="shared" ca="1" si="8"/>
        <v>2.6025004235707926E-2</v>
      </c>
      <c r="P34" s="33">
        <f t="shared" ca="1" si="15"/>
        <v>2.0391554012684958E-3</v>
      </c>
      <c r="Q34" s="33"/>
      <c r="R34" s="33"/>
      <c r="S34" s="33"/>
    </row>
    <row r="35" spans="1:19">
      <c r="A35" s="62">
        <v>-44</v>
      </c>
      <c r="B35" s="62">
        <v>1.873200002592057E-3</v>
      </c>
      <c r="C35" s="33"/>
      <c r="D35" s="63">
        <f t="shared" si="3"/>
        <v>-4.4000000000000003E-3</v>
      </c>
      <c r="E35" s="63">
        <f t="shared" si="4"/>
        <v>1.873200002592057E-3</v>
      </c>
      <c r="F35" s="55">
        <f t="shared" si="9"/>
        <v>1.9360000000000001E-5</v>
      </c>
      <c r="G35" s="55">
        <f t="shared" si="10"/>
        <v>-8.5184000000000004E-8</v>
      </c>
      <c r="H35" s="55">
        <f t="shared" si="11"/>
        <v>3.7480960000000005E-10</v>
      </c>
      <c r="I35" s="55">
        <f t="shared" si="12"/>
        <v>-8.2420800114050518E-6</v>
      </c>
      <c r="J35" s="55">
        <f t="shared" si="13"/>
        <v>3.6265152050182232E-8</v>
      </c>
      <c r="K35" s="55">
        <f t="shared" ca="1" si="5"/>
        <v>-6.6986345162397916E-3</v>
      </c>
      <c r="L35" s="55">
        <f t="shared" ca="1" si="14"/>
        <v>7.3476347018237238E-5</v>
      </c>
      <c r="M35" s="55">
        <f t="shared" ca="1" si="6"/>
        <v>5.6055748506892084E-4</v>
      </c>
      <c r="N35" s="55">
        <f t="shared" ca="1" si="7"/>
        <v>1.7990372501850255E-3</v>
      </c>
      <c r="O35" s="55">
        <f t="shared" ca="1" si="8"/>
        <v>6.6466276963947052E-2</v>
      </c>
      <c r="P35" s="33">
        <f t="shared" ca="1" si="15"/>
        <v>8.5718345188318494E-3</v>
      </c>
      <c r="Q35" s="33"/>
      <c r="R35" s="33"/>
      <c r="S35" s="33"/>
    </row>
    <row r="36" spans="1:19">
      <c r="A36" s="62">
        <v>0</v>
      </c>
      <c r="B36" s="62">
        <v>-2.9999999969732016E-3</v>
      </c>
      <c r="C36" s="33"/>
      <c r="D36" s="63">
        <f t="shared" si="3"/>
        <v>0</v>
      </c>
      <c r="E36" s="63">
        <f t="shared" si="4"/>
        <v>-2.9999999969732016E-3</v>
      </c>
      <c r="F36" s="55">
        <f t="shared" si="9"/>
        <v>0</v>
      </c>
      <c r="G36" s="55">
        <f t="shared" si="10"/>
        <v>0</v>
      </c>
      <c r="H36" s="55">
        <f t="shared" si="11"/>
        <v>0</v>
      </c>
      <c r="I36" s="55">
        <f t="shared" si="12"/>
        <v>0</v>
      </c>
      <c r="J36" s="55">
        <f t="shared" si="13"/>
        <v>0</v>
      </c>
      <c r="K36" s="55">
        <f t="shared" ca="1" si="5"/>
        <v>-6.4213381614545359E-3</v>
      </c>
      <c r="L36" s="55">
        <f t="shared" ca="1" si="14"/>
        <v>1.1705554835736505E-5</v>
      </c>
      <c r="M36" s="55">
        <f t="shared" ca="1" si="6"/>
        <v>5.5490457762851734E-4</v>
      </c>
      <c r="N36" s="55">
        <f t="shared" ca="1" si="7"/>
        <v>8.1570848129177364E-4</v>
      </c>
      <c r="O36" s="55">
        <f t="shared" ca="1" si="8"/>
        <v>9.5541255152516852E-2</v>
      </c>
      <c r="P36" s="33">
        <f t="shared" ca="1" si="15"/>
        <v>3.4213381644813343E-3</v>
      </c>
      <c r="Q36" s="33"/>
      <c r="R36" s="33"/>
      <c r="S36" s="33"/>
    </row>
    <row r="37" spans="1:19">
      <c r="A37" s="62">
        <v>0</v>
      </c>
      <c r="B37" s="62">
        <v>0</v>
      </c>
      <c r="C37" s="33"/>
      <c r="D37" s="63">
        <f t="shared" si="3"/>
        <v>0</v>
      </c>
      <c r="E37" s="63">
        <f t="shared" si="4"/>
        <v>0</v>
      </c>
      <c r="F37" s="55">
        <f t="shared" si="9"/>
        <v>0</v>
      </c>
      <c r="G37" s="55">
        <f t="shared" si="10"/>
        <v>0</v>
      </c>
      <c r="H37" s="55">
        <f t="shared" si="11"/>
        <v>0</v>
      </c>
      <c r="I37" s="55">
        <f t="shared" si="12"/>
        <v>0</v>
      </c>
      <c r="J37" s="55">
        <f t="shared" si="13"/>
        <v>0</v>
      </c>
      <c r="K37" s="55">
        <f t="shared" ca="1" si="5"/>
        <v>-6.4213381614545359E-3</v>
      </c>
      <c r="L37" s="55">
        <f t="shared" ca="1" si="14"/>
        <v>4.123358378375232E-5</v>
      </c>
      <c r="M37" s="55">
        <f t="shared" ca="1" si="6"/>
        <v>5.5490457762851734E-4</v>
      </c>
      <c r="N37" s="55">
        <f t="shared" ca="1" si="7"/>
        <v>8.1570848129177364E-4</v>
      </c>
      <c r="O37" s="55">
        <f t="shared" ca="1" si="8"/>
        <v>9.5541255152516852E-2</v>
      </c>
      <c r="P37" s="33">
        <f t="shared" ca="1" si="15"/>
        <v>6.4213381614545359E-3</v>
      </c>
      <c r="Q37" s="33"/>
      <c r="R37" s="33"/>
      <c r="S37" s="33"/>
    </row>
    <row r="38" spans="1:19">
      <c r="A38" s="62">
        <v>5</v>
      </c>
      <c r="B38" s="62">
        <v>3.673500003060326E-3</v>
      </c>
      <c r="C38" s="33"/>
      <c r="D38" s="63">
        <f t="shared" si="3"/>
        <v>5.0000000000000001E-4</v>
      </c>
      <c r="E38" s="63">
        <f t="shared" si="4"/>
        <v>3.673500003060326E-3</v>
      </c>
      <c r="F38" s="55">
        <f t="shared" si="9"/>
        <v>2.4999999999999999E-7</v>
      </c>
      <c r="G38" s="55">
        <f t="shared" si="10"/>
        <v>1.2500000000000001E-10</v>
      </c>
      <c r="H38" s="55">
        <f t="shared" si="11"/>
        <v>6.2499999999999999E-14</v>
      </c>
      <c r="I38" s="55">
        <f t="shared" si="12"/>
        <v>1.8367500015301629E-6</v>
      </c>
      <c r="J38" s="55">
        <f t="shared" si="13"/>
        <v>9.1837500076508152E-10</v>
      </c>
      <c r="K38" s="55">
        <f t="shared" ca="1" si="5"/>
        <v>-6.3867981838286684E-3</v>
      </c>
      <c r="L38" s="55">
        <f t="shared" ca="1" si="14"/>
        <v>1.0120959960912198E-4</v>
      </c>
      <c r="M38" s="55">
        <f t="shared" ca="1" si="6"/>
        <v>5.542283576239884E-4</v>
      </c>
      <c r="N38" s="55">
        <f t="shared" ca="1" si="7"/>
        <v>7.2976527303945883E-4</v>
      </c>
      <c r="O38" s="55">
        <f t="shared" ca="1" si="8"/>
        <v>9.9087794040057575E-2</v>
      </c>
      <c r="P38" s="33">
        <f t="shared" ca="1" si="15"/>
        <v>1.0060298186888994E-2</v>
      </c>
      <c r="Q38" s="33"/>
      <c r="R38" s="33"/>
      <c r="S38" s="33"/>
    </row>
    <row r="39" spans="1:19">
      <c r="A39" s="62">
        <v>15</v>
      </c>
      <c r="B39" s="62">
        <v>2.0500003302004188E-5</v>
      </c>
      <c r="C39" s="33"/>
      <c r="D39" s="63">
        <f t="shared" si="3"/>
        <v>1.5E-3</v>
      </c>
      <c r="E39" s="63">
        <f t="shared" si="4"/>
        <v>2.0500003302004188E-5</v>
      </c>
      <c r="F39" s="55">
        <f t="shared" si="9"/>
        <v>2.2500000000000001E-6</v>
      </c>
      <c r="G39" s="55">
        <f t="shared" si="10"/>
        <v>3.375E-9</v>
      </c>
      <c r="H39" s="55">
        <f t="shared" si="11"/>
        <v>5.0625000000000003E-12</v>
      </c>
      <c r="I39" s="55">
        <f t="shared" si="12"/>
        <v>3.075000495300628E-8</v>
      </c>
      <c r="J39" s="55">
        <f t="shared" si="13"/>
        <v>4.6125007429509423E-11</v>
      </c>
      <c r="K39" s="55">
        <f t="shared" ca="1" si="5"/>
        <v>-6.3158637215044132E-3</v>
      </c>
      <c r="L39" s="55">
        <f t="shared" ca="1" si="14"/>
        <v>4.0149505253042656E-5</v>
      </c>
      <c r="M39" s="55">
        <f t="shared" ca="1" si="6"/>
        <v>5.5285535092777208E-4</v>
      </c>
      <c r="N39" s="55">
        <f t="shared" ca="1" si="7"/>
        <v>5.7304606358123209E-4</v>
      </c>
      <c r="O39" s="55">
        <f t="shared" ca="1" si="8"/>
        <v>0.10631749811529194</v>
      </c>
      <c r="P39" s="33">
        <f t="shared" ca="1" si="15"/>
        <v>6.3363637248064174E-3</v>
      </c>
      <c r="Q39" s="33"/>
      <c r="R39" s="33"/>
      <c r="S39" s="33"/>
    </row>
    <row r="40" spans="1:19">
      <c r="A40" s="62">
        <v>116</v>
      </c>
      <c r="B40" s="62">
        <v>1.0425200001918711E-2</v>
      </c>
      <c r="C40" s="33"/>
      <c r="D40" s="63">
        <f t="shared" si="3"/>
        <v>1.1599999999999999E-2</v>
      </c>
      <c r="E40" s="63">
        <f t="shared" si="4"/>
        <v>1.0425200001918711E-2</v>
      </c>
      <c r="F40" s="55">
        <f t="shared" si="9"/>
        <v>1.3455999999999999E-4</v>
      </c>
      <c r="G40" s="55">
        <f t="shared" si="10"/>
        <v>1.5608959999999996E-6</v>
      </c>
      <c r="H40" s="55">
        <f t="shared" si="11"/>
        <v>1.8106393599999997E-8</v>
      </c>
      <c r="I40" s="55">
        <f t="shared" si="12"/>
        <v>1.2093232002225704E-4</v>
      </c>
      <c r="J40" s="55">
        <f t="shared" si="13"/>
        <v>1.4028149122581816E-6</v>
      </c>
      <c r="K40" s="55">
        <f t="shared" ca="1" si="5"/>
        <v>-5.4608197934291839E-3</v>
      </c>
      <c r="L40" s="55">
        <f t="shared" ca="1" si="14"/>
        <v>2.5236562493818513E-4</v>
      </c>
      <c r="M40" s="55">
        <f t="shared" ca="1" si="6"/>
        <v>5.3747548012351163E-4</v>
      </c>
      <c r="N40" s="55">
        <f t="shared" ca="1" si="7"/>
        <v>3.4212892277403342E-5</v>
      </c>
      <c r="O40" s="55">
        <f t="shared" ca="1" si="8"/>
        <v>0.18787418526225941</v>
      </c>
      <c r="P40" s="33">
        <f t="shared" ca="1" si="15"/>
        <v>1.5886019795347893E-2</v>
      </c>
      <c r="Q40" s="33"/>
      <c r="R40" s="33"/>
      <c r="S40" s="33"/>
    </row>
    <row r="41" spans="1:19">
      <c r="A41" s="62">
        <v>530</v>
      </c>
      <c r="B41" s="62">
        <v>3.9100000140024349E-4</v>
      </c>
      <c r="C41" s="33"/>
      <c r="D41" s="63">
        <f t="shared" si="3"/>
        <v>5.2999999999999999E-2</v>
      </c>
      <c r="E41" s="63">
        <f t="shared" si="4"/>
        <v>3.9100000140024349E-4</v>
      </c>
      <c r="F41" s="55">
        <f t="shared" si="9"/>
        <v>2.8089999999999999E-3</v>
      </c>
      <c r="G41" s="55">
        <f t="shared" si="10"/>
        <v>1.4887699999999998E-4</v>
      </c>
      <c r="H41" s="55">
        <f t="shared" si="11"/>
        <v>7.8904809999999998E-6</v>
      </c>
      <c r="I41" s="55">
        <f t="shared" si="12"/>
        <v>2.0723000074212905E-5</v>
      </c>
      <c r="J41" s="55">
        <f t="shared" si="13"/>
        <v>1.0983190039332839E-6</v>
      </c>
      <c r="K41" s="55">
        <f t="shared" ca="1" si="5"/>
        <v>6.8001008641457904E-4</v>
      </c>
      <c r="L41" s="55">
        <f t="shared" ca="1" si="14"/>
        <v>8.3526829239993464E-8</v>
      </c>
      <c r="M41" s="55">
        <f t="shared" ca="1" si="6"/>
        <v>4.4835714073671328E-4</v>
      </c>
      <c r="N41" s="55">
        <f t="shared" ca="1" si="7"/>
        <v>1.0742448447462688E-2</v>
      </c>
      <c r="O41" s="55">
        <f t="shared" ca="1" si="8"/>
        <v>0.56070024176846245</v>
      </c>
      <c r="P41" s="33">
        <f t="shared" ca="1" si="15"/>
        <v>-2.8901008501433555E-4</v>
      </c>
      <c r="Q41" s="33"/>
      <c r="R41" s="33"/>
      <c r="S41" s="33"/>
    </row>
    <row r="42" spans="1:19">
      <c r="A42" s="62">
        <v>540</v>
      </c>
      <c r="B42" s="62">
        <v>-2.6200000138487667E-4</v>
      </c>
      <c r="C42" s="33"/>
      <c r="D42" s="63">
        <f t="shared" si="3"/>
        <v>5.3999999999999999E-2</v>
      </c>
      <c r="E42" s="63">
        <f t="shared" si="4"/>
        <v>-2.6200000138487667E-4</v>
      </c>
      <c r="F42" s="55">
        <f t="shared" si="9"/>
        <v>2.9159999999999998E-3</v>
      </c>
      <c r="G42" s="55">
        <f t="shared" si="10"/>
        <v>1.5746399999999998E-4</v>
      </c>
      <c r="H42" s="55">
        <f t="shared" si="11"/>
        <v>8.5030559999999979E-6</v>
      </c>
      <c r="I42" s="55">
        <f t="shared" si="12"/>
        <v>-1.414800007478334E-5</v>
      </c>
      <c r="J42" s="55">
        <f t="shared" si="13"/>
        <v>-7.6399200403830041E-7</v>
      </c>
      <c r="K42" s="55">
        <f t="shared" ca="1" si="5"/>
        <v>8.8076004381533284E-4</v>
      </c>
      <c r="L42" s="55">
        <f t="shared" ca="1" si="14"/>
        <v>1.3059005209059848E-6</v>
      </c>
      <c r="M42" s="55">
        <f t="shared" ca="1" si="6"/>
        <v>4.4575080618901932E-4</v>
      </c>
      <c r="N42" s="55">
        <f t="shared" ca="1" si="7"/>
        <v>1.1135466724705322E-2</v>
      </c>
      <c r="O42" s="55">
        <f t="shared" ca="1" si="8"/>
        <v>0.56841739768959565</v>
      </c>
      <c r="P42" s="33">
        <f t="shared" ca="1" si="15"/>
        <v>-1.1427600452002095E-3</v>
      </c>
      <c r="Q42" s="33"/>
      <c r="R42" s="33"/>
      <c r="S42" s="33"/>
    </row>
    <row r="43" spans="1:19">
      <c r="A43" s="62">
        <v>566</v>
      </c>
      <c r="B43" s="62">
        <v>8.0401999948662706E-3</v>
      </c>
      <c r="C43" s="33"/>
      <c r="D43" s="63">
        <f t="shared" si="3"/>
        <v>5.6599999999999998E-2</v>
      </c>
      <c r="E43" s="63">
        <f t="shared" si="4"/>
        <v>8.0401999948662706E-3</v>
      </c>
      <c r="F43" s="55">
        <f t="shared" si="9"/>
        <v>3.2035599999999998E-3</v>
      </c>
      <c r="G43" s="55">
        <f t="shared" si="10"/>
        <v>1.8132149599999999E-4</v>
      </c>
      <c r="H43" s="55">
        <f t="shared" si="11"/>
        <v>1.0262796673599999E-5</v>
      </c>
      <c r="I43" s="55">
        <f t="shared" si="12"/>
        <v>4.550753197094309E-4</v>
      </c>
      <c r="J43" s="55">
        <f t="shared" si="13"/>
        <v>2.5757263095553787E-5</v>
      </c>
      <c r="K43" s="55">
        <f t="shared" ca="1" si="5"/>
        <v>1.4142820571898264E-3</v>
      </c>
      <c r="L43" s="55">
        <f t="shared" ca="1" si="14"/>
        <v>4.3902788516822455E-5</v>
      </c>
      <c r="M43" s="55">
        <f t="shared" ca="1" si="6"/>
        <v>4.3888866316504996E-4</v>
      </c>
      <c r="N43" s="55">
        <f t="shared" ca="1" si="7"/>
        <v>1.2166810807893388E-2</v>
      </c>
      <c r="O43" s="55">
        <f t="shared" ca="1" si="8"/>
        <v>0.58788838691281309</v>
      </c>
      <c r="P43" s="33">
        <f t="shared" ca="1" si="15"/>
        <v>6.6259179376764437E-3</v>
      </c>
      <c r="Q43" s="33"/>
      <c r="R43" s="33"/>
      <c r="S43" s="33"/>
    </row>
    <row r="44" spans="1:19">
      <c r="A44" s="62">
        <v>654</v>
      </c>
      <c r="B44" s="62">
        <v>-9.7061999986181036E-3</v>
      </c>
      <c r="C44" s="33"/>
      <c r="D44" s="63">
        <f t="shared" si="3"/>
        <v>6.54E-2</v>
      </c>
      <c r="E44" s="63">
        <f t="shared" si="4"/>
        <v>-9.7061999986181036E-3</v>
      </c>
      <c r="F44" s="55">
        <f t="shared" si="9"/>
        <v>4.2771600000000003E-3</v>
      </c>
      <c r="G44" s="55">
        <f t="shared" si="10"/>
        <v>2.7972626400000003E-4</v>
      </c>
      <c r="H44" s="55">
        <f t="shared" si="11"/>
        <v>1.8294097665600004E-5</v>
      </c>
      <c r="I44" s="55">
        <f t="shared" si="12"/>
        <v>-6.3478547990962399E-4</v>
      </c>
      <c r="J44" s="55">
        <f t="shared" si="13"/>
        <v>-4.1514970386089411E-5</v>
      </c>
      <c r="K44" s="55">
        <f t="shared" ca="1" si="5"/>
        <v>3.3440783046983467E-3</v>
      </c>
      <c r="L44" s="55">
        <f t="shared" ca="1" si="14"/>
        <v>1.7030976379401209E-4</v>
      </c>
      <c r="M44" s="55">
        <f t="shared" ca="1" si="6"/>
        <v>4.1479388759259583E-4</v>
      </c>
      <c r="N44" s="55">
        <f t="shared" ca="1" si="7"/>
        <v>1.5708437279788448E-2</v>
      </c>
      <c r="O44" s="55">
        <f t="shared" ca="1" si="8"/>
        <v>0.64674391441585155</v>
      </c>
      <c r="P44" s="33">
        <f t="shared" ca="1" si="15"/>
        <v>-1.305027830331645E-2</v>
      </c>
      <c r="Q44" s="33"/>
      <c r="R44" s="33"/>
      <c r="S44" s="33"/>
    </row>
    <row r="45" spans="1:19">
      <c r="A45" s="62">
        <v>690</v>
      </c>
      <c r="B45" s="62">
        <v>-3.0570000017178245E-3</v>
      </c>
      <c r="C45" s="33"/>
      <c r="D45" s="63">
        <f t="shared" si="3"/>
        <v>6.9000000000000006E-2</v>
      </c>
      <c r="E45" s="63">
        <f t="shared" si="4"/>
        <v>-3.0570000017178245E-3</v>
      </c>
      <c r="F45" s="55">
        <f t="shared" si="9"/>
        <v>4.7610000000000005E-3</v>
      </c>
      <c r="G45" s="55">
        <f t="shared" si="10"/>
        <v>3.2850900000000005E-4</v>
      </c>
      <c r="H45" s="55">
        <f t="shared" si="11"/>
        <v>2.2667121000000006E-5</v>
      </c>
      <c r="I45" s="55">
        <f t="shared" si="12"/>
        <v>-2.109330001185299E-4</v>
      </c>
      <c r="J45" s="55">
        <f t="shared" si="13"/>
        <v>-1.4554377008178563E-5</v>
      </c>
      <c r="K45" s="55">
        <f t="shared" ca="1" si="5"/>
        <v>4.1887305364300687E-3</v>
      </c>
      <c r="L45" s="55">
        <f t="shared" ca="1" si="14"/>
        <v>5.2500611031448958E-5</v>
      </c>
      <c r="M45" s="55">
        <f t="shared" ca="1" si="6"/>
        <v>4.0457771892780714E-4</v>
      </c>
      <c r="N45" s="55">
        <f t="shared" ca="1" si="7"/>
        <v>1.7153959240336313E-2</v>
      </c>
      <c r="O45" s="55">
        <f t="shared" ca="1" si="8"/>
        <v>0.66735430963473996</v>
      </c>
      <c r="P45" s="33">
        <f t="shared" ca="1" si="15"/>
        <v>-7.2457305381478931E-3</v>
      </c>
      <c r="Q45" s="33"/>
      <c r="R45" s="33"/>
      <c r="S45" s="33"/>
    </row>
    <row r="46" spans="1:19">
      <c r="A46" s="62">
        <v>690</v>
      </c>
      <c r="B46" s="62">
        <v>5.942999996477738E-3</v>
      </c>
      <c r="C46" s="33"/>
      <c r="D46" s="63">
        <f t="shared" si="3"/>
        <v>6.9000000000000006E-2</v>
      </c>
      <c r="E46" s="63">
        <f t="shared" si="4"/>
        <v>5.942999996477738E-3</v>
      </c>
      <c r="F46" s="55">
        <f t="shared" si="9"/>
        <v>4.7610000000000005E-3</v>
      </c>
      <c r="G46" s="55">
        <f t="shared" si="10"/>
        <v>3.2850900000000005E-4</v>
      </c>
      <c r="H46" s="55">
        <f t="shared" si="11"/>
        <v>2.2667121000000006E-5</v>
      </c>
      <c r="I46" s="55">
        <f t="shared" si="12"/>
        <v>4.1006699975696396E-4</v>
      </c>
      <c r="J46" s="55">
        <f t="shared" si="13"/>
        <v>2.8294622983230514E-5</v>
      </c>
      <c r="K46" s="55">
        <f t="shared" ca="1" si="5"/>
        <v>4.1887305364300687E-3</v>
      </c>
      <c r="L46" s="55">
        <f t="shared" ca="1" si="14"/>
        <v>3.0774613384559416E-6</v>
      </c>
      <c r="M46" s="55">
        <f t="shared" ca="1" si="6"/>
        <v>4.0457771892780714E-4</v>
      </c>
      <c r="N46" s="55">
        <f t="shared" ca="1" si="7"/>
        <v>1.7153959240336313E-2</v>
      </c>
      <c r="O46" s="55">
        <f t="shared" ca="1" si="8"/>
        <v>0.66735430963473996</v>
      </c>
      <c r="P46" s="33">
        <f t="shared" ca="1" si="15"/>
        <v>1.7542694600476694E-3</v>
      </c>
      <c r="Q46" s="33"/>
      <c r="R46" s="33"/>
      <c r="S46" s="33"/>
    </row>
    <row r="47" spans="1:19">
      <c r="A47" s="62">
        <v>695</v>
      </c>
      <c r="B47" s="62">
        <v>-3.8349999522324651E-4</v>
      </c>
      <c r="C47" s="33"/>
      <c r="D47" s="63">
        <f t="shared" si="3"/>
        <v>6.9500000000000006E-2</v>
      </c>
      <c r="E47" s="63">
        <f t="shared" si="4"/>
        <v>-3.8349999522324651E-4</v>
      </c>
      <c r="F47" s="55">
        <f t="shared" si="9"/>
        <v>4.8302500000000012E-3</v>
      </c>
      <c r="G47" s="55">
        <f t="shared" si="10"/>
        <v>3.3570237500000013E-4</v>
      </c>
      <c r="H47" s="55">
        <f t="shared" si="11"/>
        <v>2.3331315062500012E-5</v>
      </c>
      <c r="I47" s="55">
        <f t="shared" si="12"/>
        <v>-2.6653249668015636E-5</v>
      </c>
      <c r="J47" s="55">
        <f t="shared" si="13"/>
        <v>-1.8524008519270869E-6</v>
      </c>
      <c r="K47" s="55">
        <f t="shared" ca="1" si="5"/>
        <v>4.3085778393919224E-3</v>
      </c>
      <c r="L47" s="55">
        <f t="shared" ca="1" si="14"/>
        <v>2.2015594406086972E-5</v>
      </c>
      <c r="M47" s="55">
        <f t="shared" ca="1" si="6"/>
        <v>4.0314343549361362E-4</v>
      </c>
      <c r="N47" s="55">
        <f t="shared" ca="1" si="7"/>
        <v>1.7353600489779283E-2</v>
      </c>
      <c r="O47" s="55">
        <f t="shared" ca="1" si="8"/>
        <v>0.67004597049882697</v>
      </c>
      <c r="P47" s="33">
        <f t="shared" ca="1" si="15"/>
        <v>-4.6920778346151689E-3</v>
      </c>
      <c r="Q47" s="33"/>
      <c r="R47" s="33"/>
      <c r="S47" s="33"/>
    </row>
    <row r="48" spans="1:19">
      <c r="A48" s="62">
        <v>832</v>
      </c>
      <c r="B48" s="62">
        <v>6.6704000055324286E-3</v>
      </c>
      <c r="C48" s="33"/>
      <c r="D48" s="63">
        <f t="shared" si="3"/>
        <v>8.3199999999999996E-2</v>
      </c>
      <c r="E48" s="63">
        <f t="shared" si="4"/>
        <v>6.6704000055324286E-3</v>
      </c>
      <c r="F48" s="55">
        <f t="shared" si="9"/>
        <v>6.9222399999999996E-3</v>
      </c>
      <c r="G48" s="55">
        <f t="shared" si="10"/>
        <v>5.7593036799999994E-4</v>
      </c>
      <c r="H48" s="55">
        <f t="shared" si="11"/>
        <v>4.7917406617599992E-5</v>
      </c>
      <c r="I48" s="55">
        <f t="shared" si="12"/>
        <v>5.5497728046029801E-4</v>
      </c>
      <c r="J48" s="55">
        <f t="shared" si="13"/>
        <v>4.6174109734296792E-5</v>
      </c>
      <c r="K48" s="55">
        <f t="shared" ca="1" si="5"/>
        <v>7.8329111444722013E-3</v>
      </c>
      <c r="L48" s="55">
        <f t="shared" ca="1" si="14"/>
        <v>1.3514321481590474E-6</v>
      </c>
      <c r="M48" s="55">
        <f t="shared" ca="1" si="6"/>
        <v>3.6254151169894588E-4</v>
      </c>
      <c r="N48" s="55">
        <f t="shared" ca="1" si="7"/>
        <v>2.2601506774773371E-2</v>
      </c>
      <c r="O48" s="55">
        <f t="shared" ca="1" si="8"/>
        <v>0.72636552128663212</v>
      </c>
      <c r="P48" s="33">
        <f t="shared" ca="1" si="15"/>
        <v>-1.1625111389397726E-3</v>
      </c>
      <c r="Q48" s="33"/>
      <c r="R48" s="33"/>
      <c r="S48" s="33"/>
    </row>
    <row r="49" spans="1:19">
      <c r="A49" s="62">
        <v>835</v>
      </c>
      <c r="B49" s="62">
        <v>7.4745000019902363E-3</v>
      </c>
      <c r="C49" s="33"/>
      <c r="D49" s="63">
        <f t="shared" si="3"/>
        <v>8.3500000000000005E-2</v>
      </c>
      <c r="E49" s="63">
        <f t="shared" si="4"/>
        <v>7.4745000019902363E-3</v>
      </c>
      <c r="F49" s="55">
        <f t="shared" si="9"/>
        <v>6.972250000000001E-3</v>
      </c>
      <c r="G49" s="55">
        <f t="shared" si="10"/>
        <v>5.8218287500000007E-4</v>
      </c>
      <c r="H49" s="55">
        <f t="shared" si="11"/>
        <v>4.8612270062500013E-5</v>
      </c>
      <c r="I49" s="55">
        <f t="shared" si="12"/>
        <v>6.2412075016618474E-4</v>
      </c>
      <c r="J49" s="55">
        <f t="shared" si="13"/>
        <v>5.211408263887643E-5</v>
      </c>
      <c r="K49" s="55">
        <f t="shared" ca="1" si="5"/>
        <v>7.9152789461383356E-3</v>
      </c>
      <c r="L49" s="55">
        <f t="shared" ca="1" si="14"/>
        <v>1.9428607760431323E-7</v>
      </c>
      <c r="M49" s="55">
        <f t="shared" ca="1" si="6"/>
        <v>3.6162714809727582E-4</v>
      </c>
      <c r="N49" s="55">
        <f t="shared" ca="1" si="7"/>
        <v>2.2709738899559583E-2</v>
      </c>
      <c r="O49" s="55">
        <f t="shared" ca="1" si="8"/>
        <v>0.72720486774401605</v>
      </c>
      <c r="P49" s="33">
        <f t="shared" ca="1" si="15"/>
        <v>-4.4077894414809929E-4</v>
      </c>
      <c r="Q49" s="33"/>
      <c r="R49" s="33"/>
      <c r="S49" s="33"/>
    </row>
    <row r="50" spans="1:19">
      <c r="A50" s="62">
        <v>840</v>
      </c>
      <c r="B50" s="62">
        <v>6.1480000003939494E-3</v>
      </c>
      <c r="C50" s="33"/>
      <c r="D50" s="63">
        <f t="shared" si="3"/>
        <v>8.4000000000000005E-2</v>
      </c>
      <c r="E50" s="63">
        <f t="shared" si="4"/>
        <v>6.1480000003939494E-3</v>
      </c>
      <c r="F50" s="55">
        <f t="shared" si="9"/>
        <v>7.0560000000000006E-3</v>
      </c>
      <c r="G50" s="55">
        <f t="shared" si="10"/>
        <v>5.927040000000001E-4</v>
      </c>
      <c r="H50" s="55">
        <f t="shared" si="11"/>
        <v>4.9787136000000008E-5</v>
      </c>
      <c r="I50" s="55">
        <f t="shared" si="12"/>
        <v>5.1643200003309174E-4</v>
      </c>
      <c r="J50" s="55">
        <f t="shared" si="13"/>
        <v>4.3380288002779707E-5</v>
      </c>
      <c r="K50" s="55">
        <f t="shared" ca="1" si="5"/>
        <v>8.0530531508012267E-3</v>
      </c>
      <c r="L50" s="55">
        <f t="shared" ca="1" si="14"/>
        <v>3.6292275058766919E-6</v>
      </c>
      <c r="M50" s="55">
        <f t="shared" ca="1" si="6"/>
        <v>3.6010108189865955E-4</v>
      </c>
      <c r="N50" s="55">
        <f t="shared" ca="1" si="7"/>
        <v>2.2889320647509762E-2</v>
      </c>
      <c r="O50" s="55">
        <f t="shared" ca="1" si="8"/>
        <v>0.72856488502542693</v>
      </c>
      <c r="P50" s="33">
        <f t="shared" ca="1" si="15"/>
        <v>-1.9050531504072772E-3</v>
      </c>
      <c r="Q50" s="33"/>
      <c r="R50" s="33"/>
      <c r="S50" s="33"/>
    </row>
    <row r="51" spans="1:19">
      <c r="A51" s="62">
        <v>840</v>
      </c>
      <c r="B51" s="62">
        <v>7.1479999969596975E-3</v>
      </c>
      <c r="C51" s="33"/>
      <c r="D51" s="63">
        <f t="shared" si="3"/>
        <v>8.4000000000000005E-2</v>
      </c>
      <c r="E51" s="63">
        <f t="shared" si="4"/>
        <v>7.1479999969596975E-3</v>
      </c>
      <c r="F51" s="55">
        <f t="shared" si="9"/>
        <v>7.0560000000000006E-3</v>
      </c>
      <c r="G51" s="55">
        <f t="shared" si="10"/>
        <v>5.927040000000001E-4</v>
      </c>
      <c r="H51" s="55">
        <f t="shared" si="11"/>
        <v>4.9787136000000008E-5</v>
      </c>
      <c r="I51" s="55">
        <f t="shared" si="12"/>
        <v>6.0043199974461458E-4</v>
      </c>
      <c r="J51" s="55">
        <f t="shared" si="13"/>
        <v>5.0436287978547628E-5</v>
      </c>
      <c r="K51" s="55">
        <f t="shared" ca="1" si="5"/>
        <v>8.0530531508012267E-3</v>
      </c>
      <c r="L51" s="55">
        <f t="shared" ca="1" si="14"/>
        <v>8.1912121127849871E-7</v>
      </c>
      <c r="M51" s="55">
        <f t="shared" ca="1" si="6"/>
        <v>3.6010108189865955E-4</v>
      </c>
      <c r="N51" s="55">
        <f t="shared" ca="1" si="7"/>
        <v>2.2889320647509762E-2</v>
      </c>
      <c r="O51" s="55">
        <f t="shared" ca="1" si="8"/>
        <v>0.72856488502542693</v>
      </c>
      <c r="P51" s="33">
        <f t="shared" ca="1" si="15"/>
        <v>-9.0505315384152921E-4</v>
      </c>
      <c r="Q51" s="33"/>
      <c r="R51" s="33"/>
      <c r="S51" s="33"/>
    </row>
    <row r="52" spans="1:19">
      <c r="A52" s="62">
        <v>863</v>
      </c>
      <c r="B52" s="62">
        <v>4.6461000019917265E-3</v>
      </c>
      <c r="C52" s="33"/>
      <c r="D52" s="63">
        <f t="shared" si="3"/>
        <v>8.6300000000000002E-2</v>
      </c>
      <c r="E52" s="63">
        <f t="shared" si="4"/>
        <v>4.6461000019917265E-3</v>
      </c>
      <c r="F52" s="55">
        <f t="shared" si="9"/>
        <v>7.4476899999999999E-3</v>
      </c>
      <c r="G52" s="55">
        <f t="shared" si="10"/>
        <v>6.4273564699999998E-4</v>
      </c>
      <c r="H52" s="55">
        <f t="shared" si="11"/>
        <v>5.5468086336099997E-5</v>
      </c>
      <c r="I52" s="55">
        <f t="shared" si="12"/>
        <v>4.0095843017188599E-4</v>
      </c>
      <c r="J52" s="55">
        <f t="shared" si="13"/>
        <v>3.4602712523833763E-5</v>
      </c>
      <c r="K52" s="55">
        <f t="shared" ca="1" si="5"/>
        <v>8.694776509281887E-3</v>
      </c>
      <c r="L52" s="55">
        <f t="shared" ca="1" si="14"/>
        <v>1.6391781460683255E-5</v>
      </c>
      <c r="M52" s="55">
        <f t="shared" ca="1" si="6"/>
        <v>3.5304793017264024E-4</v>
      </c>
      <c r="N52" s="55">
        <f t="shared" ca="1" si="7"/>
        <v>2.3701898048427327E-2</v>
      </c>
      <c r="O52" s="55">
        <f t="shared" ca="1" si="8"/>
        <v>0.73419119064440042</v>
      </c>
      <c r="P52" s="33">
        <f t="shared" ca="1" si="15"/>
        <v>-4.0486765072901606E-3</v>
      </c>
      <c r="Q52" s="33"/>
      <c r="R52" s="33"/>
      <c r="S52" s="33"/>
    </row>
    <row r="53" spans="1:19">
      <c r="A53" s="62">
        <v>1083</v>
      </c>
      <c r="B53" s="62">
        <v>1.028010000300128E-2</v>
      </c>
      <c r="C53" s="33"/>
      <c r="D53" s="63">
        <f t="shared" ref="D53:D84" si="16">A53/A$18</f>
        <v>0.10829999999999999</v>
      </c>
      <c r="E53" s="63">
        <f t="shared" ref="E53:E84" si="17">B53/B$18</f>
        <v>1.028010000300128E-2</v>
      </c>
      <c r="F53" s="55">
        <f t="shared" si="9"/>
        <v>1.1728889999999999E-2</v>
      </c>
      <c r="G53" s="55">
        <f t="shared" si="10"/>
        <v>1.2702387869999998E-3</v>
      </c>
      <c r="H53" s="55">
        <f t="shared" si="11"/>
        <v>1.3756686063209997E-4</v>
      </c>
      <c r="I53" s="55">
        <f t="shared" si="12"/>
        <v>1.1133348303250387E-3</v>
      </c>
      <c r="J53" s="55">
        <f t="shared" si="13"/>
        <v>1.2057416212420168E-4</v>
      </c>
      <c r="K53" s="55">
        <f t="shared" ca="1" si="5"/>
        <v>1.5493946258873979E-2</v>
      </c>
      <c r="L53" s="55">
        <f t="shared" ca="1" si="14"/>
        <v>2.7184192779877764E-5</v>
      </c>
      <c r="M53" s="55">
        <f t="shared" ref="M53:M84" ca="1" si="18">(M$1-M$2*D53+M$3*F53)^2</f>
        <v>2.835158237397514E-4</v>
      </c>
      <c r="N53" s="55">
        <f t="shared" ref="N53:N84" ca="1" si="19">(-M$2+M$4*D53-M$5*F53)^2</f>
        <v>3.0041036128159313E-2</v>
      </c>
      <c r="O53" s="55">
        <f t="shared" ref="O53:O84" ca="1" si="20">+(M$3-D53*M$5+F53*M$6)^2</f>
        <v>0.73448581166970417</v>
      </c>
      <c r="P53" s="33">
        <f t="shared" ca="1" si="15"/>
        <v>-5.2138462558726992E-3</v>
      </c>
      <c r="Q53" s="33"/>
      <c r="R53" s="33"/>
      <c r="S53" s="33"/>
    </row>
    <row r="54" spans="1:19">
      <c r="A54" s="62">
        <v>1085</v>
      </c>
      <c r="B54" s="62">
        <v>1.5349499997682869E-2</v>
      </c>
      <c r="C54" s="33"/>
      <c r="D54" s="63">
        <f t="shared" si="16"/>
        <v>0.1085</v>
      </c>
      <c r="E54" s="63">
        <f t="shared" si="17"/>
        <v>1.5349499997682869E-2</v>
      </c>
      <c r="F54" s="55">
        <f t="shared" si="9"/>
        <v>1.177225E-2</v>
      </c>
      <c r="G54" s="55">
        <f t="shared" si="10"/>
        <v>1.277289125E-3</v>
      </c>
      <c r="H54" s="55">
        <f t="shared" si="11"/>
        <v>1.3858587006249998E-4</v>
      </c>
      <c r="I54" s="55">
        <f t="shared" si="12"/>
        <v>1.6654207497485913E-3</v>
      </c>
      <c r="J54" s="55">
        <f t="shared" si="13"/>
        <v>1.8069815134772214E-4</v>
      </c>
      <c r="K54" s="55">
        <f t="shared" ca="1" si="5"/>
        <v>1.5561246233895844E-2</v>
      </c>
      <c r="L54" s="55">
        <f t="shared" ca="1" si="14"/>
        <v>4.4836468550361016E-8</v>
      </c>
      <c r="M54" s="55">
        <f t="shared" ca="1" si="18"/>
        <v>2.8287248895304205E-4</v>
      </c>
      <c r="N54" s="55">
        <f t="shared" ca="1" si="19"/>
        <v>3.0084547345103487E-2</v>
      </c>
      <c r="O54" s="55">
        <f t="shared" ca="1" si="20"/>
        <v>0.73404309113395694</v>
      </c>
      <c r="P54" s="33">
        <f t="shared" ca="1" si="15"/>
        <v>-2.1174623621297503E-4</v>
      </c>
      <c r="Q54" s="33"/>
      <c r="R54" s="33"/>
      <c r="S54" s="33"/>
    </row>
    <row r="55" spans="1:19">
      <c r="A55" s="62">
        <v>1106</v>
      </c>
      <c r="B55" s="62">
        <v>1.5778200002387166E-2</v>
      </c>
      <c r="C55" s="33"/>
      <c r="D55" s="63">
        <f t="shared" si="16"/>
        <v>0.1106</v>
      </c>
      <c r="E55" s="63">
        <f t="shared" si="17"/>
        <v>1.5778200002387166E-2</v>
      </c>
      <c r="F55" s="55">
        <f t="shared" si="9"/>
        <v>1.2232360000000001E-2</v>
      </c>
      <c r="G55" s="55">
        <f t="shared" si="10"/>
        <v>1.3528990160000002E-3</v>
      </c>
      <c r="H55" s="55">
        <f t="shared" si="11"/>
        <v>1.4963063116960003E-4</v>
      </c>
      <c r="I55" s="55">
        <f t="shared" si="12"/>
        <v>1.7450689202640206E-3</v>
      </c>
      <c r="J55" s="55">
        <f t="shared" si="13"/>
        <v>1.9300462258120069E-4</v>
      </c>
      <c r="K55" s="55">
        <f t="shared" ca="1" si="5"/>
        <v>1.6273867484398939E-2</v>
      </c>
      <c r="L55" s="55">
        <f t="shared" ca="1" si="14"/>
        <v>2.456862527238908E-7</v>
      </c>
      <c r="M55" s="55">
        <f t="shared" ca="1" si="18"/>
        <v>2.7611197433730165E-4</v>
      </c>
      <c r="N55" s="55">
        <f t="shared" ca="1" si="19"/>
        <v>3.0524075662525581E-2</v>
      </c>
      <c r="O55" s="55">
        <f t="shared" ca="1" si="20"/>
        <v>0.72891974869278364</v>
      </c>
      <c r="P55" s="33">
        <f t="shared" ca="1" si="15"/>
        <v>-4.9566748201177249E-4</v>
      </c>
      <c r="Q55" s="33"/>
      <c r="R55" s="33"/>
      <c r="S55" s="33"/>
    </row>
    <row r="56" spans="1:19">
      <c r="A56" s="62">
        <v>1127</v>
      </c>
      <c r="B56" s="62">
        <v>1.8406900002446491E-2</v>
      </c>
      <c r="C56" s="33"/>
      <c r="D56" s="63">
        <f t="shared" si="16"/>
        <v>0.11269999999999999</v>
      </c>
      <c r="E56" s="63">
        <f t="shared" si="17"/>
        <v>1.8406900002446491E-2</v>
      </c>
      <c r="F56" s="55">
        <f t="shared" si="9"/>
        <v>1.2701289999999999E-2</v>
      </c>
      <c r="G56" s="55">
        <f t="shared" si="10"/>
        <v>1.4314353829999998E-3</v>
      </c>
      <c r="H56" s="55">
        <f t="shared" si="11"/>
        <v>1.6132276766409997E-4</v>
      </c>
      <c r="I56" s="55">
        <f t="shared" si="12"/>
        <v>2.0744576302757197E-3</v>
      </c>
      <c r="J56" s="55">
        <f t="shared" si="13"/>
        <v>2.337913749320736E-4</v>
      </c>
      <c r="K56" s="55">
        <f t="shared" ca="1" si="5"/>
        <v>1.6997393236488453E-2</v>
      </c>
      <c r="L56" s="55">
        <f t="shared" ca="1" si="14"/>
        <v>1.9867093232814873E-6</v>
      </c>
      <c r="M56" s="55">
        <f t="shared" ca="1" si="18"/>
        <v>2.693437344030352E-4</v>
      </c>
      <c r="N56" s="55">
        <f t="shared" ca="1" si="19"/>
        <v>3.0931418346602693E-2</v>
      </c>
      <c r="O56" s="55">
        <f t="shared" ca="1" si="20"/>
        <v>0.72293615497488628</v>
      </c>
      <c r="P56" s="33">
        <f t="shared" ca="1" si="15"/>
        <v>1.4095067659580379E-3</v>
      </c>
      <c r="Q56" s="33"/>
      <c r="R56" s="33"/>
      <c r="S56" s="33"/>
    </row>
    <row r="57" spans="1:19">
      <c r="A57" s="62">
        <v>1378</v>
      </c>
      <c r="B57" s="62">
        <v>2.3016600003757048E-2</v>
      </c>
      <c r="C57" s="33"/>
      <c r="D57" s="63">
        <f t="shared" si="16"/>
        <v>0.13780000000000001</v>
      </c>
      <c r="E57" s="63">
        <f t="shared" si="17"/>
        <v>2.3016600003757048E-2</v>
      </c>
      <c r="F57" s="55">
        <f t="shared" si="9"/>
        <v>1.898884E-2</v>
      </c>
      <c r="G57" s="55">
        <f t="shared" si="10"/>
        <v>2.6166621519999999E-3</v>
      </c>
      <c r="H57" s="55">
        <f t="shared" si="11"/>
        <v>3.6057604454559999E-4</v>
      </c>
      <c r="I57" s="55">
        <f t="shared" si="12"/>
        <v>3.1716874805177214E-3</v>
      </c>
      <c r="J57" s="55">
        <f t="shared" si="13"/>
        <v>4.3705853481534201E-4</v>
      </c>
      <c r="K57" s="55">
        <f t="shared" ca="1" si="5"/>
        <v>2.6489321366688204E-2</v>
      </c>
      <c r="L57" s="55">
        <f t="shared" ca="1" si="14"/>
        <v>1.2059793664558422E-5</v>
      </c>
      <c r="M57" s="55">
        <f t="shared" ca="1" si="18"/>
        <v>1.8909984219883191E-4</v>
      </c>
      <c r="N57" s="55">
        <f t="shared" ca="1" si="19"/>
        <v>3.3116240919133885E-2</v>
      </c>
      <c r="O57" s="55">
        <f t="shared" ca="1" si="20"/>
        <v>0.59032157966033572</v>
      </c>
      <c r="P57" s="33">
        <f t="shared" ca="1" si="15"/>
        <v>-3.4727213629311554E-3</v>
      </c>
      <c r="Q57" s="33"/>
      <c r="R57" s="33"/>
      <c r="S57" s="33"/>
    </row>
    <row r="58" spans="1:19">
      <c r="A58" s="62">
        <v>1401</v>
      </c>
      <c r="B58" s="62">
        <v>2.8514700003142934E-2</v>
      </c>
      <c r="C58" s="33"/>
      <c r="D58" s="63">
        <f t="shared" si="16"/>
        <v>0.1401</v>
      </c>
      <c r="E58" s="63">
        <f t="shared" si="17"/>
        <v>2.8514700003142934E-2</v>
      </c>
      <c r="F58" s="55">
        <f t="shared" si="9"/>
        <v>1.9628010000000001E-2</v>
      </c>
      <c r="G58" s="55">
        <f t="shared" si="10"/>
        <v>2.7498842010000002E-3</v>
      </c>
      <c r="H58" s="55">
        <f t="shared" si="11"/>
        <v>3.8525877656010005E-4</v>
      </c>
      <c r="I58" s="55">
        <f t="shared" si="12"/>
        <v>3.9949094704403252E-3</v>
      </c>
      <c r="J58" s="55">
        <f t="shared" si="13"/>
        <v>5.5968681680868958E-4</v>
      </c>
      <c r="K58" s="55">
        <f t="shared" ca="1" si="5"/>
        <v>2.7437013665373933E-2</v>
      </c>
      <c r="L58" s="55">
        <f t="shared" ca="1" si="14"/>
        <v>1.1614078426139626E-6</v>
      </c>
      <c r="M58" s="55">
        <f t="shared" ca="1" si="18"/>
        <v>1.8192891140209809E-4</v>
      </c>
      <c r="N58" s="55">
        <f t="shared" ca="1" si="19"/>
        <v>3.3058440313138704E-2</v>
      </c>
      <c r="O58" s="55">
        <f t="shared" ca="1" si="20"/>
        <v>0.57324171532266022</v>
      </c>
      <c r="P58" s="33">
        <f t="shared" ca="1" si="15"/>
        <v>1.0776863377690016E-3</v>
      </c>
      <c r="Q58" s="33"/>
      <c r="R58" s="33"/>
      <c r="S58" s="33"/>
    </row>
    <row r="59" spans="1:19">
      <c r="A59" s="62">
        <v>1543</v>
      </c>
      <c r="B59" s="62">
        <v>3.0242100001487415E-2</v>
      </c>
      <c r="C59" s="33"/>
      <c r="D59" s="63">
        <f t="shared" si="16"/>
        <v>0.15429999999999999</v>
      </c>
      <c r="E59" s="63">
        <f t="shared" si="17"/>
        <v>3.0242100001487415E-2</v>
      </c>
      <c r="F59" s="55">
        <f t="shared" si="9"/>
        <v>2.3808489999999998E-2</v>
      </c>
      <c r="G59" s="55">
        <f t="shared" si="10"/>
        <v>3.6736500069999996E-3</v>
      </c>
      <c r="H59" s="55">
        <f t="shared" si="11"/>
        <v>5.6684419608009991E-4</v>
      </c>
      <c r="I59" s="55">
        <f t="shared" si="12"/>
        <v>4.6663560302295081E-3</v>
      </c>
      <c r="J59" s="55">
        <f t="shared" si="13"/>
        <v>7.2001873546441312E-4</v>
      </c>
      <c r="K59" s="55">
        <f t="shared" ca="1" si="5"/>
        <v>3.3577657514161481E-2</v>
      </c>
      <c r="L59" s="55">
        <f t="shared" ca="1" si="14"/>
        <v>1.1125943920356401E-5</v>
      </c>
      <c r="M59" s="55">
        <f t="shared" ca="1" si="18"/>
        <v>1.3901273188184692E-4</v>
      </c>
      <c r="N59" s="55">
        <f t="shared" ca="1" si="19"/>
        <v>3.1743907437884682E-2</v>
      </c>
      <c r="O59" s="55">
        <f t="shared" ca="1" si="20"/>
        <v>0.45466145464498242</v>
      </c>
      <c r="P59" s="33">
        <f t="shared" ca="1" si="15"/>
        <v>-3.3355575126740658E-3</v>
      </c>
      <c r="Q59" s="33"/>
      <c r="R59" s="33"/>
      <c r="S59" s="33"/>
    </row>
    <row r="60" spans="1:19">
      <c r="A60" s="62">
        <v>1639</v>
      </c>
      <c r="B60" s="62">
        <v>2.2973300001467578E-2</v>
      </c>
      <c r="C60" s="33"/>
      <c r="D60" s="63">
        <f t="shared" si="16"/>
        <v>0.16389999999999999</v>
      </c>
      <c r="E60" s="63">
        <f t="shared" si="17"/>
        <v>2.2973300001467578E-2</v>
      </c>
      <c r="F60" s="55">
        <f t="shared" si="9"/>
        <v>2.6863209999999998E-2</v>
      </c>
      <c r="G60" s="55">
        <f t="shared" si="10"/>
        <v>4.4028801189999996E-3</v>
      </c>
      <c r="H60" s="55">
        <f t="shared" si="11"/>
        <v>7.2163205150409997E-4</v>
      </c>
      <c r="I60" s="55">
        <f t="shared" si="12"/>
        <v>3.765323870240536E-3</v>
      </c>
      <c r="J60" s="55">
        <f t="shared" si="13"/>
        <v>6.1713658233242383E-4</v>
      </c>
      <c r="K60" s="55">
        <f t="shared" ca="1" si="5"/>
        <v>3.8011557224994455E-2</v>
      </c>
      <c r="L60" s="55">
        <f t="shared" ca="1" si="14"/>
        <v>2.2614918032095829E-4</v>
      </c>
      <c r="M60" s="55">
        <f t="shared" ca="1" si="18"/>
        <v>1.1176671737207917E-4</v>
      </c>
      <c r="N60" s="55">
        <f t="shared" ca="1" si="19"/>
        <v>2.9961936303488271E-2</v>
      </c>
      <c r="O60" s="55">
        <f t="shared" ca="1" si="20"/>
        <v>0.36591192018930546</v>
      </c>
      <c r="P60" s="33">
        <f t="shared" ca="1" si="15"/>
        <v>-1.5038257223526877E-2</v>
      </c>
      <c r="Q60" s="33"/>
      <c r="R60" s="33"/>
      <c r="S60" s="33"/>
    </row>
    <row r="61" spans="1:19">
      <c r="A61" s="62">
        <v>1817</v>
      </c>
      <c r="B61" s="62">
        <v>2.6349900006607641E-2</v>
      </c>
      <c r="C61" s="33"/>
      <c r="D61" s="63">
        <f t="shared" si="16"/>
        <v>0.1817</v>
      </c>
      <c r="E61" s="63">
        <f t="shared" si="17"/>
        <v>2.6349900006607641E-2</v>
      </c>
      <c r="F61" s="55">
        <f t="shared" si="9"/>
        <v>3.3014889999999998E-2</v>
      </c>
      <c r="G61" s="55">
        <f t="shared" si="10"/>
        <v>5.9988055129999995E-3</v>
      </c>
      <c r="H61" s="55">
        <f t="shared" si="11"/>
        <v>1.0899829617120999E-3</v>
      </c>
      <c r="I61" s="55">
        <f t="shared" si="12"/>
        <v>4.787776831200608E-3</v>
      </c>
      <c r="J61" s="55">
        <f t="shared" si="13"/>
        <v>8.699390502291505E-4</v>
      </c>
      <c r="K61" s="55">
        <f t="shared" ca="1" si="5"/>
        <v>4.6835733065104024E-2</v>
      </c>
      <c r="L61" s="55">
        <f t="shared" ca="1" si="14"/>
        <v>4.1966935610058328E-4</v>
      </c>
      <c r="M61" s="55">
        <f t="shared" ca="1" si="18"/>
        <v>6.6620370143780842E-5</v>
      </c>
      <c r="N61" s="55">
        <f t="shared" ca="1" si="19"/>
        <v>2.5004971198527164E-2</v>
      </c>
      <c r="O61" s="55">
        <f t="shared" ca="1" si="20"/>
        <v>0.20045083345713113</v>
      </c>
      <c r="P61" s="33">
        <f t="shared" ca="1" si="15"/>
        <v>-2.0485833058496383E-2</v>
      </c>
      <c r="Q61" s="33"/>
      <c r="R61" s="33"/>
      <c r="S61" s="33"/>
    </row>
    <row r="62" spans="1:19">
      <c r="A62" s="62">
        <v>1820</v>
      </c>
      <c r="B62" s="62">
        <v>4.7153999999864027E-2</v>
      </c>
      <c r="C62" s="33"/>
      <c r="D62" s="63">
        <f t="shared" si="16"/>
        <v>0.182</v>
      </c>
      <c r="E62" s="63">
        <f t="shared" si="17"/>
        <v>4.7153999999864027E-2</v>
      </c>
      <c r="F62" s="55">
        <f t="shared" si="9"/>
        <v>3.3124000000000001E-2</v>
      </c>
      <c r="G62" s="55">
        <f t="shared" si="10"/>
        <v>6.0285679999999998E-3</v>
      </c>
      <c r="H62" s="55">
        <f t="shared" si="11"/>
        <v>1.0971993760000001E-3</v>
      </c>
      <c r="I62" s="55">
        <f t="shared" si="12"/>
        <v>8.5820279999752527E-3</v>
      </c>
      <c r="J62" s="55">
        <f t="shared" si="13"/>
        <v>1.5619290959954959E-3</v>
      </c>
      <c r="K62" s="55">
        <f t="shared" ca="1" si="5"/>
        <v>4.69911684454275E-2</v>
      </c>
      <c r="L62" s="55">
        <f t="shared" ca="1" si="14"/>
        <v>2.6514115120215537E-8</v>
      </c>
      <c r="M62" s="55">
        <f t="shared" ca="1" si="18"/>
        <v>6.5931743742251599E-5</v>
      </c>
      <c r="N62" s="55">
        <f t="shared" ca="1" si="19"/>
        <v>2.4905725633398913E-2</v>
      </c>
      <c r="O62" s="55">
        <f t="shared" ca="1" si="20"/>
        <v>0.19780279578936941</v>
      </c>
      <c r="P62" s="33">
        <f t="shared" ca="1" si="15"/>
        <v>1.6283155443652664E-4</v>
      </c>
      <c r="Q62" s="33"/>
      <c r="R62" s="33"/>
      <c r="S62" s="33"/>
    </row>
    <row r="63" spans="1:19">
      <c r="A63" s="62">
        <v>1820</v>
      </c>
      <c r="B63" s="62">
        <v>4.9154000000271481E-2</v>
      </c>
      <c r="C63" s="33"/>
      <c r="D63" s="63">
        <f t="shared" si="16"/>
        <v>0.182</v>
      </c>
      <c r="E63" s="63">
        <f t="shared" si="17"/>
        <v>4.9154000000271481E-2</v>
      </c>
      <c r="F63" s="55">
        <f t="shared" si="9"/>
        <v>3.3124000000000001E-2</v>
      </c>
      <c r="G63" s="55">
        <f t="shared" si="10"/>
        <v>6.0285679999999998E-3</v>
      </c>
      <c r="H63" s="55">
        <f t="shared" si="11"/>
        <v>1.0971993760000001E-3</v>
      </c>
      <c r="I63" s="55">
        <f t="shared" si="12"/>
        <v>8.9460280000494084E-3</v>
      </c>
      <c r="J63" s="55">
        <f t="shared" si="13"/>
        <v>1.6281770960089922E-3</v>
      </c>
      <c r="K63" s="55">
        <f t="shared" ca="1" si="5"/>
        <v>4.69911684454275E-2</v>
      </c>
      <c r="L63" s="55">
        <f t="shared" ca="1" si="14"/>
        <v>4.6778403346288291E-6</v>
      </c>
      <c r="M63" s="55">
        <f t="shared" ca="1" si="18"/>
        <v>6.5931743742251599E-5</v>
      </c>
      <c r="N63" s="55">
        <f t="shared" ca="1" si="19"/>
        <v>2.4905725633398913E-2</v>
      </c>
      <c r="O63" s="55">
        <f t="shared" ca="1" si="20"/>
        <v>0.19780279578936941</v>
      </c>
      <c r="P63" s="33">
        <f t="shared" ca="1" si="15"/>
        <v>2.1628315548439803E-3</v>
      </c>
      <c r="Q63" s="33"/>
      <c r="R63" s="33"/>
      <c r="S63" s="33"/>
    </row>
    <row r="64" spans="1:19">
      <c r="A64" s="62">
        <v>1825</v>
      </c>
      <c r="B64" s="62">
        <v>4.4827500001701992E-2</v>
      </c>
      <c r="C64" s="33"/>
      <c r="D64" s="63">
        <f t="shared" si="16"/>
        <v>0.1825</v>
      </c>
      <c r="E64" s="63">
        <f t="shared" si="17"/>
        <v>4.4827500001701992E-2</v>
      </c>
      <c r="F64" s="55">
        <f t="shared" si="9"/>
        <v>3.3306249999999996E-2</v>
      </c>
      <c r="G64" s="55">
        <f t="shared" si="10"/>
        <v>6.0783906249999992E-3</v>
      </c>
      <c r="H64" s="55">
        <f t="shared" si="11"/>
        <v>1.1093062890624996E-3</v>
      </c>
      <c r="I64" s="55">
        <f t="shared" si="12"/>
        <v>8.181018750310614E-3</v>
      </c>
      <c r="J64" s="55">
        <f t="shared" si="13"/>
        <v>1.493035921931687E-3</v>
      </c>
      <c r="K64" s="55">
        <f t="shared" ca="1" si="5"/>
        <v>4.7250721947852625E-2</v>
      </c>
      <c r="L64" s="55">
        <f t="shared" ca="1" si="14"/>
        <v>5.8720046003060622E-6</v>
      </c>
      <c r="M64" s="55">
        <f t="shared" ca="1" si="18"/>
        <v>6.4789992734698583E-5</v>
      </c>
      <c r="N64" s="55">
        <f t="shared" ca="1" si="19"/>
        <v>2.473932060348856E-2</v>
      </c>
      <c r="O64" s="55">
        <f t="shared" ca="1" si="20"/>
        <v>0.19340793269565326</v>
      </c>
      <c r="P64" s="33">
        <f t="shared" ca="1" si="15"/>
        <v>-2.4232219461506332E-3</v>
      </c>
      <c r="Q64" s="33"/>
      <c r="R64" s="33"/>
      <c r="S64" s="33"/>
    </row>
    <row r="65" spans="1:19">
      <c r="A65" s="62">
        <v>1825</v>
      </c>
      <c r="B65" s="62">
        <v>4.582749999826774E-2</v>
      </c>
      <c r="C65" s="33"/>
      <c r="D65" s="63">
        <f t="shared" si="16"/>
        <v>0.1825</v>
      </c>
      <c r="E65" s="63">
        <f t="shared" si="17"/>
        <v>4.582749999826774E-2</v>
      </c>
      <c r="F65" s="55">
        <f t="shared" si="9"/>
        <v>3.3306249999999996E-2</v>
      </c>
      <c r="G65" s="55">
        <f t="shared" si="10"/>
        <v>6.0783906249999992E-3</v>
      </c>
      <c r="H65" s="55">
        <f t="shared" si="11"/>
        <v>1.1093062890624996E-3</v>
      </c>
      <c r="I65" s="55">
        <f t="shared" si="12"/>
        <v>8.3635187496838622E-3</v>
      </c>
      <c r="J65" s="55">
        <f t="shared" si="13"/>
        <v>1.5263421718173047E-3</v>
      </c>
      <c r="K65" s="55">
        <f t="shared" ca="1" si="5"/>
        <v>4.7250721947852625E-2</v>
      </c>
      <c r="L65" s="55">
        <f t="shared" ca="1" si="14"/>
        <v>2.0255607177802015E-6</v>
      </c>
      <c r="M65" s="55">
        <f t="shared" ca="1" si="18"/>
        <v>6.4789992734698583E-5</v>
      </c>
      <c r="N65" s="55">
        <f t="shared" ca="1" si="19"/>
        <v>2.473932060348856E-2</v>
      </c>
      <c r="O65" s="55">
        <f t="shared" ca="1" si="20"/>
        <v>0.19340793269565326</v>
      </c>
      <c r="P65" s="33">
        <f t="shared" ca="1" si="15"/>
        <v>-1.4232219495848852E-3</v>
      </c>
      <c r="Q65" s="33"/>
      <c r="R65" s="33"/>
      <c r="S65" s="33"/>
    </row>
    <row r="66" spans="1:19">
      <c r="A66" s="62">
        <v>1825</v>
      </c>
      <c r="B66" s="62">
        <v>4.6827500002109446E-2</v>
      </c>
      <c r="C66" s="33"/>
      <c r="D66" s="63">
        <f t="shared" si="16"/>
        <v>0.1825</v>
      </c>
      <c r="E66" s="63">
        <f t="shared" si="17"/>
        <v>4.6827500002109446E-2</v>
      </c>
      <c r="F66" s="55">
        <f t="shared" si="9"/>
        <v>3.3306249999999996E-2</v>
      </c>
      <c r="G66" s="55">
        <f t="shared" si="10"/>
        <v>6.0783906249999992E-3</v>
      </c>
      <c r="H66" s="55">
        <f t="shared" si="11"/>
        <v>1.1093062890624996E-3</v>
      </c>
      <c r="I66" s="55">
        <f t="shared" si="12"/>
        <v>8.5460187503849736E-3</v>
      </c>
      <c r="J66" s="55">
        <f t="shared" si="13"/>
        <v>1.5596484219452577E-3</v>
      </c>
      <c r="K66" s="55">
        <f t="shared" ca="1" si="5"/>
        <v>4.7250721947852625E-2</v>
      </c>
      <c r="L66" s="55">
        <f t="shared" ca="1" si="14"/>
        <v>1.7911681535864287E-7</v>
      </c>
      <c r="M66" s="55">
        <f t="shared" ca="1" si="18"/>
        <v>6.4789992734698583E-5</v>
      </c>
      <c r="N66" s="55">
        <f t="shared" ca="1" si="19"/>
        <v>2.473932060348856E-2</v>
      </c>
      <c r="O66" s="55">
        <f t="shared" ca="1" si="20"/>
        <v>0.19340793269565326</v>
      </c>
      <c r="P66" s="33">
        <f t="shared" ca="1" si="15"/>
        <v>-4.2322194574317962E-4</v>
      </c>
      <c r="Q66" s="33"/>
      <c r="R66" s="33"/>
      <c r="S66" s="33"/>
    </row>
    <row r="67" spans="1:19">
      <c r="A67" s="62">
        <v>1962</v>
      </c>
      <c r="B67" s="62">
        <v>4.788140000164276E-2</v>
      </c>
      <c r="C67" s="33"/>
      <c r="D67" s="63">
        <f t="shared" si="16"/>
        <v>0.19620000000000001</v>
      </c>
      <c r="E67" s="63">
        <f t="shared" si="17"/>
        <v>4.788140000164276E-2</v>
      </c>
      <c r="F67" s="55">
        <f t="shared" si="9"/>
        <v>3.8494440000000005E-2</v>
      </c>
      <c r="G67" s="55">
        <f t="shared" si="10"/>
        <v>7.5526091280000013E-3</v>
      </c>
      <c r="H67" s="55">
        <f t="shared" si="11"/>
        <v>1.4818219109136003E-3</v>
      </c>
      <c r="I67" s="55">
        <f t="shared" si="12"/>
        <v>9.39433068032231E-3</v>
      </c>
      <c r="J67" s="55">
        <f t="shared" si="13"/>
        <v>1.8431676794792374E-3</v>
      </c>
      <c r="K67" s="55">
        <f t="shared" ca="1" si="5"/>
        <v>5.4603005118226779E-2</v>
      </c>
      <c r="L67" s="55">
        <f t="shared" ca="1" si="14"/>
        <v>4.5179975343288463E-5</v>
      </c>
      <c r="M67" s="55">
        <f t="shared" ca="1" si="18"/>
        <v>3.6654382210838301E-5</v>
      </c>
      <c r="N67" s="55">
        <f t="shared" ca="1" si="19"/>
        <v>1.9768369222616457E-2</v>
      </c>
      <c r="O67" s="55">
        <f t="shared" ca="1" si="20"/>
        <v>8.5413273532523176E-2</v>
      </c>
      <c r="P67" s="33">
        <f t="shared" ca="1" si="15"/>
        <v>-6.7216051165840188E-3</v>
      </c>
      <c r="Q67" s="33"/>
      <c r="R67" s="33"/>
      <c r="S67" s="33"/>
    </row>
    <row r="68" spans="1:19">
      <c r="A68" s="62">
        <v>2068</v>
      </c>
      <c r="B68" s="62">
        <v>5.1959600001282524E-2</v>
      </c>
      <c r="C68" s="33"/>
      <c r="D68" s="63">
        <f t="shared" si="16"/>
        <v>0.20680000000000001</v>
      </c>
      <c r="E68" s="63">
        <f t="shared" si="17"/>
        <v>5.1959600001282524E-2</v>
      </c>
      <c r="F68" s="55">
        <f t="shared" si="9"/>
        <v>4.2766240000000004E-2</v>
      </c>
      <c r="G68" s="55">
        <f t="shared" si="10"/>
        <v>8.8440584320000019E-3</v>
      </c>
      <c r="H68" s="55">
        <f t="shared" si="11"/>
        <v>1.8289512837376004E-3</v>
      </c>
      <c r="I68" s="55">
        <f t="shared" si="12"/>
        <v>1.0745245280265226E-2</v>
      </c>
      <c r="J68" s="55">
        <f t="shared" si="13"/>
        <v>2.2221167239588491E-3</v>
      </c>
      <c r="K68" s="55">
        <f t="shared" ca="1" si="5"/>
        <v>6.0610088927170215E-2</v>
      </c>
      <c r="L68" s="55">
        <f t="shared" ca="1" si="14"/>
        <v>7.4830958656905568E-5</v>
      </c>
      <c r="M68" s="55">
        <f t="shared" ca="1" si="18"/>
        <v>1.9635011969218989E-5</v>
      </c>
      <c r="N68" s="55">
        <f t="shared" ca="1" si="19"/>
        <v>1.5563213384077651E-2</v>
      </c>
      <c r="O68" s="55">
        <f t="shared" ca="1" si="20"/>
        <v>2.6580051188754152E-2</v>
      </c>
      <c r="P68" s="33">
        <f t="shared" ca="1" si="15"/>
        <v>-8.6504889258876907E-3</v>
      </c>
      <c r="Q68" s="33"/>
      <c r="R68" s="33"/>
      <c r="S68" s="33"/>
    </row>
    <row r="69" spans="1:19">
      <c r="A69" s="62">
        <v>2076</v>
      </c>
      <c r="B69" s="62">
        <v>5.3437200003827456E-2</v>
      </c>
      <c r="C69" s="33"/>
      <c r="D69" s="63">
        <f t="shared" si="16"/>
        <v>0.20760000000000001</v>
      </c>
      <c r="E69" s="63">
        <f t="shared" si="17"/>
        <v>5.3437200003827456E-2</v>
      </c>
      <c r="F69" s="55">
        <f t="shared" si="9"/>
        <v>4.3097760000000006E-2</v>
      </c>
      <c r="G69" s="55">
        <f t="shared" si="10"/>
        <v>8.9470949760000022E-3</v>
      </c>
      <c r="H69" s="55">
        <f t="shared" si="11"/>
        <v>1.8574169170176005E-3</v>
      </c>
      <c r="I69" s="55">
        <f t="shared" si="12"/>
        <v>1.109356272079458E-2</v>
      </c>
      <c r="J69" s="55">
        <f t="shared" si="13"/>
        <v>2.3030236208369547E-3</v>
      </c>
      <c r="K69" s="55">
        <f t="shared" ca="1" si="5"/>
        <v>6.1074729145940462E-2</v>
      </c>
      <c r="L69" s="55">
        <f t="shared" ca="1" si="14"/>
        <v>5.833185139662543E-5</v>
      </c>
      <c r="M69" s="55">
        <f t="shared" ca="1" si="18"/>
        <v>1.8540091660186509E-5</v>
      </c>
      <c r="N69" s="55">
        <f t="shared" ca="1" si="19"/>
        <v>1.5240549815123728E-2</v>
      </c>
      <c r="O69" s="55">
        <f t="shared" ca="1" si="20"/>
        <v>2.3331795812297666E-2</v>
      </c>
      <c r="P69" s="33">
        <f t="shared" ca="1" si="15"/>
        <v>-7.6375291421130059E-3</v>
      </c>
      <c r="Q69" s="33"/>
      <c r="R69" s="33"/>
      <c r="S69" s="33"/>
    </row>
    <row r="70" spans="1:19">
      <c r="A70" s="62">
        <v>2089</v>
      </c>
      <c r="B70" s="62">
        <v>5.458830000134185E-2</v>
      </c>
      <c r="C70" s="33"/>
      <c r="D70" s="63">
        <f t="shared" si="16"/>
        <v>0.2089</v>
      </c>
      <c r="E70" s="63">
        <f t="shared" si="17"/>
        <v>5.458830000134185E-2</v>
      </c>
      <c r="F70" s="55">
        <f t="shared" si="9"/>
        <v>4.3639209999999998E-2</v>
      </c>
      <c r="G70" s="55">
        <f t="shared" si="10"/>
        <v>9.1162309689999995E-3</v>
      </c>
      <c r="H70" s="55">
        <f t="shared" si="11"/>
        <v>1.9043806494240998E-3</v>
      </c>
      <c r="I70" s="55">
        <f t="shared" si="12"/>
        <v>1.1403495870280313E-2</v>
      </c>
      <c r="J70" s="55">
        <f t="shared" si="13"/>
        <v>2.3821902873015573E-3</v>
      </c>
      <c r="K70" s="55">
        <f t="shared" ca="1" si="5"/>
        <v>6.1833144704314093E-2</v>
      </c>
      <c r="L70" s="55">
        <f t="shared" ca="1" si="14"/>
        <v>5.2487774770184973E-5</v>
      </c>
      <c r="M70" s="55">
        <f t="shared" ca="1" si="18"/>
        <v>1.682091634107284E-5</v>
      </c>
      <c r="N70" s="55">
        <f t="shared" ca="1" si="19"/>
        <v>1.4715879495883029E-2</v>
      </c>
      <c r="O70" s="55">
        <f t="shared" ca="1" si="20"/>
        <v>1.8461277307882325E-2</v>
      </c>
      <c r="P70" s="33">
        <f t="shared" ca="1" si="15"/>
        <v>-7.2448447029722432E-3</v>
      </c>
      <c r="Q70" s="33"/>
      <c r="R70" s="33"/>
      <c r="S70" s="33"/>
    </row>
    <row r="71" spans="1:19">
      <c r="A71" s="62">
        <v>2104</v>
      </c>
      <c r="B71" s="62">
        <v>4.8608799996145535E-2</v>
      </c>
      <c r="C71" s="33"/>
      <c r="D71" s="63">
        <f t="shared" si="16"/>
        <v>0.2104</v>
      </c>
      <c r="E71" s="63">
        <f t="shared" si="17"/>
        <v>4.8608799996145535E-2</v>
      </c>
      <c r="F71" s="55">
        <f t="shared" si="9"/>
        <v>4.4268160000000001E-2</v>
      </c>
      <c r="G71" s="55">
        <f t="shared" si="10"/>
        <v>9.314020864000001E-3</v>
      </c>
      <c r="H71" s="55">
        <f t="shared" si="11"/>
        <v>1.9596699897856001E-3</v>
      </c>
      <c r="I71" s="55">
        <f t="shared" si="12"/>
        <v>1.0227291519189021E-2</v>
      </c>
      <c r="J71" s="55">
        <f t="shared" si="13"/>
        <v>2.1518221356373701E-3</v>
      </c>
      <c r="K71" s="55">
        <f t="shared" ca="1" si="5"/>
        <v>6.2713432199163657E-2</v>
      </c>
      <c r="L71" s="55">
        <f t="shared" ca="1" si="14"/>
        <v>1.9894064958241584E-4</v>
      </c>
      <c r="M71" s="55">
        <f t="shared" ca="1" si="18"/>
        <v>1.4931139486185104E-5</v>
      </c>
      <c r="N71" s="55">
        <f t="shared" ca="1" si="19"/>
        <v>1.4110534228145684E-2</v>
      </c>
      <c r="O71" s="55">
        <f t="shared" ca="1" si="20"/>
        <v>1.3491994790812555E-2</v>
      </c>
      <c r="P71" s="33">
        <f t="shared" ca="1" si="15"/>
        <v>-1.4104632203018122E-2</v>
      </c>
      <c r="Q71" s="33"/>
      <c r="R71" s="33"/>
      <c r="S71" s="33"/>
    </row>
    <row r="72" spans="1:19">
      <c r="A72" s="62">
        <v>2350</v>
      </c>
      <c r="B72" s="62">
        <v>7.9545000000507571E-2</v>
      </c>
      <c r="C72" s="33"/>
      <c r="D72" s="63">
        <f t="shared" si="16"/>
        <v>0.23499999999999999</v>
      </c>
      <c r="E72" s="63">
        <f t="shared" si="17"/>
        <v>7.9545000000507571E-2</v>
      </c>
      <c r="F72" s="55">
        <f t="shared" si="9"/>
        <v>5.5224999999999996E-2</v>
      </c>
      <c r="G72" s="55">
        <f t="shared" si="10"/>
        <v>1.2977874999999998E-2</v>
      </c>
      <c r="H72" s="55">
        <f t="shared" si="11"/>
        <v>3.0498006249999998E-3</v>
      </c>
      <c r="I72" s="55">
        <f t="shared" si="12"/>
        <v>1.869307500011928E-2</v>
      </c>
      <c r="J72" s="55">
        <f t="shared" si="13"/>
        <v>4.3928726250280301E-3</v>
      </c>
      <c r="K72" s="55">
        <f t="shared" ca="1" si="5"/>
        <v>7.7943950322018618E-2</v>
      </c>
      <c r="L72" s="55">
        <f t="shared" ca="1" si="14"/>
        <v>2.5633600729895787E-6</v>
      </c>
      <c r="M72" s="55">
        <f t="shared" ca="1" si="18"/>
        <v>5.0732806417567635E-8</v>
      </c>
      <c r="N72" s="55">
        <f t="shared" ca="1" si="19"/>
        <v>4.9169011759680322E-3</v>
      </c>
      <c r="O72" s="55">
        <f t="shared" ca="1" si="20"/>
        <v>5.9922200247997146E-2</v>
      </c>
      <c r="P72" s="33">
        <f t="shared" ca="1" si="15"/>
        <v>1.6010496784889527E-3</v>
      </c>
      <c r="Q72" s="33"/>
      <c r="R72" s="33"/>
      <c r="S72" s="33"/>
    </row>
    <row r="73" spans="1:19">
      <c r="A73" s="62">
        <v>2381</v>
      </c>
      <c r="B73" s="62">
        <v>8.1520699997781776E-2</v>
      </c>
      <c r="C73" s="33"/>
      <c r="D73" s="63">
        <f t="shared" si="16"/>
        <v>0.23810000000000001</v>
      </c>
      <c r="E73" s="63">
        <f t="shared" si="17"/>
        <v>8.1520699997781776E-2</v>
      </c>
      <c r="F73" s="55">
        <f t="shared" si="9"/>
        <v>5.6691610000000003E-2</v>
      </c>
      <c r="G73" s="55">
        <f t="shared" si="10"/>
        <v>1.3498272341000001E-2</v>
      </c>
      <c r="H73" s="55">
        <f t="shared" si="11"/>
        <v>3.2139386443921004E-3</v>
      </c>
      <c r="I73" s="55">
        <f t="shared" si="12"/>
        <v>1.941007866947184E-2</v>
      </c>
      <c r="J73" s="55">
        <f t="shared" si="13"/>
        <v>4.6215397312012454E-3</v>
      </c>
      <c r="K73" s="55">
        <f t="shared" ca="1" si="5"/>
        <v>7.9969407604411138E-2</v>
      </c>
      <c r="L73" s="55">
        <f t="shared" ca="1" si="14"/>
        <v>2.4065080897296005E-6</v>
      </c>
      <c r="M73" s="55">
        <f t="shared" ca="1" si="18"/>
        <v>5.8844670230375221E-7</v>
      </c>
      <c r="N73" s="55">
        <f t="shared" ca="1" si="19"/>
        <v>3.9701304285468947E-3</v>
      </c>
      <c r="O73" s="55">
        <f t="shared" ca="1" si="20"/>
        <v>8.7202921045162113E-2</v>
      </c>
      <c r="P73" s="33">
        <f t="shared" ca="1" si="15"/>
        <v>1.5512923933706374E-3</v>
      </c>
      <c r="Q73" s="33"/>
      <c r="R73" s="33"/>
      <c r="S73" s="33"/>
    </row>
    <row r="74" spans="1:19">
      <c r="A74" s="62">
        <v>2381</v>
      </c>
      <c r="B74" s="62">
        <v>8.2520700001623482E-2</v>
      </c>
      <c r="C74" s="33"/>
      <c r="D74" s="63">
        <f t="shared" si="16"/>
        <v>0.23810000000000001</v>
      </c>
      <c r="E74" s="63">
        <f t="shared" si="17"/>
        <v>8.2520700001623482E-2</v>
      </c>
      <c r="F74" s="55">
        <f t="shared" si="9"/>
        <v>5.6691610000000003E-2</v>
      </c>
      <c r="G74" s="55">
        <f t="shared" si="10"/>
        <v>1.3498272341000001E-2</v>
      </c>
      <c r="H74" s="55">
        <f t="shared" si="11"/>
        <v>3.2139386443921004E-3</v>
      </c>
      <c r="I74" s="55">
        <f t="shared" si="12"/>
        <v>1.9648178670386551E-2</v>
      </c>
      <c r="J74" s="55">
        <f t="shared" si="13"/>
        <v>4.6782313414190377E-3</v>
      </c>
      <c r="K74" s="55">
        <f t="shared" ca="1" si="5"/>
        <v>7.9969407604411138E-2</v>
      </c>
      <c r="L74" s="55">
        <f t="shared" ca="1" si="14"/>
        <v>6.5090928960735035E-6</v>
      </c>
      <c r="M74" s="55">
        <f t="shared" ca="1" si="18"/>
        <v>5.8844670230375221E-7</v>
      </c>
      <c r="N74" s="55">
        <f t="shared" ca="1" si="19"/>
        <v>3.9701304285468947E-3</v>
      </c>
      <c r="O74" s="55">
        <f t="shared" ca="1" si="20"/>
        <v>8.7202921045162113E-2</v>
      </c>
      <c r="P74" s="33">
        <f t="shared" ca="1" si="15"/>
        <v>2.551292397212343E-3</v>
      </c>
      <c r="Q74" s="33"/>
      <c r="R74" s="33"/>
      <c r="S74" s="33"/>
    </row>
    <row r="75" spans="1:19">
      <c r="A75" s="62">
        <v>2381</v>
      </c>
      <c r="B75" s="62">
        <v>9.7520700001041405E-2</v>
      </c>
      <c r="C75" s="33"/>
      <c r="D75" s="63">
        <f t="shared" si="16"/>
        <v>0.23810000000000001</v>
      </c>
      <c r="E75" s="63">
        <f t="shared" si="17"/>
        <v>9.7520700001041405E-2</v>
      </c>
      <c r="F75" s="55">
        <f t="shared" si="9"/>
        <v>5.6691610000000003E-2</v>
      </c>
      <c r="G75" s="55">
        <f t="shared" si="10"/>
        <v>1.3498272341000001E-2</v>
      </c>
      <c r="H75" s="55">
        <f t="shared" si="11"/>
        <v>3.2139386443921004E-3</v>
      </c>
      <c r="I75" s="55">
        <f t="shared" si="12"/>
        <v>2.3219678670247958E-2</v>
      </c>
      <c r="J75" s="55">
        <f t="shared" si="13"/>
        <v>5.5286054913860393E-3</v>
      </c>
      <c r="K75" s="55">
        <f t="shared" ca="1" si="5"/>
        <v>7.9969407604411138E-2</v>
      </c>
      <c r="L75" s="55">
        <f t="shared" ca="1" si="14"/>
        <v>3.0804786479201143E-4</v>
      </c>
      <c r="M75" s="55">
        <f t="shared" ca="1" si="18"/>
        <v>5.8844670230375221E-7</v>
      </c>
      <c r="N75" s="55">
        <f t="shared" ca="1" si="19"/>
        <v>3.9701304285468947E-3</v>
      </c>
      <c r="O75" s="55">
        <f t="shared" ca="1" si="20"/>
        <v>8.7202921045162113E-2</v>
      </c>
      <c r="P75" s="33">
        <f t="shared" ca="1" si="15"/>
        <v>1.7551292396630266E-2</v>
      </c>
      <c r="Q75" s="33"/>
      <c r="R75" s="33"/>
      <c r="S75" s="33"/>
    </row>
    <row r="76" spans="1:19">
      <c r="A76" s="62">
        <v>2394</v>
      </c>
      <c r="B76" s="62">
        <v>8.867179999651853E-2</v>
      </c>
      <c r="C76" s="33"/>
      <c r="D76" s="63">
        <f t="shared" si="16"/>
        <v>0.2394</v>
      </c>
      <c r="E76" s="63">
        <f t="shared" si="17"/>
        <v>8.867179999651853E-2</v>
      </c>
      <c r="F76" s="55">
        <f t="shared" si="9"/>
        <v>5.731236E-2</v>
      </c>
      <c r="G76" s="55">
        <f t="shared" si="10"/>
        <v>1.3720578984E-2</v>
      </c>
      <c r="H76" s="55">
        <f t="shared" si="11"/>
        <v>3.2847066087695999E-3</v>
      </c>
      <c r="I76" s="55">
        <f t="shared" si="12"/>
        <v>2.1228028919166538E-2</v>
      </c>
      <c r="J76" s="55">
        <f t="shared" si="13"/>
        <v>5.0819901232484694E-3</v>
      </c>
      <c r="K76" s="55">
        <f t="shared" ca="1" si="5"/>
        <v>8.082586477001874E-2</v>
      </c>
      <c r="L76" s="55">
        <f t="shared" ca="1" si="14"/>
        <v>6.1558699578430297E-5</v>
      </c>
      <c r="M76" s="55">
        <f t="shared" ca="1" si="18"/>
        <v>9.9222289060956454E-7</v>
      </c>
      <c r="N76" s="55">
        <f t="shared" ca="1" si="19"/>
        <v>3.5953775594299233E-3</v>
      </c>
      <c r="O76" s="55">
        <f t="shared" ca="1" si="20"/>
        <v>0.10037388446222874</v>
      </c>
      <c r="P76" s="33">
        <f t="shared" ca="1" si="15"/>
        <v>7.8459352264997895E-3</v>
      </c>
      <c r="Q76" s="33"/>
      <c r="R76" s="33"/>
      <c r="S76" s="33"/>
    </row>
    <row r="77" spans="1:19">
      <c r="A77" s="62">
        <v>2513</v>
      </c>
      <c r="B77" s="62">
        <v>8.5901100006594788E-2</v>
      </c>
      <c r="C77" s="33"/>
      <c r="D77" s="63">
        <f t="shared" si="16"/>
        <v>0.25130000000000002</v>
      </c>
      <c r="E77" s="63">
        <f t="shared" si="17"/>
        <v>8.5901100006594788E-2</v>
      </c>
      <c r="F77" s="55">
        <f t="shared" si="9"/>
        <v>6.315169000000001E-2</v>
      </c>
      <c r="G77" s="55">
        <f t="shared" si="10"/>
        <v>1.5870019697000005E-2</v>
      </c>
      <c r="H77" s="55">
        <f t="shared" si="11"/>
        <v>3.9881359498561012E-3</v>
      </c>
      <c r="I77" s="55">
        <f t="shared" si="12"/>
        <v>2.1586946431657272E-2</v>
      </c>
      <c r="J77" s="55">
        <f t="shared" si="13"/>
        <v>5.4247996382754725E-3</v>
      </c>
      <c r="K77" s="55">
        <f t="shared" ca="1" si="5"/>
        <v>8.8859945881984342E-2</v>
      </c>
      <c r="L77" s="55">
        <f t="shared" ca="1" si="14"/>
        <v>8.7547689143097762E-6</v>
      </c>
      <c r="M77" s="55">
        <f t="shared" ca="1" si="18"/>
        <v>9.8652360910780631E-6</v>
      </c>
      <c r="N77" s="55">
        <f t="shared" ca="1" si="19"/>
        <v>9.1655136217030941E-4</v>
      </c>
      <c r="O77" s="55">
        <f t="shared" ca="1" si="20"/>
        <v>0.27350386620179973</v>
      </c>
      <c r="P77" s="33">
        <f t="shared" ca="1" si="15"/>
        <v>-2.9588458753895541E-3</v>
      </c>
      <c r="Q77" s="33"/>
      <c r="R77" s="33"/>
      <c r="S77" s="33"/>
    </row>
    <row r="78" spans="1:19">
      <c r="A78" s="62">
        <v>2619</v>
      </c>
      <c r="B78" s="62">
        <v>8.6979300001985393E-2</v>
      </c>
      <c r="C78" s="33"/>
      <c r="D78" s="63">
        <f t="shared" si="16"/>
        <v>0.26190000000000002</v>
      </c>
      <c r="E78" s="63">
        <f t="shared" si="17"/>
        <v>8.6979300001985393E-2</v>
      </c>
      <c r="F78" s="55">
        <f t="shared" si="9"/>
        <v>6.8591610000000011E-2</v>
      </c>
      <c r="G78" s="55">
        <f t="shared" si="10"/>
        <v>1.7964142659000003E-2</v>
      </c>
      <c r="H78" s="55">
        <f t="shared" si="11"/>
        <v>4.7048089623921013E-3</v>
      </c>
      <c r="I78" s="55">
        <f t="shared" si="12"/>
        <v>2.2779878670519976E-2</v>
      </c>
      <c r="J78" s="55">
        <f t="shared" si="13"/>
        <v>5.9660502238091826E-3</v>
      </c>
      <c r="K78" s="55">
        <f t="shared" ca="1" si="5"/>
        <v>9.6311220891963589E-2</v>
      </c>
      <c r="L78" s="55">
        <f t="shared" ca="1" si="14"/>
        <v>8.7084747496811446E-5</v>
      </c>
      <c r="M78" s="55">
        <f t="shared" ca="1" si="18"/>
        <v>2.6266705375487778E-5</v>
      </c>
      <c r="N78" s="55">
        <f t="shared" ca="1" si="19"/>
        <v>1.2371557756857896E-6</v>
      </c>
      <c r="O78" s="55">
        <f t="shared" ca="1" si="20"/>
        <v>0.51922480979751828</v>
      </c>
      <c r="P78" s="33">
        <f t="shared" ca="1" si="15"/>
        <v>-9.3319208899781958E-3</v>
      </c>
      <c r="Q78" s="33"/>
      <c r="R78" s="33"/>
      <c r="S78" s="33"/>
    </row>
    <row r="79" spans="1:19">
      <c r="A79" s="62">
        <v>2810</v>
      </c>
      <c r="B79" s="62">
        <v>8.9507000004232395E-2</v>
      </c>
      <c r="C79" s="33"/>
      <c r="D79" s="63">
        <f t="shared" si="16"/>
        <v>0.28100000000000003</v>
      </c>
      <c r="E79" s="63">
        <f t="shared" si="17"/>
        <v>8.9507000004232395E-2</v>
      </c>
      <c r="F79" s="55">
        <f t="shared" si="9"/>
        <v>7.8961000000000017E-2</v>
      </c>
      <c r="G79" s="55">
        <f t="shared" si="10"/>
        <v>2.2188041000000006E-2</v>
      </c>
      <c r="H79" s="55">
        <f t="shared" si="11"/>
        <v>6.2348395210000025E-3</v>
      </c>
      <c r="I79" s="55">
        <f t="shared" si="12"/>
        <v>2.5151467001189306E-2</v>
      </c>
      <c r="J79" s="55">
        <f t="shared" si="13"/>
        <v>7.0675622273341961E-3</v>
      </c>
      <c r="K79" s="55">
        <f t="shared" ca="1" si="5"/>
        <v>0.11043891240406517</v>
      </c>
      <c r="L79" s="55">
        <f t="shared" ca="1" si="14"/>
        <v>4.3814495671427308E-4</v>
      </c>
      <c r="M79" s="55">
        <f t="shared" ca="1" si="18"/>
        <v>7.8779212033070395E-5</v>
      </c>
      <c r="N79" s="55">
        <f t="shared" ca="1" si="19"/>
        <v>3.3525257904613616E-3</v>
      </c>
      <c r="O79" s="55">
        <f t="shared" ca="1" si="20"/>
        <v>1.2317091778774334</v>
      </c>
      <c r="P79" s="33">
        <f t="shared" ca="1" si="15"/>
        <v>-2.0931912399832775E-2</v>
      </c>
      <c r="Q79" s="33"/>
      <c r="R79" s="33"/>
      <c r="S79" s="33"/>
    </row>
    <row r="80" spans="1:19">
      <c r="A80" s="62">
        <v>2914</v>
      </c>
      <c r="B80" s="62">
        <v>0.12971580000157701</v>
      </c>
      <c r="C80" s="33"/>
      <c r="D80" s="63">
        <f t="shared" si="16"/>
        <v>0.29139999999999999</v>
      </c>
      <c r="E80" s="63">
        <f t="shared" si="17"/>
        <v>0.12971580000157701</v>
      </c>
      <c r="F80" s="55">
        <f t="shared" si="9"/>
        <v>8.4913959999999997E-2</v>
      </c>
      <c r="G80" s="55">
        <f t="shared" si="10"/>
        <v>2.4743927943999999E-2</v>
      </c>
      <c r="H80" s="55">
        <f t="shared" si="11"/>
        <v>7.2103806028815994E-3</v>
      </c>
      <c r="I80" s="55">
        <f t="shared" si="12"/>
        <v>3.7799184120459538E-2</v>
      </c>
      <c r="J80" s="55">
        <f t="shared" si="13"/>
        <v>1.1014682252701909E-2</v>
      </c>
      <c r="K80" s="55">
        <f t="shared" ca="1" si="5"/>
        <v>0.11851078592912312</v>
      </c>
      <c r="L80" s="55">
        <f t="shared" ca="1" si="14"/>
        <v>1.2555234036388971E-4</v>
      </c>
      <c r="M80" s="55">
        <f t="shared" ca="1" si="18"/>
        <v>1.2128266134166957E-4</v>
      </c>
      <c r="N80" s="55">
        <f t="shared" ca="1" si="19"/>
        <v>8.7480413318224096E-3</v>
      </c>
      <c r="O80" s="55">
        <f t="shared" ca="1" si="20"/>
        <v>1.7948781731278043</v>
      </c>
      <c r="P80" s="33">
        <f t="shared" ca="1" si="15"/>
        <v>1.1205014072453889E-2</v>
      </c>
      <c r="Q80" s="33"/>
      <c r="R80" s="33"/>
      <c r="S80" s="33"/>
    </row>
    <row r="81" spans="1:19">
      <c r="A81" s="62">
        <v>3074</v>
      </c>
      <c r="B81" s="62">
        <v>0.14126779999787686</v>
      </c>
      <c r="C81" s="33"/>
      <c r="D81" s="63">
        <f t="shared" si="16"/>
        <v>0.30740000000000001</v>
      </c>
      <c r="E81" s="63">
        <f t="shared" si="17"/>
        <v>0.14126779999787686</v>
      </c>
      <c r="F81" s="55">
        <f t="shared" si="9"/>
        <v>9.4494760000000011E-2</v>
      </c>
      <c r="G81" s="55">
        <f t="shared" si="10"/>
        <v>2.9047689224000004E-2</v>
      </c>
      <c r="H81" s="55">
        <f t="shared" si="11"/>
        <v>8.9292596674576015E-3</v>
      </c>
      <c r="I81" s="55">
        <f t="shared" si="12"/>
        <v>4.3425721719347346E-2</v>
      </c>
      <c r="J81" s="55">
        <f t="shared" si="13"/>
        <v>1.3349066856527375E-2</v>
      </c>
      <c r="K81" s="55">
        <f t="shared" ca="1" si="5"/>
        <v>0.13145128208237283</v>
      </c>
      <c r="L81" s="55">
        <f t="shared" ca="1" si="14"/>
        <v>9.6364023985411599E-5</v>
      </c>
      <c r="M81" s="55">
        <f t="shared" ca="1" si="18"/>
        <v>2.0825987117755728E-4</v>
      </c>
      <c r="N81" s="55">
        <f t="shared" ca="1" si="19"/>
        <v>2.3458307757670525E-2</v>
      </c>
      <c r="O81" s="55">
        <f t="shared" ca="1" si="20"/>
        <v>2.952067236810926</v>
      </c>
      <c r="P81" s="33">
        <f t="shared" ca="1" si="15"/>
        <v>9.8165179155040305E-3</v>
      </c>
      <c r="Q81" s="33"/>
      <c r="R81" s="33"/>
      <c r="S81" s="33"/>
    </row>
    <row r="82" spans="1:19">
      <c r="A82" s="62">
        <v>3214</v>
      </c>
      <c r="B82" s="62">
        <v>0.16212580000137677</v>
      </c>
      <c r="C82" s="33"/>
      <c r="D82" s="63">
        <f t="shared" si="16"/>
        <v>0.32140000000000002</v>
      </c>
      <c r="E82" s="63">
        <f t="shared" si="17"/>
        <v>0.16212580000137677</v>
      </c>
      <c r="F82" s="55">
        <f t="shared" si="9"/>
        <v>0.10329796000000001</v>
      </c>
      <c r="G82" s="55">
        <f t="shared" si="10"/>
        <v>3.3199964344000008E-2</v>
      </c>
      <c r="H82" s="55">
        <f t="shared" si="11"/>
        <v>1.0670468540161602E-2</v>
      </c>
      <c r="I82" s="55">
        <f t="shared" si="12"/>
        <v>5.21072321204425E-2</v>
      </c>
      <c r="J82" s="55">
        <f t="shared" si="13"/>
        <v>1.674726440351022E-2</v>
      </c>
      <c r="K82" s="55">
        <f t="shared" ca="1" si="5"/>
        <v>0.14329347819677232</v>
      </c>
      <c r="L82" s="55">
        <f t="shared" ca="1" si="14"/>
        <v>3.5465634455218026E-4</v>
      </c>
      <c r="M82" s="55">
        <f t="shared" ca="1" si="18"/>
        <v>3.0807646820240616E-4</v>
      </c>
      <c r="N82" s="55">
        <f t="shared" ca="1" si="19"/>
        <v>4.4152422445008541E-2</v>
      </c>
      <c r="O82" s="55">
        <f t="shared" ca="1" si="20"/>
        <v>4.3009222271962004</v>
      </c>
      <c r="P82" s="33">
        <f t="shared" ca="1" si="15"/>
        <v>1.8832321804604452E-2</v>
      </c>
      <c r="Q82" s="33"/>
      <c r="R82" s="33"/>
      <c r="S82" s="33"/>
    </row>
    <row r="83" spans="1:19">
      <c r="A83" s="62">
        <v>3242</v>
      </c>
      <c r="B83" s="62">
        <v>0.15729740000097081</v>
      </c>
      <c r="C83" s="33"/>
      <c r="D83" s="63">
        <f t="shared" si="16"/>
        <v>0.32419999999999999</v>
      </c>
      <c r="E83" s="63">
        <f t="shared" si="17"/>
        <v>0.15729740000097081</v>
      </c>
      <c r="F83" s="55">
        <f t="shared" si="9"/>
        <v>0.10510563999999999</v>
      </c>
      <c r="G83" s="55">
        <f t="shared" si="10"/>
        <v>3.4075248487999997E-2</v>
      </c>
      <c r="H83" s="55">
        <f t="shared" si="11"/>
        <v>1.1047195559809597E-2</v>
      </c>
      <c r="I83" s="55">
        <f t="shared" si="12"/>
        <v>5.0995817080314733E-2</v>
      </c>
      <c r="J83" s="55">
        <f t="shared" si="13"/>
        <v>1.6532843897438036E-2</v>
      </c>
      <c r="K83" s="55">
        <f t="shared" ca="1" si="5"/>
        <v>0.14572007476144644</v>
      </c>
      <c r="L83" s="55">
        <f t="shared" ca="1" si="14"/>
        <v>1.3403445970172807E-4</v>
      </c>
      <c r="M83" s="55">
        <f t="shared" ca="1" si="18"/>
        <v>3.3090616078492959E-4</v>
      </c>
      <c r="N83" s="55">
        <f t="shared" ca="1" si="19"/>
        <v>4.9307851202495173E-2</v>
      </c>
      <c r="O83" s="55">
        <f t="shared" ca="1" si="20"/>
        <v>4.6128799816088621</v>
      </c>
      <c r="P83" s="33">
        <f t="shared" ca="1" si="15"/>
        <v>1.1577325239524372E-2</v>
      </c>
      <c r="Q83" s="33"/>
      <c r="R83" s="33"/>
      <c r="S83" s="33"/>
    </row>
    <row r="84" spans="1:19">
      <c r="A84" s="62"/>
      <c r="B84" s="62"/>
      <c r="C84" s="33"/>
      <c r="D84" s="63">
        <f t="shared" si="16"/>
        <v>0</v>
      </c>
      <c r="E84" s="63">
        <f t="shared" si="17"/>
        <v>0</v>
      </c>
      <c r="F84" s="55">
        <f t="shared" si="9"/>
        <v>0</v>
      </c>
      <c r="G84" s="55">
        <f t="shared" si="10"/>
        <v>0</v>
      </c>
      <c r="H84" s="55">
        <f t="shared" si="11"/>
        <v>0</v>
      </c>
      <c r="I84" s="55">
        <f t="shared" si="12"/>
        <v>0</v>
      </c>
      <c r="J84" s="55">
        <f t="shared" si="13"/>
        <v>0</v>
      </c>
      <c r="K84" s="55">
        <f t="shared" ca="1" si="5"/>
        <v>-6.4213381614545359E-3</v>
      </c>
      <c r="L84" s="55">
        <f t="shared" ca="1" si="14"/>
        <v>4.123358378375232E-5</v>
      </c>
      <c r="M84" s="55">
        <f t="shared" ca="1" si="18"/>
        <v>5.5490457762851734E-4</v>
      </c>
      <c r="N84" s="55">
        <f t="shared" ca="1" si="19"/>
        <v>8.1570848129177364E-4</v>
      </c>
      <c r="O84" s="55">
        <f t="shared" ca="1" si="20"/>
        <v>9.5541255152516852E-2</v>
      </c>
      <c r="P84" s="33">
        <f t="shared" ca="1" si="15"/>
        <v>6.4213381614545359E-3</v>
      </c>
      <c r="Q84" s="33"/>
      <c r="R84" s="33"/>
      <c r="S84" s="33"/>
    </row>
    <row r="85" spans="1:19">
      <c r="A85" s="62"/>
      <c r="B85" s="62"/>
      <c r="C85" s="33"/>
      <c r="D85" s="63">
        <f t="shared" ref="D85:D116" si="21">A85/A$18</f>
        <v>0</v>
      </c>
      <c r="E85" s="63">
        <f t="shared" ref="E85:E116" si="22">B85/B$18</f>
        <v>0</v>
      </c>
      <c r="F85" s="55">
        <f t="shared" si="9"/>
        <v>0</v>
      </c>
      <c r="G85" s="55">
        <f t="shared" si="10"/>
        <v>0</v>
      </c>
      <c r="H85" s="55">
        <f t="shared" si="11"/>
        <v>0</v>
      </c>
      <c r="I85" s="55">
        <f t="shared" si="12"/>
        <v>0</v>
      </c>
      <c r="J85" s="55">
        <f t="shared" si="13"/>
        <v>0</v>
      </c>
      <c r="K85" s="55">
        <f t="shared" ref="K85:K148" ca="1" si="23">+E$4+E$5*D85+E$6*D85^2</f>
        <v>-6.4213381614545359E-3</v>
      </c>
      <c r="L85" s="55">
        <f t="shared" ca="1" si="14"/>
        <v>4.123358378375232E-5</v>
      </c>
      <c r="M85" s="55">
        <f t="shared" ref="M85:M116" ca="1" si="24">(M$1-M$2*D85+M$3*F85)^2</f>
        <v>5.5490457762851734E-4</v>
      </c>
      <c r="N85" s="55">
        <f t="shared" ref="N85:N116" ca="1" si="25">(-M$2+M$4*D85-M$5*F85)^2</f>
        <v>8.1570848129177364E-4</v>
      </c>
      <c r="O85" s="55">
        <f t="shared" ref="O85:O116" ca="1" si="26">+(M$3-D85*M$5+F85*M$6)^2</f>
        <v>9.5541255152516852E-2</v>
      </c>
      <c r="P85" s="33">
        <f t="shared" ca="1" si="15"/>
        <v>6.4213381614545359E-3</v>
      </c>
      <c r="Q85" s="33"/>
      <c r="R85" s="33"/>
      <c r="S85" s="33"/>
    </row>
    <row r="86" spans="1:19">
      <c r="A86" s="62"/>
      <c r="B86" s="62"/>
      <c r="C86" s="33"/>
      <c r="D86" s="63">
        <f t="shared" si="21"/>
        <v>0</v>
      </c>
      <c r="E86" s="63">
        <f t="shared" si="22"/>
        <v>0</v>
      </c>
      <c r="F86" s="55">
        <f t="shared" ref="F86:F149" si="27">D86*D86</f>
        <v>0</v>
      </c>
      <c r="G86" s="55">
        <f t="shared" ref="G86:G149" si="28">D86*F86</f>
        <v>0</v>
      </c>
      <c r="H86" s="55">
        <f t="shared" ref="H86:H149" si="29">F86*F86</f>
        <v>0</v>
      </c>
      <c r="I86" s="55">
        <f t="shared" ref="I86:I149" si="30">E86*D86</f>
        <v>0</v>
      </c>
      <c r="J86" s="55">
        <f t="shared" ref="J86:J149" si="31">I86*D86</f>
        <v>0</v>
      </c>
      <c r="K86" s="55">
        <f t="shared" ca="1" si="23"/>
        <v>-6.4213381614545359E-3</v>
      </c>
      <c r="L86" s="55">
        <f t="shared" ref="L86:L149" ca="1" si="32">+(K86-E86)^2</f>
        <v>4.123358378375232E-5</v>
      </c>
      <c r="M86" s="55">
        <f t="shared" ca="1" si="24"/>
        <v>5.5490457762851734E-4</v>
      </c>
      <c r="N86" s="55">
        <f t="shared" ca="1" si="25"/>
        <v>8.1570848129177364E-4</v>
      </c>
      <c r="O86" s="55">
        <f t="shared" ca="1" si="26"/>
        <v>9.5541255152516852E-2</v>
      </c>
      <c r="P86" s="33">
        <f t="shared" ref="P86:P149" ca="1" si="33">+E86-K86</f>
        <v>6.4213381614545359E-3</v>
      </c>
      <c r="Q86" s="33"/>
      <c r="R86" s="33"/>
      <c r="S86" s="33"/>
    </row>
    <row r="87" spans="1:19">
      <c r="A87" s="62"/>
      <c r="B87" s="62"/>
      <c r="C87" s="33"/>
      <c r="D87" s="63">
        <f t="shared" si="21"/>
        <v>0</v>
      </c>
      <c r="E87" s="63">
        <f t="shared" si="22"/>
        <v>0</v>
      </c>
      <c r="F87" s="55">
        <f t="shared" si="27"/>
        <v>0</v>
      </c>
      <c r="G87" s="55">
        <f t="shared" si="28"/>
        <v>0</v>
      </c>
      <c r="H87" s="55">
        <f t="shared" si="29"/>
        <v>0</v>
      </c>
      <c r="I87" s="55">
        <f t="shared" si="30"/>
        <v>0</v>
      </c>
      <c r="J87" s="55">
        <f t="shared" si="31"/>
        <v>0</v>
      </c>
      <c r="K87" s="55">
        <f t="shared" ca="1" si="23"/>
        <v>-6.4213381614545359E-3</v>
      </c>
      <c r="L87" s="55">
        <f t="shared" ca="1" si="32"/>
        <v>4.123358378375232E-5</v>
      </c>
      <c r="M87" s="55">
        <f t="shared" ca="1" si="24"/>
        <v>5.5490457762851734E-4</v>
      </c>
      <c r="N87" s="55">
        <f t="shared" ca="1" si="25"/>
        <v>8.1570848129177364E-4</v>
      </c>
      <c r="O87" s="55">
        <f t="shared" ca="1" si="26"/>
        <v>9.5541255152516852E-2</v>
      </c>
      <c r="P87" s="33">
        <f t="shared" ca="1" si="33"/>
        <v>6.4213381614545359E-3</v>
      </c>
      <c r="Q87" s="33"/>
      <c r="R87" s="33"/>
      <c r="S87" s="33"/>
    </row>
    <row r="88" spans="1:19">
      <c r="A88" s="62"/>
      <c r="B88" s="62"/>
      <c r="C88" s="33"/>
      <c r="D88" s="63">
        <f t="shared" si="21"/>
        <v>0</v>
      </c>
      <c r="E88" s="63">
        <f t="shared" si="22"/>
        <v>0</v>
      </c>
      <c r="F88" s="55">
        <f t="shared" si="27"/>
        <v>0</v>
      </c>
      <c r="G88" s="55">
        <f t="shared" si="28"/>
        <v>0</v>
      </c>
      <c r="H88" s="55">
        <f t="shared" si="29"/>
        <v>0</v>
      </c>
      <c r="I88" s="55">
        <f t="shared" si="30"/>
        <v>0</v>
      </c>
      <c r="J88" s="55">
        <f t="shared" si="31"/>
        <v>0</v>
      </c>
      <c r="K88" s="55">
        <f t="shared" ca="1" si="23"/>
        <v>-6.4213381614545359E-3</v>
      </c>
      <c r="L88" s="55">
        <f t="shared" ca="1" si="32"/>
        <v>4.123358378375232E-5</v>
      </c>
      <c r="M88" s="55">
        <f t="shared" ca="1" si="24"/>
        <v>5.5490457762851734E-4</v>
      </c>
      <c r="N88" s="55">
        <f t="shared" ca="1" si="25"/>
        <v>8.1570848129177364E-4</v>
      </c>
      <c r="O88" s="55">
        <f t="shared" ca="1" si="26"/>
        <v>9.5541255152516852E-2</v>
      </c>
      <c r="P88" s="33">
        <f t="shared" ca="1" si="33"/>
        <v>6.4213381614545359E-3</v>
      </c>
      <c r="Q88" s="33"/>
      <c r="R88" s="33"/>
      <c r="S88" s="33"/>
    </row>
    <row r="89" spans="1:19">
      <c r="A89" s="62"/>
      <c r="B89" s="62"/>
      <c r="C89" s="33"/>
      <c r="D89" s="63">
        <f t="shared" si="21"/>
        <v>0</v>
      </c>
      <c r="E89" s="63">
        <f t="shared" si="22"/>
        <v>0</v>
      </c>
      <c r="F89" s="55">
        <f t="shared" si="27"/>
        <v>0</v>
      </c>
      <c r="G89" s="55">
        <f t="shared" si="28"/>
        <v>0</v>
      </c>
      <c r="H89" s="55">
        <f t="shared" si="29"/>
        <v>0</v>
      </c>
      <c r="I89" s="55">
        <f t="shared" si="30"/>
        <v>0</v>
      </c>
      <c r="J89" s="55">
        <f t="shared" si="31"/>
        <v>0</v>
      </c>
      <c r="K89" s="55">
        <f t="shared" ca="1" si="23"/>
        <v>-6.4213381614545359E-3</v>
      </c>
      <c r="L89" s="55">
        <f t="shared" ca="1" si="32"/>
        <v>4.123358378375232E-5</v>
      </c>
      <c r="M89" s="55">
        <f t="shared" ca="1" si="24"/>
        <v>5.5490457762851734E-4</v>
      </c>
      <c r="N89" s="55">
        <f t="shared" ca="1" si="25"/>
        <v>8.1570848129177364E-4</v>
      </c>
      <c r="O89" s="55">
        <f t="shared" ca="1" si="26"/>
        <v>9.5541255152516852E-2</v>
      </c>
      <c r="P89" s="33">
        <f t="shared" ca="1" si="33"/>
        <v>6.4213381614545359E-3</v>
      </c>
      <c r="Q89" s="33"/>
      <c r="R89" s="33"/>
      <c r="S89" s="33"/>
    </row>
    <row r="90" spans="1:19">
      <c r="A90" s="62"/>
      <c r="B90" s="62"/>
      <c r="C90" s="33"/>
      <c r="D90" s="63">
        <f t="shared" si="21"/>
        <v>0</v>
      </c>
      <c r="E90" s="63">
        <f t="shared" si="22"/>
        <v>0</v>
      </c>
      <c r="F90" s="55">
        <f t="shared" si="27"/>
        <v>0</v>
      </c>
      <c r="G90" s="55">
        <f t="shared" si="28"/>
        <v>0</v>
      </c>
      <c r="H90" s="55">
        <f t="shared" si="29"/>
        <v>0</v>
      </c>
      <c r="I90" s="55">
        <f t="shared" si="30"/>
        <v>0</v>
      </c>
      <c r="J90" s="55">
        <f t="shared" si="31"/>
        <v>0</v>
      </c>
      <c r="K90" s="55">
        <f t="shared" ca="1" si="23"/>
        <v>-6.4213381614545359E-3</v>
      </c>
      <c r="L90" s="55">
        <f t="shared" ca="1" si="32"/>
        <v>4.123358378375232E-5</v>
      </c>
      <c r="M90" s="55">
        <f t="shared" ca="1" si="24"/>
        <v>5.5490457762851734E-4</v>
      </c>
      <c r="N90" s="55">
        <f t="shared" ca="1" si="25"/>
        <v>8.1570848129177364E-4</v>
      </c>
      <c r="O90" s="55">
        <f t="shared" ca="1" si="26"/>
        <v>9.5541255152516852E-2</v>
      </c>
      <c r="P90" s="33">
        <f t="shared" ca="1" si="33"/>
        <v>6.4213381614545359E-3</v>
      </c>
      <c r="Q90" s="33"/>
      <c r="R90" s="33"/>
      <c r="S90" s="33"/>
    </row>
    <row r="91" spans="1:19">
      <c r="A91" s="62"/>
      <c r="B91" s="62"/>
      <c r="C91" s="33"/>
      <c r="D91" s="63">
        <f t="shared" si="21"/>
        <v>0</v>
      </c>
      <c r="E91" s="63">
        <f t="shared" si="22"/>
        <v>0</v>
      </c>
      <c r="F91" s="55">
        <f t="shared" si="27"/>
        <v>0</v>
      </c>
      <c r="G91" s="55">
        <f t="shared" si="28"/>
        <v>0</v>
      </c>
      <c r="H91" s="55">
        <f t="shared" si="29"/>
        <v>0</v>
      </c>
      <c r="I91" s="55">
        <f t="shared" si="30"/>
        <v>0</v>
      </c>
      <c r="J91" s="55">
        <f t="shared" si="31"/>
        <v>0</v>
      </c>
      <c r="K91" s="55">
        <f t="shared" ca="1" si="23"/>
        <v>-6.4213381614545359E-3</v>
      </c>
      <c r="L91" s="55">
        <f t="shared" ca="1" si="32"/>
        <v>4.123358378375232E-5</v>
      </c>
      <c r="M91" s="55">
        <f t="shared" ca="1" si="24"/>
        <v>5.5490457762851734E-4</v>
      </c>
      <c r="N91" s="55">
        <f t="shared" ca="1" si="25"/>
        <v>8.1570848129177364E-4</v>
      </c>
      <c r="O91" s="55">
        <f t="shared" ca="1" si="26"/>
        <v>9.5541255152516852E-2</v>
      </c>
      <c r="P91" s="33">
        <f t="shared" ca="1" si="33"/>
        <v>6.4213381614545359E-3</v>
      </c>
      <c r="Q91" s="33"/>
      <c r="R91" s="33"/>
      <c r="S91" s="33"/>
    </row>
    <row r="92" spans="1:19">
      <c r="A92" s="62"/>
      <c r="B92" s="62"/>
      <c r="C92" s="33"/>
      <c r="D92" s="63">
        <f t="shared" si="21"/>
        <v>0</v>
      </c>
      <c r="E92" s="63">
        <f t="shared" si="22"/>
        <v>0</v>
      </c>
      <c r="F92" s="55">
        <f t="shared" si="27"/>
        <v>0</v>
      </c>
      <c r="G92" s="55">
        <f t="shared" si="28"/>
        <v>0</v>
      </c>
      <c r="H92" s="55">
        <f t="shared" si="29"/>
        <v>0</v>
      </c>
      <c r="I92" s="55">
        <f t="shared" si="30"/>
        <v>0</v>
      </c>
      <c r="J92" s="55">
        <f t="shared" si="31"/>
        <v>0</v>
      </c>
      <c r="K92" s="55">
        <f t="shared" ca="1" si="23"/>
        <v>-6.4213381614545359E-3</v>
      </c>
      <c r="L92" s="55">
        <f t="shared" ca="1" si="32"/>
        <v>4.123358378375232E-5</v>
      </c>
      <c r="M92" s="55">
        <f t="shared" ca="1" si="24"/>
        <v>5.5490457762851734E-4</v>
      </c>
      <c r="N92" s="55">
        <f t="shared" ca="1" si="25"/>
        <v>8.1570848129177364E-4</v>
      </c>
      <c r="O92" s="55">
        <f t="shared" ca="1" si="26"/>
        <v>9.5541255152516852E-2</v>
      </c>
      <c r="P92" s="33">
        <f t="shared" ca="1" si="33"/>
        <v>6.4213381614545359E-3</v>
      </c>
      <c r="Q92" s="33"/>
      <c r="R92" s="33"/>
      <c r="S92" s="33"/>
    </row>
    <row r="93" spans="1:19">
      <c r="A93" s="62"/>
      <c r="B93" s="62"/>
      <c r="C93" s="33"/>
      <c r="D93" s="63">
        <f t="shared" si="21"/>
        <v>0</v>
      </c>
      <c r="E93" s="63">
        <f t="shared" si="22"/>
        <v>0</v>
      </c>
      <c r="F93" s="55">
        <f t="shared" si="27"/>
        <v>0</v>
      </c>
      <c r="G93" s="55">
        <f t="shared" si="28"/>
        <v>0</v>
      </c>
      <c r="H93" s="55">
        <f t="shared" si="29"/>
        <v>0</v>
      </c>
      <c r="I93" s="55">
        <f t="shared" si="30"/>
        <v>0</v>
      </c>
      <c r="J93" s="55">
        <f t="shared" si="31"/>
        <v>0</v>
      </c>
      <c r="K93" s="55">
        <f t="shared" ca="1" si="23"/>
        <v>-6.4213381614545359E-3</v>
      </c>
      <c r="L93" s="55">
        <f t="shared" ca="1" si="32"/>
        <v>4.123358378375232E-5</v>
      </c>
      <c r="M93" s="55">
        <f t="shared" ca="1" si="24"/>
        <v>5.5490457762851734E-4</v>
      </c>
      <c r="N93" s="55">
        <f t="shared" ca="1" si="25"/>
        <v>8.1570848129177364E-4</v>
      </c>
      <c r="O93" s="55">
        <f t="shared" ca="1" si="26"/>
        <v>9.5541255152516852E-2</v>
      </c>
      <c r="P93" s="33">
        <f t="shared" ca="1" si="33"/>
        <v>6.4213381614545359E-3</v>
      </c>
      <c r="Q93" s="33"/>
      <c r="R93" s="33"/>
      <c r="S93" s="33"/>
    </row>
    <row r="94" spans="1:19">
      <c r="A94" s="62"/>
      <c r="B94" s="62"/>
      <c r="C94" s="33"/>
      <c r="D94" s="63">
        <f t="shared" si="21"/>
        <v>0</v>
      </c>
      <c r="E94" s="63">
        <f t="shared" si="22"/>
        <v>0</v>
      </c>
      <c r="F94" s="55">
        <f t="shared" si="27"/>
        <v>0</v>
      </c>
      <c r="G94" s="55">
        <f t="shared" si="28"/>
        <v>0</v>
      </c>
      <c r="H94" s="55">
        <f t="shared" si="29"/>
        <v>0</v>
      </c>
      <c r="I94" s="55">
        <f t="shared" si="30"/>
        <v>0</v>
      </c>
      <c r="J94" s="55">
        <f t="shared" si="31"/>
        <v>0</v>
      </c>
      <c r="K94" s="55">
        <f t="shared" ca="1" si="23"/>
        <v>-6.4213381614545359E-3</v>
      </c>
      <c r="L94" s="55">
        <f t="shared" ca="1" si="32"/>
        <v>4.123358378375232E-5</v>
      </c>
      <c r="M94" s="55">
        <f t="shared" ca="1" si="24"/>
        <v>5.5490457762851734E-4</v>
      </c>
      <c r="N94" s="55">
        <f t="shared" ca="1" si="25"/>
        <v>8.1570848129177364E-4</v>
      </c>
      <c r="O94" s="55">
        <f t="shared" ca="1" si="26"/>
        <v>9.5541255152516852E-2</v>
      </c>
      <c r="P94" s="33">
        <f t="shared" ca="1" si="33"/>
        <v>6.4213381614545359E-3</v>
      </c>
      <c r="Q94" s="33"/>
      <c r="R94" s="33"/>
      <c r="S94" s="33"/>
    </row>
    <row r="95" spans="1:19">
      <c r="A95" s="62"/>
      <c r="B95" s="62"/>
      <c r="C95" s="33"/>
      <c r="D95" s="63">
        <f t="shared" si="21"/>
        <v>0</v>
      </c>
      <c r="E95" s="63">
        <f t="shared" si="22"/>
        <v>0</v>
      </c>
      <c r="F95" s="55">
        <f t="shared" si="27"/>
        <v>0</v>
      </c>
      <c r="G95" s="55">
        <f t="shared" si="28"/>
        <v>0</v>
      </c>
      <c r="H95" s="55">
        <f t="shared" si="29"/>
        <v>0</v>
      </c>
      <c r="I95" s="55">
        <f t="shared" si="30"/>
        <v>0</v>
      </c>
      <c r="J95" s="55">
        <f t="shared" si="31"/>
        <v>0</v>
      </c>
      <c r="K95" s="55">
        <f t="shared" ca="1" si="23"/>
        <v>-6.4213381614545359E-3</v>
      </c>
      <c r="L95" s="55">
        <f t="shared" ca="1" si="32"/>
        <v>4.123358378375232E-5</v>
      </c>
      <c r="M95" s="55">
        <f t="shared" ca="1" si="24"/>
        <v>5.5490457762851734E-4</v>
      </c>
      <c r="N95" s="55">
        <f t="shared" ca="1" si="25"/>
        <v>8.1570848129177364E-4</v>
      </c>
      <c r="O95" s="55">
        <f t="shared" ca="1" si="26"/>
        <v>9.5541255152516852E-2</v>
      </c>
      <c r="P95" s="33">
        <f t="shared" ca="1" si="33"/>
        <v>6.4213381614545359E-3</v>
      </c>
      <c r="Q95" s="33"/>
      <c r="R95" s="33"/>
      <c r="S95" s="33"/>
    </row>
    <row r="96" spans="1:19">
      <c r="A96" s="62"/>
      <c r="B96" s="62"/>
      <c r="C96" s="33"/>
      <c r="D96" s="63">
        <f t="shared" si="21"/>
        <v>0</v>
      </c>
      <c r="E96" s="63">
        <f t="shared" si="22"/>
        <v>0</v>
      </c>
      <c r="F96" s="55">
        <f t="shared" si="27"/>
        <v>0</v>
      </c>
      <c r="G96" s="55">
        <f t="shared" si="28"/>
        <v>0</v>
      </c>
      <c r="H96" s="55">
        <f t="shared" si="29"/>
        <v>0</v>
      </c>
      <c r="I96" s="55">
        <f t="shared" si="30"/>
        <v>0</v>
      </c>
      <c r="J96" s="55">
        <f t="shared" si="31"/>
        <v>0</v>
      </c>
      <c r="K96" s="55">
        <f t="shared" ca="1" si="23"/>
        <v>-6.4213381614545359E-3</v>
      </c>
      <c r="L96" s="55">
        <f t="shared" ca="1" si="32"/>
        <v>4.123358378375232E-5</v>
      </c>
      <c r="M96" s="55">
        <f t="shared" ca="1" si="24"/>
        <v>5.5490457762851734E-4</v>
      </c>
      <c r="N96" s="55">
        <f t="shared" ca="1" si="25"/>
        <v>8.1570848129177364E-4</v>
      </c>
      <c r="O96" s="55">
        <f t="shared" ca="1" si="26"/>
        <v>9.5541255152516852E-2</v>
      </c>
      <c r="P96" s="33">
        <f t="shared" ca="1" si="33"/>
        <v>6.4213381614545359E-3</v>
      </c>
      <c r="Q96" s="33"/>
      <c r="R96" s="33"/>
      <c r="S96" s="33"/>
    </row>
    <row r="97" spans="1:19">
      <c r="A97" s="62"/>
      <c r="B97" s="62"/>
      <c r="C97" s="33"/>
      <c r="D97" s="63">
        <f t="shared" si="21"/>
        <v>0</v>
      </c>
      <c r="E97" s="63">
        <f t="shared" si="22"/>
        <v>0</v>
      </c>
      <c r="F97" s="55">
        <f t="shared" si="27"/>
        <v>0</v>
      </c>
      <c r="G97" s="55">
        <f t="shared" si="28"/>
        <v>0</v>
      </c>
      <c r="H97" s="55">
        <f t="shared" si="29"/>
        <v>0</v>
      </c>
      <c r="I97" s="55">
        <f t="shared" si="30"/>
        <v>0</v>
      </c>
      <c r="J97" s="55">
        <f t="shared" si="31"/>
        <v>0</v>
      </c>
      <c r="K97" s="55">
        <f t="shared" ca="1" si="23"/>
        <v>-6.4213381614545359E-3</v>
      </c>
      <c r="L97" s="55">
        <f t="shared" ca="1" si="32"/>
        <v>4.123358378375232E-5</v>
      </c>
      <c r="M97" s="55">
        <f t="shared" ca="1" si="24"/>
        <v>5.5490457762851734E-4</v>
      </c>
      <c r="N97" s="55">
        <f t="shared" ca="1" si="25"/>
        <v>8.1570848129177364E-4</v>
      </c>
      <c r="O97" s="55">
        <f t="shared" ca="1" si="26"/>
        <v>9.5541255152516852E-2</v>
      </c>
      <c r="P97" s="33">
        <f t="shared" ca="1" si="33"/>
        <v>6.4213381614545359E-3</v>
      </c>
      <c r="Q97" s="33"/>
      <c r="R97" s="33"/>
      <c r="S97" s="33"/>
    </row>
    <row r="98" spans="1:19">
      <c r="A98" s="62"/>
      <c r="B98" s="62"/>
      <c r="C98" s="33"/>
      <c r="D98" s="63">
        <f t="shared" si="21"/>
        <v>0</v>
      </c>
      <c r="E98" s="63">
        <f t="shared" si="22"/>
        <v>0</v>
      </c>
      <c r="F98" s="55">
        <f t="shared" si="27"/>
        <v>0</v>
      </c>
      <c r="G98" s="55">
        <f t="shared" si="28"/>
        <v>0</v>
      </c>
      <c r="H98" s="55">
        <f t="shared" si="29"/>
        <v>0</v>
      </c>
      <c r="I98" s="55">
        <f t="shared" si="30"/>
        <v>0</v>
      </c>
      <c r="J98" s="55">
        <f t="shared" si="31"/>
        <v>0</v>
      </c>
      <c r="K98" s="55">
        <f t="shared" ca="1" si="23"/>
        <v>-6.4213381614545359E-3</v>
      </c>
      <c r="L98" s="55">
        <f t="shared" ca="1" si="32"/>
        <v>4.123358378375232E-5</v>
      </c>
      <c r="M98" s="55">
        <f t="shared" ca="1" si="24"/>
        <v>5.5490457762851734E-4</v>
      </c>
      <c r="N98" s="55">
        <f t="shared" ca="1" si="25"/>
        <v>8.1570848129177364E-4</v>
      </c>
      <c r="O98" s="55">
        <f t="shared" ca="1" si="26"/>
        <v>9.5541255152516852E-2</v>
      </c>
      <c r="P98" s="33">
        <f t="shared" ca="1" si="33"/>
        <v>6.4213381614545359E-3</v>
      </c>
      <c r="Q98" s="33"/>
      <c r="R98" s="33"/>
      <c r="S98" s="33"/>
    </row>
    <row r="99" spans="1:19">
      <c r="A99" s="62"/>
      <c r="B99" s="62"/>
      <c r="C99" s="33"/>
      <c r="D99" s="63">
        <f t="shared" si="21"/>
        <v>0</v>
      </c>
      <c r="E99" s="63">
        <f t="shared" si="22"/>
        <v>0</v>
      </c>
      <c r="F99" s="55">
        <f t="shared" si="27"/>
        <v>0</v>
      </c>
      <c r="G99" s="55">
        <f t="shared" si="28"/>
        <v>0</v>
      </c>
      <c r="H99" s="55">
        <f t="shared" si="29"/>
        <v>0</v>
      </c>
      <c r="I99" s="55">
        <f t="shared" si="30"/>
        <v>0</v>
      </c>
      <c r="J99" s="55">
        <f t="shared" si="31"/>
        <v>0</v>
      </c>
      <c r="K99" s="55">
        <f t="shared" ca="1" si="23"/>
        <v>-6.4213381614545359E-3</v>
      </c>
      <c r="L99" s="55">
        <f t="shared" ca="1" si="32"/>
        <v>4.123358378375232E-5</v>
      </c>
      <c r="M99" s="55">
        <f t="shared" ca="1" si="24"/>
        <v>5.5490457762851734E-4</v>
      </c>
      <c r="N99" s="55">
        <f t="shared" ca="1" si="25"/>
        <v>8.1570848129177364E-4</v>
      </c>
      <c r="O99" s="55">
        <f t="shared" ca="1" si="26"/>
        <v>9.5541255152516852E-2</v>
      </c>
      <c r="P99" s="33">
        <f t="shared" ca="1" si="33"/>
        <v>6.4213381614545359E-3</v>
      </c>
      <c r="Q99" s="33"/>
      <c r="R99" s="33"/>
      <c r="S99" s="33"/>
    </row>
    <row r="100" spans="1:19">
      <c r="A100" s="62"/>
      <c r="B100" s="62"/>
      <c r="C100" s="33"/>
      <c r="D100" s="63">
        <f t="shared" si="21"/>
        <v>0</v>
      </c>
      <c r="E100" s="63">
        <f t="shared" si="22"/>
        <v>0</v>
      </c>
      <c r="F100" s="55">
        <f t="shared" si="27"/>
        <v>0</v>
      </c>
      <c r="G100" s="55">
        <f t="shared" si="28"/>
        <v>0</v>
      </c>
      <c r="H100" s="55">
        <f t="shared" si="29"/>
        <v>0</v>
      </c>
      <c r="I100" s="55">
        <f t="shared" si="30"/>
        <v>0</v>
      </c>
      <c r="J100" s="55">
        <f t="shared" si="31"/>
        <v>0</v>
      </c>
      <c r="K100" s="55">
        <f t="shared" ca="1" si="23"/>
        <v>-6.4213381614545359E-3</v>
      </c>
      <c r="L100" s="55">
        <f t="shared" ca="1" si="32"/>
        <v>4.123358378375232E-5</v>
      </c>
      <c r="M100" s="55">
        <f t="shared" ca="1" si="24"/>
        <v>5.5490457762851734E-4</v>
      </c>
      <c r="N100" s="55">
        <f t="shared" ca="1" si="25"/>
        <v>8.1570848129177364E-4</v>
      </c>
      <c r="O100" s="55">
        <f t="shared" ca="1" si="26"/>
        <v>9.5541255152516852E-2</v>
      </c>
      <c r="P100" s="33">
        <f t="shared" ca="1" si="33"/>
        <v>6.4213381614545359E-3</v>
      </c>
      <c r="Q100" s="33"/>
      <c r="R100" s="33"/>
      <c r="S100" s="33"/>
    </row>
    <row r="101" spans="1:19">
      <c r="A101" s="62"/>
      <c r="B101" s="62"/>
      <c r="C101" s="33"/>
      <c r="D101" s="63">
        <f t="shared" si="21"/>
        <v>0</v>
      </c>
      <c r="E101" s="63">
        <f t="shared" si="22"/>
        <v>0</v>
      </c>
      <c r="F101" s="55">
        <f t="shared" si="27"/>
        <v>0</v>
      </c>
      <c r="G101" s="55">
        <f t="shared" si="28"/>
        <v>0</v>
      </c>
      <c r="H101" s="55">
        <f t="shared" si="29"/>
        <v>0</v>
      </c>
      <c r="I101" s="55">
        <f t="shared" si="30"/>
        <v>0</v>
      </c>
      <c r="J101" s="55">
        <f t="shared" si="31"/>
        <v>0</v>
      </c>
      <c r="K101" s="55">
        <f t="shared" ca="1" si="23"/>
        <v>-6.4213381614545359E-3</v>
      </c>
      <c r="L101" s="55">
        <f t="shared" ca="1" si="32"/>
        <v>4.123358378375232E-5</v>
      </c>
      <c r="M101" s="55">
        <f t="shared" ca="1" si="24"/>
        <v>5.5490457762851734E-4</v>
      </c>
      <c r="N101" s="55">
        <f t="shared" ca="1" si="25"/>
        <v>8.1570848129177364E-4</v>
      </c>
      <c r="O101" s="55">
        <f t="shared" ca="1" si="26"/>
        <v>9.5541255152516852E-2</v>
      </c>
      <c r="P101" s="33">
        <f t="shared" ca="1" si="33"/>
        <v>6.4213381614545359E-3</v>
      </c>
      <c r="Q101" s="33"/>
      <c r="R101" s="33"/>
      <c r="S101" s="33"/>
    </row>
    <row r="102" spans="1:19">
      <c r="A102" s="62"/>
      <c r="B102" s="62"/>
      <c r="C102" s="33"/>
      <c r="D102" s="63">
        <f t="shared" si="21"/>
        <v>0</v>
      </c>
      <c r="E102" s="63">
        <f t="shared" si="22"/>
        <v>0</v>
      </c>
      <c r="F102" s="55">
        <f t="shared" si="27"/>
        <v>0</v>
      </c>
      <c r="G102" s="55">
        <f t="shared" si="28"/>
        <v>0</v>
      </c>
      <c r="H102" s="55">
        <f t="shared" si="29"/>
        <v>0</v>
      </c>
      <c r="I102" s="55">
        <f t="shared" si="30"/>
        <v>0</v>
      </c>
      <c r="J102" s="55">
        <f t="shared" si="31"/>
        <v>0</v>
      </c>
      <c r="K102" s="55">
        <f t="shared" ca="1" si="23"/>
        <v>-6.4213381614545359E-3</v>
      </c>
      <c r="L102" s="55">
        <f t="shared" ca="1" si="32"/>
        <v>4.123358378375232E-5</v>
      </c>
      <c r="M102" s="55">
        <f t="shared" ca="1" si="24"/>
        <v>5.5490457762851734E-4</v>
      </c>
      <c r="N102" s="55">
        <f t="shared" ca="1" si="25"/>
        <v>8.1570848129177364E-4</v>
      </c>
      <c r="O102" s="55">
        <f t="shared" ca="1" si="26"/>
        <v>9.5541255152516852E-2</v>
      </c>
      <c r="P102" s="33">
        <f t="shared" ca="1" si="33"/>
        <v>6.4213381614545359E-3</v>
      </c>
      <c r="Q102" s="33"/>
      <c r="R102" s="33"/>
      <c r="S102" s="33"/>
    </row>
    <row r="103" spans="1:19">
      <c r="A103" s="62"/>
      <c r="B103" s="62"/>
      <c r="C103" s="33"/>
      <c r="D103" s="63">
        <f t="shared" si="21"/>
        <v>0</v>
      </c>
      <c r="E103" s="63">
        <f t="shared" si="22"/>
        <v>0</v>
      </c>
      <c r="F103" s="55">
        <f t="shared" si="27"/>
        <v>0</v>
      </c>
      <c r="G103" s="55">
        <f t="shared" si="28"/>
        <v>0</v>
      </c>
      <c r="H103" s="55">
        <f t="shared" si="29"/>
        <v>0</v>
      </c>
      <c r="I103" s="55">
        <f t="shared" si="30"/>
        <v>0</v>
      </c>
      <c r="J103" s="55">
        <f t="shared" si="31"/>
        <v>0</v>
      </c>
      <c r="K103" s="55">
        <f t="shared" ca="1" si="23"/>
        <v>-6.4213381614545359E-3</v>
      </c>
      <c r="L103" s="55">
        <f t="shared" ca="1" si="32"/>
        <v>4.123358378375232E-5</v>
      </c>
      <c r="M103" s="55">
        <f t="shared" ca="1" si="24"/>
        <v>5.5490457762851734E-4</v>
      </c>
      <c r="N103" s="55">
        <f t="shared" ca="1" si="25"/>
        <v>8.1570848129177364E-4</v>
      </c>
      <c r="O103" s="55">
        <f t="shared" ca="1" si="26"/>
        <v>9.5541255152516852E-2</v>
      </c>
      <c r="P103" s="33">
        <f t="shared" ca="1" si="33"/>
        <v>6.4213381614545359E-3</v>
      </c>
      <c r="Q103" s="33"/>
      <c r="R103" s="33"/>
      <c r="S103" s="33"/>
    </row>
    <row r="104" spans="1:19">
      <c r="A104" s="62"/>
      <c r="B104" s="62"/>
      <c r="C104" s="33"/>
      <c r="D104" s="63">
        <f t="shared" si="21"/>
        <v>0</v>
      </c>
      <c r="E104" s="63">
        <f t="shared" si="22"/>
        <v>0</v>
      </c>
      <c r="F104" s="55">
        <f t="shared" si="27"/>
        <v>0</v>
      </c>
      <c r="G104" s="55">
        <f t="shared" si="28"/>
        <v>0</v>
      </c>
      <c r="H104" s="55">
        <f t="shared" si="29"/>
        <v>0</v>
      </c>
      <c r="I104" s="55">
        <f t="shared" si="30"/>
        <v>0</v>
      </c>
      <c r="J104" s="55">
        <f t="shared" si="31"/>
        <v>0</v>
      </c>
      <c r="K104" s="55">
        <f t="shared" ca="1" si="23"/>
        <v>-6.4213381614545359E-3</v>
      </c>
      <c r="L104" s="55">
        <f t="shared" ca="1" si="32"/>
        <v>4.123358378375232E-5</v>
      </c>
      <c r="M104" s="55">
        <f t="shared" ca="1" si="24"/>
        <v>5.5490457762851734E-4</v>
      </c>
      <c r="N104" s="55">
        <f t="shared" ca="1" si="25"/>
        <v>8.1570848129177364E-4</v>
      </c>
      <c r="O104" s="55">
        <f t="shared" ca="1" si="26"/>
        <v>9.5541255152516852E-2</v>
      </c>
      <c r="P104" s="33">
        <f t="shared" ca="1" si="33"/>
        <v>6.4213381614545359E-3</v>
      </c>
      <c r="Q104" s="33"/>
      <c r="R104" s="33"/>
      <c r="S104" s="33"/>
    </row>
    <row r="105" spans="1:19">
      <c r="A105" s="62"/>
      <c r="B105" s="62"/>
      <c r="C105" s="33"/>
      <c r="D105" s="63">
        <f t="shared" si="21"/>
        <v>0</v>
      </c>
      <c r="E105" s="63">
        <f t="shared" si="22"/>
        <v>0</v>
      </c>
      <c r="F105" s="55">
        <f t="shared" si="27"/>
        <v>0</v>
      </c>
      <c r="G105" s="55">
        <f t="shared" si="28"/>
        <v>0</v>
      </c>
      <c r="H105" s="55">
        <f t="shared" si="29"/>
        <v>0</v>
      </c>
      <c r="I105" s="55">
        <f t="shared" si="30"/>
        <v>0</v>
      </c>
      <c r="J105" s="55">
        <f t="shared" si="31"/>
        <v>0</v>
      </c>
      <c r="K105" s="55">
        <f t="shared" ca="1" si="23"/>
        <v>-6.4213381614545359E-3</v>
      </c>
      <c r="L105" s="55">
        <f t="shared" ca="1" si="32"/>
        <v>4.123358378375232E-5</v>
      </c>
      <c r="M105" s="55">
        <f t="shared" ca="1" si="24"/>
        <v>5.5490457762851734E-4</v>
      </c>
      <c r="N105" s="55">
        <f t="shared" ca="1" si="25"/>
        <v>8.1570848129177364E-4</v>
      </c>
      <c r="O105" s="55">
        <f t="shared" ca="1" si="26"/>
        <v>9.5541255152516852E-2</v>
      </c>
      <c r="P105" s="33">
        <f t="shared" ca="1" si="33"/>
        <v>6.4213381614545359E-3</v>
      </c>
      <c r="Q105" s="33"/>
      <c r="R105" s="33"/>
      <c r="S105" s="33"/>
    </row>
    <row r="106" spans="1:19">
      <c r="A106" s="62"/>
      <c r="B106" s="62"/>
      <c r="C106" s="33"/>
      <c r="D106" s="63">
        <f t="shared" si="21"/>
        <v>0</v>
      </c>
      <c r="E106" s="63">
        <f t="shared" si="22"/>
        <v>0</v>
      </c>
      <c r="F106" s="55">
        <f t="shared" si="27"/>
        <v>0</v>
      </c>
      <c r="G106" s="55">
        <f t="shared" si="28"/>
        <v>0</v>
      </c>
      <c r="H106" s="55">
        <f t="shared" si="29"/>
        <v>0</v>
      </c>
      <c r="I106" s="55">
        <f t="shared" si="30"/>
        <v>0</v>
      </c>
      <c r="J106" s="55">
        <f t="shared" si="31"/>
        <v>0</v>
      </c>
      <c r="K106" s="55">
        <f t="shared" ca="1" si="23"/>
        <v>-6.4213381614545359E-3</v>
      </c>
      <c r="L106" s="55">
        <f t="shared" ca="1" si="32"/>
        <v>4.123358378375232E-5</v>
      </c>
      <c r="M106" s="55">
        <f t="shared" ca="1" si="24"/>
        <v>5.5490457762851734E-4</v>
      </c>
      <c r="N106" s="55">
        <f t="shared" ca="1" si="25"/>
        <v>8.1570848129177364E-4</v>
      </c>
      <c r="O106" s="55">
        <f t="shared" ca="1" si="26"/>
        <v>9.5541255152516852E-2</v>
      </c>
      <c r="P106" s="33">
        <f t="shared" ca="1" si="33"/>
        <v>6.4213381614545359E-3</v>
      </c>
      <c r="Q106" s="33"/>
      <c r="R106" s="33"/>
      <c r="S106" s="33"/>
    </row>
    <row r="107" spans="1:19">
      <c r="A107" s="62"/>
      <c r="B107" s="62"/>
      <c r="C107" s="33"/>
      <c r="D107" s="63">
        <f t="shared" si="21"/>
        <v>0</v>
      </c>
      <c r="E107" s="63">
        <f t="shared" si="22"/>
        <v>0</v>
      </c>
      <c r="F107" s="55">
        <f t="shared" si="27"/>
        <v>0</v>
      </c>
      <c r="G107" s="55">
        <f t="shared" si="28"/>
        <v>0</v>
      </c>
      <c r="H107" s="55">
        <f t="shared" si="29"/>
        <v>0</v>
      </c>
      <c r="I107" s="55">
        <f t="shared" si="30"/>
        <v>0</v>
      </c>
      <c r="J107" s="55">
        <f t="shared" si="31"/>
        <v>0</v>
      </c>
      <c r="K107" s="55">
        <f t="shared" ca="1" si="23"/>
        <v>-6.4213381614545359E-3</v>
      </c>
      <c r="L107" s="55">
        <f t="shared" ca="1" si="32"/>
        <v>4.123358378375232E-5</v>
      </c>
      <c r="M107" s="55">
        <f t="shared" ca="1" si="24"/>
        <v>5.5490457762851734E-4</v>
      </c>
      <c r="N107" s="55">
        <f t="shared" ca="1" si="25"/>
        <v>8.1570848129177364E-4</v>
      </c>
      <c r="O107" s="55">
        <f t="shared" ca="1" si="26"/>
        <v>9.5541255152516852E-2</v>
      </c>
      <c r="P107" s="33">
        <f t="shared" ca="1" si="33"/>
        <v>6.4213381614545359E-3</v>
      </c>
      <c r="Q107" s="33"/>
      <c r="R107" s="33"/>
      <c r="S107" s="33"/>
    </row>
    <row r="108" spans="1:19">
      <c r="A108" s="62"/>
      <c r="B108" s="62"/>
      <c r="C108" s="33"/>
      <c r="D108" s="63">
        <f t="shared" si="21"/>
        <v>0</v>
      </c>
      <c r="E108" s="63">
        <f t="shared" si="22"/>
        <v>0</v>
      </c>
      <c r="F108" s="55">
        <f t="shared" si="27"/>
        <v>0</v>
      </c>
      <c r="G108" s="55">
        <f t="shared" si="28"/>
        <v>0</v>
      </c>
      <c r="H108" s="55">
        <f t="shared" si="29"/>
        <v>0</v>
      </c>
      <c r="I108" s="55">
        <f t="shared" si="30"/>
        <v>0</v>
      </c>
      <c r="J108" s="55">
        <f t="shared" si="31"/>
        <v>0</v>
      </c>
      <c r="K108" s="55">
        <f t="shared" ca="1" si="23"/>
        <v>-6.4213381614545359E-3</v>
      </c>
      <c r="L108" s="55">
        <f t="shared" ca="1" si="32"/>
        <v>4.123358378375232E-5</v>
      </c>
      <c r="M108" s="55">
        <f t="shared" ca="1" si="24"/>
        <v>5.5490457762851734E-4</v>
      </c>
      <c r="N108" s="55">
        <f t="shared" ca="1" si="25"/>
        <v>8.1570848129177364E-4</v>
      </c>
      <c r="O108" s="55">
        <f t="shared" ca="1" si="26"/>
        <v>9.5541255152516852E-2</v>
      </c>
      <c r="P108" s="33">
        <f t="shared" ca="1" si="33"/>
        <v>6.4213381614545359E-3</v>
      </c>
      <c r="Q108" s="33"/>
      <c r="R108" s="33"/>
      <c r="S108" s="33"/>
    </row>
    <row r="109" spans="1:19">
      <c r="A109" s="62"/>
      <c r="B109" s="62"/>
      <c r="C109" s="33"/>
      <c r="D109" s="63">
        <f t="shared" si="21"/>
        <v>0</v>
      </c>
      <c r="E109" s="63">
        <f t="shared" si="22"/>
        <v>0</v>
      </c>
      <c r="F109" s="55">
        <f t="shared" si="27"/>
        <v>0</v>
      </c>
      <c r="G109" s="55">
        <f t="shared" si="28"/>
        <v>0</v>
      </c>
      <c r="H109" s="55">
        <f t="shared" si="29"/>
        <v>0</v>
      </c>
      <c r="I109" s="55">
        <f t="shared" si="30"/>
        <v>0</v>
      </c>
      <c r="J109" s="55">
        <f t="shared" si="31"/>
        <v>0</v>
      </c>
      <c r="K109" s="55">
        <f t="shared" ca="1" si="23"/>
        <v>-6.4213381614545359E-3</v>
      </c>
      <c r="L109" s="55">
        <f t="shared" ca="1" si="32"/>
        <v>4.123358378375232E-5</v>
      </c>
      <c r="M109" s="55">
        <f t="shared" ca="1" si="24"/>
        <v>5.5490457762851734E-4</v>
      </c>
      <c r="N109" s="55">
        <f t="shared" ca="1" si="25"/>
        <v>8.1570848129177364E-4</v>
      </c>
      <c r="O109" s="55">
        <f t="shared" ca="1" si="26"/>
        <v>9.5541255152516852E-2</v>
      </c>
      <c r="P109" s="33">
        <f t="shared" ca="1" si="33"/>
        <v>6.4213381614545359E-3</v>
      </c>
      <c r="Q109" s="33"/>
      <c r="R109" s="33"/>
      <c r="S109" s="33"/>
    </row>
    <row r="110" spans="1:19">
      <c r="A110" s="62"/>
      <c r="B110" s="62"/>
      <c r="C110" s="33"/>
      <c r="D110" s="63">
        <f t="shared" si="21"/>
        <v>0</v>
      </c>
      <c r="E110" s="63">
        <f t="shared" si="22"/>
        <v>0</v>
      </c>
      <c r="F110" s="55">
        <f t="shared" si="27"/>
        <v>0</v>
      </c>
      <c r="G110" s="55">
        <f t="shared" si="28"/>
        <v>0</v>
      </c>
      <c r="H110" s="55">
        <f t="shared" si="29"/>
        <v>0</v>
      </c>
      <c r="I110" s="55">
        <f t="shared" si="30"/>
        <v>0</v>
      </c>
      <c r="J110" s="55">
        <f t="shared" si="31"/>
        <v>0</v>
      </c>
      <c r="K110" s="55">
        <f t="shared" ca="1" si="23"/>
        <v>-6.4213381614545359E-3</v>
      </c>
      <c r="L110" s="55">
        <f t="shared" ca="1" si="32"/>
        <v>4.123358378375232E-5</v>
      </c>
      <c r="M110" s="55">
        <f t="shared" ca="1" si="24"/>
        <v>5.5490457762851734E-4</v>
      </c>
      <c r="N110" s="55">
        <f t="shared" ca="1" si="25"/>
        <v>8.1570848129177364E-4</v>
      </c>
      <c r="O110" s="55">
        <f t="shared" ca="1" si="26"/>
        <v>9.5541255152516852E-2</v>
      </c>
      <c r="P110" s="33">
        <f t="shared" ca="1" si="33"/>
        <v>6.4213381614545359E-3</v>
      </c>
      <c r="Q110" s="33"/>
      <c r="R110" s="33"/>
      <c r="S110" s="33"/>
    </row>
    <row r="111" spans="1:19">
      <c r="A111" s="62"/>
      <c r="B111" s="62"/>
      <c r="C111" s="33"/>
      <c r="D111" s="63">
        <f t="shared" si="21"/>
        <v>0</v>
      </c>
      <c r="E111" s="63">
        <f t="shared" si="22"/>
        <v>0</v>
      </c>
      <c r="F111" s="55">
        <f t="shared" si="27"/>
        <v>0</v>
      </c>
      <c r="G111" s="55">
        <f t="shared" si="28"/>
        <v>0</v>
      </c>
      <c r="H111" s="55">
        <f t="shared" si="29"/>
        <v>0</v>
      </c>
      <c r="I111" s="55">
        <f t="shared" si="30"/>
        <v>0</v>
      </c>
      <c r="J111" s="55">
        <f t="shared" si="31"/>
        <v>0</v>
      </c>
      <c r="K111" s="55">
        <f t="shared" ca="1" si="23"/>
        <v>-6.4213381614545359E-3</v>
      </c>
      <c r="L111" s="55">
        <f t="shared" ca="1" si="32"/>
        <v>4.123358378375232E-5</v>
      </c>
      <c r="M111" s="55">
        <f t="shared" ca="1" si="24"/>
        <v>5.5490457762851734E-4</v>
      </c>
      <c r="N111" s="55">
        <f t="shared" ca="1" si="25"/>
        <v>8.1570848129177364E-4</v>
      </c>
      <c r="O111" s="55">
        <f t="shared" ca="1" si="26"/>
        <v>9.5541255152516852E-2</v>
      </c>
      <c r="P111" s="33">
        <f t="shared" ca="1" si="33"/>
        <v>6.4213381614545359E-3</v>
      </c>
      <c r="Q111" s="33"/>
      <c r="R111" s="33"/>
      <c r="S111" s="33"/>
    </row>
    <row r="112" spans="1:19">
      <c r="A112" s="62"/>
      <c r="B112" s="62"/>
      <c r="C112" s="33"/>
      <c r="D112" s="63">
        <f t="shared" si="21"/>
        <v>0</v>
      </c>
      <c r="E112" s="63">
        <f t="shared" si="22"/>
        <v>0</v>
      </c>
      <c r="F112" s="55">
        <f t="shared" si="27"/>
        <v>0</v>
      </c>
      <c r="G112" s="55">
        <f t="shared" si="28"/>
        <v>0</v>
      </c>
      <c r="H112" s="55">
        <f t="shared" si="29"/>
        <v>0</v>
      </c>
      <c r="I112" s="55">
        <f t="shared" si="30"/>
        <v>0</v>
      </c>
      <c r="J112" s="55">
        <f t="shared" si="31"/>
        <v>0</v>
      </c>
      <c r="K112" s="55">
        <f t="shared" ca="1" si="23"/>
        <v>-6.4213381614545359E-3</v>
      </c>
      <c r="L112" s="55">
        <f t="shared" ca="1" si="32"/>
        <v>4.123358378375232E-5</v>
      </c>
      <c r="M112" s="55">
        <f t="shared" ca="1" si="24"/>
        <v>5.5490457762851734E-4</v>
      </c>
      <c r="N112" s="55">
        <f t="shared" ca="1" si="25"/>
        <v>8.1570848129177364E-4</v>
      </c>
      <c r="O112" s="55">
        <f t="shared" ca="1" si="26"/>
        <v>9.5541255152516852E-2</v>
      </c>
      <c r="P112" s="33">
        <f t="shared" ca="1" si="33"/>
        <v>6.4213381614545359E-3</v>
      </c>
      <c r="Q112" s="33"/>
      <c r="R112" s="33"/>
      <c r="S112" s="33"/>
    </row>
    <row r="113" spans="1:19">
      <c r="A113" s="62"/>
      <c r="B113" s="62"/>
      <c r="C113" s="33"/>
      <c r="D113" s="63">
        <f t="shared" si="21"/>
        <v>0</v>
      </c>
      <c r="E113" s="63">
        <f t="shared" si="22"/>
        <v>0</v>
      </c>
      <c r="F113" s="55">
        <f t="shared" si="27"/>
        <v>0</v>
      </c>
      <c r="G113" s="55">
        <f t="shared" si="28"/>
        <v>0</v>
      </c>
      <c r="H113" s="55">
        <f t="shared" si="29"/>
        <v>0</v>
      </c>
      <c r="I113" s="55">
        <f t="shared" si="30"/>
        <v>0</v>
      </c>
      <c r="J113" s="55">
        <f t="shared" si="31"/>
        <v>0</v>
      </c>
      <c r="K113" s="55">
        <f t="shared" ca="1" si="23"/>
        <v>-6.4213381614545359E-3</v>
      </c>
      <c r="L113" s="55">
        <f t="shared" ca="1" si="32"/>
        <v>4.123358378375232E-5</v>
      </c>
      <c r="M113" s="55">
        <f t="shared" ca="1" si="24"/>
        <v>5.5490457762851734E-4</v>
      </c>
      <c r="N113" s="55">
        <f t="shared" ca="1" si="25"/>
        <v>8.1570848129177364E-4</v>
      </c>
      <c r="O113" s="55">
        <f t="shared" ca="1" si="26"/>
        <v>9.5541255152516852E-2</v>
      </c>
      <c r="P113" s="33">
        <f t="shared" ca="1" si="33"/>
        <v>6.4213381614545359E-3</v>
      </c>
      <c r="Q113" s="33"/>
      <c r="R113" s="33"/>
      <c r="S113" s="33"/>
    </row>
    <row r="114" spans="1:19">
      <c r="A114" s="62"/>
      <c r="B114" s="62"/>
      <c r="C114" s="33"/>
      <c r="D114" s="63">
        <f t="shared" si="21"/>
        <v>0</v>
      </c>
      <c r="E114" s="63">
        <f t="shared" si="22"/>
        <v>0</v>
      </c>
      <c r="F114" s="55">
        <f t="shared" si="27"/>
        <v>0</v>
      </c>
      <c r="G114" s="55">
        <f t="shared" si="28"/>
        <v>0</v>
      </c>
      <c r="H114" s="55">
        <f t="shared" si="29"/>
        <v>0</v>
      </c>
      <c r="I114" s="55">
        <f t="shared" si="30"/>
        <v>0</v>
      </c>
      <c r="J114" s="55">
        <f t="shared" si="31"/>
        <v>0</v>
      </c>
      <c r="K114" s="55">
        <f t="shared" ca="1" si="23"/>
        <v>-6.4213381614545359E-3</v>
      </c>
      <c r="L114" s="55">
        <f t="shared" ca="1" si="32"/>
        <v>4.123358378375232E-5</v>
      </c>
      <c r="M114" s="55">
        <f t="shared" ca="1" si="24"/>
        <v>5.5490457762851734E-4</v>
      </c>
      <c r="N114" s="55">
        <f t="shared" ca="1" si="25"/>
        <v>8.1570848129177364E-4</v>
      </c>
      <c r="O114" s="55">
        <f t="shared" ca="1" si="26"/>
        <v>9.5541255152516852E-2</v>
      </c>
      <c r="P114" s="33">
        <f t="shared" ca="1" si="33"/>
        <v>6.4213381614545359E-3</v>
      </c>
      <c r="Q114" s="33"/>
      <c r="R114" s="33"/>
      <c r="S114" s="33"/>
    </row>
    <row r="115" spans="1:19">
      <c r="A115" s="62"/>
      <c r="B115" s="62"/>
      <c r="C115" s="33"/>
      <c r="D115" s="63">
        <f t="shared" si="21"/>
        <v>0</v>
      </c>
      <c r="E115" s="63">
        <f t="shared" si="22"/>
        <v>0</v>
      </c>
      <c r="F115" s="55">
        <f t="shared" si="27"/>
        <v>0</v>
      </c>
      <c r="G115" s="55">
        <f t="shared" si="28"/>
        <v>0</v>
      </c>
      <c r="H115" s="55">
        <f t="shared" si="29"/>
        <v>0</v>
      </c>
      <c r="I115" s="55">
        <f t="shared" si="30"/>
        <v>0</v>
      </c>
      <c r="J115" s="55">
        <f t="shared" si="31"/>
        <v>0</v>
      </c>
      <c r="K115" s="55">
        <f t="shared" ca="1" si="23"/>
        <v>-6.4213381614545359E-3</v>
      </c>
      <c r="L115" s="55">
        <f t="shared" ca="1" si="32"/>
        <v>4.123358378375232E-5</v>
      </c>
      <c r="M115" s="55">
        <f t="shared" ca="1" si="24"/>
        <v>5.5490457762851734E-4</v>
      </c>
      <c r="N115" s="55">
        <f t="shared" ca="1" si="25"/>
        <v>8.1570848129177364E-4</v>
      </c>
      <c r="O115" s="55">
        <f t="shared" ca="1" si="26"/>
        <v>9.5541255152516852E-2</v>
      </c>
      <c r="P115" s="33">
        <f t="shared" ca="1" si="33"/>
        <v>6.4213381614545359E-3</v>
      </c>
      <c r="Q115" s="33"/>
      <c r="R115" s="33"/>
      <c r="S115" s="33"/>
    </row>
    <row r="116" spans="1:19">
      <c r="A116" s="62"/>
      <c r="B116" s="62"/>
      <c r="C116" s="33"/>
      <c r="D116" s="63">
        <f t="shared" si="21"/>
        <v>0</v>
      </c>
      <c r="E116" s="63">
        <f t="shared" si="22"/>
        <v>0</v>
      </c>
      <c r="F116" s="55">
        <f t="shared" si="27"/>
        <v>0</v>
      </c>
      <c r="G116" s="55">
        <f t="shared" si="28"/>
        <v>0</v>
      </c>
      <c r="H116" s="55">
        <f t="shared" si="29"/>
        <v>0</v>
      </c>
      <c r="I116" s="55">
        <f t="shared" si="30"/>
        <v>0</v>
      </c>
      <c r="J116" s="55">
        <f t="shared" si="31"/>
        <v>0</v>
      </c>
      <c r="K116" s="55">
        <f t="shared" ca="1" si="23"/>
        <v>-6.4213381614545359E-3</v>
      </c>
      <c r="L116" s="55">
        <f t="shared" ca="1" si="32"/>
        <v>4.123358378375232E-5</v>
      </c>
      <c r="M116" s="55">
        <f t="shared" ca="1" si="24"/>
        <v>5.5490457762851734E-4</v>
      </c>
      <c r="N116" s="55">
        <f t="shared" ca="1" si="25"/>
        <v>8.1570848129177364E-4</v>
      </c>
      <c r="O116" s="55">
        <f t="shared" ca="1" si="26"/>
        <v>9.5541255152516852E-2</v>
      </c>
      <c r="P116" s="33">
        <f t="shared" ca="1" si="33"/>
        <v>6.4213381614545359E-3</v>
      </c>
      <c r="Q116" s="33"/>
      <c r="R116" s="33"/>
      <c r="S116" s="33"/>
    </row>
    <row r="117" spans="1:19">
      <c r="A117" s="62"/>
      <c r="B117" s="62"/>
      <c r="C117" s="33"/>
      <c r="D117" s="63">
        <f t="shared" ref="D117:D123" si="34">A117/A$18</f>
        <v>0</v>
      </c>
      <c r="E117" s="63">
        <f t="shared" ref="E117:E123" si="35">B117/B$18</f>
        <v>0</v>
      </c>
      <c r="F117" s="55">
        <f t="shared" si="27"/>
        <v>0</v>
      </c>
      <c r="G117" s="55">
        <f t="shared" si="28"/>
        <v>0</v>
      </c>
      <c r="H117" s="55">
        <f t="shared" si="29"/>
        <v>0</v>
      </c>
      <c r="I117" s="55">
        <f t="shared" si="30"/>
        <v>0</v>
      </c>
      <c r="J117" s="55">
        <f t="shared" si="31"/>
        <v>0</v>
      </c>
      <c r="K117" s="55">
        <f t="shared" ca="1" si="23"/>
        <v>-6.4213381614545359E-3</v>
      </c>
      <c r="L117" s="55">
        <f t="shared" ca="1" si="32"/>
        <v>4.123358378375232E-5</v>
      </c>
      <c r="M117" s="55">
        <f t="shared" ref="M117:M123" ca="1" si="36">(M$1-M$2*D117+M$3*F117)^2</f>
        <v>5.5490457762851734E-4</v>
      </c>
      <c r="N117" s="55">
        <f t="shared" ref="N117:N123" ca="1" si="37">(-M$2+M$4*D117-M$5*F117)^2</f>
        <v>8.1570848129177364E-4</v>
      </c>
      <c r="O117" s="55">
        <f t="shared" ref="O117:O123" ca="1" si="38">+(M$3-D117*M$5+F117*M$6)^2</f>
        <v>9.5541255152516852E-2</v>
      </c>
      <c r="P117" s="33">
        <f t="shared" ca="1" si="33"/>
        <v>6.4213381614545359E-3</v>
      </c>
      <c r="Q117" s="33"/>
      <c r="R117" s="33"/>
      <c r="S117" s="33"/>
    </row>
    <row r="118" spans="1:19">
      <c r="A118" s="62"/>
      <c r="B118" s="62"/>
      <c r="C118" s="33"/>
      <c r="D118" s="63">
        <f t="shared" si="34"/>
        <v>0</v>
      </c>
      <c r="E118" s="63">
        <f t="shared" si="35"/>
        <v>0</v>
      </c>
      <c r="F118" s="55">
        <f t="shared" si="27"/>
        <v>0</v>
      </c>
      <c r="G118" s="55">
        <f t="shared" si="28"/>
        <v>0</v>
      </c>
      <c r="H118" s="55">
        <f t="shared" si="29"/>
        <v>0</v>
      </c>
      <c r="I118" s="55">
        <f t="shared" si="30"/>
        <v>0</v>
      </c>
      <c r="J118" s="55">
        <f t="shared" si="31"/>
        <v>0</v>
      </c>
      <c r="K118" s="55">
        <f t="shared" ca="1" si="23"/>
        <v>-6.4213381614545359E-3</v>
      </c>
      <c r="L118" s="55">
        <f t="shared" ca="1" si="32"/>
        <v>4.123358378375232E-5</v>
      </c>
      <c r="M118" s="55">
        <f t="shared" ca="1" si="36"/>
        <v>5.5490457762851734E-4</v>
      </c>
      <c r="N118" s="55">
        <f t="shared" ca="1" si="37"/>
        <v>8.1570848129177364E-4</v>
      </c>
      <c r="O118" s="55">
        <f t="shared" ca="1" si="38"/>
        <v>9.5541255152516852E-2</v>
      </c>
      <c r="P118" s="33">
        <f t="shared" ca="1" si="33"/>
        <v>6.4213381614545359E-3</v>
      </c>
      <c r="Q118" s="33"/>
      <c r="R118" s="33"/>
      <c r="S118" s="33"/>
    </row>
    <row r="119" spans="1:19">
      <c r="A119" s="62"/>
      <c r="B119" s="62"/>
      <c r="C119" s="33"/>
      <c r="D119" s="63">
        <f t="shared" si="34"/>
        <v>0</v>
      </c>
      <c r="E119" s="63">
        <f t="shared" si="35"/>
        <v>0</v>
      </c>
      <c r="F119" s="55">
        <f t="shared" si="27"/>
        <v>0</v>
      </c>
      <c r="G119" s="55">
        <f t="shared" si="28"/>
        <v>0</v>
      </c>
      <c r="H119" s="55">
        <f t="shared" si="29"/>
        <v>0</v>
      </c>
      <c r="I119" s="55">
        <f t="shared" si="30"/>
        <v>0</v>
      </c>
      <c r="J119" s="55">
        <f t="shared" si="31"/>
        <v>0</v>
      </c>
      <c r="K119" s="55">
        <f t="shared" ca="1" si="23"/>
        <v>-6.4213381614545359E-3</v>
      </c>
      <c r="L119" s="55">
        <f t="shared" ca="1" si="32"/>
        <v>4.123358378375232E-5</v>
      </c>
      <c r="M119" s="55">
        <f t="shared" ca="1" si="36"/>
        <v>5.5490457762851734E-4</v>
      </c>
      <c r="N119" s="55">
        <f t="shared" ca="1" si="37"/>
        <v>8.1570848129177364E-4</v>
      </c>
      <c r="O119" s="55">
        <f t="shared" ca="1" si="38"/>
        <v>9.5541255152516852E-2</v>
      </c>
      <c r="P119" s="33">
        <f t="shared" ca="1" si="33"/>
        <v>6.4213381614545359E-3</v>
      </c>
      <c r="Q119" s="33"/>
      <c r="R119" s="33"/>
      <c r="S119" s="33"/>
    </row>
    <row r="120" spans="1:19">
      <c r="A120" s="62"/>
      <c r="B120" s="62"/>
      <c r="C120" s="33"/>
      <c r="D120" s="63">
        <f t="shared" si="34"/>
        <v>0</v>
      </c>
      <c r="E120" s="63">
        <f t="shared" si="35"/>
        <v>0</v>
      </c>
      <c r="F120" s="55">
        <f t="shared" si="27"/>
        <v>0</v>
      </c>
      <c r="G120" s="55">
        <f t="shared" si="28"/>
        <v>0</v>
      </c>
      <c r="H120" s="55">
        <f t="shared" si="29"/>
        <v>0</v>
      </c>
      <c r="I120" s="55">
        <f t="shared" si="30"/>
        <v>0</v>
      </c>
      <c r="J120" s="55">
        <f t="shared" si="31"/>
        <v>0</v>
      </c>
      <c r="K120" s="55">
        <f t="shared" ca="1" si="23"/>
        <v>-6.4213381614545359E-3</v>
      </c>
      <c r="L120" s="55">
        <f t="shared" ca="1" si="32"/>
        <v>4.123358378375232E-5</v>
      </c>
      <c r="M120" s="55">
        <f t="shared" ca="1" si="36"/>
        <v>5.5490457762851734E-4</v>
      </c>
      <c r="N120" s="55">
        <f t="shared" ca="1" si="37"/>
        <v>8.1570848129177364E-4</v>
      </c>
      <c r="O120" s="55">
        <f t="shared" ca="1" si="38"/>
        <v>9.5541255152516852E-2</v>
      </c>
      <c r="P120" s="33">
        <f t="shared" ca="1" si="33"/>
        <v>6.4213381614545359E-3</v>
      </c>
      <c r="Q120" s="33"/>
      <c r="R120" s="33"/>
      <c r="S120" s="33"/>
    </row>
    <row r="121" spans="1:19">
      <c r="A121" s="62"/>
      <c r="B121" s="62"/>
      <c r="C121" s="33"/>
      <c r="D121" s="63">
        <f t="shared" si="34"/>
        <v>0</v>
      </c>
      <c r="E121" s="63">
        <f t="shared" si="35"/>
        <v>0</v>
      </c>
      <c r="F121" s="55">
        <f t="shared" si="27"/>
        <v>0</v>
      </c>
      <c r="G121" s="55">
        <f t="shared" si="28"/>
        <v>0</v>
      </c>
      <c r="H121" s="55">
        <f t="shared" si="29"/>
        <v>0</v>
      </c>
      <c r="I121" s="55">
        <f t="shared" si="30"/>
        <v>0</v>
      </c>
      <c r="J121" s="55">
        <f t="shared" si="31"/>
        <v>0</v>
      </c>
      <c r="K121" s="55">
        <f t="shared" ca="1" si="23"/>
        <v>-6.4213381614545359E-3</v>
      </c>
      <c r="L121" s="55">
        <f t="shared" ca="1" si="32"/>
        <v>4.123358378375232E-5</v>
      </c>
      <c r="M121" s="55">
        <f t="shared" ca="1" si="36"/>
        <v>5.5490457762851734E-4</v>
      </c>
      <c r="N121" s="55">
        <f t="shared" ca="1" si="37"/>
        <v>8.1570848129177364E-4</v>
      </c>
      <c r="O121" s="55">
        <f t="shared" ca="1" si="38"/>
        <v>9.5541255152516852E-2</v>
      </c>
      <c r="P121" s="33">
        <f t="shared" ca="1" si="33"/>
        <v>6.4213381614545359E-3</v>
      </c>
      <c r="Q121" s="33"/>
      <c r="R121" s="33"/>
      <c r="S121" s="33"/>
    </row>
    <row r="122" spans="1:19">
      <c r="A122" s="62"/>
      <c r="B122" s="62"/>
      <c r="C122" s="33"/>
      <c r="D122" s="63">
        <f t="shared" si="34"/>
        <v>0</v>
      </c>
      <c r="E122" s="63">
        <f t="shared" si="35"/>
        <v>0</v>
      </c>
      <c r="F122" s="55">
        <f t="shared" si="27"/>
        <v>0</v>
      </c>
      <c r="G122" s="55">
        <f t="shared" si="28"/>
        <v>0</v>
      </c>
      <c r="H122" s="55">
        <f t="shared" si="29"/>
        <v>0</v>
      </c>
      <c r="I122" s="55">
        <f t="shared" si="30"/>
        <v>0</v>
      </c>
      <c r="J122" s="55">
        <f t="shared" si="31"/>
        <v>0</v>
      </c>
      <c r="K122" s="55">
        <f t="shared" ca="1" si="23"/>
        <v>-6.4213381614545359E-3</v>
      </c>
      <c r="L122" s="55">
        <f t="shared" ca="1" si="32"/>
        <v>4.123358378375232E-5</v>
      </c>
      <c r="M122" s="55">
        <f t="shared" ca="1" si="36"/>
        <v>5.5490457762851734E-4</v>
      </c>
      <c r="N122" s="55">
        <f t="shared" ca="1" si="37"/>
        <v>8.1570848129177364E-4</v>
      </c>
      <c r="O122" s="55">
        <f t="shared" ca="1" si="38"/>
        <v>9.5541255152516852E-2</v>
      </c>
      <c r="P122" s="33">
        <f t="shared" ca="1" si="33"/>
        <v>6.4213381614545359E-3</v>
      </c>
      <c r="Q122" s="33"/>
      <c r="R122" s="33"/>
      <c r="S122" s="33"/>
    </row>
    <row r="123" spans="1:19">
      <c r="A123" s="62"/>
      <c r="B123" s="62"/>
      <c r="C123" s="33"/>
      <c r="D123" s="63">
        <f t="shared" si="34"/>
        <v>0</v>
      </c>
      <c r="E123" s="63">
        <f t="shared" si="35"/>
        <v>0</v>
      </c>
      <c r="F123" s="55">
        <f t="shared" si="27"/>
        <v>0</v>
      </c>
      <c r="G123" s="55">
        <f t="shared" si="28"/>
        <v>0</v>
      </c>
      <c r="H123" s="55">
        <f t="shared" si="29"/>
        <v>0</v>
      </c>
      <c r="I123" s="55">
        <f t="shared" si="30"/>
        <v>0</v>
      </c>
      <c r="J123" s="55">
        <f t="shared" si="31"/>
        <v>0</v>
      </c>
      <c r="K123" s="55">
        <f t="shared" ca="1" si="23"/>
        <v>-6.4213381614545359E-3</v>
      </c>
      <c r="L123" s="55">
        <f t="shared" ca="1" si="32"/>
        <v>4.123358378375232E-5</v>
      </c>
      <c r="M123" s="55">
        <f t="shared" ca="1" si="36"/>
        <v>5.5490457762851734E-4</v>
      </c>
      <c r="N123" s="55">
        <f t="shared" ca="1" si="37"/>
        <v>8.1570848129177364E-4</v>
      </c>
      <c r="O123" s="55">
        <f t="shared" ca="1" si="38"/>
        <v>9.5541255152516852E-2</v>
      </c>
      <c r="P123" s="33">
        <f t="shared" ca="1" si="33"/>
        <v>6.4213381614545359E-3</v>
      </c>
      <c r="Q123" s="33"/>
      <c r="R123" s="33"/>
      <c r="S123" s="33"/>
    </row>
    <row r="124" spans="1:19">
      <c r="A124" s="64"/>
      <c r="B124" s="64"/>
      <c r="C124" s="33"/>
      <c r="D124" s="63">
        <f t="shared" ref="D124:E176" si="39">A124/A$18</f>
        <v>0</v>
      </c>
      <c r="E124" s="63">
        <f t="shared" si="39"/>
        <v>0</v>
      </c>
      <c r="F124" s="55">
        <f t="shared" si="27"/>
        <v>0</v>
      </c>
      <c r="G124" s="55">
        <f t="shared" si="28"/>
        <v>0</v>
      </c>
      <c r="H124" s="55">
        <f t="shared" si="29"/>
        <v>0</v>
      </c>
      <c r="I124" s="55">
        <f t="shared" si="30"/>
        <v>0</v>
      </c>
      <c r="J124" s="55">
        <f t="shared" si="31"/>
        <v>0</v>
      </c>
      <c r="K124" s="55">
        <f t="shared" ca="1" si="23"/>
        <v>-6.4213381614545359E-3</v>
      </c>
      <c r="L124" s="55">
        <f t="shared" ca="1" si="32"/>
        <v>4.123358378375232E-5</v>
      </c>
      <c r="M124" s="55">
        <f t="shared" ref="M124:M187" ca="1" si="40">(M$1-M$2*D124+M$3*F124)^2</f>
        <v>5.5490457762851734E-4</v>
      </c>
      <c r="N124" s="55">
        <f t="shared" ref="N124:N187" ca="1" si="41">(-M$2+M$4*D124-M$5*F124)^2</f>
        <v>8.1570848129177364E-4</v>
      </c>
      <c r="O124" s="55">
        <f t="shared" ref="O124:O187" ca="1" si="42">+(M$3-D124*M$5+F124*M$6)^2</f>
        <v>9.5541255152516852E-2</v>
      </c>
      <c r="P124" s="33">
        <f t="shared" ca="1" si="33"/>
        <v>6.4213381614545359E-3</v>
      </c>
      <c r="Q124" s="33"/>
      <c r="R124" s="33"/>
      <c r="S124" s="33"/>
    </row>
    <row r="125" spans="1:19">
      <c r="A125" s="64"/>
      <c r="B125" s="64"/>
      <c r="C125" s="33"/>
      <c r="D125" s="63">
        <f t="shared" si="39"/>
        <v>0</v>
      </c>
      <c r="E125" s="63">
        <f t="shared" si="39"/>
        <v>0</v>
      </c>
      <c r="F125" s="55">
        <f t="shared" si="27"/>
        <v>0</v>
      </c>
      <c r="G125" s="55">
        <f t="shared" si="28"/>
        <v>0</v>
      </c>
      <c r="H125" s="55">
        <f t="shared" si="29"/>
        <v>0</v>
      </c>
      <c r="I125" s="55">
        <f t="shared" si="30"/>
        <v>0</v>
      </c>
      <c r="J125" s="55">
        <f t="shared" si="31"/>
        <v>0</v>
      </c>
      <c r="K125" s="55">
        <f t="shared" ca="1" si="23"/>
        <v>-6.4213381614545359E-3</v>
      </c>
      <c r="L125" s="55">
        <f t="shared" ca="1" si="32"/>
        <v>4.123358378375232E-5</v>
      </c>
      <c r="M125" s="55">
        <f t="shared" ca="1" si="40"/>
        <v>5.5490457762851734E-4</v>
      </c>
      <c r="N125" s="55">
        <f t="shared" ca="1" si="41"/>
        <v>8.1570848129177364E-4</v>
      </c>
      <c r="O125" s="55">
        <f t="shared" ca="1" si="42"/>
        <v>9.5541255152516852E-2</v>
      </c>
      <c r="P125" s="33">
        <f t="shared" ca="1" si="33"/>
        <v>6.4213381614545359E-3</v>
      </c>
      <c r="Q125" s="33"/>
      <c r="R125" s="33"/>
      <c r="S125" s="33"/>
    </row>
    <row r="126" spans="1:19">
      <c r="A126" s="64"/>
      <c r="B126" s="64"/>
      <c r="C126" s="33"/>
      <c r="D126" s="63">
        <f t="shared" si="39"/>
        <v>0</v>
      </c>
      <c r="E126" s="63">
        <f t="shared" si="39"/>
        <v>0</v>
      </c>
      <c r="F126" s="55">
        <f t="shared" si="27"/>
        <v>0</v>
      </c>
      <c r="G126" s="55">
        <f t="shared" si="28"/>
        <v>0</v>
      </c>
      <c r="H126" s="55">
        <f t="shared" si="29"/>
        <v>0</v>
      </c>
      <c r="I126" s="55">
        <f t="shared" si="30"/>
        <v>0</v>
      </c>
      <c r="J126" s="55">
        <f t="shared" si="31"/>
        <v>0</v>
      </c>
      <c r="K126" s="55">
        <f t="shared" ca="1" si="23"/>
        <v>-6.4213381614545359E-3</v>
      </c>
      <c r="L126" s="55">
        <f t="shared" ca="1" si="32"/>
        <v>4.123358378375232E-5</v>
      </c>
      <c r="M126" s="55">
        <f t="shared" ca="1" si="40"/>
        <v>5.5490457762851734E-4</v>
      </c>
      <c r="N126" s="55">
        <f t="shared" ca="1" si="41"/>
        <v>8.1570848129177364E-4</v>
      </c>
      <c r="O126" s="55">
        <f t="shared" ca="1" si="42"/>
        <v>9.5541255152516852E-2</v>
      </c>
      <c r="P126" s="33">
        <f t="shared" ca="1" si="33"/>
        <v>6.4213381614545359E-3</v>
      </c>
      <c r="Q126" s="33"/>
      <c r="R126" s="33"/>
      <c r="S126" s="33"/>
    </row>
    <row r="127" spans="1:19">
      <c r="A127" s="64"/>
      <c r="B127" s="64"/>
      <c r="C127" s="33"/>
      <c r="D127" s="63">
        <f t="shared" si="39"/>
        <v>0</v>
      </c>
      <c r="E127" s="63">
        <f t="shared" si="39"/>
        <v>0</v>
      </c>
      <c r="F127" s="55">
        <f t="shared" si="27"/>
        <v>0</v>
      </c>
      <c r="G127" s="55">
        <f t="shared" si="28"/>
        <v>0</v>
      </c>
      <c r="H127" s="55">
        <f t="shared" si="29"/>
        <v>0</v>
      </c>
      <c r="I127" s="55">
        <f t="shared" si="30"/>
        <v>0</v>
      </c>
      <c r="J127" s="55">
        <f t="shared" si="31"/>
        <v>0</v>
      </c>
      <c r="K127" s="55">
        <f t="shared" ca="1" si="23"/>
        <v>-6.4213381614545359E-3</v>
      </c>
      <c r="L127" s="55">
        <f t="shared" ca="1" si="32"/>
        <v>4.123358378375232E-5</v>
      </c>
      <c r="M127" s="55">
        <f t="shared" ca="1" si="40"/>
        <v>5.5490457762851734E-4</v>
      </c>
      <c r="N127" s="55">
        <f t="shared" ca="1" si="41"/>
        <v>8.1570848129177364E-4</v>
      </c>
      <c r="O127" s="55">
        <f t="shared" ca="1" si="42"/>
        <v>9.5541255152516852E-2</v>
      </c>
      <c r="P127" s="33">
        <f t="shared" ca="1" si="33"/>
        <v>6.4213381614545359E-3</v>
      </c>
      <c r="Q127" s="33"/>
      <c r="R127" s="33"/>
      <c r="S127" s="33"/>
    </row>
    <row r="128" spans="1:19">
      <c r="A128" s="64"/>
      <c r="B128" s="64"/>
      <c r="C128" s="33"/>
      <c r="D128" s="63">
        <f t="shared" si="39"/>
        <v>0</v>
      </c>
      <c r="E128" s="63">
        <f t="shared" si="39"/>
        <v>0</v>
      </c>
      <c r="F128" s="55">
        <f t="shared" si="27"/>
        <v>0</v>
      </c>
      <c r="G128" s="55">
        <f t="shared" si="28"/>
        <v>0</v>
      </c>
      <c r="H128" s="55">
        <f t="shared" si="29"/>
        <v>0</v>
      </c>
      <c r="I128" s="55">
        <f t="shared" si="30"/>
        <v>0</v>
      </c>
      <c r="J128" s="55">
        <f t="shared" si="31"/>
        <v>0</v>
      </c>
      <c r="K128" s="55">
        <f t="shared" ca="1" si="23"/>
        <v>-6.4213381614545359E-3</v>
      </c>
      <c r="L128" s="55">
        <f t="shared" ca="1" si="32"/>
        <v>4.123358378375232E-5</v>
      </c>
      <c r="M128" s="55">
        <f t="shared" ca="1" si="40"/>
        <v>5.5490457762851734E-4</v>
      </c>
      <c r="N128" s="55">
        <f t="shared" ca="1" si="41"/>
        <v>8.1570848129177364E-4</v>
      </c>
      <c r="O128" s="55">
        <f t="shared" ca="1" si="42"/>
        <v>9.5541255152516852E-2</v>
      </c>
      <c r="P128" s="33">
        <f t="shared" ca="1" si="33"/>
        <v>6.4213381614545359E-3</v>
      </c>
      <c r="Q128" s="33"/>
      <c r="R128" s="33"/>
      <c r="S128" s="33"/>
    </row>
    <row r="129" spans="1:19">
      <c r="A129" s="64"/>
      <c r="B129" s="64"/>
      <c r="C129" s="33"/>
      <c r="D129" s="63">
        <f t="shared" si="39"/>
        <v>0</v>
      </c>
      <c r="E129" s="63">
        <f t="shared" si="39"/>
        <v>0</v>
      </c>
      <c r="F129" s="55">
        <f t="shared" si="27"/>
        <v>0</v>
      </c>
      <c r="G129" s="55">
        <f t="shared" si="28"/>
        <v>0</v>
      </c>
      <c r="H129" s="55">
        <f t="shared" si="29"/>
        <v>0</v>
      </c>
      <c r="I129" s="55">
        <f t="shared" si="30"/>
        <v>0</v>
      </c>
      <c r="J129" s="55">
        <f t="shared" si="31"/>
        <v>0</v>
      </c>
      <c r="K129" s="55">
        <f t="shared" ca="1" si="23"/>
        <v>-6.4213381614545359E-3</v>
      </c>
      <c r="L129" s="55">
        <f t="shared" ca="1" si="32"/>
        <v>4.123358378375232E-5</v>
      </c>
      <c r="M129" s="55">
        <f t="shared" ca="1" si="40"/>
        <v>5.5490457762851734E-4</v>
      </c>
      <c r="N129" s="55">
        <f t="shared" ca="1" si="41"/>
        <v>8.1570848129177364E-4</v>
      </c>
      <c r="O129" s="55">
        <f t="shared" ca="1" si="42"/>
        <v>9.5541255152516852E-2</v>
      </c>
      <c r="P129" s="33">
        <f t="shared" ca="1" si="33"/>
        <v>6.4213381614545359E-3</v>
      </c>
      <c r="Q129" s="33"/>
      <c r="R129" s="33"/>
      <c r="S129" s="33"/>
    </row>
    <row r="130" spans="1:19">
      <c r="A130" s="64"/>
      <c r="B130" s="64"/>
      <c r="C130" s="33"/>
      <c r="D130" s="63">
        <f t="shared" si="39"/>
        <v>0</v>
      </c>
      <c r="E130" s="63">
        <f t="shared" si="39"/>
        <v>0</v>
      </c>
      <c r="F130" s="55">
        <f t="shared" si="27"/>
        <v>0</v>
      </c>
      <c r="G130" s="55">
        <f t="shared" si="28"/>
        <v>0</v>
      </c>
      <c r="H130" s="55">
        <f t="shared" si="29"/>
        <v>0</v>
      </c>
      <c r="I130" s="55">
        <f t="shared" si="30"/>
        <v>0</v>
      </c>
      <c r="J130" s="55">
        <f t="shared" si="31"/>
        <v>0</v>
      </c>
      <c r="K130" s="55">
        <f t="shared" ca="1" si="23"/>
        <v>-6.4213381614545359E-3</v>
      </c>
      <c r="L130" s="55">
        <f t="shared" ca="1" si="32"/>
        <v>4.123358378375232E-5</v>
      </c>
      <c r="M130" s="55">
        <f t="shared" ca="1" si="40"/>
        <v>5.5490457762851734E-4</v>
      </c>
      <c r="N130" s="55">
        <f t="shared" ca="1" si="41"/>
        <v>8.1570848129177364E-4</v>
      </c>
      <c r="O130" s="55">
        <f t="shared" ca="1" si="42"/>
        <v>9.5541255152516852E-2</v>
      </c>
      <c r="P130" s="33">
        <f t="shared" ca="1" si="33"/>
        <v>6.4213381614545359E-3</v>
      </c>
      <c r="Q130" s="33"/>
      <c r="R130" s="33"/>
      <c r="S130" s="33"/>
    </row>
    <row r="131" spans="1:19">
      <c r="A131" s="64"/>
      <c r="B131" s="64"/>
      <c r="C131" s="33"/>
      <c r="D131" s="63">
        <f t="shared" si="39"/>
        <v>0</v>
      </c>
      <c r="E131" s="63">
        <f t="shared" si="39"/>
        <v>0</v>
      </c>
      <c r="F131" s="55">
        <f t="shared" si="27"/>
        <v>0</v>
      </c>
      <c r="G131" s="55">
        <f t="shared" si="28"/>
        <v>0</v>
      </c>
      <c r="H131" s="55">
        <f t="shared" si="29"/>
        <v>0</v>
      </c>
      <c r="I131" s="55">
        <f t="shared" si="30"/>
        <v>0</v>
      </c>
      <c r="J131" s="55">
        <f t="shared" si="31"/>
        <v>0</v>
      </c>
      <c r="K131" s="55">
        <f t="shared" ca="1" si="23"/>
        <v>-6.4213381614545359E-3</v>
      </c>
      <c r="L131" s="55">
        <f t="shared" ca="1" si="32"/>
        <v>4.123358378375232E-5</v>
      </c>
      <c r="M131" s="55">
        <f t="shared" ca="1" si="40"/>
        <v>5.5490457762851734E-4</v>
      </c>
      <c r="N131" s="55">
        <f t="shared" ca="1" si="41"/>
        <v>8.1570848129177364E-4</v>
      </c>
      <c r="O131" s="55">
        <f t="shared" ca="1" si="42"/>
        <v>9.5541255152516852E-2</v>
      </c>
      <c r="P131" s="33">
        <f t="shared" ca="1" si="33"/>
        <v>6.4213381614545359E-3</v>
      </c>
      <c r="Q131" s="33"/>
      <c r="R131" s="33"/>
      <c r="S131" s="33"/>
    </row>
    <row r="132" spans="1:19">
      <c r="A132" s="64"/>
      <c r="B132" s="64"/>
      <c r="C132" s="33"/>
      <c r="D132" s="63">
        <f t="shared" si="39"/>
        <v>0</v>
      </c>
      <c r="E132" s="63">
        <f t="shared" si="39"/>
        <v>0</v>
      </c>
      <c r="F132" s="55">
        <f t="shared" si="27"/>
        <v>0</v>
      </c>
      <c r="G132" s="55">
        <f t="shared" si="28"/>
        <v>0</v>
      </c>
      <c r="H132" s="55">
        <f t="shared" si="29"/>
        <v>0</v>
      </c>
      <c r="I132" s="55">
        <f t="shared" si="30"/>
        <v>0</v>
      </c>
      <c r="J132" s="55">
        <f t="shared" si="31"/>
        <v>0</v>
      </c>
      <c r="K132" s="55">
        <f t="shared" ca="1" si="23"/>
        <v>-6.4213381614545359E-3</v>
      </c>
      <c r="L132" s="55">
        <f t="shared" ca="1" si="32"/>
        <v>4.123358378375232E-5</v>
      </c>
      <c r="M132" s="55">
        <f t="shared" ca="1" si="40"/>
        <v>5.5490457762851734E-4</v>
      </c>
      <c r="N132" s="55">
        <f t="shared" ca="1" si="41"/>
        <v>8.1570848129177364E-4</v>
      </c>
      <c r="O132" s="55">
        <f t="shared" ca="1" si="42"/>
        <v>9.5541255152516852E-2</v>
      </c>
      <c r="P132" s="33">
        <f t="shared" ca="1" si="33"/>
        <v>6.4213381614545359E-3</v>
      </c>
      <c r="Q132" s="33"/>
      <c r="R132" s="33"/>
      <c r="S132" s="33"/>
    </row>
    <row r="133" spans="1:19">
      <c r="A133" s="64"/>
      <c r="B133" s="64"/>
      <c r="C133" s="33"/>
      <c r="D133" s="63">
        <f t="shared" si="39"/>
        <v>0</v>
      </c>
      <c r="E133" s="63">
        <f t="shared" si="39"/>
        <v>0</v>
      </c>
      <c r="F133" s="55">
        <f t="shared" si="27"/>
        <v>0</v>
      </c>
      <c r="G133" s="55">
        <f t="shared" si="28"/>
        <v>0</v>
      </c>
      <c r="H133" s="55">
        <f t="shared" si="29"/>
        <v>0</v>
      </c>
      <c r="I133" s="55">
        <f t="shared" si="30"/>
        <v>0</v>
      </c>
      <c r="J133" s="55">
        <f t="shared" si="31"/>
        <v>0</v>
      </c>
      <c r="K133" s="55">
        <f t="shared" ca="1" si="23"/>
        <v>-6.4213381614545359E-3</v>
      </c>
      <c r="L133" s="55">
        <f t="shared" ca="1" si="32"/>
        <v>4.123358378375232E-5</v>
      </c>
      <c r="M133" s="55">
        <f t="shared" ca="1" si="40"/>
        <v>5.5490457762851734E-4</v>
      </c>
      <c r="N133" s="55">
        <f t="shared" ca="1" si="41"/>
        <v>8.1570848129177364E-4</v>
      </c>
      <c r="O133" s="55">
        <f t="shared" ca="1" si="42"/>
        <v>9.5541255152516852E-2</v>
      </c>
      <c r="P133" s="33">
        <f t="shared" ca="1" si="33"/>
        <v>6.4213381614545359E-3</v>
      </c>
      <c r="Q133" s="33"/>
      <c r="R133" s="33"/>
      <c r="S133" s="33"/>
    </row>
    <row r="134" spans="1:19">
      <c r="A134" s="64"/>
      <c r="B134" s="64"/>
      <c r="C134" s="33"/>
      <c r="D134" s="63">
        <f t="shared" si="39"/>
        <v>0</v>
      </c>
      <c r="E134" s="63">
        <f t="shared" si="39"/>
        <v>0</v>
      </c>
      <c r="F134" s="55">
        <f t="shared" si="27"/>
        <v>0</v>
      </c>
      <c r="G134" s="55">
        <f t="shared" si="28"/>
        <v>0</v>
      </c>
      <c r="H134" s="55">
        <f t="shared" si="29"/>
        <v>0</v>
      </c>
      <c r="I134" s="55">
        <f t="shared" si="30"/>
        <v>0</v>
      </c>
      <c r="J134" s="55">
        <f t="shared" si="31"/>
        <v>0</v>
      </c>
      <c r="K134" s="55">
        <f t="shared" ca="1" si="23"/>
        <v>-6.4213381614545359E-3</v>
      </c>
      <c r="L134" s="55">
        <f t="shared" ca="1" si="32"/>
        <v>4.123358378375232E-5</v>
      </c>
      <c r="M134" s="55">
        <f t="shared" ca="1" si="40"/>
        <v>5.5490457762851734E-4</v>
      </c>
      <c r="N134" s="55">
        <f t="shared" ca="1" si="41"/>
        <v>8.1570848129177364E-4</v>
      </c>
      <c r="O134" s="55">
        <f t="shared" ca="1" si="42"/>
        <v>9.5541255152516852E-2</v>
      </c>
      <c r="P134" s="33">
        <f t="shared" ca="1" si="33"/>
        <v>6.4213381614545359E-3</v>
      </c>
      <c r="Q134" s="33"/>
      <c r="R134" s="33"/>
      <c r="S134" s="33"/>
    </row>
    <row r="135" spans="1:19">
      <c r="A135" s="64"/>
      <c r="B135" s="64"/>
      <c r="C135" s="33"/>
      <c r="D135" s="63">
        <f t="shared" si="39"/>
        <v>0</v>
      </c>
      <c r="E135" s="63">
        <f t="shared" si="39"/>
        <v>0</v>
      </c>
      <c r="F135" s="55">
        <f t="shared" si="27"/>
        <v>0</v>
      </c>
      <c r="G135" s="55">
        <f t="shared" si="28"/>
        <v>0</v>
      </c>
      <c r="H135" s="55">
        <f t="shared" si="29"/>
        <v>0</v>
      </c>
      <c r="I135" s="55">
        <f t="shared" si="30"/>
        <v>0</v>
      </c>
      <c r="J135" s="55">
        <f t="shared" si="31"/>
        <v>0</v>
      </c>
      <c r="K135" s="55">
        <f t="shared" ca="1" si="23"/>
        <v>-6.4213381614545359E-3</v>
      </c>
      <c r="L135" s="55">
        <f t="shared" ca="1" si="32"/>
        <v>4.123358378375232E-5</v>
      </c>
      <c r="M135" s="55">
        <f t="shared" ca="1" si="40"/>
        <v>5.5490457762851734E-4</v>
      </c>
      <c r="N135" s="55">
        <f t="shared" ca="1" si="41"/>
        <v>8.1570848129177364E-4</v>
      </c>
      <c r="O135" s="55">
        <f t="shared" ca="1" si="42"/>
        <v>9.5541255152516852E-2</v>
      </c>
      <c r="P135" s="33">
        <f t="shared" ca="1" si="33"/>
        <v>6.4213381614545359E-3</v>
      </c>
      <c r="Q135" s="33"/>
      <c r="R135" s="33"/>
      <c r="S135" s="33"/>
    </row>
    <row r="136" spans="1:19">
      <c r="A136" s="64"/>
      <c r="B136" s="64"/>
      <c r="C136" s="33"/>
      <c r="D136" s="63">
        <f t="shared" si="39"/>
        <v>0</v>
      </c>
      <c r="E136" s="63">
        <f t="shared" si="39"/>
        <v>0</v>
      </c>
      <c r="F136" s="55">
        <f t="shared" si="27"/>
        <v>0</v>
      </c>
      <c r="G136" s="55">
        <f t="shared" si="28"/>
        <v>0</v>
      </c>
      <c r="H136" s="55">
        <f t="shared" si="29"/>
        <v>0</v>
      </c>
      <c r="I136" s="55">
        <f t="shared" si="30"/>
        <v>0</v>
      </c>
      <c r="J136" s="55">
        <f t="shared" si="31"/>
        <v>0</v>
      </c>
      <c r="K136" s="55">
        <f t="shared" ca="1" si="23"/>
        <v>-6.4213381614545359E-3</v>
      </c>
      <c r="L136" s="55">
        <f t="shared" ca="1" si="32"/>
        <v>4.123358378375232E-5</v>
      </c>
      <c r="M136" s="55">
        <f t="shared" ca="1" si="40"/>
        <v>5.5490457762851734E-4</v>
      </c>
      <c r="N136" s="55">
        <f t="shared" ca="1" si="41"/>
        <v>8.1570848129177364E-4</v>
      </c>
      <c r="O136" s="55">
        <f t="shared" ca="1" si="42"/>
        <v>9.5541255152516852E-2</v>
      </c>
      <c r="P136" s="33">
        <f t="shared" ca="1" si="33"/>
        <v>6.4213381614545359E-3</v>
      </c>
      <c r="Q136" s="33"/>
      <c r="R136" s="33"/>
      <c r="S136" s="33"/>
    </row>
    <row r="137" spans="1:19">
      <c r="A137" s="64"/>
      <c r="B137" s="64"/>
      <c r="C137" s="33"/>
      <c r="D137" s="63">
        <f t="shared" si="39"/>
        <v>0</v>
      </c>
      <c r="E137" s="63">
        <f t="shared" si="39"/>
        <v>0</v>
      </c>
      <c r="F137" s="55">
        <f t="shared" si="27"/>
        <v>0</v>
      </c>
      <c r="G137" s="55">
        <f t="shared" si="28"/>
        <v>0</v>
      </c>
      <c r="H137" s="55">
        <f t="shared" si="29"/>
        <v>0</v>
      </c>
      <c r="I137" s="55">
        <f t="shared" si="30"/>
        <v>0</v>
      </c>
      <c r="J137" s="55">
        <f t="shared" si="31"/>
        <v>0</v>
      </c>
      <c r="K137" s="55">
        <f t="shared" ca="1" si="23"/>
        <v>-6.4213381614545359E-3</v>
      </c>
      <c r="L137" s="55">
        <f t="shared" ca="1" si="32"/>
        <v>4.123358378375232E-5</v>
      </c>
      <c r="M137" s="55">
        <f t="shared" ca="1" si="40"/>
        <v>5.5490457762851734E-4</v>
      </c>
      <c r="N137" s="55">
        <f t="shared" ca="1" si="41"/>
        <v>8.1570848129177364E-4</v>
      </c>
      <c r="O137" s="55">
        <f t="shared" ca="1" si="42"/>
        <v>9.5541255152516852E-2</v>
      </c>
      <c r="P137" s="33">
        <f t="shared" ca="1" si="33"/>
        <v>6.4213381614545359E-3</v>
      </c>
      <c r="Q137" s="33"/>
      <c r="R137" s="33"/>
      <c r="S137" s="33"/>
    </row>
    <row r="138" spans="1:19">
      <c r="A138" s="64"/>
      <c r="B138" s="64"/>
      <c r="C138" s="33"/>
      <c r="D138" s="63">
        <f t="shared" si="39"/>
        <v>0</v>
      </c>
      <c r="E138" s="63">
        <f t="shared" si="39"/>
        <v>0</v>
      </c>
      <c r="F138" s="55">
        <f t="shared" si="27"/>
        <v>0</v>
      </c>
      <c r="G138" s="55">
        <f t="shared" si="28"/>
        <v>0</v>
      </c>
      <c r="H138" s="55">
        <f t="shared" si="29"/>
        <v>0</v>
      </c>
      <c r="I138" s="55">
        <f t="shared" si="30"/>
        <v>0</v>
      </c>
      <c r="J138" s="55">
        <f t="shared" si="31"/>
        <v>0</v>
      </c>
      <c r="K138" s="55">
        <f t="shared" ca="1" si="23"/>
        <v>-6.4213381614545359E-3</v>
      </c>
      <c r="L138" s="55">
        <f t="shared" ca="1" si="32"/>
        <v>4.123358378375232E-5</v>
      </c>
      <c r="M138" s="55">
        <f t="shared" ca="1" si="40"/>
        <v>5.5490457762851734E-4</v>
      </c>
      <c r="N138" s="55">
        <f t="shared" ca="1" si="41"/>
        <v>8.1570848129177364E-4</v>
      </c>
      <c r="O138" s="55">
        <f t="shared" ca="1" si="42"/>
        <v>9.5541255152516852E-2</v>
      </c>
      <c r="P138" s="33">
        <f t="shared" ca="1" si="33"/>
        <v>6.4213381614545359E-3</v>
      </c>
      <c r="Q138" s="33"/>
      <c r="R138" s="33"/>
      <c r="S138" s="33"/>
    </row>
    <row r="139" spans="1:19">
      <c r="A139" s="64"/>
      <c r="B139" s="64"/>
      <c r="C139" s="33"/>
      <c r="D139" s="63">
        <f t="shared" si="39"/>
        <v>0</v>
      </c>
      <c r="E139" s="63">
        <f t="shared" si="39"/>
        <v>0</v>
      </c>
      <c r="F139" s="55">
        <f t="shared" si="27"/>
        <v>0</v>
      </c>
      <c r="G139" s="55">
        <f t="shared" si="28"/>
        <v>0</v>
      </c>
      <c r="H139" s="55">
        <f t="shared" si="29"/>
        <v>0</v>
      </c>
      <c r="I139" s="55">
        <f t="shared" si="30"/>
        <v>0</v>
      </c>
      <c r="J139" s="55">
        <f t="shared" si="31"/>
        <v>0</v>
      </c>
      <c r="K139" s="55">
        <f t="shared" ca="1" si="23"/>
        <v>-6.4213381614545359E-3</v>
      </c>
      <c r="L139" s="55">
        <f t="shared" ca="1" si="32"/>
        <v>4.123358378375232E-5</v>
      </c>
      <c r="M139" s="55">
        <f t="shared" ca="1" si="40"/>
        <v>5.5490457762851734E-4</v>
      </c>
      <c r="N139" s="55">
        <f t="shared" ca="1" si="41"/>
        <v>8.1570848129177364E-4</v>
      </c>
      <c r="O139" s="55">
        <f t="shared" ca="1" si="42"/>
        <v>9.5541255152516852E-2</v>
      </c>
      <c r="P139" s="33">
        <f t="shared" ca="1" si="33"/>
        <v>6.4213381614545359E-3</v>
      </c>
      <c r="Q139" s="33"/>
      <c r="R139" s="33"/>
      <c r="S139" s="33"/>
    </row>
    <row r="140" spans="1:19">
      <c r="A140" s="64"/>
      <c r="B140" s="64"/>
      <c r="C140" s="33"/>
      <c r="D140" s="63">
        <f t="shared" si="39"/>
        <v>0</v>
      </c>
      <c r="E140" s="63">
        <f t="shared" si="39"/>
        <v>0</v>
      </c>
      <c r="F140" s="55">
        <f t="shared" si="27"/>
        <v>0</v>
      </c>
      <c r="G140" s="55">
        <f t="shared" si="28"/>
        <v>0</v>
      </c>
      <c r="H140" s="55">
        <f t="shared" si="29"/>
        <v>0</v>
      </c>
      <c r="I140" s="55">
        <f t="shared" si="30"/>
        <v>0</v>
      </c>
      <c r="J140" s="55">
        <f t="shared" si="31"/>
        <v>0</v>
      </c>
      <c r="K140" s="55">
        <f t="shared" ca="1" si="23"/>
        <v>-6.4213381614545359E-3</v>
      </c>
      <c r="L140" s="55">
        <f t="shared" ca="1" si="32"/>
        <v>4.123358378375232E-5</v>
      </c>
      <c r="M140" s="55">
        <f t="shared" ca="1" si="40"/>
        <v>5.5490457762851734E-4</v>
      </c>
      <c r="N140" s="55">
        <f t="shared" ca="1" si="41"/>
        <v>8.1570848129177364E-4</v>
      </c>
      <c r="O140" s="55">
        <f t="shared" ca="1" si="42"/>
        <v>9.5541255152516852E-2</v>
      </c>
      <c r="P140" s="33">
        <f t="shared" ca="1" si="33"/>
        <v>6.4213381614545359E-3</v>
      </c>
      <c r="Q140" s="33"/>
      <c r="R140" s="33"/>
      <c r="S140" s="33"/>
    </row>
    <row r="141" spans="1:19">
      <c r="A141" s="64"/>
      <c r="B141" s="64"/>
      <c r="C141" s="33"/>
      <c r="D141" s="63">
        <f t="shared" si="39"/>
        <v>0</v>
      </c>
      <c r="E141" s="63">
        <f t="shared" si="39"/>
        <v>0</v>
      </c>
      <c r="F141" s="55">
        <f t="shared" si="27"/>
        <v>0</v>
      </c>
      <c r="G141" s="55">
        <f t="shared" si="28"/>
        <v>0</v>
      </c>
      <c r="H141" s="55">
        <f t="shared" si="29"/>
        <v>0</v>
      </c>
      <c r="I141" s="55">
        <f t="shared" si="30"/>
        <v>0</v>
      </c>
      <c r="J141" s="55">
        <f t="shared" si="31"/>
        <v>0</v>
      </c>
      <c r="K141" s="55">
        <f t="shared" ca="1" si="23"/>
        <v>-6.4213381614545359E-3</v>
      </c>
      <c r="L141" s="55">
        <f t="shared" ca="1" si="32"/>
        <v>4.123358378375232E-5</v>
      </c>
      <c r="M141" s="55">
        <f t="shared" ca="1" si="40"/>
        <v>5.5490457762851734E-4</v>
      </c>
      <c r="N141" s="55">
        <f t="shared" ca="1" si="41"/>
        <v>8.1570848129177364E-4</v>
      </c>
      <c r="O141" s="55">
        <f t="shared" ca="1" si="42"/>
        <v>9.5541255152516852E-2</v>
      </c>
      <c r="P141" s="33">
        <f t="shared" ca="1" si="33"/>
        <v>6.4213381614545359E-3</v>
      </c>
      <c r="Q141" s="33"/>
      <c r="R141" s="33"/>
      <c r="S141" s="33"/>
    </row>
    <row r="142" spans="1:19">
      <c r="A142" s="64"/>
      <c r="B142" s="64"/>
      <c r="C142" s="33"/>
      <c r="D142" s="63">
        <f t="shared" si="39"/>
        <v>0</v>
      </c>
      <c r="E142" s="63">
        <f t="shared" si="39"/>
        <v>0</v>
      </c>
      <c r="F142" s="55">
        <f t="shared" si="27"/>
        <v>0</v>
      </c>
      <c r="G142" s="55">
        <f t="shared" si="28"/>
        <v>0</v>
      </c>
      <c r="H142" s="55">
        <f t="shared" si="29"/>
        <v>0</v>
      </c>
      <c r="I142" s="55">
        <f t="shared" si="30"/>
        <v>0</v>
      </c>
      <c r="J142" s="55">
        <f t="shared" si="31"/>
        <v>0</v>
      </c>
      <c r="K142" s="55">
        <f t="shared" ca="1" si="23"/>
        <v>-6.4213381614545359E-3</v>
      </c>
      <c r="L142" s="55">
        <f t="shared" ca="1" si="32"/>
        <v>4.123358378375232E-5</v>
      </c>
      <c r="M142" s="55">
        <f t="shared" ca="1" si="40"/>
        <v>5.5490457762851734E-4</v>
      </c>
      <c r="N142" s="55">
        <f t="shared" ca="1" si="41"/>
        <v>8.1570848129177364E-4</v>
      </c>
      <c r="O142" s="55">
        <f t="shared" ca="1" si="42"/>
        <v>9.5541255152516852E-2</v>
      </c>
      <c r="P142" s="33">
        <f t="shared" ca="1" si="33"/>
        <v>6.4213381614545359E-3</v>
      </c>
      <c r="Q142" s="33"/>
      <c r="R142" s="33"/>
      <c r="S142" s="33"/>
    </row>
    <row r="143" spans="1:19">
      <c r="A143" s="64"/>
      <c r="B143" s="64"/>
      <c r="C143" s="33"/>
      <c r="D143" s="63">
        <f t="shared" si="39"/>
        <v>0</v>
      </c>
      <c r="E143" s="63">
        <f t="shared" si="39"/>
        <v>0</v>
      </c>
      <c r="F143" s="55">
        <f t="shared" si="27"/>
        <v>0</v>
      </c>
      <c r="G143" s="55">
        <f t="shared" si="28"/>
        <v>0</v>
      </c>
      <c r="H143" s="55">
        <f t="shared" si="29"/>
        <v>0</v>
      </c>
      <c r="I143" s="55">
        <f t="shared" si="30"/>
        <v>0</v>
      </c>
      <c r="J143" s="55">
        <f t="shared" si="31"/>
        <v>0</v>
      </c>
      <c r="K143" s="55">
        <f t="shared" ca="1" si="23"/>
        <v>-6.4213381614545359E-3</v>
      </c>
      <c r="L143" s="55">
        <f t="shared" ca="1" si="32"/>
        <v>4.123358378375232E-5</v>
      </c>
      <c r="M143" s="55">
        <f t="shared" ca="1" si="40"/>
        <v>5.5490457762851734E-4</v>
      </c>
      <c r="N143" s="55">
        <f t="shared" ca="1" si="41"/>
        <v>8.1570848129177364E-4</v>
      </c>
      <c r="O143" s="55">
        <f t="shared" ca="1" si="42"/>
        <v>9.5541255152516852E-2</v>
      </c>
      <c r="P143" s="33">
        <f t="shared" ca="1" si="33"/>
        <v>6.4213381614545359E-3</v>
      </c>
      <c r="Q143" s="33"/>
      <c r="R143" s="33"/>
      <c r="S143" s="33"/>
    </row>
    <row r="144" spans="1:19">
      <c r="A144" s="64"/>
      <c r="B144" s="64"/>
      <c r="C144" s="33"/>
      <c r="D144" s="63">
        <f t="shared" si="39"/>
        <v>0</v>
      </c>
      <c r="E144" s="63">
        <f t="shared" si="39"/>
        <v>0</v>
      </c>
      <c r="F144" s="55">
        <f t="shared" si="27"/>
        <v>0</v>
      </c>
      <c r="G144" s="55">
        <f t="shared" si="28"/>
        <v>0</v>
      </c>
      <c r="H144" s="55">
        <f t="shared" si="29"/>
        <v>0</v>
      </c>
      <c r="I144" s="55">
        <f t="shared" si="30"/>
        <v>0</v>
      </c>
      <c r="J144" s="55">
        <f t="shared" si="31"/>
        <v>0</v>
      </c>
      <c r="K144" s="55">
        <f t="shared" ca="1" si="23"/>
        <v>-6.4213381614545359E-3</v>
      </c>
      <c r="L144" s="55">
        <f t="shared" ca="1" si="32"/>
        <v>4.123358378375232E-5</v>
      </c>
      <c r="M144" s="55">
        <f t="shared" ca="1" si="40"/>
        <v>5.5490457762851734E-4</v>
      </c>
      <c r="N144" s="55">
        <f t="shared" ca="1" si="41"/>
        <v>8.1570848129177364E-4</v>
      </c>
      <c r="O144" s="55">
        <f t="shared" ca="1" si="42"/>
        <v>9.5541255152516852E-2</v>
      </c>
      <c r="P144" s="33">
        <f t="shared" ca="1" si="33"/>
        <v>6.4213381614545359E-3</v>
      </c>
      <c r="Q144" s="33"/>
      <c r="R144" s="33"/>
      <c r="S144" s="33"/>
    </row>
    <row r="145" spans="1:19">
      <c r="A145" s="64"/>
      <c r="B145" s="64"/>
      <c r="C145" s="33"/>
      <c r="D145" s="63">
        <f t="shared" si="39"/>
        <v>0</v>
      </c>
      <c r="E145" s="63">
        <f t="shared" si="39"/>
        <v>0</v>
      </c>
      <c r="F145" s="55">
        <f t="shared" si="27"/>
        <v>0</v>
      </c>
      <c r="G145" s="55">
        <f t="shared" si="28"/>
        <v>0</v>
      </c>
      <c r="H145" s="55">
        <f t="shared" si="29"/>
        <v>0</v>
      </c>
      <c r="I145" s="55">
        <f t="shared" si="30"/>
        <v>0</v>
      </c>
      <c r="J145" s="55">
        <f t="shared" si="31"/>
        <v>0</v>
      </c>
      <c r="K145" s="55">
        <f t="shared" ca="1" si="23"/>
        <v>-6.4213381614545359E-3</v>
      </c>
      <c r="L145" s="55">
        <f t="shared" ca="1" si="32"/>
        <v>4.123358378375232E-5</v>
      </c>
      <c r="M145" s="55">
        <f t="shared" ca="1" si="40"/>
        <v>5.5490457762851734E-4</v>
      </c>
      <c r="N145" s="55">
        <f t="shared" ca="1" si="41"/>
        <v>8.1570848129177364E-4</v>
      </c>
      <c r="O145" s="55">
        <f t="shared" ca="1" si="42"/>
        <v>9.5541255152516852E-2</v>
      </c>
      <c r="P145" s="33">
        <f t="shared" ca="1" si="33"/>
        <v>6.4213381614545359E-3</v>
      </c>
      <c r="Q145" s="33"/>
      <c r="R145" s="33"/>
      <c r="S145" s="33"/>
    </row>
    <row r="146" spans="1:19">
      <c r="A146" s="64"/>
      <c r="B146" s="64"/>
      <c r="C146" s="33"/>
      <c r="D146" s="63">
        <f t="shared" si="39"/>
        <v>0</v>
      </c>
      <c r="E146" s="63">
        <f t="shared" si="39"/>
        <v>0</v>
      </c>
      <c r="F146" s="55">
        <f t="shared" si="27"/>
        <v>0</v>
      </c>
      <c r="G146" s="55">
        <f t="shared" si="28"/>
        <v>0</v>
      </c>
      <c r="H146" s="55">
        <f t="shared" si="29"/>
        <v>0</v>
      </c>
      <c r="I146" s="55">
        <f t="shared" si="30"/>
        <v>0</v>
      </c>
      <c r="J146" s="55">
        <f t="shared" si="31"/>
        <v>0</v>
      </c>
      <c r="K146" s="55">
        <f t="shared" ca="1" si="23"/>
        <v>-6.4213381614545359E-3</v>
      </c>
      <c r="L146" s="55">
        <f t="shared" ca="1" si="32"/>
        <v>4.123358378375232E-5</v>
      </c>
      <c r="M146" s="55">
        <f t="shared" ca="1" si="40"/>
        <v>5.5490457762851734E-4</v>
      </c>
      <c r="N146" s="55">
        <f t="shared" ca="1" si="41"/>
        <v>8.1570848129177364E-4</v>
      </c>
      <c r="O146" s="55">
        <f t="shared" ca="1" si="42"/>
        <v>9.5541255152516852E-2</v>
      </c>
      <c r="P146" s="33">
        <f t="shared" ca="1" si="33"/>
        <v>6.4213381614545359E-3</v>
      </c>
      <c r="Q146" s="33"/>
      <c r="R146" s="33"/>
      <c r="S146" s="33"/>
    </row>
    <row r="147" spans="1:19">
      <c r="A147" s="64"/>
      <c r="B147" s="64"/>
      <c r="C147" s="33"/>
      <c r="D147" s="63">
        <f t="shared" si="39"/>
        <v>0</v>
      </c>
      <c r="E147" s="63">
        <f t="shared" si="39"/>
        <v>0</v>
      </c>
      <c r="F147" s="55">
        <f t="shared" si="27"/>
        <v>0</v>
      </c>
      <c r="G147" s="55">
        <f t="shared" si="28"/>
        <v>0</v>
      </c>
      <c r="H147" s="55">
        <f t="shared" si="29"/>
        <v>0</v>
      </c>
      <c r="I147" s="55">
        <f t="shared" si="30"/>
        <v>0</v>
      </c>
      <c r="J147" s="55">
        <f t="shared" si="31"/>
        <v>0</v>
      </c>
      <c r="K147" s="55">
        <f t="shared" ca="1" si="23"/>
        <v>-6.4213381614545359E-3</v>
      </c>
      <c r="L147" s="55">
        <f t="shared" ca="1" si="32"/>
        <v>4.123358378375232E-5</v>
      </c>
      <c r="M147" s="55">
        <f t="shared" ca="1" si="40"/>
        <v>5.5490457762851734E-4</v>
      </c>
      <c r="N147" s="55">
        <f t="shared" ca="1" si="41"/>
        <v>8.1570848129177364E-4</v>
      </c>
      <c r="O147" s="55">
        <f t="shared" ca="1" si="42"/>
        <v>9.5541255152516852E-2</v>
      </c>
      <c r="P147" s="33">
        <f t="shared" ca="1" si="33"/>
        <v>6.4213381614545359E-3</v>
      </c>
      <c r="Q147" s="33"/>
      <c r="R147" s="33"/>
      <c r="S147" s="33"/>
    </row>
    <row r="148" spans="1:19">
      <c r="A148" s="64"/>
      <c r="B148" s="64"/>
      <c r="C148" s="33"/>
      <c r="D148" s="63">
        <f t="shared" si="39"/>
        <v>0</v>
      </c>
      <c r="E148" s="63">
        <f t="shared" si="39"/>
        <v>0</v>
      </c>
      <c r="F148" s="55">
        <f t="shared" si="27"/>
        <v>0</v>
      </c>
      <c r="G148" s="55">
        <f t="shared" si="28"/>
        <v>0</v>
      </c>
      <c r="H148" s="55">
        <f t="shared" si="29"/>
        <v>0</v>
      </c>
      <c r="I148" s="55">
        <f t="shared" si="30"/>
        <v>0</v>
      </c>
      <c r="J148" s="55">
        <f t="shared" si="31"/>
        <v>0</v>
      </c>
      <c r="K148" s="55">
        <f t="shared" ca="1" si="23"/>
        <v>-6.4213381614545359E-3</v>
      </c>
      <c r="L148" s="55">
        <f t="shared" ca="1" si="32"/>
        <v>4.123358378375232E-5</v>
      </c>
      <c r="M148" s="55">
        <f t="shared" ca="1" si="40"/>
        <v>5.5490457762851734E-4</v>
      </c>
      <c r="N148" s="55">
        <f t="shared" ca="1" si="41"/>
        <v>8.1570848129177364E-4</v>
      </c>
      <c r="O148" s="55">
        <f t="shared" ca="1" si="42"/>
        <v>9.5541255152516852E-2</v>
      </c>
      <c r="P148" s="33">
        <f t="shared" ca="1" si="33"/>
        <v>6.4213381614545359E-3</v>
      </c>
      <c r="Q148" s="33"/>
      <c r="R148" s="33"/>
      <c r="S148" s="33"/>
    </row>
    <row r="149" spans="1:19">
      <c r="A149" s="64"/>
      <c r="B149" s="64"/>
      <c r="C149" s="33"/>
      <c r="D149" s="63">
        <f t="shared" si="39"/>
        <v>0</v>
      </c>
      <c r="E149" s="63">
        <f t="shared" si="39"/>
        <v>0</v>
      </c>
      <c r="F149" s="55">
        <f t="shared" si="27"/>
        <v>0</v>
      </c>
      <c r="G149" s="55">
        <f t="shared" si="28"/>
        <v>0</v>
      </c>
      <c r="H149" s="55">
        <f t="shared" si="29"/>
        <v>0</v>
      </c>
      <c r="I149" s="55">
        <f t="shared" si="30"/>
        <v>0</v>
      </c>
      <c r="J149" s="55">
        <f t="shared" si="31"/>
        <v>0</v>
      </c>
      <c r="K149" s="55">
        <f t="shared" ref="K149:K212" ca="1" si="43">+E$4+E$5*D149+E$6*D149^2</f>
        <v>-6.4213381614545359E-3</v>
      </c>
      <c r="L149" s="55">
        <f t="shared" ca="1" si="32"/>
        <v>4.123358378375232E-5</v>
      </c>
      <c r="M149" s="55">
        <f t="shared" ca="1" si="40"/>
        <v>5.5490457762851734E-4</v>
      </c>
      <c r="N149" s="55">
        <f t="shared" ca="1" si="41"/>
        <v>8.1570848129177364E-4</v>
      </c>
      <c r="O149" s="55">
        <f t="shared" ca="1" si="42"/>
        <v>9.5541255152516852E-2</v>
      </c>
      <c r="P149" s="33">
        <f t="shared" ca="1" si="33"/>
        <v>6.4213381614545359E-3</v>
      </c>
      <c r="Q149" s="33"/>
      <c r="R149" s="33"/>
      <c r="S149" s="33"/>
    </row>
    <row r="150" spans="1:19">
      <c r="A150" s="64"/>
      <c r="B150" s="64"/>
      <c r="C150" s="33"/>
      <c r="D150" s="63">
        <f t="shared" si="39"/>
        <v>0</v>
      </c>
      <c r="E150" s="63">
        <f t="shared" si="39"/>
        <v>0</v>
      </c>
      <c r="F150" s="55">
        <f t="shared" ref="F150:F213" si="44">D150*D150</f>
        <v>0</v>
      </c>
      <c r="G150" s="55">
        <f t="shared" ref="G150:G213" si="45">D150*F150</f>
        <v>0</v>
      </c>
      <c r="H150" s="55">
        <f t="shared" ref="H150:H213" si="46">F150*F150</f>
        <v>0</v>
      </c>
      <c r="I150" s="55">
        <f t="shared" ref="I150:I213" si="47">E150*D150</f>
        <v>0</v>
      </c>
      <c r="J150" s="55">
        <f t="shared" ref="J150:J213" si="48">I150*D150</f>
        <v>0</v>
      </c>
      <c r="K150" s="55">
        <f t="shared" ca="1" si="43"/>
        <v>-6.4213381614545359E-3</v>
      </c>
      <c r="L150" s="55">
        <f t="shared" ref="L150:L213" ca="1" si="49">+(K150-E150)^2</f>
        <v>4.123358378375232E-5</v>
      </c>
      <c r="M150" s="55">
        <f t="shared" ca="1" si="40"/>
        <v>5.5490457762851734E-4</v>
      </c>
      <c r="N150" s="55">
        <f t="shared" ca="1" si="41"/>
        <v>8.1570848129177364E-4</v>
      </c>
      <c r="O150" s="55">
        <f t="shared" ca="1" si="42"/>
        <v>9.5541255152516852E-2</v>
      </c>
      <c r="P150" s="33">
        <f t="shared" ref="P150:P213" ca="1" si="50">+E150-K150</f>
        <v>6.4213381614545359E-3</v>
      </c>
      <c r="Q150" s="33"/>
      <c r="R150" s="33"/>
      <c r="S150" s="33"/>
    </row>
    <row r="151" spans="1:19">
      <c r="A151" s="64"/>
      <c r="B151" s="64"/>
      <c r="C151" s="33"/>
      <c r="D151" s="63">
        <f t="shared" si="39"/>
        <v>0</v>
      </c>
      <c r="E151" s="63">
        <f t="shared" si="39"/>
        <v>0</v>
      </c>
      <c r="F151" s="55">
        <f t="shared" si="44"/>
        <v>0</v>
      </c>
      <c r="G151" s="55">
        <f t="shared" si="45"/>
        <v>0</v>
      </c>
      <c r="H151" s="55">
        <f t="shared" si="46"/>
        <v>0</v>
      </c>
      <c r="I151" s="55">
        <f t="shared" si="47"/>
        <v>0</v>
      </c>
      <c r="J151" s="55">
        <f t="shared" si="48"/>
        <v>0</v>
      </c>
      <c r="K151" s="55">
        <f t="shared" ca="1" si="43"/>
        <v>-6.4213381614545359E-3</v>
      </c>
      <c r="L151" s="55">
        <f t="shared" ca="1" si="49"/>
        <v>4.123358378375232E-5</v>
      </c>
      <c r="M151" s="55">
        <f t="shared" ca="1" si="40"/>
        <v>5.5490457762851734E-4</v>
      </c>
      <c r="N151" s="55">
        <f t="shared" ca="1" si="41"/>
        <v>8.1570848129177364E-4</v>
      </c>
      <c r="O151" s="55">
        <f t="shared" ca="1" si="42"/>
        <v>9.5541255152516852E-2</v>
      </c>
      <c r="P151" s="33">
        <f t="shared" ca="1" si="50"/>
        <v>6.4213381614545359E-3</v>
      </c>
      <c r="Q151" s="33"/>
      <c r="R151" s="33"/>
      <c r="S151" s="33"/>
    </row>
    <row r="152" spans="1:19">
      <c r="A152" s="64"/>
      <c r="B152" s="64"/>
      <c r="C152" s="33"/>
      <c r="D152" s="63">
        <f t="shared" si="39"/>
        <v>0</v>
      </c>
      <c r="E152" s="63">
        <f t="shared" si="39"/>
        <v>0</v>
      </c>
      <c r="F152" s="55">
        <f t="shared" si="44"/>
        <v>0</v>
      </c>
      <c r="G152" s="55">
        <f t="shared" si="45"/>
        <v>0</v>
      </c>
      <c r="H152" s="55">
        <f t="shared" si="46"/>
        <v>0</v>
      </c>
      <c r="I152" s="55">
        <f t="shared" si="47"/>
        <v>0</v>
      </c>
      <c r="J152" s="55">
        <f t="shared" si="48"/>
        <v>0</v>
      </c>
      <c r="K152" s="55">
        <f t="shared" ca="1" si="43"/>
        <v>-6.4213381614545359E-3</v>
      </c>
      <c r="L152" s="55">
        <f t="shared" ca="1" si="49"/>
        <v>4.123358378375232E-5</v>
      </c>
      <c r="M152" s="55">
        <f t="shared" ca="1" si="40"/>
        <v>5.5490457762851734E-4</v>
      </c>
      <c r="N152" s="55">
        <f t="shared" ca="1" si="41"/>
        <v>8.1570848129177364E-4</v>
      </c>
      <c r="O152" s="55">
        <f t="shared" ca="1" si="42"/>
        <v>9.5541255152516852E-2</v>
      </c>
      <c r="P152" s="33">
        <f t="shared" ca="1" si="50"/>
        <v>6.4213381614545359E-3</v>
      </c>
      <c r="Q152" s="33"/>
      <c r="R152" s="33"/>
      <c r="S152" s="33"/>
    </row>
    <row r="153" spans="1:19">
      <c r="A153" s="64"/>
      <c r="B153" s="64"/>
      <c r="C153" s="33"/>
      <c r="D153" s="63">
        <f t="shared" si="39"/>
        <v>0</v>
      </c>
      <c r="E153" s="63">
        <f t="shared" si="39"/>
        <v>0</v>
      </c>
      <c r="F153" s="55">
        <f t="shared" si="44"/>
        <v>0</v>
      </c>
      <c r="G153" s="55">
        <f t="shared" si="45"/>
        <v>0</v>
      </c>
      <c r="H153" s="55">
        <f t="shared" si="46"/>
        <v>0</v>
      </c>
      <c r="I153" s="55">
        <f t="shared" si="47"/>
        <v>0</v>
      </c>
      <c r="J153" s="55">
        <f t="shared" si="48"/>
        <v>0</v>
      </c>
      <c r="K153" s="55">
        <f t="shared" ca="1" si="43"/>
        <v>-6.4213381614545359E-3</v>
      </c>
      <c r="L153" s="55">
        <f t="shared" ca="1" si="49"/>
        <v>4.123358378375232E-5</v>
      </c>
      <c r="M153" s="55">
        <f t="shared" ca="1" si="40"/>
        <v>5.5490457762851734E-4</v>
      </c>
      <c r="N153" s="55">
        <f t="shared" ca="1" si="41"/>
        <v>8.1570848129177364E-4</v>
      </c>
      <c r="O153" s="55">
        <f t="shared" ca="1" si="42"/>
        <v>9.5541255152516852E-2</v>
      </c>
      <c r="P153" s="33">
        <f t="shared" ca="1" si="50"/>
        <v>6.4213381614545359E-3</v>
      </c>
      <c r="Q153" s="33"/>
      <c r="R153" s="33"/>
      <c r="S153" s="33"/>
    </row>
    <row r="154" spans="1:19">
      <c r="A154" s="64"/>
      <c r="B154" s="64"/>
      <c r="C154" s="33"/>
      <c r="D154" s="63">
        <f t="shared" si="39"/>
        <v>0</v>
      </c>
      <c r="E154" s="63">
        <f t="shared" si="39"/>
        <v>0</v>
      </c>
      <c r="F154" s="55">
        <f t="shared" si="44"/>
        <v>0</v>
      </c>
      <c r="G154" s="55">
        <f t="shared" si="45"/>
        <v>0</v>
      </c>
      <c r="H154" s="55">
        <f t="shared" si="46"/>
        <v>0</v>
      </c>
      <c r="I154" s="55">
        <f t="shared" si="47"/>
        <v>0</v>
      </c>
      <c r="J154" s="55">
        <f t="shared" si="48"/>
        <v>0</v>
      </c>
      <c r="K154" s="55">
        <f t="shared" ca="1" si="43"/>
        <v>-6.4213381614545359E-3</v>
      </c>
      <c r="L154" s="55">
        <f t="shared" ca="1" si="49"/>
        <v>4.123358378375232E-5</v>
      </c>
      <c r="M154" s="55">
        <f t="shared" ca="1" si="40"/>
        <v>5.5490457762851734E-4</v>
      </c>
      <c r="N154" s="55">
        <f t="shared" ca="1" si="41"/>
        <v>8.1570848129177364E-4</v>
      </c>
      <c r="O154" s="55">
        <f t="shared" ca="1" si="42"/>
        <v>9.5541255152516852E-2</v>
      </c>
      <c r="P154" s="33">
        <f t="shared" ca="1" si="50"/>
        <v>6.4213381614545359E-3</v>
      </c>
      <c r="Q154" s="33"/>
      <c r="R154" s="33"/>
      <c r="S154" s="33"/>
    </row>
    <row r="155" spans="1:19">
      <c r="A155" s="64"/>
      <c r="B155" s="64"/>
      <c r="C155" s="33"/>
      <c r="D155" s="63">
        <f t="shared" si="39"/>
        <v>0</v>
      </c>
      <c r="E155" s="63">
        <f t="shared" si="39"/>
        <v>0</v>
      </c>
      <c r="F155" s="55">
        <f t="shared" si="44"/>
        <v>0</v>
      </c>
      <c r="G155" s="55">
        <f t="shared" si="45"/>
        <v>0</v>
      </c>
      <c r="H155" s="55">
        <f t="shared" si="46"/>
        <v>0</v>
      </c>
      <c r="I155" s="55">
        <f t="shared" si="47"/>
        <v>0</v>
      </c>
      <c r="J155" s="55">
        <f t="shared" si="48"/>
        <v>0</v>
      </c>
      <c r="K155" s="55">
        <f t="shared" ca="1" si="43"/>
        <v>-6.4213381614545359E-3</v>
      </c>
      <c r="L155" s="55">
        <f t="shared" ca="1" si="49"/>
        <v>4.123358378375232E-5</v>
      </c>
      <c r="M155" s="55">
        <f t="shared" ca="1" si="40"/>
        <v>5.5490457762851734E-4</v>
      </c>
      <c r="N155" s="55">
        <f t="shared" ca="1" si="41"/>
        <v>8.1570848129177364E-4</v>
      </c>
      <c r="O155" s="55">
        <f t="shared" ca="1" si="42"/>
        <v>9.5541255152516852E-2</v>
      </c>
      <c r="P155" s="33">
        <f t="shared" ca="1" si="50"/>
        <v>6.4213381614545359E-3</v>
      </c>
      <c r="Q155" s="33"/>
      <c r="R155" s="33"/>
      <c r="S155" s="33"/>
    </row>
    <row r="156" spans="1:19">
      <c r="A156" s="64"/>
      <c r="B156" s="64"/>
      <c r="C156" s="33"/>
      <c r="D156" s="63">
        <f t="shared" si="39"/>
        <v>0</v>
      </c>
      <c r="E156" s="63">
        <f t="shared" si="39"/>
        <v>0</v>
      </c>
      <c r="F156" s="55">
        <f t="shared" si="44"/>
        <v>0</v>
      </c>
      <c r="G156" s="55">
        <f t="shared" si="45"/>
        <v>0</v>
      </c>
      <c r="H156" s="55">
        <f t="shared" si="46"/>
        <v>0</v>
      </c>
      <c r="I156" s="55">
        <f t="shared" si="47"/>
        <v>0</v>
      </c>
      <c r="J156" s="55">
        <f t="shared" si="48"/>
        <v>0</v>
      </c>
      <c r="K156" s="55">
        <f t="shared" ca="1" si="43"/>
        <v>-6.4213381614545359E-3</v>
      </c>
      <c r="L156" s="55">
        <f t="shared" ca="1" si="49"/>
        <v>4.123358378375232E-5</v>
      </c>
      <c r="M156" s="55">
        <f t="shared" ca="1" si="40"/>
        <v>5.5490457762851734E-4</v>
      </c>
      <c r="N156" s="55">
        <f t="shared" ca="1" si="41"/>
        <v>8.1570848129177364E-4</v>
      </c>
      <c r="O156" s="55">
        <f t="shared" ca="1" si="42"/>
        <v>9.5541255152516852E-2</v>
      </c>
      <c r="P156" s="33">
        <f t="shared" ca="1" si="50"/>
        <v>6.4213381614545359E-3</v>
      </c>
      <c r="Q156" s="33"/>
      <c r="R156" s="33"/>
      <c r="S156" s="33"/>
    </row>
    <row r="157" spans="1:19">
      <c r="A157" s="64"/>
      <c r="B157" s="64"/>
      <c r="C157" s="33"/>
      <c r="D157" s="63">
        <f t="shared" si="39"/>
        <v>0</v>
      </c>
      <c r="E157" s="63">
        <f t="shared" si="39"/>
        <v>0</v>
      </c>
      <c r="F157" s="55">
        <f t="shared" si="44"/>
        <v>0</v>
      </c>
      <c r="G157" s="55">
        <f t="shared" si="45"/>
        <v>0</v>
      </c>
      <c r="H157" s="55">
        <f t="shared" si="46"/>
        <v>0</v>
      </c>
      <c r="I157" s="55">
        <f t="shared" si="47"/>
        <v>0</v>
      </c>
      <c r="J157" s="55">
        <f t="shared" si="48"/>
        <v>0</v>
      </c>
      <c r="K157" s="55">
        <f t="shared" ca="1" si="43"/>
        <v>-6.4213381614545359E-3</v>
      </c>
      <c r="L157" s="55">
        <f t="shared" ca="1" si="49"/>
        <v>4.123358378375232E-5</v>
      </c>
      <c r="M157" s="55">
        <f t="shared" ca="1" si="40"/>
        <v>5.5490457762851734E-4</v>
      </c>
      <c r="N157" s="55">
        <f t="shared" ca="1" si="41"/>
        <v>8.1570848129177364E-4</v>
      </c>
      <c r="O157" s="55">
        <f t="shared" ca="1" si="42"/>
        <v>9.5541255152516852E-2</v>
      </c>
      <c r="P157" s="33">
        <f t="shared" ca="1" si="50"/>
        <v>6.4213381614545359E-3</v>
      </c>
      <c r="Q157" s="33"/>
      <c r="R157" s="33"/>
      <c r="S157" s="33"/>
    </row>
    <row r="158" spans="1:19">
      <c r="A158" s="64"/>
      <c r="B158" s="64"/>
      <c r="C158" s="33"/>
      <c r="D158" s="63">
        <f t="shared" si="39"/>
        <v>0</v>
      </c>
      <c r="E158" s="63">
        <f t="shared" si="39"/>
        <v>0</v>
      </c>
      <c r="F158" s="55">
        <f t="shared" si="44"/>
        <v>0</v>
      </c>
      <c r="G158" s="55">
        <f t="shared" si="45"/>
        <v>0</v>
      </c>
      <c r="H158" s="55">
        <f t="shared" si="46"/>
        <v>0</v>
      </c>
      <c r="I158" s="55">
        <f t="shared" si="47"/>
        <v>0</v>
      </c>
      <c r="J158" s="55">
        <f t="shared" si="48"/>
        <v>0</v>
      </c>
      <c r="K158" s="55">
        <f t="shared" ca="1" si="43"/>
        <v>-6.4213381614545359E-3</v>
      </c>
      <c r="L158" s="55">
        <f t="shared" ca="1" si="49"/>
        <v>4.123358378375232E-5</v>
      </c>
      <c r="M158" s="55">
        <f t="shared" ca="1" si="40"/>
        <v>5.5490457762851734E-4</v>
      </c>
      <c r="N158" s="55">
        <f t="shared" ca="1" si="41"/>
        <v>8.1570848129177364E-4</v>
      </c>
      <c r="O158" s="55">
        <f t="shared" ca="1" si="42"/>
        <v>9.5541255152516852E-2</v>
      </c>
      <c r="P158" s="33">
        <f t="shared" ca="1" si="50"/>
        <v>6.4213381614545359E-3</v>
      </c>
      <c r="Q158" s="33"/>
      <c r="R158" s="33"/>
      <c r="S158" s="33"/>
    </row>
    <row r="159" spans="1:19">
      <c r="A159" s="64"/>
      <c r="B159" s="64"/>
      <c r="C159" s="33"/>
      <c r="D159" s="63">
        <f t="shared" si="39"/>
        <v>0</v>
      </c>
      <c r="E159" s="63">
        <f t="shared" si="39"/>
        <v>0</v>
      </c>
      <c r="F159" s="55">
        <f t="shared" si="44"/>
        <v>0</v>
      </c>
      <c r="G159" s="55">
        <f t="shared" si="45"/>
        <v>0</v>
      </c>
      <c r="H159" s="55">
        <f t="shared" si="46"/>
        <v>0</v>
      </c>
      <c r="I159" s="55">
        <f t="shared" si="47"/>
        <v>0</v>
      </c>
      <c r="J159" s="55">
        <f t="shared" si="48"/>
        <v>0</v>
      </c>
      <c r="K159" s="55">
        <f t="shared" ca="1" si="43"/>
        <v>-6.4213381614545359E-3</v>
      </c>
      <c r="L159" s="55">
        <f t="shared" ca="1" si="49"/>
        <v>4.123358378375232E-5</v>
      </c>
      <c r="M159" s="55">
        <f t="shared" ca="1" si="40"/>
        <v>5.5490457762851734E-4</v>
      </c>
      <c r="N159" s="55">
        <f t="shared" ca="1" si="41"/>
        <v>8.1570848129177364E-4</v>
      </c>
      <c r="O159" s="55">
        <f t="shared" ca="1" si="42"/>
        <v>9.5541255152516852E-2</v>
      </c>
      <c r="P159" s="33">
        <f t="shared" ca="1" si="50"/>
        <v>6.4213381614545359E-3</v>
      </c>
      <c r="Q159" s="33"/>
      <c r="R159" s="33"/>
      <c r="S159" s="33"/>
    </row>
    <row r="160" spans="1:19">
      <c r="A160" s="64"/>
      <c r="B160" s="64"/>
      <c r="C160" s="33"/>
      <c r="D160" s="63">
        <f t="shared" si="39"/>
        <v>0</v>
      </c>
      <c r="E160" s="63">
        <f t="shared" si="39"/>
        <v>0</v>
      </c>
      <c r="F160" s="55">
        <f t="shared" si="44"/>
        <v>0</v>
      </c>
      <c r="G160" s="55">
        <f t="shared" si="45"/>
        <v>0</v>
      </c>
      <c r="H160" s="55">
        <f t="shared" si="46"/>
        <v>0</v>
      </c>
      <c r="I160" s="55">
        <f t="shared" si="47"/>
        <v>0</v>
      </c>
      <c r="J160" s="55">
        <f t="shared" si="48"/>
        <v>0</v>
      </c>
      <c r="K160" s="55">
        <f t="shared" ca="1" si="43"/>
        <v>-6.4213381614545359E-3</v>
      </c>
      <c r="L160" s="55">
        <f t="shared" ca="1" si="49"/>
        <v>4.123358378375232E-5</v>
      </c>
      <c r="M160" s="55">
        <f t="shared" ca="1" si="40"/>
        <v>5.5490457762851734E-4</v>
      </c>
      <c r="N160" s="55">
        <f t="shared" ca="1" si="41"/>
        <v>8.1570848129177364E-4</v>
      </c>
      <c r="O160" s="55">
        <f t="shared" ca="1" si="42"/>
        <v>9.5541255152516852E-2</v>
      </c>
      <c r="P160" s="33">
        <f t="shared" ca="1" si="50"/>
        <v>6.4213381614545359E-3</v>
      </c>
      <c r="Q160" s="33"/>
      <c r="R160" s="33"/>
      <c r="S160" s="33"/>
    </row>
    <row r="161" spans="1:19">
      <c r="A161" s="64"/>
      <c r="B161" s="64"/>
      <c r="C161" s="33"/>
      <c r="D161" s="63">
        <f t="shared" si="39"/>
        <v>0</v>
      </c>
      <c r="E161" s="63">
        <f t="shared" si="39"/>
        <v>0</v>
      </c>
      <c r="F161" s="55">
        <f t="shared" si="44"/>
        <v>0</v>
      </c>
      <c r="G161" s="55">
        <f t="shared" si="45"/>
        <v>0</v>
      </c>
      <c r="H161" s="55">
        <f t="shared" si="46"/>
        <v>0</v>
      </c>
      <c r="I161" s="55">
        <f t="shared" si="47"/>
        <v>0</v>
      </c>
      <c r="J161" s="55">
        <f t="shared" si="48"/>
        <v>0</v>
      </c>
      <c r="K161" s="55">
        <f t="shared" ca="1" si="43"/>
        <v>-6.4213381614545359E-3</v>
      </c>
      <c r="L161" s="55">
        <f t="shared" ca="1" si="49"/>
        <v>4.123358378375232E-5</v>
      </c>
      <c r="M161" s="55">
        <f t="shared" ca="1" si="40"/>
        <v>5.5490457762851734E-4</v>
      </c>
      <c r="N161" s="55">
        <f t="shared" ca="1" si="41"/>
        <v>8.1570848129177364E-4</v>
      </c>
      <c r="O161" s="55">
        <f t="shared" ca="1" si="42"/>
        <v>9.5541255152516852E-2</v>
      </c>
      <c r="P161" s="33">
        <f t="shared" ca="1" si="50"/>
        <v>6.4213381614545359E-3</v>
      </c>
      <c r="Q161" s="33"/>
      <c r="R161" s="33"/>
      <c r="S161" s="33"/>
    </row>
    <row r="162" spans="1:19">
      <c r="A162" s="64"/>
      <c r="B162" s="64"/>
      <c r="C162" s="33"/>
      <c r="D162" s="63">
        <f t="shared" si="39"/>
        <v>0</v>
      </c>
      <c r="E162" s="63">
        <f t="shared" si="39"/>
        <v>0</v>
      </c>
      <c r="F162" s="55">
        <f t="shared" si="44"/>
        <v>0</v>
      </c>
      <c r="G162" s="55">
        <f t="shared" si="45"/>
        <v>0</v>
      </c>
      <c r="H162" s="55">
        <f t="shared" si="46"/>
        <v>0</v>
      </c>
      <c r="I162" s="55">
        <f t="shared" si="47"/>
        <v>0</v>
      </c>
      <c r="J162" s="55">
        <f t="shared" si="48"/>
        <v>0</v>
      </c>
      <c r="K162" s="55">
        <f t="shared" ca="1" si="43"/>
        <v>-6.4213381614545359E-3</v>
      </c>
      <c r="L162" s="55">
        <f t="shared" ca="1" si="49"/>
        <v>4.123358378375232E-5</v>
      </c>
      <c r="M162" s="55">
        <f t="shared" ca="1" si="40"/>
        <v>5.5490457762851734E-4</v>
      </c>
      <c r="N162" s="55">
        <f t="shared" ca="1" si="41"/>
        <v>8.1570848129177364E-4</v>
      </c>
      <c r="O162" s="55">
        <f t="shared" ca="1" si="42"/>
        <v>9.5541255152516852E-2</v>
      </c>
      <c r="P162" s="33">
        <f t="shared" ca="1" si="50"/>
        <v>6.4213381614545359E-3</v>
      </c>
      <c r="Q162" s="33"/>
      <c r="R162" s="33"/>
      <c r="S162" s="33"/>
    </row>
    <row r="163" spans="1:19">
      <c r="A163" s="64"/>
      <c r="B163" s="64"/>
      <c r="C163" s="33"/>
      <c r="D163" s="63">
        <f t="shared" si="39"/>
        <v>0</v>
      </c>
      <c r="E163" s="63">
        <f t="shared" si="39"/>
        <v>0</v>
      </c>
      <c r="F163" s="55">
        <f t="shared" si="44"/>
        <v>0</v>
      </c>
      <c r="G163" s="55">
        <f t="shared" si="45"/>
        <v>0</v>
      </c>
      <c r="H163" s="55">
        <f t="shared" si="46"/>
        <v>0</v>
      </c>
      <c r="I163" s="55">
        <f t="shared" si="47"/>
        <v>0</v>
      </c>
      <c r="J163" s="55">
        <f t="shared" si="48"/>
        <v>0</v>
      </c>
      <c r="K163" s="55">
        <f t="shared" ca="1" si="43"/>
        <v>-6.4213381614545359E-3</v>
      </c>
      <c r="L163" s="55">
        <f t="shared" ca="1" si="49"/>
        <v>4.123358378375232E-5</v>
      </c>
      <c r="M163" s="55">
        <f t="shared" ca="1" si="40"/>
        <v>5.5490457762851734E-4</v>
      </c>
      <c r="N163" s="55">
        <f t="shared" ca="1" si="41"/>
        <v>8.1570848129177364E-4</v>
      </c>
      <c r="O163" s="55">
        <f t="shared" ca="1" si="42"/>
        <v>9.5541255152516852E-2</v>
      </c>
      <c r="P163" s="33">
        <f t="shared" ca="1" si="50"/>
        <v>6.4213381614545359E-3</v>
      </c>
      <c r="Q163" s="33"/>
      <c r="R163" s="33"/>
      <c r="S163" s="33"/>
    </row>
    <row r="164" spans="1:19">
      <c r="D164" s="63">
        <f t="shared" si="39"/>
        <v>0</v>
      </c>
      <c r="E164" s="63">
        <f t="shared" si="39"/>
        <v>0</v>
      </c>
      <c r="F164" s="55">
        <f t="shared" si="44"/>
        <v>0</v>
      </c>
      <c r="G164" s="55">
        <f t="shared" si="45"/>
        <v>0</v>
      </c>
      <c r="H164" s="55">
        <f t="shared" si="46"/>
        <v>0</v>
      </c>
      <c r="I164" s="55">
        <f t="shared" si="47"/>
        <v>0</v>
      </c>
      <c r="J164" s="55">
        <f t="shared" si="48"/>
        <v>0</v>
      </c>
      <c r="K164" s="55">
        <f t="shared" ca="1" si="43"/>
        <v>-6.4213381614545359E-3</v>
      </c>
      <c r="L164" s="55">
        <f t="shared" ca="1" si="49"/>
        <v>4.123358378375232E-5</v>
      </c>
      <c r="M164" s="55">
        <f t="shared" ca="1" si="40"/>
        <v>5.5490457762851734E-4</v>
      </c>
      <c r="N164" s="55">
        <f t="shared" ca="1" si="41"/>
        <v>8.1570848129177364E-4</v>
      </c>
      <c r="O164" s="55">
        <f t="shared" ca="1" si="42"/>
        <v>9.5541255152516852E-2</v>
      </c>
      <c r="P164" s="33">
        <f t="shared" ca="1" si="50"/>
        <v>6.4213381614545359E-3</v>
      </c>
    </row>
    <row r="165" spans="1:19">
      <c r="D165" s="63">
        <f t="shared" si="39"/>
        <v>0</v>
      </c>
      <c r="E165" s="63">
        <f t="shared" si="39"/>
        <v>0</v>
      </c>
      <c r="F165" s="55">
        <f t="shared" si="44"/>
        <v>0</v>
      </c>
      <c r="G165" s="55">
        <f t="shared" si="45"/>
        <v>0</v>
      </c>
      <c r="H165" s="55">
        <f t="shared" si="46"/>
        <v>0</v>
      </c>
      <c r="I165" s="55">
        <f t="shared" si="47"/>
        <v>0</v>
      </c>
      <c r="J165" s="55">
        <f t="shared" si="48"/>
        <v>0</v>
      </c>
      <c r="K165" s="55">
        <f t="shared" ca="1" si="43"/>
        <v>-6.4213381614545359E-3</v>
      </c>
      <c r="L165" s="55">
        <f t="shared" ca="1" si="49"/>
        <v>4.123358378375232E-5</v>
      </c>
      <c r="M165" s="55">
        <f t="shared" ca="1" si="40"/>
        <v>5.5490457762851734E-4</v>
      </c>
      <c r="N165" s="55">
        <f t="shared" ca="1" si="41"/>
        <v>8.1570848129177364E-4</v>
      </c>
      <c r="O165" s="55">
        <f t="shared" ca="1" si="42"/>
        <v>9.5541255152516852E-2</v>
      </c>
      <c r="P165" s="33">
        <f t="shared" ca="1" si="50"/>
        <v>6.4213381614545359E-3</v>
      </c>
    </row>
    <row r="166" spans="1:19">
      <c r="D166" s="63">
        <f t="shared" si="39"/>
        <v>0</v>
      </c>
      <c r="E166" s="63">
        <f t="shared" si="39"/>
        <v>0</v>
      </c>
      <c r="F166" s="55">
        <f t="shared" si="44"/>
        <v>0</v>
      </c>
      <c r="G166" s="55">
        <f t="shared" si="45"/>
        <v>0</v>
      </c>
      <c r="H166" s="55">
        <f t="shared" si="46"/>
        <v>0</v>
      </c>
      <c r="I166" s="55">
        <f t="shared" si="47"/>
        <v>0</v>
      </c>
      <c r="J166" s="55">
        <f t="shared" si="48"/>
        <v>0</v>
      </c>
      <c r="K166" s="55">
        <f t="shared" ca="1" si="43"/>
        <v>-6.4213381614545359E-3</v>
      </c>
      <c r="L166" s="55">
        <f t="shared" ca="1" si="49"/>
        <v>4.123358378375232E-5</v>
      </c>
      <c r="M166" s="55">
        <f t="shared" ca="1" si="40"/>
        <v>5.5490457762851734E-4</v>
      </c>
      <c r="N166" s="55">
        <f t="shared" ca="1" si="41"/>
        <v>8.1570848129177364E-4</v>
      </c>
      <c r="O166" s="55">
        <f t="shared" ca="1" si="42"/>
        <v>9.5541255152516852E-2</v>
      </c>
      <c r="P166" s="33">
        <f t="shared" ca="1" si="50"/>
        <v>6.4213381614545359E-3</v>
      </c>
    </row>
    <row r="167" spans="1:19">
      <c r="D167" s="63">
        <f t="shared" si="39"/>
        <v>0</v>
      </c>
      <c r="E167" s="63">
        <f t="shared" si="39"/>
        <v>0</v>
      </c>
      <c r="F167" s="55">
        <f t="shared" si="44"/>
        <v>0</v>
      </c>
      <c r="G167" s="55">
        <f t="shared" si="45"/>
        <v>0</v>
      </c>
      <c r="H167" s="55">
        <f t="shared" si="46"/>
        <v>0</v>
      </c>
      <c r="I167" s="55">
        <f t="shared" si="47"/>
        <v>0</v>
      </c>
      <c r="J167" s="55">
        <f t="shared" si="48"/>
        <v>0</v>
      </c>
      <c r="K167" s="55">
        <f t="shared" ca="1" si="43"/>
        <v>-6.4213381614545359E-3</v>
      </c>
      <c r="L167" s="55">
        <f t="shared" ca="1" si="49"/>
        <v>4.123358378375232E-5</v>
      </c>
      <c r="M167" s="55">
        <f t="shared" ca="1" si="40"/>
        <v>5.5490457762851734E-4</v>
      </c>
      <c r="N167" s="55">
        <f t="shared" ca="1" si="41"/>
        <v>8.1570848129177364E-4</v>
      </c>
      <c r="O167" s="55">
        <f t="shared" ca="1" si="42"/>
        <v>9.5541255152516852E-2</v>
      </c>
      <c r="P167" s="33">
        <f t="shared" ca="1" si="50"/>
        <v>6.4213381614545359E-3</v>
      </c>
    </row>
    <row r="168" spans="1:19">
      <c r="D168" s="63">
        <f t="shared" si="39"/>
        <v>0</v>
      </c>
      <c r="E168" s="63">
        <f t="shared" si="39"/>
        <v>0</v>
      </c>
      <c r="F168" s="55">
        <f t="shared" si="44"/>
        <v>0</v>
      </c>
      <c r="G168" s="55">
        <f t="shared" si="45"/>
        <v>0</v>
      </c>
      <c r="H168" s="55">
        <f t="shared" si="46"/>
        <v>0</v>
      </c>
      <c r="I168" s="55">
        <f t="shared" si="47"/>
        <v>0</v>
      </c>
      <c r="J168" s="55">
        <f t="shared" si="48"/>
        <v>0</v>
      </c>
      <c r="K168" s="55">
        <f t="shared" ca="1" si="43"/>
        <v>-6.4213381614545359E-3</v>
      </c>
      <c r="L168" s="55">
        <f t="shared" ca="1" si="49"/>
        <v>4.123358378375232E-5</v>
      </c>
      <c r="M168" s="55">
        <f t="shared" ca="1" si="40"/>
        <v>5.5490457762851734E-4</v>
      </c>
      <c r="N168" s="55">
        <f t="shared" ca="1" si="41"/>
        <v>8.1570848129177364E-4</v>
      </c>
      <c r="O168" s="55">
        <f t="shared" ca="1" si="42"/>
        <v>9.5541255152516852E-2</v>
      </c>
      <c r="P168" s="33">
        <f t="shared" ca="1" si="50"/>
        <v>6.4213381614545359E-3</v>
      </c>
    </row>
    <row r="169" spans="1:19">
      <c r="D169" s="63">
        <f t="shared" si="39"/>
        <v>0</v>
      </c>
      <c r="E169" s="63">
        <f t="shared" si="39"/>
        <v>0</v>
      </c>
      <c r="F169" s="55">
        <f t="shared" si="44"/>
        <v>0</v>
      </c>
      <c r="G169" s="55">
        <f t="shared" si="45"/>
        <v>0</v>
      </c>
      <c r="H169" s="55">
        <f t="shared" si="46"/>
        <v>0</v>
      </c>
      <c r="I169" s="55">
        <f t="shared" si="47"/>
        <v>0</v>
      </c>
      <c r="J169" s="55">
        <f t="shared" si="48"/>
        <v>0</v>
      </c>
      <c r="K169" s="55">
        <f t="shared" ca="1" si="43"/>
        <v>-6.4213381614545359E-3</v>
      </c>
      <c r="L169" s="55">
        <f t="shared" ca="1" si="49"/>
        <v>4.123358378375232E-5</v>
      </c>
      <c r="M169" s="55">
        <f t="shared" ca="1" si="40"/>
        <v>5.5490457762851734E-4</v>
      </c>
      <c r="N169" s="55">
        <f t="shared" ca="1" si="41"/>
        <v>8.1570848129177364E-4</v>
      </c>
      <c r="O169" s="55">
        <f t="shared" ca="1" si="42"/>
        <v>9.5541255152516852E-2</v>
      </c>
      <c r="P169" s="33">
        <f t="shared" ca="1" si="50"/>
        <v>6.4213381614545359E-3</v>
      </c>
    </row>
    <row r="170" spans="1:19">
      <c r="D170" s="63">
        <f t="shared" si="39"/>
        <v>0</v>
      </c>
      <c r="E170" s="63">
        <f t="shared" si="39"/>
        <v>0</v>
      </c>
      <c r="F170" s="55">
        <f t="shared" si="44"/>
        <v>0</v>
      </c>
      <c r="G170" s="55">
        <f t="shared" si="45"/>
        <v>0</v>
      </c>
      <c r="H170" s="55">
        <f t="shared" si="46"/>
        <v>0</v>
      </c>
      <c r="I170" s="55">
        <f t="shared" si="47"/>
        <v>0</v>
      </c>
      <c r="J170" s="55">
        <f t="shared" si="48"/>
        <v>0</v>
      </c>
      <c r="K170" s="55">
        <f t="shared" ca="1" si="43"/>
        <v>-6.4213381614545359E-3</v>
      </c>
      <c r="L170" s="55">
        <f t="shared" ca="1" si="49"/>
        <v>4.123358378375232E-5</v>
      </c>
      <c r="M170" s="55">
        <f t="shared" ca="1" si="40"/>
        <v>5.5490457762851734E-4</v>
      </c>
      <c r="N170" s="55">
        <f t="shared" ca="1" si="41"/>
        <v>8.1570848129177364E-4</v>
      </c>
      <c r="O170" s="55">
        <f t="shared" ca="1" si="42"/>
        <v>9.5541255152516852E-2</v>
      </c>
      <c r="P170" s="33">
        <f t="shared" ca="1" si="50"/>
        <v>6.4213381614545359E-3</v>
      </c>
    </row>
    <row r="171" spans="1:19">
      <c r="D171" s="63">
        <f t="shared" si="39"/>
        <v>0</v>
      </c>
      <c r="E171" s="63">
        <f t="shared" si="39"/>
        <v>0</v>
      </c>
      <c r="F171" s="55">
        <f t="shared" si="44"/>
        <v>0</v>
      </c>
      <c r="G171" s="55">
        <f t="shared" si="45"/>
        <v>0</v>
      </c>
      <c r="H171" s="55">
        <f t="shared" si="46"/>
        <v>0</v>
      </c>
      <c r="I171" s="55">
        <f t="shared" si="47"/>
        <v>0</v>
      </c>
      <c r="J171" s="55">
        <f t="shared" si="48"/>
        <v>0</v>
      </c>
      <c r="K171" s="55">
        <f t="shared" ca="1" si="43"/>
        <v>-6.4213381614545359E-3</v>
      </c>
      <c r="L171" s="55">
        <f t="shared" ca="1" si="49"/>
        <v>4.123358378375232E-5</v>
      </c>
      <c r="M171" s="55">
        <f t="shared" ca="1" si="40"/>
        <v>5.5490457762851734E-4</v>
      </c>
      <c r="N171" s="55">
        <f t="shared" ca="1" si="41"/>
        <v>8.1570848129177364E-4</v>
      </c>
      <c r="O171" s="55">
        <f t="shared" ca="1" si="42"/>
        <v>9.5541255152516852E-2</v>
      </c>
      <c r="P171" s="33">
        <f t="shared" ca="1" si="50"/>
        <v>6.4213381614545359E-3</v>
      </c>
    </row>
    <row r="172" spans="1:19">
      <c r="D172" s="63">
        <f t="shared" si="39"/>
        <v>0</v>
      </c>
      <c r="E172" s="63">
        <f t="shared" si="39"/>
        <v>0</v>
      </c>
      <c r="F172" s="55">
        <f t="shared" si="44"/>
        <v>0</v>
      </c>
      <c r="G172" s="55">
        <f t="shared" si="45"/>
        <v>0</v>
      </c>
      <c r="H172" s="55">
        <f t="shared" si="46"/>
        <v>0</v>
      </c>
      <c r="I172" s="55">
        <f t="shared" si="47"/>
        <v>0</v>
      </c>
      <c r="J172" s="55">
        <f t="shared" si="48"/>
        <v>0</v>
      </c>
      <c r="K172" s="55">
        <f t="shared" ca="1" si="43"/>
        <v>-6.4213381614545359E-3</v>
      </c>
      <c r="L172" s="55">
        <f t="shared" ca="1" si="49"/>
        <v>4.123358378375232E-5</v>
      </c>
      <c r="M172" s="55">
        <f t="shared" ca="1" si="40"/>
        <v>5.5490457762851734E-4</v>
      </c>
      <c r="N172" s="55">
        <f t="shared" ca="1" si="41"/>
        <v>8.1570848129177364E-4</v>
      </c>
      <c r="O172" s="55">
        <f t="shared" ca="1" si="42"/>
        <v>9.5541255152516852E-2</v>
      </c>
      <c r="P172" s="33">
        <f t="shared" ca="1" si="50"/>
        <v>6.4213381614545359E-3</v>
      </c>
    </row>
    <row r="173" spans="1:19">
      <c r="D173" s="63">
        <f t="shared" si="39"/>
        <v>0</v>
      </c>
      <c r="E173" s="63">
        <f t="shared" si="39"/>
        <v>0</v>
      </c>
      <c r="F173" s="55">
        <f t="shared" si="44"/>
        <v>0</v>
      </c>
      <c r="G173" s="55">
        <f t="shared" si="45"/>
        <v>0</v>
      </c>
      <c r="H173" s="55">
        <f t="shared" si="46"/>
        <v>0</v>
      </c>
      <c r="I173" s="55">
        <f t="shared" si="47"/>
        <v>0</v>
      </c>
      <c r="J173" s="55">
        <f t="shared" si="48"/>
        <v>0</v>
      </c>
      <c r="K173" s="55">
        <f t="shared" ca="1" si="43"/>
        <v>-6.4213381614545359E-3</v>
      </c>
      <c r="L173" s="55">
        <f t="shared" ca="1" si="49"/>
        <v>4.123358378375232E-5</v>
      </c>
      <c r="M173" s="55">
        <f t="shared" ca="1" si="40"/>
        <v>5.5490457762851734E-4</v>
      </c>
      <c r="N173" s="55">
        <f t="shared" ca="1" si="41"/>
        <v>8.1570848129177364E-4</v>
      </c>
      <c r="O173" s="55">
        <f t="shared" ca="1" si="42"/>
        <v>9.5541255152516852E-2</v>
      </c>
      <c r="P173" s="33">
        <f t="shared" ca="1" si="50"/>
        <v>6.4213381614545359E-3</v>
      </c>
    </row>
    <row r="174" spans="1:19">
      <c r="D174" s="63">
        <f t="shared" si="39"/>
        <v>0</v>
      </c>
      <c r="E174" s="63">
        <f t="shared" si="39"/>
        <v>0</v>
      </c>
      <c r="F174" s="55">
        <f t="shared" si="44"/>
        <v>0</v>
      </c>
      <c r="G174" s="55">
        <f t="shared" si="45"/>
        <v>0</v>
      </c>
      <c r="H174" s="55">
        <f t="shared" si="46"/>
        <v>0</v>
      </c>
      <c r="I174" s="55">
        <f t="shared" si="47"/>
        <v>0</v>
      </c>
      <c r="J174" s="55">
        <f t="shared" si="48"/>
        <v>0</v>
      </c>
      <c r="K174" s="55">
        <f t="shared" ca="1" si="43"/>
        <v>-6.4213381614545359E-3</v>
      </c>
      <c r="L174" s="55">
        <f t="shared" ca="1" si="49"/>
        <v>4.123358378375232E-5</v>
      </c>
      <c r="M174" s="55">
        <f t="shared" ca="1" si="40"/>
        <v>5.5490457762851734E-4</v>
      </c>
      <c r="N174" s="55">
        <f t="shared" ca="1" si="41"/>
        <v>8.1570848129177364E-4</v>
      </c>
      <c r="O174" s="55">
        <f t="shared" ca="1" si="42"/>
        <v>9.5541255152516852E-2</v>
      </c>
      <c r="P174" s="33">
        <f t="shared" ca="1" si="50"/>
        <v>6.4213381614545359E-3</v>
      </c>
    </row>
    <row r="175" spans="1:19">
      <c r="D175" s="63">
        <f t="shared" si="39"/>
        <v>0</v>
      </c>
      <c r="E175" s="63">
        <f t="shared" si="39"/>
        <v>0</v>
      </c>
      <c r="F175" s="55">
        <f t="shared" si="44"/>
        <v>0</v>
      </c>
      <c r="G175" s="55">
        <f t="shared" si="45"/>
        <v>0</v>
      </c>
      <c r="H175" s="55">
        <f t="shared" si="46"/>
        <v>0</v>
      </c>
      <c r="I175" s="55">
        <f t="shared" si="47"/>
        <v>0</v>
      </c>
      <c r="J175" s="55">
        <f t="shared" si="48"/>
        <v>0</v>
      </c>
      <c r="K175" s="55">
        <f t="shared" ca="1" si="43"/>
        <v>-6.4213381614545359E-3</v>
      </c>
      <c r="L175" s="55">
        <f t="shared" ca="1" si="49"/>
        <v>4.123358378375232E-5</v>
      </c>
      <c r="M175" s="55">
        <f t="shared" ca="1" si="40"/>
        <v>5.5490457762851734E-4</v>
      </c>
      <c r="N175" s="55">
        <f t="shared" ca="1" si="41"/>
        <v>8.1570848129177364E-4</v>
      </c>
      <c r="O175" s="55">
        <f t="shared" ca="1" si="42"/>
        <v>9.5541255152516852E-2</v>
      </c>
      <c r="P175" s="33">
        <f t="shared" ca="1" si="50"/>
        <v>6.4213381614545359E-3</v>
      </c>
    </row>
    <row r="176" spans="1:19">
      <c r="D176" s="63">
        <f t="shared" si="39"/>
        <v>0</v>
      </c>
      <c r="E176" s="63">
        <f t="shared" si="39"/>
        <v>0</v>
      </c>
      <c r="F176" s="55">
        <f t="shared" si="44"/>
        <v>0</v>
      </c>
      <c r="G176" s="55">
        <f t="shared" si="45"/>
        <v>0</v>
      </c>
      <c r="H176" s="55">
        <f t="shared" si="46"/>
        <v>0</v>
      </c>
      <c r="I176" s="55">
        <f t="shared" si="47"/>
        <v>0</v>
      </c>
      <c r="J176" s="55">
        <f t="shared" si="48"/>
        <v>0</v>
      </c>
      <c r="K176" s="55">
        <f t="shared" ca="1" si="43"/>
        <v>-6.4213381614545359E-3</v>
      </c>
      <c r="L176" s="55">
        <f t="shared" ca="1" si="49"/>
        <v>4.123358378375232E-5</v>
      </c>
      <c r="M176" s="55">
        <f t="shared" ca="1" si="40"/>
        <v>5.5490457762851734E-4</v>
      </c>
      <c r="N176" s="55">
        <f t="shared" ca="1" si="41"/>
        <v>8.1570848129177364E-4</v>
      </c>
      <c r="O176" s="55">
        <f t="shared" ca="1" si="42"/>
        <v>9.5541255152516852E-2</v>
      </c>
      <c r="P176" s="33">
        <f t="shared" ca="1" si="50"/>
        <v>6.4213381614545359E-3</v>
      </c>
    </row>
    <row r="177" spans="4:16">
      <c r="D177" s="63">
        <f t="shared" ref="D177:E240" si="51">A177/A$18</f>
        <v>0</v>
      </c>
      <c r="E177" s="63">
        <f t="shared" si="51"/>
        <v>0</v>
      </c>
      <c r="F177" s="55">
        <f t="shared" si="44"/>
        <v>0</v>
      </c>
      <c r="G177" s="55">
        <f t="shared" si="45"/>
        <v>0</v>
      </c>
      <c r="H177" s="55">
        <f t="shared" si="46"/>
        <v>0</v>
      </c>
      <c r="I177" s="55">
        <f t="shared" si="47"/>
        <v>0</v>
      </c>
      <c r="J177" s="55">
        <f t="shared" si="48"/>
        <v>0</v>
      </c>
      <c r="K177" s="55">
        <f t="shared" ca="1" si="43"/>
        <v>-6.4213381614545359E-3</v>
      </c>
      <c r="L177" s="55">
        <f t="shared" ca="1" si="49"/>
        <v>4.123358378375232E-5</v>
      </c>
      <c r="M177" s="55">
        <f t="shared" ca="1" si="40"/>
        <v>5.5490457762851734E-4</v>
      </c>
      <c r="N177" s="55">
        <f t="shared" ca="1" si="41"/>
        <v>8.1570848129177364E-4</v>
      </c>
      <c r="O177" s="55">
        <f t="shared" ca="1" si="42"/>
        <v>9.5541255152516852E-2</v>
      </c>
      <c r="P177" s="33">
        <f t="shared" ca="1" si="50"/>
        <v>6.4213381614545359E-3</v>
      </c>
    </row>
    <row r="178" spans="4:16">
      <c r="D178" s="63">
        <f t="shared" si="51"/>
        <v>0</v>
      </c>
      <c r="E178" s="63">
        <f t="shared" si="51"/>
        <v>0</v>
      </c>
      <c r="F178" s="55">
        <f t="shared" si="44"/>
        <v>0</v>
      </c>
      <c r="G178" s="55">
        <f t="shared" si="45"/>
        <v>0</v>
      </c>
      <c r="H178" s="55">
        <f t="shared" si="46"/>
        <v>0</v>
      </c>
      <c r="I178" s="55">
        <f t="shared" si="47"/>
        <v>0</v>
      </c>
      <c r="J178" s="55">
        <f t="shared" si="48"/>
        <v>0</v>
      </c>
      <c r="K178" s="55">
        <f t="shared" ca="1" si="43"/>
        <v>-6.4213381614545359E-3</v>
      </c>
      <c r="L178" s="55">
        <f t="shared" ca="1" si="49"/>
        <v>4.123358378375232E-5</v>
      </c>
      <c r="M178" s="55">
        <f t="shared" ca="1" si="40"/>
        <v>5.5490457762851734E-4</v>
      </c>
      <c r="N178" s="55">
        <f t="shared" ca="1" si="41"/>
        <v>8.1570848129177364E-4</v>
      </c>
      <c r="O178" s="55">
        <f t="shared" ca="1" si="42"/>
        <v>9.5541255152516852E-2</v>
      </c>
      <c r="P178" s="33">
        <f t="shared" ca="1" si="50"/>
        <v>6.4213381614545359E-3</v>
      </c>
    </row>
    <row r="179" spans="4:16">
      <c r="D179" s="63">
        <f t="shared" si="51"/>
        <v>0</v>
      </c>
      <c r="E179" s="63">
        <f t="shared" si="51"/>
        <v>0</v>
      </c>
      <c r="F179" s="55">
        <f t="shared" si="44"/>
        <v>0</v>
      </c>
      <c r="G179" s="55">
        <f t="shared" si="45"/>
        <v>0</v>
      </c>
      <c r="H179" s="55">
        <f t="shared" si="46"/>
        <v>0</v>
      </c>
      <c r="I179" s="55">
        <f t="shared" si="47"/>
        <v>0</v>
      </c>
      <c r="J179" s="55">
        <f t="shared" si="48"/>
        <v>0</v>
      </c>
      <c r="K179" s="55">
        <f t="shared" ca="1" si="43"/>
        <v>-6.4213381614545359E-3</v>
      </c>
      <c r="L179" s="55">
        <f t="shared" ca="1" si="49"/>
        <v>4.123358378375232E-5</v>
      </c>
      <c r="M179" s="55">
        <f t="shared" ca="1" si="40"/>
        <v>5.5490457762851734E-4</v>
      </c>
      <c r="N179" s="55">
        <f t="shared" ca="1" si="41"/>
        <v>8.1570848129177364E-4</v>
      </c>
      <c r="O179" s="55">
        <f t="shared" ca="1" si="42"/>
        <v>9.5541255152516852E-2</v>
      </c>
      <c r="P179" s="33">
        <f t="shared" ca="1" si="50"/>
        <v>6.4213381614545359E-3</v>
      </c>
    </row>
    <row r="180" spans="4:16">
      <c r="D180" s="63">
        <f t="shared" si="51"/>
        <v>0</v>
      </c>
      <c r="E180" s="63">
        <f t="shared" si="51"/>
        <v>0</v>
      </c>
      <c r="F180" s="55">
        <f t="shared" si="44"/>
        <v>0</v>
      </c>
      <c r="G180" s="55">
        <f t="shared" si="45"/>
        <v>0</v>
      </c>
      <c r="H180" s="55">
        <f t="shared" si="46"/>
        <v>0</v>
      </c>
      <c r="I180" s="55">
        <f t="shared" si="47"/>
        <v>0</v>
      </c>
      <c r="J180" s="55">
        <f t="shared" si="48"/>
        <v>0</v>
      </c>
      <c r="K180" s="55">
        <f t="shared" ca="1" si="43"/>
        <v>-6.4213381614545359E-3</v>
      </c>
      <c r="L180" s="55">
        <f t="shared" ca="1" si="49"/>
        <v>4.123358378375232E-5</v>
      </c>
      <c r="M180" s="55">
        <f t="shared" ca="1" si="40"/>
        <v>5.5490457762851734E-4</v>
      </c>
      <c r="N180" s="55">
        <f t="shared" ca="1" si="41"/>
        <v>8.1570848129177364E-4</v>
      </c>
      <c r="O180" s="55">
        <f t="shared" ca="1" si="42"/>
        <v>9.5541255152516852E-2</v>
      </c>
      <c r="P180" s="33">
        <f t="shared" ca="1" si="50"/>
        <v>6.4213381614545359E-3</v>
      </c>
    </row>
    <row r="181" spans="4:16">
      <c r="D181" s="63">
        <f t="shared" si="51"/>
        <v>0</v>
      </c>
      <c r="E181" s="63">
        <f t="shared" si="51"/>
        <v>0</v>
      </c>
      <c r="F181" s="55">
        <f t="shared" si="44"/>
        <v>0</v>
      </c>
      <c r="G181" s="55">
        <f t="shared" si="45"/>
        <v>0</v>
      </c>
      <c r="H181" s="55">
        <f t="shared" si="46"/>
        <v>0</v>
      </c>
      <c r="I181" s="55">
        <f t="shared" si="47"/>
        <v>0</v>
      </c>
      <c r="J181" s="55">
        <f t="shared" si="48"/>
        <v>0</v>
      </c>
      <c r="K181" s="55">
        <f t="shared" ca="1" si="43"/>
        <v>-6.4213381614545359E-3</v>
      </c>
      <c r="L181" s="55">
        <f t="shared" ca="1" si="49"/>
        <v>4.123358378375232E-5</v>
      </c>
      <c r="M181" s="55">
        <f t="shared" ca="1" si="40"/>
        <v>5.5490457762851734E-4</v>
      </c>
      <c r="N181" s="55">
        <f t="shared" ca="1" si="41"/>
        <v>8.1570848129177364E-4</v>
      </c>
      <c r="O181" s="55">
        <f t="shared" ca="1" si="42"/>
        <v>9.5541255152516852E-2</v>
      </c>
      <c r="P181" s="33">
        <f t="shared" ca="1" si="50"/>
        <v>6.4213381614545359E-3</v>
      </c>
    </row>
    <row r="182" spans="4:16">
      <c r="D182" s="63">
        <f t="shared" si="51"/>
        <v>0</v>
      </c>
      <c r="E182" s="63">
        <f t="shared" si="51"/>
        <v>0</v>
      </c>
      <c r="F182" s="55">
        <f t="shared" si="44"/>
        <v>0</v>
      </c>
      <c r="G182" s="55">
        <f t="shared" si="45"/>
        <v>0</v>
      </c>
      <c r="H182" s="55">
        <f t="shared" si="46"/>
        <v>0</v>
      </c>
      <c r="I182" s="55">
        <f t="shared" si="47"/>
        <v>0</v>
      </c>
      <c r="J182" s="55">
        <f t="shared" si="48"/>
        <v>0</v>
      </c>
      <c r="K182" s="55">
        <f t="shared" ca="1" si="43"/>
        <v>-6.4213381614545359E-3</v>
      </c>
      <c r="L182" s="55">
        <f t="shared" ca="1" si="49"/>
        <v>4.123358378375232E-5</v>
      </c>
      <c r="M182" s="55">
        <f t="shared" ca="1" si="40"/>
        <v>5.5490457762851734E-4</v>
      </c>
      <c r="N182" s="55">
        <f t="shared" ca="1" si="41"/>
        <v>8.1570848129177364E-4</v>
      </c>
      <c r="O182" s="55">
        <f t="shared" ca="1" si="42"/>
        <v>9.5541255152516852E-2</v>
      </c>
      <c r="P182" s="33">
        <f t="shared" ca="1" si="50"/>
        <v>6.4213381614545359E-3</v>
      </c>
    </row>
    <row r="183" spans="4:16">
      <c r="D183" s="63">
        <f t="shared" si="51"/>
        <v>0</v>
      </c>
      <c r="E183" s="63">
        <f t="shared" si="51"/>
        <v>0</v>
      </c>
      <c r="F183" s="55">
        <f t="shared" si="44"/>
        <v>0</v>
      </c>
      <c r="G183" s="55">
        <f t="shared" si="45"/>
        <v>0</v>
      </c>
      <c r="H183" s="55">
        <f t="shared" si="46"/>
        <v>0</v>
      </c>
      <c r="I183" s="55">
        <f t="shared" si="47"/>
        <v>0</v>
      </c>
      <c r="J183" s="55">
        <f t="shared" si="48"/>
        <v>0</v>
      </c>
      <c r="K183" s="55">
        <f t="shared" ca="1" si="43"/>
        <v>-6.4213381614545359E-3</v>
      </c>
      <c r="L183" s="55">
        <f t="shared" ca="1" si="49"/>
        <v>4.123358378375232E-5</v>
      </c>
      <c r="M183" s="55">
        <f t="shared" ca="1" si="40"/>
        <v>5.5490457762851734E-4</v>
      </c>
      <c r="N183" s="55">
        <f t="shared" ca="1" si="41"/>
        <v>8.1570848129177364E-4</v>
      </c>
      <c r="O183" s="55">
        <f t="shared" ca="1" si="42"/>
        <v>9.5541255152516852E-2</v>
      </c>
      <c r="P183" s="33">
        <f t="shared" ca="1" si="50"/>
        <v>6.4213381614545359E-3</v>
      </c>
    </row>
    <row r="184" spans="4:16">
      <c r="D184" s="63">
        <f t="shared" si="51"/>
        <v>0</v>
      </c>
      <c r="E184" s="63">
        <f t="shared" si="51"/>
        <v>0</v>
      </c>
      <c r="F184" s="55">
        <f t="shared" si="44"/>
        <v>0</v>
      </c>
      <c r="G184" s="55">
        <f t="shared" si="45"/>
        <v>0</v>
      </c>
      <c r="H184" s="55">
        <f t="shared" si="46"/>
        <v>0</v>
      </c>
      <c r="I184" s="55">
        <f t="shared" si="47"/>
        <v>0</v>
      </c>
      <c r="J184" s="55">
        <f t="shared" si="48"/>
        <v>0</v>
      </c>
      <c r="K184" s="55">
        <f t="shared" ca="1" si="43"/>
        <v>-6.4213381614545359E-3</v>
      </c>
      <c r="L184" s="55">
        <f t="shared" ca="1" si="49"/>
        <v>4.123358378375232E-5</v>
      </c>
      <c r="M184" s="55">
        <f t="shared" ca="1" si="40"/>
        <v>5.5490457762851734E-4</v>
      </c>
      <c r="N184" s="55">
        <f t="shared" ca="1" si="41"/>
        <v>8.1570848129177364E-4</v>
      </c>
      <c r="O184" s="55">
        <f t="shared" ca="1" si="42"/>
        <v>9.5541255152516852E-2</v>
      </c>
      <c r="P184" s="33">
        <f t="shared" ca="1" si="50"/>
        <v>6.4213381614545359E-3</v>
      </c>
    </row>
    <row r="185" spans="4:16">
      <c r="D185" s="63">
        <f t="shared" si="51"/>
        <v>0</v>
      </c>
      <c r="E185" s="63">
        <f t="shared" si="51"/>
        <v>0</v>
      </c>
      <c r="F185" s="55">
        <f t="shared" si="44"/>
        <v>0</v>
      </c>
      <c r="G185" s="55">
        <f t="shared" si="45"/>
        <v>0</v>
      </c>
      <c r="H185" s="55">
        <f t="shared" si="46"/>
        <v>0</v>
      </c>
      <c r="I185" s="55">
        <f t="shared" si="47"/>
        <v>0</v>
      </c>
      <c r="J185" s="55">
        <f t="shared" si="48"/>
        <v>0</v>
      </c>
      <c r="K185" s="55">
        <f t="shared" ca="1" si="43"/>
        <v>-6.4213381614545359E-3</v>
      </c>
      <c r="L185" s="55">
        <f t="shared" ca="1" si="49"/>
        <v>4.123358378375232E-5</v>
      </c>
      <c r="M185" s="55">
        <f t="shared" ca="1" si="40"/>
        <v>5.5490457762851734E-4</v>
      </c>
      <c r="N185" s="55">
        <f t="shared" ca="1" si="41"/>
        <v>8.1570848129177364E-4</v>
      </c>
      <c r="O185" s="55">
        <f t="shared" ca="1" si="42"/>
        <v>9.5541255152516852E-2</v>
      </c>
      <c r="P185" s="33">
        <f t="shared" ca="1" si="50"/>
        <v>6.4213381614545359E-3</v>
      </c>
    </row>
    <row r="186" spans="4:16">
      <c r="D186" s="63">
        <f t="shared" si="51"/>
        <v>0</v>
      </c>
      <c r="E186" s="63">
        <f t="shared" si="51"/>
        <v>0</v>
      </c>
      <c r="F186" s="55">
        <f t="shared" si="44"/>
        <v>0</v>
      </c>
      <c r="G186" s="55">
        <f t="shared" si="45"/>
        <v>0</v>
      </c>
      <c r="H186" s="55">
        <f t="shared" si="46"/>
        <v>0</v>
      </c>
      <c r="I186" s="55">
        <f t="shared" si="47"/>
        <v>0</v>
      </c>
      <c r="J186" s="55">
        <f t="shared" si="48"/>
        <v>0</v>
      </c>
      <c r="K186" s="55">
        <f t="shared" ca="1" si="43"/>
        <v>-6.4213381614545359E-3</v>
      </c>
      <c r="L186" s="55">
        <f t="shared" ca="1" si="49"/>
        <v>4.123358378375232E-5</v>
      </c>
      <c r="M186" s="55">
        <f t="shared" ca="1" si="40"/>
        <v>5.5490457762851734E-4</v>
      </c>
      <c r="N186" s="55">
        <f t="shared" ca="1" si="41"/>
        <v>8.1570848129177364E-4</v>
      </c>
      <c r="O186" s="55">
        <f t="shared" ca="1" si="42"/>
        <v>9.5541255152516852E-2</v>
      </c>
      <c r="P186" s="33">
        <f t="shared" ca="1" si="50"/>
        <v>6.4213381614545359E-3</v>
      </c>
    </row>
    <row r="187" spans="4:16">
      <c r="D187" s="63">
        <f t="shared" si="51"/>
        <v>0</v>
      </c>
      <c r="E187" s="63">
        <f t="shared" si="51"/>
        <v>0</v>
      </c>
      <c r="F187" s="55">
        <f t="shared" si="44"/>
        <v>0</v>
      </c>
      <c r="G187" s="55">
        <f t="shared" si="45"/>
        <v>0</v>
      </c>
      <c r="H187" s="55">
        <f t="shared" si="46"/>
        <v>0</v>
      </c>
      <c r="I187" s="55">
        <f t="shared" si="47"/>
        <v>0</v>
      </c>
      <c r="J187" s="55">
        <f t="shared" si="48"/>
        <v>0</v>
      </c>
      <c r="K187" s="55">
        <f t="shared" ca="1" si="43"/>
        <v>-6.4213381614545359E-3</v>
      </c>
      <c r="L187" s="55">
        <f t="shared" ca="1" si="49"/>
        <v>4.123358378375232E-5</v>
      </c>
      <c r="M187" s="55">
        <f t="shared" ca="1" si="40"/>
        <v>5.5490457762851734E-4</v>
      </c>
      <c r="N187" s="55">
        <f t="shared" ca="1" si="41"/>
        <v>8.1570848129177364E-4</v>
      </c>
      <c r="O187" s="55">
        <f t="shared" ca="1" si="42"/>
        <v>9.5541255152516852E-2</v>
      </c>
      <c r="P187" s="33">
        <f t="shared" ca="1" si="50"/>
        <v>6.4213381614545359E-3</v>
      </c>
    </row>
    <row r="188" spans="4:16">
      <c r="D188" s="63">
        <f t="shared" si="51"/>
        <v>0</v>
      </c>
      <c r="E188" s="63">
        <f t="shared" si="51"/>
        <v>0</v>
      </c>
      <c r="F188" s="55">
        <f t="shared" si="44"/>
        <v>0</v>
      </c>
      <c r="G188" s="55">
        <f t="shared" si="45"/>
        <v>0</v>
      </c>
      <c r="H188" s="55">
        <f t="shared" si="46"/>
        <v>0</v>
      </c>
      <c r="I188" s="55">
        <f t="shared" si="47"/>
        <v>0</v>
      </c>
      <c r="J188" s="55">
        <f t="shared" si="48"/>
        <v>0</v>
      </c>
      <c r="K188" s="55">
        <f t="shared" ca="1" si="43"/>
        <v>-6.4213381614545359E-3</v>
      </c>
      <c r="L188" s="55">
        <f t="shared" ca="1" si="49"/>
        <v>4.123358378375232E-5</v>
      </c>
      <c r="M188" s="55">
        <f t="shared" ref="M188:M251" ca="1" si="52">(M$1-M$2*D188+M$3*F188)^2</f>
        <v>5.5490457762851734E-4</v>
      </c>
      <c r="N188" s="55">
        <f t="shared" ref="N188:N251" ca="1" si="53">(-M$2+M$4*D188-M$5*F188)^2</f>
        <v>8.1570848129177364E-4</v>
      </c>
      <c r="O188" s="55">
        <f t="shared" ref="O188:O251" ca="1" si="54">+(M$3-D188*M$5+F188*M$6)^2</f>
        <v>9.5541255152516852E-2</v>
      </c>
      <c r="P188" s="33">
        <f t="shared" ca="1" si="50"/>
        <v>6.4213381614545359E-3</v>
      </c>
    </row>
    <row r="189" spans="4:16">
      <c r="D189" s="63">
        <f t="shared" si="51"/>
        <v>0</v>
      </c>
      <c r="E189" s="63">
        <f t="shared" si="51"/>
        <v>0</v>
      </c>
      <c r="F189" s="55">
        <f t="shared" si="44"/>
        <v>0</v>
      </c>
      <c r="G189" s="55">
        <f t="shared" si="45"/>
        <v>0</v>
      </c>
      <c r="H189" s="55">
        <f t="shared" si="46"/>
        <v>0</v>
      </c>
      <c r="I189" s="55">
        <f t="shared" si="47"/>
        <v>0</v>
      </c>
      <c r="J189" s="55">
        <f t="shared" si="48"/>
        <v>0</v>
      </c>
      <c r="K189" s="55">
        <f t="shared" ca="1" si="43"/>
        <v>-6.4213381614545359E-3</v>
      </c>
      <c r="L189" s="55">
        <f t="shared" ca="1" si="49"/>
        <v>4.123358378375232E-5</v>
      </c>
      <c r="M189" s="55">
        <f t="shared" ca="1" si="52"/>
        <v>5.5490457762851734E-4</v>
      </c>
      <c r="N189" s="55">
        <f t="shared" ca="1" si="53"/>
        <v>8.1570848129177364E-4</v>
      </c>
      <c r="O189" s="55">
        <f t="shared" ca="1" si="54"/>
        <v>9.5541255152516852E-2</v>
      </c>
      <c r="P189" s="33">
        <f t="shared" ca="1" si="50"/>
        <v>6.4213381614545359E-3</v>
      </c>
    </row>
    <row r="190" spans="4:16">
      <c r="D190" s="63">
        <f t="shared" si="51"/>
        <v>0</v>
      </c>
      <c r="E190" s="63">
        <f t="shared" si="51"/>
        <v>0</v>
      </c>
      <c r="F190" s="55">
        <f t="shared" si="44"/>
        <v>0</v>
      </c>
      <c r="G190" s="55">
        <f t="shared" si="45"/>
        <v>0</v>
      </c>
      <c r="H190" s="55">
        <f t="shared" si="46"/>
        <v>0</v>
      </c>
      <c r="I190" s="55">
        <f t="shared" si="47"/>
        <v>0</v>
      </c>
      <c r="J190" s="55">
        <f t="shared" si="48"/>
        <v>0</v>
      </c>
      <c r="K190" s="55">
        <f t="shared" ca="1" si="43"/>
        <v>-6.4213381614545359E-3</v>
      </c>
      <c r="L190" s="55">
        <f t="shared" ca="1" si="49"/>
        <v>4.123358378375232E-5</v>
      </c>
      <c r="M190" s="55">
        <f t="shared" ca="1" si="52"/>
        <v>5.5490457762851734E-4</v>
      </c>
      <c r="N190" s="55">
        <f t="shared" ca="1" si="53"/>
        <v>8.1570848129177364E-4</v>
      </c>
      <c r="O190" s="55">
        <f t="shared" ca="1" si="54"/>
        <v>9.5541255152516852E-2</v>
      </c>
      <c r="P190" s="33">
        <f t="shared" ca="1" si="50"/>
        <v>6.4213381614545359E-3</v>
      </c>
    </row>
    <row r="191" spans="4:16">
      <c r="D191" s="63">
        <f t="shared" si="51"/>
        <v>0</v>
      </c>
      <c r="E191" s="63">
        <f t="shared" si="51"/>
        <v>0</v>
      </c>
      <c r="F191" s="55">
        <f t="shared" si="44"/>
        <v>0</v>
      </c>
      <c r="G191" s="55">
        <f t="shared" si="45"/>
        <v>0</v>
      </c>
      <c r="H191" s="55">
        <f t="shared" si="46"/>
        <v>0</v>
      </c>
      <c r="I191" s="55">
        <f t="shared" si="47"/>
        <v>0</v>
      </c>
      <c r="J191" s="55">
        <f t="shared" si="48"/>
        <v>0</v>
      </c>
      <c r="K191" s="55">
        <f t="shared" ca="1" si="43"/>
        <v>-6.4213381614545359E-3</v>
      </c>
      <c r="L191" s="55">
        <f t="shared" ca="1" si="49"/>
        <v>4.123358378375232E-5</v>
      </c>
      <c r="M191" s="55">
        <f t="shared" ca="1" si="52"/>
        <v>5.5490457762851734E-4</v>
      </c>
      <c r="N191" s="55">
        <f t="shared" ca="1" si="53"/>
        <v>8.1570848129177364E-4</v>
      </c>
      <c r="O191" s="55">
        <f t="shared" ca="1" si="54"/>
        <v>9.5541255152516852E-2</v>
      </c>
      <c r="P191" s="33">
        <f t="shared" ca="1" si="50"/>
        <v>6.4213381614545359E-3</v>
      </c>
    </row>
    <row r="192" spans="4:16">
      <c r="D192" s="63">
        <f t="shared" si="51"/>
        <v>0</v>
      </c>
      <c r="E192" s="63">
        <f t="shared" si="51"/>
        <v>0</v>
      </c>
      <c r="F192" s="55">
        <f t="shared" si="44"/>
        <v>0</v>
      </c>
      <c r="G192" s="55">
        <f t="shared" si="45"/>
        <v>0</v>
      </c>
      <c r="H192" s="55">
        <f t="shared" si="46"/>
        <v>0</v>
      </c>
      <c r="I192" s="55">
        <f t="shared" si="47"/>
        <v>0</v>
      </c>
      <c r="J192" s="55">
        <f t="shared" si="48"/>
        <v>0</v>
      </c>
      <c r="K192" s="55">
        <f t="shared" ca="1" si="43"/>
        <v>-6.4213381614545359E-3</v>
      </c>
      <c r="L192" s="55">
        <f t="shared" ca="1" si="49"/>
        <v>4.123358378375232E-5</v>
      </c>
      <c r="M192" s="55">
        <f t="shared" ca="1" si="52"/>
        <v>5.5490457762851734E-4</v>
      </c>
      <c r="N192" s="55">
        <f t="shared" ca="1" si="53"/>
        <v>8.1570848129177364E-4</v>
      </c>
      <c r="O192" s="55">
        <f t="shared" ca="1" si="54"/>
        <v>9.5541255152516852E-2</v>
      </c>
      <c r="P192" s="33">
        <f t="shared" ca="1" si="50"/>
        <v>6.4213381614545359E-3</v>
      </c>
    </row>
    <row r="193" spans="4:16">
      <c r="D193" s="63">
        <f t="shared" si="51"/>
        <v>0</v>
      </c>
      <c r="E193" s="63">
        <f t="shared" si="51"/>
        <v>0</v>
      </c>
      <c r="F193" s="55">
        <f t="shared" si="44"/>
        <v>0</v>
      </c>
      <c r="G193" s="55">
        <f t="shared" si="45"/>
        <v>0</v>
      </c>
      <c r="H193" s="55">
        <f t="shared" si="46"/>
        <v>0</v>
      </c>
      <c r="I193" s="55">
        <f t="shared" si="47"/>
        <v>0</v>
      </c>
      <c r="J193" s="55">
        <f t="shared" si="48"/>
        <v>0</v>
      </c>
      <c r="K193" s="55">
        <f t="shared" ca="1" si="43"/>
        <v>-6.4213381614545359E-3</v>
      </c>
      <c r="L193" s="55">
        <f t="shared" ca="1" si="49"/>
        <v>4.123358378375232E-5</v>
      </c>
      <c r="M193" s="55">
        <f t="shared" ca="1" si="52"/>
        <v>5.5490457762851734E-4</v>
      </c>
      <c r="N193" s="55">
        <f t="shared" ca="1" si="53"/>
        <v>8.1570848129177364E-4</v>
      </c>
      <c r="O193" s="55">
        <f t="shared" ca="1" si="54"/>
        <v>9.5541255152516852E-2</v>
      </c>
      <c r="P193" s="33">
        <f t="shared" ca="1" si="50"/>
        <v>6.4213381614545359E-3</v>
      </c>
    </row>
    <row r="194" spans="4:16">
      <c r="D194" s="63">
        <f t="shared" si="51"/>
        <v>0</v>
      </c>
      <c r="E194" s="63">
        <f t="shared" si="51"/>
        <v>0</v>
      </c>
      <c r="F194" s="55">
        <f t="shared" si="44"/>
        <v>0</v>
      </c>
      <c r="G194" s="55">
        <f t="shared" si="45"/>
        <v>0</v>
      </c>
      <c r="H194" s="55">
        <f t="shared" si="46"/>
        <v>0</v>
      </c>
      <c r="I194" s="55">
        <f t="shared" si="47"/>
        <v>0</v>
      </c>
      <c r="J194" s="55">
        <f t="shared" si="48"/>
        <v>0</v>
      </c>
      <c r="K194" s="55">
        <f t="shared" ca="1" si="43"/>
        <v>-6.4213381614545359E-3</v>
      </c>
      <c r="L194" s="55">
        <f t="shared" ca="1" si="49"/>
        <v>4.123358378375232E-5</v>
      </c>
      <c r="M194" s="55">
        <f t="shared" ca="1" si="52"/>
        <v>5.5490457762851734E-4</v>
      </c>
      <c r="N194" s="55">
        <f t="shared" ca="1" si="53"/>
        <v>8.1570848129177364E-4</v>
      </c>
      <c r="O194" s="55">
        <f t="shared" ca="1" si="54"/>
        <v>9.5541255152516852E-2</v>
      </c>
      <c r="P194" s="33">
        <f t="shared" ca="1" si="50"/>
        <v>6.4213381614545359E-3</v>
      </c>
    </row>
    <row r="195" spans="4:16">
      <c r="D195" s="63">
        <f t="shared" si="51"/>
        <v>0</v>
      </c>
      <c r="E195" s="63">
        <f t="shared" si="51"/>
        <v>0</v>
      </c>
      <c r="F195" s="55">
        <f t="shared" si="44"/>
        <v>0</v>
      </c>
      <c r="G195" s="55">
        <f t="shared" si="45"/>
        <v>0</v>
      </c>
      <c r="H195" s="55">
        <f t="shared" si="46"/>
        <v>0</v>
      </c>
      <c r="I195" s="55">
        <f t="shared" si="47"/>
        <v>0</v>
      </c>
      <c r="J195" s="55">
        <f t="shared" si="48"/>
        <v>0</v>
      </c>
      <c r="K195" s="55">
        <f t="shared" ca="1" si="43"/>
        <v>-6.4213381614545359E-3</v>
      </c>
      <c r="L195" s="55">
        <f t="shared" ca="1" si="49"/>
        <v>4.123358378375232E-5</v>
      </c>
      <c r="M195" s="55">
        <f t="shared" ca="1" si="52"/>
        <v>5.5490457762851734E-4</v>
      </c>
      <c r="N195" s="55">
        <f t="shared" ca="1" si="53"/>
        <v>8.1570848129177364E-4</v>
      </c>
      <c r="O195" s="55">
        <f t="shared" ca="1" si="54"/>
        <v>9.5541255152516852E-2</v>
      </c>
      <c r="P195" s="33">
        <f t="shared" ca="1" si="50"/>
        <v>6.4213381614545359E-3</v>
      </c>
    </row>
    <row r="196" spans="4:16">
      <c r="D196" s="63">
        <f t="shared" si="51"/>
        <v>0</v>
      </c>
      <c r="E196" s="63">
        <f t="shared" si="51"/>
        <v>0</v>
      </c>
      <c r="F196" s="55">
        <f t="shared" si="44"/>
        <v>0</v>
      </c>
      <c r="G196" s="55">
        <f t="shared" si="45"/>
        <v>0</v>
      </c>
      <c r="H196" s="55">
        <f t="shared" si="46"/>
        <v>0</v>
      </c>
      <c r="I196" s="55">
        <f t="shared" si="47"/>
        <v>0</v>
      </c>
      <c r="J196" s="55">
        <f t="shared" si="48"/>
        <v>0</v>
      </c>
      <c r="K196" s="55">
        <f t="shared" ca="1" si="43"/>
        <v>-6.4213381614545359E-3</v>
      </c>
      <c r="L196" s="55">
        <f t="shared" ca="1" si="49"/>
        <v>4.123358378375232E-5</v>
      </c>
      <c r="M196" s="55">
        <f t="shared" ca="1" si="52"/>
        <v>5.5490457762851734E-4</v>
      </c>
      <c r="N196" s="55">
        <f t="shared" ca="1" si="53"/>
        <v>8.1570848129177364E-4</v>
      </c>
      <c r="O196" s="55">
        <f t="shared" ca="1" si="54"/>
        <v>9.5541255152516852E-2</v>
      </c>
      <c r="P196" s="33">
        <f t="shared" ca="1" si="50"/>
        <v>6.4213381614545359E-3</v>
      </c>
    </row>
    <row r="197" spans="4:16">
      <c r="D197" s="63">
        <f t="shared" si="51"/>
        <v>0</v>
      </c>
      <c r="E197" s="63">
        <f t="shared" si="51"/>
        <v>0</v>
      </c>
      <c r="F197" s="55">
        <f t="shared" si="44"/>
        <v>0</v>
      </c>
      <c r="G197" s="55">
        <f t="shared" si="45"/>
        <v>0</v>
      </c>
      <c r="H197" s="55">
        <f t="shared" si="46"/>
        <v>0</v>
      </c>
      <c r="I197" s="55">
        <f t="shared" si="47"/>
        <v>0</v>
      </c>
      <c r="J197" s="55">
        <f t="shared" si="48"/>
        <v>0</v>
      </c>
      <c r="K197" s="55">
        <f t="shared" ca="1" si="43"/>
        <v>-6.4213381614545359E-3</v>
      </c>
      <c r="L197" s="55">
        <f t="shared" ca="1" si="49"/>
        <v>4.123358378375232E-5</v>
      </c>
      <c r="M197" s="55">
        <f t="shared" ca="1" si="52"/>
        <v>5.5490457762851734E-4</v>
      </c>
      <c r="N197" s="55">
        <f t="shared" ca="1" si="53"/>
        <v>8.1570848129177364E-4</v>
      </c>
      <c r="O197" s="55">
        <f t="shared" ca="1" si="54"/>
        <v>9.5541255152516852E-2</v>
      </c>
      <c r="P197" s="33">
        <f t="shared" ca="1" si="50"/>
        <v>6.4213381614545359E-3</v>
      </c>
    </row>
    <row r="198" spans="4:16">
      <c r="D198" s="63">
        <f t="shared" si="51"/>
        <v>0</v>
      </c>
      <c r="E198" s="63">
        <f t="shared" si="51"/>
        <v>0</v>
      </c>
      <c r="F198" s="55">
        <f t="shared" si="44"/>
        <v>0</v>
      </c>
      <c r="G198" s="55">
        <f t="shared" si="45"/>
        <v>0</v>
      </c>
      <c r="H198" s="55">
        <f t="shared" si="46"/>
        <v>0</v>
      </c>
      <c r="I198" s="55">
        <f t="shared" si="47"/>
        <v>0</v>
      </c>
      <c r="J198" s="55">
        <f t="shared" si="48"/>
        <v>0</v>
      </c>
      <c r="K198" s="55">
        <f t="shared" ca="1" si="43"/>
        <v>-6.4213381614545359E-3</v>
      </c>
      <c r="L198" s="55">
        <f t="shared" ca="1" si="49"/>
        <v>4.123358378375232E-5</v>
      </c>
      <c r="M198" s="55">
        <f t="shared" ca="1" si="52"/>
        <v>5.5490457762851734E-4</v>
      </c>
      <c r="N198" s="55">
        <f t="shared" ca="1" si="53"/>
        <v>8.1570848129177364E-4</v>
      </c>
      <c r="O198" s="55">
        <f t="shared" ca="1" si="54"/>
        <v>9.5541255152516852E-2</v>
      </c>
      <c r="P198" s="33">
        <f t="shared" ca="1" si="50"/>
        <v>6.4213381614545359E-3</v>
      </c>
    </row>
    <row r="199" spans="4:16">
      <c r="D199" s="63">
        <f t="shared" si="51"/>
        <v>0</v>
      </c>
      <c r="E199" s="63">
        <f t="shared" si="51"/>
        <v>0</v>
      </c>
      <c r="F199" s="55">
        <f t="shared" si="44"/>
        <v>0</v>
      </c>
      <c r="G199" s="55">
        <f t="shared" si="45"/>
        <v>0</v>
      </c>
      <c r="H199" s="55">
        <f t="shared" si="46"/>
        <v>0</v>
      </c>
      <c r="I199" s="55">
        <f t="shared" si="47"/>
        <v>0</v>
      </c>
      <c r="J199" s="55">
        <f t="shared" si="48"/>
        <v>0</v>
      </c>
      <c r="K199" s="55">
        <f t="shared" ca="1" si="43"/>
        <v>-6.4213381614545359E-3</v>
      </c>
      <c r="L199" s="55">
        <f t="shared" ca="1" si="49"/>
        <v>4.123358378375232E-5</v>
      </c>
      <c r="M199" s="55">
        <f t="shared" ca="1" si="52"/>
        <v>5.5490457762851734E-4</v>
      </c>
      <c r="N199" s="55">
        <f t="shared" ca="1" si="53"/>
        <v>8.1570848129177364E-4</v>
      </c>
      <c r="O199" s="55">
        <f t="shared" ca="1" si="54"/>
        <v>9.5541255152516852E-2</v>
      </c>
      <c r="P199" s="33">
        <f t="shared" ca="1" si="50"/>
        <v>6.4213381614545359E-3</v>
      </c>
    </row>
    <row r="200" spans="4:16">
      <c r="D200" s="63">
        <f t="shared" si="51"/>
        <v>0</v>
      </c>
      <c r="E200" s="63">
        <f t="shared" si="51"/>
        <v>0</v>
      </c>
      <c r="F200" s="55">
        <f t="shared" si="44"/>
        <v>0</v>
      </c>
      <c r="G200" s="55">
        <f t="shared" si="45"/>
        <v>0</v>
      </c>
      <c r="H200" s="55">
        <f t="shared" si="46"/>
        <v>0</v>
      </c>
      <c r="I200" s="55">
        <f t="shared" si="47"/>
        <v>0</v>
      </c>
      <c r="J200" s="55">
        <f t="shared" si="48"/>
        <v>0</v>
      </c>
      <c r="K200" s="55">
        <f t="shared" ca="1" si="43"/>
        <v>-6.4213381614545359E-3</v>
      </c>
      <c r="L200" s="55">
        <f t="shared" ca="1" si="49"/>
        <v>4.123358378375232E-5</v>
      </c>
      <c r="M200" s="55">
        <f t="shared" ca="1" si="52"/>
        <v>5.5490457762851734E-4</v>
      </c>
      <c r="N200" s="55">
        <f t="shared" ca="1" si="53"/>
        <v>8.1570848129177364E-4</v>
      </c>
      <c r="O200" s="55">
        <f t="shared" ca="1" si="54"/>
        <v>9.5541255152516852E-2</v>
      </c>
      <c r="P200" s="33">
        <f t="shared" ca="1" si="50"/>
        <v>6.4213381614545359E-3</v>
      </c>
    </row>
    <row r="201" spans="4:16">
      <c r="D201" s="63">
        <f t="shared" si="51"/>
        <v>0</v>
      </c>
      <c r="E201" s="63">
        <f t="shared" si="51"/>
        <v>0</v>
      </c>
      <c r="F201" s="55">
        <f t="shared" si="44"/>
        <v>0</v>
      </c>
      <c r="G201" s="55">
        <f t="shared" si="45"/>
        <v>0</v>
      </c>
      <c r="H201" s="55">
        <f t="shared" si="46"/>
        <v>0</v>
      </c>
      <c r="I201" s="55">
        <f t="shared" si="47"/>
        <v>0</v>
      </c>
      <c r="J201" s="55">
        <f t="shared" si="48"/>
        <v>0</v>
      </c>
      <c r="K201" s="55">
        <f t="shared" ca="1" si="43"/>
        <v>-6.4213381614545359E-3</v>
      </c>
      <c r="L201" s="55">
        <f t="shared" ca="1" si="49"/>
        <v>4.123358378375232E-5</v>
      </c>
      <c r="M201" s="55">
        <f t="shared" ca="1" si="52"/>
        <v>5.5490457762851734E-4</v>
      </c>
      <c r="N201" s="55">
        <f t="shared" ca="1" si="53"/>
        <v>8.1570848129177364E-4</v>
      </c>
      <c r="O201" s="55">
        <f t="shared" ca="1" si="54"/>
        <v>9.5541255152516852E-2</v>
      </c>
      <c r="P201" s="33">
        <f t="shared" ca="1" si="50"/>
        <v>6.4213381614545359E-3</v>
      </c>
    </row>
    <row r="202" spans="4:16">
      <c r="D202" s="63">
        <f t="shared" si="51"/>
        <v>0</v>
      </c>
      <c r="E202" s="63">
        <f t="shared" si="51"/>
        <v>0</v>
      </c>
      <c r="F202" s="55">
        <f t="shared" si="44"/>
        <v>0</v>
      </c>
      <c r="G202" s="55">
        <f t="shared" si="45"/>
        <v>0</v>
      </c>
      <c r="H202" s="55">
        <f t="shared" si="46"/>
        <v>0</v>
      </c>
      <c r="I202" s="55">
        <f t="shared" si="47"/>
        <v>0</v>
      </c>
      <c r="J202" s="55">
        <f t="shared" si="48"/>
        <v>0</v>
      </c>
      <c r="K202" s="55">
        <f t="shared" ca="1" si="43"/>
        <v>-6.4213381614545359E-3</v>
      </c>
      <c r="L202" s="55">
        <f t="shared" ca="1" si="49"/>
        <v>4.123358378375232E-5</v>
      </c>
      <c r="M202" s="55">
        <f t="shared" ca="1" si="52"/>
        <v>5.5490457762851734E-4</v>
      </c>
      <c r="N202" s="55">
        <f t="shared" ca="1" si="53"/>
        <v>8.1570848129177364E-4</v>
      </c>
      <c r="O202" s="55">
        <f t="shared" ca="1" si="54"/>
        <v>9.5541255152516852E-2</v>
      </c>
      <c r="P202" s="33">
        <f t="shared" ca="1" si="50"/>
        <v>6.4213381614545359E-3</v>
      </c>
    </row>
    <row r="203" spans="4:16">
      <c r="D203" s="63">
        <f t="shared" si="51"/>
        <v>0</v>
      </c>
      <c r="E203" s="63">
        <f t="shared" si="51"/>
        <v>0</v>
      </c>
      <c r="F203" s="55">
        <f t="shared" si="44"/>
        <v>0</v>
      </c>
      <c r="G203" s="55">
        <f t="shared" si="45"/>
        <v>0</v>
      </c>
      <c r="H203" s="55">
        <f t="shared" si="46"/>
        <v>0</v>
      </c>
      <c r="I203" s="55">
        <f t="shared" si="47"/>
        <v>0</v>
      </c>
      <c r="J203" s="55">
        <f t="shared" si="48"/>
        <v>0</v>
      </c>
      <c r="K203" s="55">
        <f t="shared" ca="1" si="43"/>
        <v>-6.4213381614545359E-3</v>
      </c>
      <c r="L203" s="55">
        <f t="shared" ca="1" si="49"/>
        <v>4.123358378375232E-5</v>
      </c>
      <c r="M203" s="55">
        <f t="shared" ca="1" si="52"/>
        <v>5.5490457762851734E-4</v>
      </c>
      <c r="N203" s="55">
        <f t="shared" ca="1" si="53"/>
        <v>8.1570848129177364E-4</v>
      </c>
      <c r="O203" s="55">
        <f t="shared" ca="1" si="54"/>
        <v>9.5541255152516852E-2</v>
      </c>
      <c r="P203" s="33">
        <f t="shared" ca="1" si="50"/>
        <v>6.4213381614545359E-3</v>
      </c>
    </row>
    <row r="204" spans="4:16">
      <c r="D204" s="63">
        <f t="shared" si="51"/>
        <v>0</v>
      </c>
      <c r="E204" s="63">
        <f t="shared" si="51"/>
        <v>0</v>
      </c>
      <c r="F204" s="55">
        <f t="shared" si="44"/>
        <v>0</v>
      </c>
      <c r="G204" s="55">
        <f t="shared" si="45"/>
        <v>0</v>
      </c>
      <c r="H204" s="55">
        <f t="shared" si="46"/>
        <v>0</v>
      </c>
      <c r="I204" s="55">
        <f t="shared" si="47"/>
        <v>0</v>
      </c>
      <c r="J204" s="55">
        <f t="shared" si="48"/>
        <v>0</v>
      </c>
      <c r="K204" s="55">
        <f t="shared" ca="1" si="43"/>
        <v>-6.4213381614545359E-3</v>
      </c>
      <c r="L204" s="55">
        <f t="shared" ca="1" si="49"/>
        <v>4.123358378375232E-5</v>
      </c>
      <c r="M204" s="55">
        <f t="shared" ca="1" si="52"/>
        <v>5.5490457762851734E-4</v>
      </c>
      <c r="N204" s="55">
        <f t="shared" ca="1" si="53"/>
        <v>8.1570848129177364E-4</v>
      </c>
      <c r="O204" s="55">
        <f t="shared" ca="1" si="54"/>
        <v>9.5541255152516852E-2</v>
      </c>
      <c r="P204" s="33">
        <f t="shared" ca="1" si="50"/>
        <v>6.4213381614545359E-3</v>
      </c>
    </row>
    <row r="205" spans="4:16">
      <c r="D205" s="63">
        <f t="shared" si="51"/>
        <v>0</v>
      </c>
      <c r="E205" s="63">
        <f t="shared" si="51"/>
        <v>0</v>
      </c>
      <c r="F205" s="55">
        <f t="shared" si="44"/>
        <v>0</v>
      </c>
      <c r="G205" s="55">
        <f t="shared" si="45"/>
        <v>0</v>
      </c>
      <c r="H205" s="55">
        <f t="shared" si="46"/>
        <v>0</v>
      </c>
      <c r="I205" s="55">
        <f t="shared" si="47"/>
        <v>0</v>
      </c>
      <c r="J205" s="55">
        <f t="shared" si="48"/>
        <v>0</v>
      </c>
      <c r="K205" s="55">
        <f t="shared" ca="1" si="43"/>
        <v>-6.4213381614545359E-3</v>
      </c>
      <c r="L205" s="55">
        <f t="shared" ca="1" si="49"/>
        <v>4.123358378375232E-5</v>
      </c>
      <c r="M205" s="55">
        <f t="shared" ca="1" si="52"/>
        <v>5.5490457762851734E-4</v>
      </c>
      <c r="N205" s="55">
        <f t="shared" ca="1" si="53"/>
        <v>8.1570848129177364E-4</v>
      </c>
      <c r="O205" s="55">
        <f t="shared" ca="1" si="54"/>
        <v>9.5541255152516852E-2</v>
      </c>
      <c r="P205" s="33">
        <f t="shared" ca="1" si="50"/>
        <v>6.4213381614545359E-3</v>
      </c>
    </row>
    <row r="206" spans="4:16">
      <c r="D206" s="63">
        <f t="shared" si="51"/>
        <v>0</v>
      </c>
      <c r="E206" s="63">
        <f t="shared" si="51"/>
        <v>0</v>
      </c>
      <c r="F206" s="55">
        <f t="shared" si="44"/>
        <v>0</v>
      </c>
      <c r="G206" s="55">
        <f t="shared" si="45"/>
        <v>0</v>
      </c>
      <c r="H206" s="55">
        <f t="shared" si="46"/>
        <v>0</v>
      </c>
      <c r="I206" s="55">
        <f t="shared" si="47"/>
        <v>0</v>
      </c>
      <c r="J206" s="55">
        <f t="shared" si="48"/>
        <v>0</v>
      </c>
      <c r="K206" s="55">
        <f t="shared" ca="1" si="43"/>
        <v>-6.4213381614545359E-3</v>
      </c>
      <c r="L206" s="55">
        <f t="shared" ca="1" si="49"/>
        <v>4.123358378375232E-5</v>
      </c>
      <c r="M206" s="55">
        <f t="shared" ca="1" si="52"/>
        <v>5.5490457762851734E-4</v>
      </c>
      <c r="N206" s="55">
        <f t="shared" ca="1" si="53"/>
        <v>8.1570848129177364E-4</v>
      </c>
      <c r="O206" s="55">
        <f t="shared" ca="1" si="54"/>
        <v>9.5541255152516852E-2</v>
      </c>
      <c r="P206" s="33">
        <f t="shared" ca="1" si="50"/>
        <v>6.4213381614545359E-3</v>
      </c>
    </row>
    <row r="207" spans="4:16">
      <c r="D207" s="63">
        <f t="shared" si="51"/>
        <v>0</v>
      </c>
      <c r="E207" s="63">
        <f t="shared" si="51"/>
        <v>0</v>
      </c>
      <c r="F207" s="55">
        <f t="shared" si="44"/>
        <v>0</v>
      </c>
      <c r="G207" s="55">
        <f t="shared" si="45"/>
        <v>0</v>
      </c>
      <c r="H207" s="55">
        <f t="shared" si="46"/>
        <v>0</v>
      </c>
      <c r="I207" s="55">
        <f t="shared" si="47"/>
        <v>0</v>
      </c>
      <c r="J207" s="55">
        <f t="shared" si="48"/>
        <v>0</v>
      </c>
      <c r="K207" s="55">
        <f t="shared" ca="1" si="43"/>
        <v>-6.4213381614545359E-3</v>
      </c>
      <c r="L207" s="55">
        <f t="shared" ca="1" si="49"/>
        <v>4.123358378375232E-5</v>
      </c>
      <c r="M207" s="55">
        <f t="shared" ca="1" si="52"/>
        <v>5.5490457762851734E-4</v>
      </c>
      <c r="N207" s="55">
        <f t="shared" ca="1" si="53"/>
        <v>8.1570848129177364E-4</v>
      </c>
      <c r="O207" s="55">
        <f t="shared" ca="1" si="54"/>
        <v>9.5541255152516852E-2</v>
      </c>
      <c r="P207" s="33">
        <f t="shared" ca="1" si="50"/>
        <v>6.4213381614545359E-3</v>
      </c>
    </row>
    <row r="208" spans="4:16">
      <c r="D208" s="63">
        <f t="shared" si="51"/>
        <v>0</v>
      </c>
      <c r="E208" s="63">
        <f t="shared" si="51"/>
        <v>0</v>
      </c>
      <c r="F208" s="55">
        <f t="shared" si="44"/>
        <v>0</v>
      </c>
      <c r="G208" s="55">
        <f t="shared" si="45"/>
        <v>0</v>
      </c>
      <c r="H208" s="55">
        <f t="shared" si="46"/>
        <v>0</v>
      </c>
      <c r="I208" s="55">
        <f t="shared" si="47"/>
        <v>0</v>
      </c>
      <c r="J208" s="55">
        <f t="shared" si="48"/>
        <v>0</v>
      </c>
      <c r="K208" s="55">
        <f t="shared" ca="1" si="43"/>
        <v>-6.4213381614545359E-3</v>
      </c>
      <c r="L208" s="55">
        <f t="shared" ca="1" si="49"/>
        <v>4.123358378375232E-5</v>
      </c>
      <c r="M208" s="55">
        <f t="shared" ca="1" si="52"/>
        <v>5.5490457762851734E-4</v>
      </c>
      <c r="N208" s="55">
        <f t="shared" ca="1" si="53"/>
        <v>8.1570848129177364E-4</v>
      </c>
      <c r="O208" s="55">
        <f t="shared" ca="1" si="54"/>
        <v>9.5541255152516852E-2</v>
      </c>
      <c r="P208" s="33">
        <f t="shared" ca="1" si="50"/>
        <v>6.4213381614545359E-3</v>
      </c>
    </row>
    <row r="209" spans="4:16">
      <c r="D209" s="63">
        <f t="shared" si="51"/>
        <v>0</v>
      </c>
      <c r="E209" s="63">
        <f t="shared" si="51"/>
        <v>0</v>
      </c>
      <c r="F209" s="55">
        <f t="shared" si="44"/>
        <v>0</v>
      </c>
      <c r="G209" s="55">
        <f t="shared" si="45"/>
        <v>0</v>
      </c>
      <c r="H209" s="55">
        <f t="shared" si="46"/>
        <v>0</v>
      </c>
      <c r="I209" s="55">
        <f t="shared" si="47"/>
        <v>0</v>
      </c>
      <c r="J209" s="55">
        <f t="shared" si="48"/>
        <v>0</v>
      </c>
      <c r="K209" s="55">
        <f t="shared" ca="1" si="43"/>
        <v>-6.4213381614545359E-3</v>
      </c>
      <c r="L209" s="55">
        <f t="shared" ca="1" si="49"/>
        <v>4.123358378375232E-5</v>
      </c>
      <c r="M209" s="55">
        <f t="shared" ca="1" si="52"/>
        <v>5.5490457762851734E-4</v>
      </c>
      <c r="N209" s="55">
        <f t="shared" ca="1" si="53"/>
        <v>8.1570848129177364E-4</v>
      </c>
      <c r="O209" s="55">
        <f t="shared" ca="1" si="54"/>
        <v>9.5541255152516852E-2</v>
      </c>
      <c r="P209" s="33">
        <f t="shared" ca="1" si="50"/>
        <v>6.4213381614545359E-3</v>
      </c>
    </row>
    <row r="210" spans="4:16">
      <c r="D210" s="63">
        <f t="shared" si="51"/>
        <v>0</v>
      </c>
      <c r="E210" s="63">
        <f t="shared" si="51"/>
        <v>0</v>
      </c>
      <c r="F210" s="55">
        <f t="shared" si="44"/>
        <v>0</v>
      </c>
      <c r="G210" s="55">
        <f t="shared" si="45"/>
        <v>0</v>
      </c>
      <c r="H210" s="55">
        <f t="shared" si="46"/>
        <v>0</v>
      </c>
      <c r="I210" s="55">
        <f t="shared" si="47"/>
        <v>0</v>
      </c>
      <c r="J210" s="55">
        <f t="shared" si="48"/>
        <v>0</v>
      </c>
      <c r="K210" s="55">
        <f t="shared" ca="1" si="43"/>
        <v>-6.4213381614545359E-3</v>
      </c>
      <c r="L210" s="55">
        <f t="shared" ca="1" si="49"/>
        <v>4.123358378375232E-5</v>
      </c>
      <c r="M210" s="55">
        <f t="shared" ca="1" si="52"/>
        <v>5.5490457762851734E-4</v>
      </c>
      <c r="N210" s="55">
        <f t="shared" ca="1" si="53"/>
        <v>8.1570848129177364E-4</v>
      </c>
      <c r="O210" s="55">
        <f t="shared" ca="1" si="54"/>
        <v>9.5541255152516852E-2</v>
      </c>
      <c r="P210" s="33">
        <f t="shared" ca="1" si="50"/>
        <v>6.4213381614545359E-3</v>
      </c>
    </row>
    <row r="211" spans="4:16">
      <c r="D211" s="63">
        <f t="shared" si="51"/>
        <v>0</v>
      </c>
      <c r="E211" s="63">
        <f t="shared" si="51"/>
        <v>0</v>
      </c>
      <c r="F211" s="55">
        <f t="shared" si="44"/>
        <v>0</v>
      </c>
      <c r="G211" s="55">
        <f t="shared" si="45"/>
        <v>0</v>
      </c>
      <c r="H211" s="55">
        <f t="shared" si="46"/>
        <v>0</v>
      </c>
      <c r="I211" s="55">
        <f t="shared" si="47"/>
        <v>0</v>
      </c>
      <c r="J211" s="55">
        <f t="shared" si="48"/>
        <v>0</v>
      </c>
      <c r="K211" s="55">
        <f t="shared" ca="1" si="43"/>
        <v>-6.4213381614545359E-3</v>
      </c>
      <c r="L211" s="55">
        <f t="shared" ca="1" si="49"/>
        <v>4.123358378375232E-5</v>
      </c>
      <c r="M211" s="55">
        <f t="shared" ca="1" si="52"/>
        <v>5.5490457762851734E-4</v>
      </c>
      <c r="N211" s="55">
        <f t="shared" ca="1" si="53"/>
        <v>8.1570848129177364E-4</v>
      </c>
      <c r="O211" s="55">
        <f t="shared" ca="1" si="54"/>
        <v>9.5541255152516852E-2</v>
      </c>
      <c r="P211" s="33">
        <f t="shared" ca="1" si="50"/>
        <v>6.4213381614545359E-3</v>
      </c>
    </row>
    <row r="212" spans="4:16">
      <c r="D212" s="63">
        <f t="shared" si="51"/>
        <v>0</v>
      </c>
      <c r="E212" s="63">
        <f t="shared" si="51"/>
        <v>0</v>
      </c>
      <c r="F212" s="55">
        <f t="shared" si="44"/>
        <v>0</v>
      </c>
      <c r="G212" s="55">
        <f t="shared" si="45"/>
        <v>0</v>
      </c>
      <c r="H212" s="55">
        <f t="shared" si="46"/>
        <v>0</v>
      </c>
      <c r="I212" s="55">
        <f t="shared" si="47"/>
        <v>0</v>
      </c>
      <c r="J212" s="55">
        <f t="shared" si="48"/>
        <v>0</v>
      </c>
      <c r="K212" s="55">
        <f t="shared" ca="1" si="43"/>
        <v>-6.4213381614545359E-3</v>
      </c>
      <c r="L212" s="55">
        <f t="shared" ca="1" si="49"/>
        <v>4.123358378375232E-5</v>
      </c>
      <c r="M212" s="55">
        <f t="shared" ca="1" si="52"/>
        <v>5.5490457762851734E-4</v>
      </c>
      <c r="N212" s="55">
        <f t="shared" ca="1" si="53"/>
        <v>8.1570848129177364E-4</v>
      </c>
      <c r="O212" s="55">
        <f t="shared" ca="1" si="54"/>
        <v>9.5541255152516852E-2</v>
      </c>
      <c r="P212" s="33">
        <f t="shared" ca="1" si="50"/>
        <v>6.4213381614545359E-3</v>
      </c>
    </row>
    <row r="213" spans="4:16">
      <c r="D213" s="63">
        <f t="shared" si="51"/>
        <v>0</v>
      </c>
      <c r="E213" s="63">
        <f t="shared" si="51"/>
        <v>0</v>
      </c>
      <c r="F213" s="55">
        <f t="shared" si="44"/>
        <v>0</v>
      </c>
      <c r="G213" s="55">
        <f t="shared" si="45"/>
        <v>0</v>
      </c>
      <c r="H213" s="55">
        <f t="shared" si="46"/>
        <v>0</v>
      </c>
      <c r="I213" s="55">
        <f t="shared" si="47"/>
        <v>0</v>
      </c>
      <c r="J213" s="55">
        <f t="shared" si="48"/>
        <v>0</v>
      </c>
      <c r="K213" s="55">
        <f t="shared" ref="K213:K276" ca="1" si="55">+E$4+E$5*D213+E$6*D213^2</f>
        <v>-6.4213381614545359E-3</v>
      </c>
      <c r="L213" s="55">
        <f t="shared" ca="1" si="49"/>
        <v>4.123358378375232E-5</v>
      </c>
      <c r="M213" s="55">
        <f t="shared" ca="1" si="52"/>
        <v>5.5490457762851734E-4</v>
      </c>
      <c r="N213" s="55">
        <f t="shared" ca="1" si="53"/>
        <v>8.1570848129177364E-4</v>
      </c>
      <c r="O213" s="55">
        <f t="shared" ca="1" si="54"/>
        <v>9.5541255152516852E-2</v>
      </c>
      <c r="P213" s="33">
        <f t="shared" ca="1" si="50"/>
        <v>6.4213381614545359E-3</v>
      </c>
    </row>
    <row r="214" spans="4:16">
      <c r="D214" s="63">
        <f t="shared" si="51"/>
        <v>0</v>
      </c>
      <c r="E214" s="63">
        <f t="shared" si="51"/>
        <v>0</v>
      </c>
      <c r="F214" s="55">
        <f t="shared" ref="F214:F277" si="56">D214*D214</f>
        <v>0</v>
      </c>
      <c r="G214" s="55">
        <f t="shared" ref="G214:G277" si="57">D214*F214</f>
        <v>0</v>
      </c>
      <c r="H214" s="55">
        <f t="shared" ref="H214:H277" si="58">F214*F214</f>
        <v>0</v>
      </c>
      <c r="I214" s="55">
        <f t="shared" ref="I214:I277" si="59">E214*D214</f>
        <v>0</v>
      </c>
      <c r="J214" s="55">
        <f t="shared" ref="J214:J277" si="60">I214*D214</f>
        <v>0</v>
      </c>
      <c r="K214" s="55">
        <f t="shared" ca="1" si="55"/>
        <v>-6.4213381614545359E-3</v>
      </c>
      <c r="L214" s="55">
        <f t="shared" ref="L214:L277" ca="1" si="61">+(K214-E214)^2</f>
        <v>4.123358378375232E-5</v>
      </c>
      <c r="M214" s="55">
        <f t="shared" ca="1" si="52"/>
        <v>5.5490457762851734E-4</v>
      </c>
      <c r="N214" s="55">
        <f t="shared" ca="1" si="53"/>
        <v>8.1570848129177364E-4</v>
      </c>
      <c r="O214" s="55">
        <f t="shared" ca="1" si="54"/>
        <v>9.5541255152516852E-2</v>
      </c>
      <c r="P214" s="33">
        <f t="shared" ref="P214:P277" ca="1" si="62">+E214-K214</f>
        <v>6.4213381614545359E-3</v>
      </c>
    </row>
    <row r="215" spans="4:16">
      <c r="D215" s="63">
        <f t="shared" si="51"/>
        <v>0</v>
      </c>
      <c r="E215" s="63">
        <f t="shared" si="51"/>
        <v>0</v>
      </c>
      <c r="F215" s="55">
        <f t="shared" si="56"/>
        <v>0</v>
      </c>
      <c r="G215" s="55">
        <f t="shared" si="57"/>
        <v>0</v>
      </c>
      <c r="H215" s="55">
        <f t="shared" si="58"/>
        <v>0</v>
      </c>
      <c r="I215" s="55">
        <f t="shared" si="59"/>
        <v>0</v>
      </c>
      <c r="J215" s="55">
        <f t="shared" si="60"/>
        <v>0</v>
      </c>
      <c r="K215" s="55">
        <f t="shared" ca="1" si="55"/>
        <v>-6.4213381614545359E-3</v>
      </c>
      <c r="L215" s="55">
        <f t="shared" ca="1" si="61"/>
        <v>4.123358378375232E-5</v>
      </c>
      <c r="M215" s="55">
        <f t="shared" ca="1" si="52"/>
        <v>5.5490457762851734E-4</v>
      </c>
      <c r="N215" s="55">
        <f t="shared" ca="1" si="53"/>
        <v>8.1570848129177364E-4</v>
      </c>
      <c r="O215" s="55">
        <f t="shared" ca="1" si="54"/>
        <v>9.5541255152516852E-2</v>
      </c>
      <c r="P215" s="33">
        <f t="shared" ca="1" si="62"/>
        <v>6.4213381614545359E-3</v>
      </c>
    </row>
    <row r="216" spans="4:16">
      <c r="D216" s="63">
        <f t="shared" si="51"/>
        <v>0</v>
      </c>
      <c r="E216" s="63">
        <f t="shared" si="51"/>
        <v>0</v>
      </c>
      <c r="F216" s="55">
        <f t="shared" si="56"/>
        <v>0</v>
      </c>
      <c r="G216" s="55">
        <f t="shared" si="57"/>
        <v>0</v>
      </c>
      <c r="H216" s="55">
        <f t="shared" si="58"/>
        <v>0</v>
      </c>
      <c r="I216" s="55">
        <f t="shared" si="59"/>
        <v>0</v>
      </c>
      <c r="J216" s="55">
        <f t="shared" si="60"/>
        <v>0</v>
      </c>
      <c r="K216" s="55">
        <f t="shared" ca="1" si="55"/>
        <v>-6.4213381614545359E-3</v>
      </c>
      <c r="L216" s="55">
        <f t="shared" ca="1" si="61"/>
        <v>4.123358378375232E-5</v>
      </c>
      <c r="M216" s="55">
        <f t="shared" ca="1" si="52"/>
        <v>5.5490457762851734E-4</v>
      </c>
      <c r="N216" s="55">
        <f t="shared" ca="1" si="53"/>
        <v>8.1570848129177364E-4</v>
      </c>
      <c r="O216" s="55">
        <f t="shared" ca="1" si="54"/>
        <v>9.5541255152516852E-2</v>
      </c>
      <c r="P216" s="33">
        <f t="shared" ca="1" si="62"/>
        <v>6.4213381614545359E-3</v>
      </c>
    </row>
    <row r="217" spans="4:16">
      <c r="D217" s="63">
        <f t="shared" si="51"/>
        <v>0</v>
      </c>
      <c r="E217" s="63">
        <f t="shared" si="51"/>
        <v>0</v>
      </c>
      <c r="F217" s="55">
        <f t="shared" si="56"/>
        <v>0</v>
      </c>
      <c r="G217" s="55">
        <f t="shared" si="57"/>
        <v>0</v>
      </c>
      <c r="H217" s="55">
        <f t="shared" si="58"/>
        <v>0</v>
      </c>
      <c r="I217" s="55">
        <f t="shared" si="59"/>
        <v>0</v>
      </c>
      <c r="J217" s="55">
        <f t="shared" si="60"/>
        <v>0</v>
      </c>
      <c r="K217" s="55">
        <f t="shared" ca="1" si="55"/>
        <v>-6.4213381614545359E-3</v>
      </c>
      <c r="L217" s="55">
        <f t="shared" ca="1" si="61"/>
        <v>4.123358378375232E-5</v>
      </c>
      <c r="M217" s="55">
        <f t="shared" ca="1" si="52"/>
        <v>5.5490457762851734E-4</v>
      </c>
      <c r="N217" s="55">
        <f t="shared" ca="1" si="53"/>
        <v>8.1570848129177364E-4</v>
      </c>
      <c r="O217" s="55">
        <f t="shared" ca="1" si="54"/>
        <v>9.5541255152516852E-2</v>
      </c>
      <c r="P217" s="33">
        <f t="shared" ca="1" si="62"/>
        <v>6.4213381614545359E-3</v>
      </c>
    </row>
    <row r="218" spans="4:16">
      <c r="D218" s="63">
        <f t="shared" si="51"/>
        <v>0</v>
      </c>
      <c r="E218" s="63">
        <f t="shared" si="51"/>
        <v>0</v>
      </c>
      <c r="F218" s="55">
        <f t="shared" si="56"/>
        <v>0</v>
      </c>
      <c r="G218" s="55">
        <f t="shared" si="57"/>
        <v>0</v>
      </c>
      <c r="H218" s="55">
        <f t="shared" si="58"/>
        <v>0</v>
      </c>
      <c r="I218" s="55">
        <f t="shared" si="59"/>
        <v>0</v>
      </c>
      <c r="J218" s="55">
        <f t="shared" si="60"/>
        <v>0</v>
      </c>
      <c r="K218" s="55">
        <f t="shared" ca="1" si="55"/>
        <v>-6.4213381614545359E-3</v>
      </c>
      <c r="L218" s="55">
        <f t="shared" ca="1" si="61"/>
        <v>4.123358378375232E-5</v>
      </c>
      <c r="M218" s="55">
        <f t="shared" ca="1" si="52"/>
        <v>5.5490457762851734E-4</v>
      </c>
      <c r="N218" s="55">
        <f t="shared" ca="1" si="53"/>
        <v>8.1570848129177364E-4</v>
      </c>
      <c r="O218" s="55">
        <f t="shared" ca="1" si="54"/>
        <v>9.5541255152516852E-2</v>
      </c>
      <c r="P218" s="33">
        <f t="shared" ca="1" si="62"/>
        <v>6.4213381614545359E-3</v>
      </c>
    </row>
    <row r="219" spans="4:16">
      <c r="D219" s="63">
        <f t="shared" si="51"/>
        <v>0</v>
      </c>
      <c r="E219" s="63">
        <f t="shared" si="51"/>
        <v>0</v>
      </c>
      <c r="F219" s="55">
        <f t="shared" si="56"/>
        <v>0</v>
      </c>
      <c r="G219" s="55">
        <f t="shared" si="57"/>
        <v>0</v>
      </c>
      <c r="H219" s="55">
        <f t="shared" si="58"/>
        <v>0</v>
      </c>
      <c r="I219" s="55">
        <f t="shared" si="59"/>
        <v>0</v>
      </c>
      <c r="J219" s="55">
        <f t="shared" si="60"/>
        <v>0</v>
      </c>
      <c r="K219" s="55">
        <f t="shared" ca="1" si="55"/>
        <v>-6.4213381614545359E-3</v>
      </c>
      <c r="L219" s="55">
        <f t="shared" ca="1" si="61"/>
        <v>4.123358378375232E-5</v>
      </c>
      <c r="M219" s="55">
        <f t="shared" ca="1" si="52"/>
        <v>5.5490457762851734E-4</v>
      </c>
      <c r="N219" s="55">
        <f t="shared" ca="1" si="53"/>
        <v>8.1570848129177364E-4</v>
      </c>
      <c r="O219" s="55">
        <f t="shared" ca="1" si="54"/>
        <v>9.5541255152516852E-2</v>
      </c>
      <c r="P219" s="33">
        <f t="shared" ca="1" si="62"/>
        <v>6.4213381614545359E-3</v>
      </c>
    </row>
    <row r="220" spans="4:16">
      <c r="D220" s="63">
        <f t="shared" si="51"/>
        <v>0</v>
      </c>
      <c r="E220" s="63">
        <f t="shared" si="51"/>
        <v>0</v>
      </c>
      <c r="F220" s="55">
        <f t="shared" si="56"/>
        <v>0</v>
      </c>
      <c r="G220" s="55">
        <f t="shared" si="57"/>
        <v>0</v>
      </c>
      <c r="H220" s="55">
        <f t="shared" si="58"/>
        <v>0</v>
      </c>
      <c r="I220" s="55">
        <f t="shared" si="59"/>
        <v>0</v>
      </c>
      <c r="J220" s="55">
        <f t="shared" si="60"/>
        <v>0</v>
      </c>
      <c r="K220" s="55">
        <f t="shared" ca="1" si="55"/>
        <v>-6.4213381614545359E-3</v>
      </c>
      <c r="L220" s="55">
        <f t="shared" ca="1" si="61"/>
        <v>4.123358378375232E-5</v>
      </c>
      <c r="M220" s="55">
        <f t="shared" ca="1" si="52"/>
        <v>5.5490457762851734E-4</v>
      </c>
      <c r="N220" s="55">
        <f t="shared" ca="1" si="53"/>
        <v>8.1570848129177364E-4</v>
      </c>
      <c r="O220" s="55">
        <f t="shared" ca="1" si="54"/>
        <v>9.5541255152516852E-2</v>
      </c>
      <c r="P220" s="33">
        <f t="shared" ca="1" si="62"/>
        <v>6.4213381614545359E-3</v>
      </c>
    </row>
    <row r="221" spans="4:16">
      <c r="D221" s="63">
        <f t="shared" si="51"/>
        <v>0</v>
      </c>
      <c r="E221" s="63">
        <f t="shared" si="51"/>
        <v>0</v>
      </c>
      <c r="F221" s="55">
        <f t="shared" si="56"/>
        <v>0</v>
      </c>
      <c r="G221" s="55">
        <f t="shared" si="57"/>
        <v>0</v>
      </c>
      <c r="H221" s="55">
        <f t="shared" si="58"/>
        <v>0</v>
      </c>
      <c r="I221" s="55">
        <f t="shared" si="59"/>
        <v>0</v>
      </c>
      <c r="J221" s="55">
        <f t="shared" si="60"/>
        <v>0</v>
      </c>
      <c r="K221" s="55">
        <f t="shared" ca="1" si="55"/>
        <v>-6.4213381614545359E-3</v>
      </c>
      <c r="L221" s="55">
        <f t="shared" ca="1" si="61"/>
        <v>4.123358378375232E-5</v>
      </c>
      <c r="M221" s="55">
        <f t="shared" ca="1" si="52"/>
        <v>5.5490457762851734E-4</v>
      </c>
      <c r="N221" s="55">
        <f t="shared" ca="1" si="53"/>
        <v>8.1570848129177364E-4</v>
      </c>
      <c r="O221" s="55">
        <f t="shared" ca="1" si="54"/>
        <v>9.5541255152516852E-2</v>
      </c>
      <c r="P221" s="33">
        <f t="shared" ca="1" si="62"/>
        <v>6.4213381614545359E-3</v>
      </c>
    </row>
    <row r="222" spans="4:16">
      <c r="D222" s="63">
        <f t="shared" si="51"/>
        <v>0</v>
      </c>
      <c r="E222" s="63">
        <f t="shared" si="51"/>
        <v>0</v>
      </c>
      <c r="F222" s="55">
        <f t="shared" si="56"/>
        <v>0</v>
      </c>
      <c r="G222" s="55">
        <f t="shared" si="57"/>
        <v>0</v>
      </c>
      <c r="H222" s="55">
        <f t="shared" si="58"/>
        <v>0</v>
      </c>
      <c r="I222" s="55">
        <f t="shared" si="59"/>
        <v>0</v>
      </c>
      <c r="J222" s="55">
        <f t="shared" si="60"/>
        <v>0</v>
      </c>
      <c r="K222" s="55">
        <f t="shared" ca="1" si="55"/>
        <v>-6.4213381614545359E-3</v>
      </c>
      <c r="L222" s="55">
        <f t="shared" ca="1" si="61"/>
        <v>4.123358378375232E-5</v>
      </c>
      <c r="M222" s="55">
        <f t="shared" ca="1" si="52"/>
        <v>5.5490457762851734E-4</v>
      </c>
      <c r="N222" s="55">
        <f t="shared" ca="1" si="53"/>
        <v>8.1570848129177364E-4</v>
      </c>
      <c r="O222" s="55">
        <f t="shared" ca="1" si="54"/>
        <v>9.5541255152516852E-2</v>
      </c>
      <c r="P222" s="33">
        <f t="shared" ca="1" si="62"/>
        <v>6.4213381614545359E-3</v>
      </c>
    </row>
    <row r="223" spans="4:16">
      <c r="D223" s="63">
        <f t="shared" si="51"/>
        <v>0</v>
      </c>
      <c r="E223" s="63">
        <f t="shared" si="51"/>
        <v>0</v>
      </c>
      <c r="F223" s="55">
        <f t="shared" si="56"/>
        <v>0</v>
      </c>
      <c r="G223" s="55">
        <f t="shared" si="57"/>
        <v>0</v>
      </c>
      <c r="H223" s="55">
        <f t="shared" si="58"/>
        <v>0</v>
      </c>
      <c r="I223" s="55">
        <f t="shared" si="59"/>
        <v>0</v>
      </c>
      <c r="J223" s="55">
        <f t="shared" si="60"/>
        <v>0</v>
      </c>
      <c r="K223" s="55">
        <f t="shared" ca="1" si="55"/>
        <v>-6.4213381614545359E-3</v>
      </c>
      <c r="L223" s="55">
        <f t="shared" ca="1" si="61"/>
        <v>4.123358378375232E-5</v>
      </c>
      <c r="M223" s="55">
        <f t="shared" ca="1" si="52"/>
        <v>5.5490457762851734E-4</v>
      </c>
      <c r="N223" s="55">
        <f t="shared" ca="1" si="53"/>
        <v>8.1570848129177364E-4</v>
      </c>
      <c r="O223" s="55">
        <f t="shared" ca="1" si="54"/>
        <v>9.5541255152516852E-2</v>
      </c>
      <c r="P223" s="33">
        <f t="shared" ca="1" si="62"/>
        <v>6.4213381614545359E-3</v>
      </c>
    </row>
    <row r="224" spans="4:16">
      <c r="D224" s="63">
        <f t="shared" si="51"/>
        <v>0</v>
      </c>
      <c r="E224" s="63">
        <f t="shared" si="51"/>
        <v>0</v>
      </c>
      <c r="F224" s="55">
        <f t="shared" si="56"/>
        <v>0</v>
      </c>
      <c r="G224" s="55">
        <f t="shared" si="57"/>
        <v>0</v>
      </c>
      <c r="H224" s="55">
        <f t="shared" si="58"/>
        <v>0</v>
      </c>
      <c r="I224" s="55">
        <f t="shared" si="59"/>
        <v>0</v>
      </c>
      <c r="J224" s="55">
        <f t="shared" si="60"/>
        <v>0</v>
      </c>
      <c r="K224" s="55">
        <f t="shared" ca="1" si="55"/>
        <v>-6.4213381614545359E-3</v>
      </c>
      <c r="L224" s="55">
        <f t="shared" ca="1" si="61"/>
        <v>4.123358378375232E-5</v>
      </c>
      <c r="M224" s="55">
        <f t="shared" ca="1" si="52"/>
        <v>5.5490457762851734E-4</v>
      </c>
      <c r="N224" s="55">
        <f t="shared" ca="1" si="53"/>
        <v>8.1570848129177364E-4</v>
      </c>
      <c r="O224" s="55">
        <f t="shared" ca="1" si="54"/>
        <v>9.5541255152516852E-2</v>
      </c>
      <c r="P224" s="33">
        <f t="shared" ca="1" si="62"/>
        <v>6.4213381614545359E-3</v>
      </c>
    </row>
    <row r="225" spans="4:16">
      <c r="D225" s="63">
        <f t="shared" si="51"/>
        <v>0</v>
      </c>
      <c r="E225" s="63">
        <f t="shared" si="51"/>
        <v>0</v>
      </c>
      <c r="F225" s="55">
        <f t="shared" si="56"/>
        <v>0</v>
      </c>
      <c r="G225" s="55">
        <f t="shared" si="57"/>
        <v>0</v>
      </c>
      <c r="H225" s="55">
        <f t="shared" si="58"/>
        <v>0</v>
      </c>
      <c r="I225" s="55">
        <f t="shared" si="59"/>
        <v>0</v>
      </c>
      <c r="J225" s="55">
        <f t="shared" si="60"/>
        <v>0</v>
      </c>
      <c r="K225" s="55">
        <f t="shared" ca="1" si="55"/>
        <v>-6.4213381614545359E-3</v>
      </c>
      <c r="L225" s="55">
        <f t="shared" ca="1" si="61"/>
        <v>4.123358378375232E-5</v>
      </c>
      <c r="M225" s="55">
        <f t="shared" ca="1" si="52"/>
        <v>5.5490457762851734E-4</v>
      </c>
      <c r="N225" s="55">
        <f t="shared" ca="1" si="53"/>
        <v>8.1570848129177364E-4</v>
      </c>
      <c r="O225" s="55">
        <f t="shared" ca="1" si="54"/>
        <v>9.5541255152516852E-2</v>
      </c>
      <c r="P225" s="33">
        <f t="shared" ca="1" si="62"/>
        <v>6.4213381614545359E-3</v>
      </c>
    </row>
    <row r="226" spans="4:16">
      <c r="D226" s="63">
        <f t="shared" si="51"/>
        <v>0</v>
      </c>
      <c r="E226" s="63">
        <f t="shared" si="51"/>
        <v>0</v>
      </c>
      <c r="F226" s="55">
        <f t="shared" si="56"/>
        <v>0</v>
      </c>
      <c r="G226" s="55">
        <f t="shared" si="57"/>
        <v>0</v>
      </c>
      <c r="H226" s="55">
        <f t="shared" si="58"/>
        <v>0</v>
      </c>
      <c r="I226" s="55">
        <f t="shared" si="59"/>
        <v>0</v>
      </c>
      <c r="J226" s="55">
        <f t="shared" si="60"/>
        <v>0</v>
      </c>
      <c r="K226" s="55">
        <f t="shared" ca="1" si="55"/>
        <v>-6.4213381614545359E-3</v>
      </c>
      <c r="L226" s="55">
        <f t="shared" ca="1" si="61"/>
        <v>4.123358378375232E-5</v>
      </c>
      <c r="M226" s="55">
        <f t="shared" ca="1" si="52"/>
        <v>5.5490457762851734E-4</v>
      </c>
      <c r="N226" s="55">
        <f t="shared" ca="1" si="53"/>
        <v>8.1570848129177364E-4</v>
      </c>
      <c r="O226" s="55">
        <f t="shared" ca="1" si="54"/>
        <v>9.5541255152516852E-2</v>
      </c>
      <c r="P226" s="33">
        <f t="shared" ca="1" si="62"/>
        <v>6.4213381614545359E-3</v>
      </c>
    </row>
    <row r="227" spans="4:16">
      <c r="D227" s="63">
        <f t="shared" si="51"/>
        <v>0</v>
      </c>
      <c r="E227" s="63">
        <f t="shared" si="51"/>
        <v>0</v>
      </c>
      <c r="F227" s="55">
        <f t="shared" si="56"/>
        <v>0</v>
      </c>
      <c r="G227" s="55">
        <f t="shared" si="57"/>
        <v>0</v>
      </c>
      <c r="H227" s="55">
        <f t="shared" si="58"/>
        <v>0</v>
      </c>
      <c r="I227" s="55">
        <f t="shared" si="59"/>
        <v>0</v>
      </c>
      <c r="J227" s="55">
        <f t="shared" si="60"/>
        <v>0</v>
      </c>
      <c r="K227" s="55">
        <f t="shared" ca="1" si="55"/>
        <v>-6.4213381614545359E-3</v>
      </c>
      <c r="L227" s="55">
        <f t="shared" ca="1" si="61"/>
        <v>4.123358378375232E-5</v>
      </c>
      <c r="M227" s="55">
        <f t="shared" ca="1" si="52"/>
        <v>5.5490457762851734E-4</v>
      </c>
      <c r="N227" s="55">
        <f t="shared" ca="1" si="53"/>
        <v>8.1570848129177364E-4</v>
      </c>
      <c r="O227" s="55">
        <f t="shared" ca="1" si="54"/>
        <v>9.5541255152516852E-2</v>
      </c>
      <c r="P227" s="33">
        <f t="shared" ca="1" si="62"/>
        <v>6.4213381614545359E-3</v>
      </c>
    </row>
    <row r="228" spans="4:16">
      <c r="D228" s="63">
        <f t="shared" si="51"/>
        <v>0</v>
      </c>
      <c r="E228" s="63">
        <f t="shared" si="51"/>
        <v>0</v>
      </c>
      <c r="F228" s="55">
        <f t="shared" si="56"/>
        <v>0</v>
      </c>
      <c r="G228" s="55">
        <f t="shared" si="57"/>
        <v>0</v>
      </c>
      <c r="H228" s="55">
        <f t="shared" si="58"/>
        <v>0</v>
      </c>
      <c r="I228" s="55">
        <f t="shared" si="59"/>
        <v>0</v>
      </c>
      <c r="J228" s="55">
        <f t="shared" si="60"/>
        <v>0</v>
      </c>
      <c r="K228" s="55">
        <f t="shared" ca="1" si="55"/>
        <v>-6.4213381614545359E-3</v>
      </c>
      <c r="L228" s="55">
        <f t="shared" ca="1" si="61"/>
        <v>4.123358378375232E-5</v>
      </c>
      <c r="M228" s="55">
        <f t="shared" ca="1" si="52"/>
        <v>5.5490457762851734E-4</v>
      </c>
      <c r="N228" s="55">
        <f t="shared" ca="1" si="53"/>
        <v>8.1570848129177364E-4</v>
      </c>
      <c r="O228" s="55">
        <f t="shared" ca="1" si="54"/>
        <v>9.5541255152516852E-2</v>
      </c>
      <c r="P228" s="33">
        <f t="shared" ca="1" si="62"/>
        <v>6.4213381614545359E-3</v>
      </c>
    </row>
    <row r="229" spans="4:16">
      <c r="D229" s="63">
        <f t="shared" si="51"/>
        <v>0</v>
      </c>
      <c r="E229" s="63">
        <f t="shared" si="51"/>
        <v>0</v>
      </c>
      <c r="F229" s="55">
        <f t="shared" si="56"/>
        <v>0</v>
      </c>
      <c r="G229" s="55">
        <f t="shared" si="57"/>
        <v>0</v>
      </c>
      <c r="H229" s="55">
        <f t="shared" si="58"/>
        <v>0</v>
      </c>
      <c r="I229" s="55">
        <f t="shared" si="59"/>
        <v>0</v>
      </c>
      <c r="J229" s="55">
        <f t="shared" si="60"/>
        <v>0</v>
      </c>
      <c r="K229" s="55">
        <f t="shared" ca="1" si="55"/>
        <v>-6.4213381614545359E-3</v>
      </c>
      <c r="L229" s="55">
        <f t="shared" ca="1" si="61"/>
        <v>4.123358378375232E-5</v>
      </c>
      <c r="M229" s="55">
        <f t="shared" ca="1" si="52"/>
        <v>5.5490457762851734E-4</v>
      </c>
      <c r="N229" s="55">
        <f t="shared" ca="1" si="53"/>
        <v>8.1570848129177364E-4</v>
      </c>
      <c r="O229" s="55">
        <f t="shared" ca="1" si="54"/>
        <v>9.5541255152516852E-2</v>
      </c>
      <c r="P229" s="33">
        <f t="shared" ca="1" si="62"/>
        <v>6.4213381614545359E-3</v>
      </c>
    </row>
    <row r="230" spans="4:16">
      <c r="D230" s="63">
        <f t="shared" si="51"/>
        <v>0</v>
      </c>
      <c r="E230" s="63">
        <f t="shared" si="51"/>
        <v>0</v>
      </c>
      <c r="F230" s="55">
        <f t="shared" si="56"/>
        <v>0</v>
      </c>
      <c r="G230" s="55">
        <f t="shared" si="57"/>
        <v>0</v>
      </c>
      <c r="H230" s="55">
        <f t="shared" si="58"/>
        <v>0</v>
      </c>
      <c r="I230" s="55">
        <f t="shared" si="59"/>
        <v>0</v>
      </c>
      <c r="J230" s="55">
        <f t="shared" si="60"/>
        <v>0</v>
      </c>
      <c r="K230" s="55">
        <f t="shared" ca="1" si="55"/>
        <v>-6.4213381614545359E-3</v>
      </c>
      <c r="L230" s="55">
        <f t="shared" ca="1" si="61"/>
        <v>4.123358378375232E-5</v>
      </c>
      <c r="M230" s="55">
        <f t="shared" ca="1" si="52"/>
        <v>5.5490457762851734E-4</v>
      </c>
      <c r="N230" s="55">
        <f t="shared" ca="1" si="53"/>
        <v>8.1570848129177364E-4</v>
      </c>
      <c r="O230" s="55">
        <f t="shared" ca="1" si="54"/>
        <v>9.5541255152516852E-2</v>
      </c>
      <c r="P230" s="33">
        <f t="shared" ca="1" si="62"/>
        <v>6.4213381614545359E-3</v>
      </c>
    </row>
    <row r="231" spans="4:16">
      <c r="D231" s="63">
        <f t="shared" si="51"/>
        <v>0</v>
      </c>
      <c r="E231" s="63">
        <f t="shared" si="51"/>
        <v>0</v>
      </c>
      <c r="F231" s="55">
        <f t="shared" si="56"/>
        <v>0</v>
      </c>
      <c r="G231" s="55">
        <f t="shared" si="57"/>
        <v>0</v>
      </c>
      <c r="H231" s="55">
        <f t="shared" si="58"/>
        <v>0</v>
      </c>
      <c r="I231" s="55">
        <f t="shared" si="59"/>
        <v>0</v>
      </c>
      <c r="J231" s="55">
        <f t="shared" si="60"/>
        <v>0</v>
      </c>
      <c r="K231" s="55">
        <f t="shared" ca="1" si="55"/>
        <v>-6.4213381614545359E-3</v>
      </c>
      <c r="L231" s="55">
        <f t="shared" ca="1" si="61"/>
        <v>4.123358378375232E-5</v>
      </c>
      <c r="M231" s="55">
        <f t="shared" ca="1" si="52"/>
        <v>5.5490457762851734E-4</v>
      </c>
      <c r="N231" s="55">
        <f t="shared" ca="1" si="53"/>
        <v>8.1570848129177364E-4</v>
      </c>
      <c r="O231" s="55">
        <f t="shared" ca="1" si="54"/>
        <v>9.5541255152516852E-2</v>
      </c>
      <c r="P231" s="33">
        <f t="shared" ca="1" si="62"/>
        <v>6.4213381614545359E-3</v>
      </c>
    </row>
    <row r="232" spans="4:16">
      <c r="D232" s="63">
        <f t="shared" si="51"/>
        <v>0</v>
      </c>
      <c r="E232" s="63">
        <f t="shared" si="51"/>
        <v>0</v>
      </c>
      <c r="F232" s="55">
        <f t="shared" si="56"/>
        <v>0</v>
      </c>
      <c r="G232" s="55">
        <f t="shared" si="57"/>
        <v>0</v>
      </c>
      <c r="H232" s="55">
        <f t="shared" si="58"/>
        <v>0</v>
      </c>
      <c r="I232" s="55">
        <f t="shared" si="59"/>
        <v>0</v>
      </c>
      <c r="J232" s="55">
        <f t="shared" si="60"/>
        <v>0</v>
      </c>
      <c r="K232" s="55">
        <f t="shared" ca="1" si="55"/>
        <v>-6.4213381614545359E-3</v>
      </c>
      <c r="L232" s="55">
        <f t="shared" ca="1" si="61"/>
        <v>4.123358378375232E-5</v>
      </c>
      <c r="M232" s="55">
        <f t="shared" ca="1" si="52"/>
        <v>5.5490457762851734E-4</v>
      </c>
      <c r="N232" s="55">
        <f t="shared" ca="1" si="53"/>
        <v>8.1570848129177364E-4</v>
      </c>
      <c r="O232" s="55">
        <f t="shared" ca="1" si="54"/>
        <v>9.5541255152516852E-2</v>
      </c>
      <c r="P232" s="33">
        <f t="shared" ca="1" si="62"/>
        <v>6.4213381614545359E-3</v>
      </c>
    </row>
    <row r="233" spans="4:16">
      <c r="D233" s="63">
        <f t="shared" si="51"/>
        <v>0</v>
      </c>
      <c r="E233" s="63">
        <f t="shared" si="51"/>
        <v>0</v>
      </c>
      <c r="F233" s="55">
        <f t="shared" si="56"/>
        <v>0</v>
      </c>
      <c r="G233" s="55">
        <f t="shared" si="57"/>
        <v>0</v>
      </c>
      <c r="H233" s="55">
        <f t="shared" si="58"/>
        <v>0</v>
      </c>
      <c r="I233" s="55">
        <f t="shared" si="59"/>
        <v>0</v>
      </c>
      <c r="J233" s="55">
        <f t="shared" si="60"/>
        <v>0</v>
      </c>
      <c r="K233" s="55">
        <f t="shared" ca="1" si="55"/>
        <v>-6.4213381614545359E-3</v>
      </c>
      <c r="L233" s="55">
        <f t="shared" ca="1" si="61"/>
        <v>4.123358378375232E-5</v>
      </c>
      <c r="M233" s="55">
        <f t="shared" ca="1" si="52"/>
        <v>5.5490457762851734E-4</v>
      </c>
      <c r="N233" s="55">
        <f t="shared" ca="1" si="53"/>
        <v>8.1570848129177364E-4</v>
      </c>
      <c r="O233" s="55">
        <f t="shared" ca="1" si="54"/>
        <v>9.5541255152516852E-2</v>
      </c>
      <c r="P233" s="33">
        <f t="shared" ca="1" si="62"/>
        <v>6.4213381614545359E-3</v>
      </c>
    </row>
    <row r="234" spans="4:16">
      <c r="D234" s="63">
        <f t="shared" si="51"/>
        <v>0</v>
      </c>
      <c r="E234" s="63">
        <f t="shared" si="51"/>
        <v>0</v>
      </c>
      <c r="F234" s="55">
        <f t="shared" si="56"/>
        <v>0</v>
      </c>
      <c r="G234" s="55">
        <f t="shared" si="57"/>
        <v>0</v>
      </c>
      <c r="H234" s="55">
        <f t="shared" si="58"/>
        <v>0</v>
      </c>
      <c r="I234" s="55">
        <f t="shared" si="59"/>
        <v>0</v>
      </c>
      <c r="J234" s="55">
        <f t="shared" si="60"/>
        <v>0</v>
      </c>
      <c r="K234" s="55">
        <f t="shared" ca="1" si="55"/>
        <v>-6.4213381614545359E-3</v>
      </c>
      <c r="L234" s="55">
        <f t="shared" ca="1" si="61"/>
        <v>4.123358378375232E-5</v>
      </c>
      <c r="M234" s="55">
        <f t="shared" ca="1" si="52"/>
        <v>5.5490457762851734E-4</v>
      </c>
      <c r="N234" s="55">
        <f t="shared" ca="1" si="53"/>
        <v>8.1570848129177364E-4</v>
      </c>
      <c r="O234" s="55">
        <f t="shared" ca="1" si="54"/>
        <v>9.5541255152516852E-2</v>
      </c>
      <c r="P234" s="33">
        <f t="shared" ca="1" si="62"/>
        <v>6.4213381614545359E-3</v>
      </c>
    </row>
    <row r="235" spans="4:16">
      <c r="D235" s="63">
        <f t="shared" si="51"/>
        <v>0</v>
      </c>
      <c r="E235" s="63">
        <f t="shared" si="51"/>
        <v>0</v>
      </c>
      <c r="F235" s="55">
        <f t="shared" si="56"/>
        <v>0</v>
      </c>
      <c r="G235" s="55">
        <f t="shared" si="57"/>
        <v>0</v>
      </c>
      <c r="H235" s="55">
        <f t="shared" si="58"/>
        <v>0</v>
      </c>
      <c r="I235" s="55">
        <f t="shared" si="59"/>
        <v>0</v>
      </c>
      <c r="J235" s="55">
        <f t="shared" si="60"/>
        <v>0</v>
      </c>
      <c r="K235" s="55">
        <f t="shared" ca="1" si="55"/>
        <v>-6.4213381614545359E-3</v>
      </c>
      <c r="L235" s="55">
        <f t="shared" ca="1" si="61"/>
        <v>4.123358378375232E-5</v>
      </c>
      <c r="M235" s="55">
        <f t="shared" ca="1" si="52"/>
        <v>5.5490457762851734E-4</v>
      </c>
      <c r="N235" s="55">
        <f t="shared" ca="1" si="53"/>
        <v>8.1570848129177364E-4</v>
      </c>
      <c r="O235" s="55">
        <f t="shared" ca="1" si="54"/>
        <v>9.5541255152516852E-2</v>
      </c>
      <c r="P235" s="33">
        <f t="shared" ca="1" si="62"/>
        <v>6.4213381614545359E-3</v>
      </c>
    </row>
    <row r="236" spans="4:16">
      <c r="D236" s="63">
        <f t="shared" si="51"/>
        <v>0</v>
      </c>
      <c r="E236" s="63">
        <f t="shared" si="51"/>
        <v>0</v>
      </c>
      <c r="F236" s="55">
        <f t="shared" si="56"/>
        <v>0</v>
      </c>
      <c r="G236" s="55">
        <f t="shared" si="57"/>
        <v>0</v>
      </c>
      <c r="H236" s="55">
        <f t="shared" si="58"/>
        <v>0</v>
      </c>
      <c r="I236" s="55">
        <f t="shared" si="59"/>
        <v>0</v>
      </c>
      <c r="J236" s="55">
        <f t="shared" si="60"/>
        <v>0</v>
      </c>
      <c r="K236" s="55">
        <f t="shared" ca="1" si="55"/>
        <v>-6.4213381614545359E-3</v>
      </c>
      <c r="L236" s="55">
        <f t="shared" ca="1" si="61"/>
        <v>4.123358378375232E-5</v>
      </c>
      <c r="M236" s="55">
        <f t="shared" ca="1" si="52"/>
        <v>5.5490457762851734E-4</v>
      </c>
      <c r="N236" s="55">
        <f t="shared" ca="1" si="53"/>
        <v>8.1570848129177364E-4</v>
      </c>
      <c r="O236" s="55">
        <f t="shared" ca="1" si="54"/>
        <v>9.5541255152516852E-2</v>
      </c>
      <c r="P236" s="33">
        <f t="shared" ca="1" si="62"/>
        <v>6.4213381614545359E-3</v>
      </c>
    </row>
    <row r="237" spans="4:16">
      <c r="D237" s="63">
        <f t="shared" si="51"/>
        <v>0</v>
      </c>
      <c r="E237" s="63">
        <f t="shared" si="51"/>
        <v>0</v>
      </c>
      <c r="F237" s="55">
        <f t="shared" si="56"/>
        <v>0</v>
      </c>
      <c r="G237" s="55">
        <f t="shared" si="57"/>
        <v>0</v>
      </c>
      <c r="H237" s="55">
        <f t="shared" si="58"/>
        <v>0</v>
      </c>
      <c r="I237" s="55">
        <f t="shared" si="59"/>
        <v>0</v>
      </c>
      <c r="J237" s="55">
        <f t="shared" si="60"/>
        <v>0</v>
      </c>
      <c r="K237" s="55">
        <f t="shared" ca="1" si="55"/>
        <v>-6.4213381614545359E-3</v>
      </c>
      <c r="L237" s="55">
        <f t="shared" ca="1" si="61"/>
        <v>4.123358378375232E-5</v>
      </c>
      <c r="M237" s="55">
        <f t="shared" ca="1" si="52"/>
        <v>5.5490457762851734E-4</v>
      </c>
      <c r="N237" s="55">
        <f t="shared" ca="1" si="53"/>
        <v>8.1570848129177364E-4</v>
      </c>
      <c r="O237" s="55">
        <f t="shared" ca="1" si="54"/>
        <v>9.5541255152516852E-2</v>
      </c>
      <c r="P237" s="33">
        <f t="shared" ca="1" si="62"/>
        <v>6.4213381614545359E-3</v>
      </c>
    </row>
    <row r="238" spans="4:16">
      <c r="D238" s="63">
        <f t="shared" si="51"/>
        <v>0</v>
      </c>
      <c r="E238" s="63">
        <f t="shared" si="51"/>
        <v>0</v>
      </c>
      <c r="F238" s="55">
        <f t="shared" si="56"/>
        <v>0</v>
      </c>
      <c r="G238" s="55">
        <f t="shared" si="57"/>
        <v>0</v>
      </c>
      <c r="H238" s="55">
        <f t="shared" si="58"/>
        <v>0</v>
      </c>
      <c r="I238" s="55">
        <f t="shared" si="59"/>
        <v>0</v>
      </c>
      <c r="J238" s="55">
        <f t="shared" si="60"/>
        <v>0</v>
      </c>
      <c r="K238" s="55">
        <f t="shared" ca="1" si="55"/>
        <v>-6.4213381614545359E-3</v>
      </c>
      <c r="L238" s="55">
        <f t="shared" ca="1" si="61"/>
        <v>4.123358378375232E-5</v>
      </c>
      <c r="M238" s="55">
        <f t="shared" ca="1" si="52"/>
        <v>5.5490457762851734E-4</v>
      </c>
      <c r="N238" s="55">
        <f t="shared" ca="1" si="53"/>
        <v>8.1570848129177364E-4</v>
      </c>
      <c r="O238" s="55">
        <f t="shared" ca="1" si="54"/>
        <v>9.5541255152516852E-2</v>
      </c>
      <c r="P238" s="33">
        <f t="shared" ca="1" si="62"/>
        <v>6.4213381614545359E-3</v>
      </c>
    </row>
    <row r="239" spans="4:16">
      <c r="D239" s="63">
        <f t="shared" si="51"/>
        <v>0</v>
      </c>
      <c r="E239" s="63">
        <f t="shared" si="51"/>
        <v>0</v>
      </c>
      <c r="F239" s="55">
        <f t="shared" si="56"/>
        <v>0</v>
      </c>
      <c r="G239" s="55">
        <f t="shared" si="57"/>
        <v>0</v>
      </c>
      <c r="H239" s="55">
        <f t="shared" si="58"/>
        <v>0</v>
      </c>
      <c r="I239" s="55">
        <f t="shared" si="59"/>
        <v>0</v>
      </c>
      <c r="J239" s="55">
        <f t="shared" si="60"/>
        <v>0</v>
      </c>
      <c r="K239" s="55">
        <f t="shared" ca="1" si="55"/>
        <v>-6.4213381614545359E-3</v>
      </c>
      <c r="L239" s="55">
        <f t="shared" ca="1" si="61"/>
        <v>4.123358378375232E-5</v>
      </c>
      <c r="M239" s="55">
        <f t="shared" ca="1" si="52"/>
        <v>5.5490457762851734E-4</v>
      </c>
      <c r="N239" s="55">
        <f t="shared" ca="1" si="53"/>
        <v>8.1570848129177364E-4</v>
      </c>
      <c r="O239" s="55">
        <f t="shared" ca="1" si="54"/>
        <v>9.5541255152516852E-2</v>
      </c>
      <c r="P239" s="33">
        <f t="shared" ca="1" si="62"/>
        <v>6.4213381614545359E-3</v>
      </c>
    </row>
    <row r="240" spans="4:16">
      <c r="D240" s="63">
        <f t="shared" si="51"/>
        <v>0</v>
      </c>
      <c r="E240" s="63">
        <f t="shared" si="51"/>
        <v>0</v>
      </c>
      <c r="F240" s="55">
        <f t="shared" si="56"/>
        <v>0</v>
      </c>
      <c r="G240" s="55">
        <f t="shared" si="57"/>
        <v>0</v>
      </c>
      <c r="H240" s="55">
        <f t="shared" si="58"/>
        <v>0</v>
      </c>
      <c r="I240" s="55">
        <f t="shared" si="59"/>
        <v>0</v>
      </c>
      <c r="J240" s="55">
        <f t="shared" si="60"/>
        <v>0</v>
      </c>
      <c r="K240" s="55">
        <f t="shared" ca="1" si="55"/>
        <v>-6.4213381614545359E-3</v>
      </c>
      <c r="L240" s="55">
        <f t="shared" ca="1" si="61"/>
        <v>4.123358378375232E-5</v>
      </c>
      <c r="M240" s="55">
        <f t="shared" ca="1" si="52"/>
        <v>5.5490457762851734E-4</v>
      </c>
      <c r="N240" s="55">
        <f t="shared" ca="1" si="53"/>
        <v>8.1570848129177364E-4</v>
      </c>
      <c r="O240" s="55">
        <f t="shared" ca="1" si="54"/>
        <v>9.5541255152516852E-2</v>
      </c>
      <c r="P240" s="33">
        <f t="shared" ca="1" si="62"/>
        <v>6.4213381614545359E-3</v>
      </c>
    </row>
    <row r="241" spans="4:16">
      <c r="D241" s="63">
        <f t="shared" ref="D241:E304" si="63">A241/A$18</f>
        <v>0</v>
      </c>
      <c r="E241" s="63">
        <f t="shared" si="63"/>
        <v>0</v>
      </c>
      <c r="F241" s="55">
        <f t="shared" si="56"/>
        <v>0</v>
      </c>
      <c r="G241" s="55">
        <f t="shared" si="57"/>
        <v>0</v>
      </c>
      <c r="H241" s="55">
        <f t="shared" si="58"/>
        <v>0</v>
      </c>
      <c r="I241" s="55">
        <f t="shared" si="59"/>
        <v>0</v>
      </c>
      <c r="J241" s="55">
        <f t="shared" si="60"/>
        <v>0</v>
      </c>
      <c r="K241" s="55">
        <f t="shared" ca="1" si="55"/>
        <v>-6.4213381614545359E-3</v>
      </c>
      <c r="L241" s="55">
        <f t="shared" ca="1" si="61"/>
        <v>4.123358378375232E-5</v>
      </c>
      <c r="M241" s="55">
        <f t="shared" ca="1" si="52"/>
        <v>5.5490457762851734E-4</v>
      </c>
      <c r="N241" s="55">
        <f t="shared" ca="1" si="53"/>
        <v>8.1570848129177364E-4</v>
      </c>
      <c r="O241" s="55">
        <f t="shared" ca="1" si="54"/>
        <v>9.5541255152516852E-2</v>
      </c>
      <c r="P241" s="33">
        <f t="shared" ca="1" si="62"/>
        <v>6.4213381614545359E-3</v>
      </c>
    </row>
    <row r="242" spans="4:16">
      <c r="D242" s="63">
        <f t="shared" si="63"/>
        <v>0</v>
      </c>
      <c r="E242" s="63">
        <f t="shared" si="63"/>
        <v>0</v>
      </c>
      <c r="F242" s="55">
        <f t="shared" si="56"/>
        <v>0</v>
      </c>
      <c r="G242" s="55">
        <f t="shared" si="57"/>
        <v>0</v>
      </c>
      <c r="H242" s="55">
        <f t="shared" si="58"/>
        <v>0</v>
      </c>
      <c r="I242" s="55">
        <f t="shared" si="59"/>
        <v>0</v>
      </c>
      <c r="J242" s="55">
        <f t="shared" si="60"/>
        <v>0</v>
      </c>
      <c r="K242" s="55">
        <f t="shared" ca="1" si="55"/>
        <v>-6.4213381614545359E-3</v>
      </c>
      <c r="L242" s="55">
        <f t="shared" ca="1" si="61"/>
        <v>4.123358378375232E-5</v>
      </c>
      <c r="M242" s="55">
        <f t="shared" ca="1" si="52"/>
        <v>5.5490457762851734E-4</v>
      </c>
      <c r="N242" s="55">
        <f t="shared" ca="1" si="53"/>
        <v>8.1570848129177364E-4</v>
      </c>
      <c r="O242" s="55">
        <f t="shared" ca="1" si="54"/>
        <v>9.5541255152516852E-2</v>
      </c>
      <c r="P242" s="33">
        <f t="shared" ca="1" si="62"/>
        <v>6.4213381614545359E-3</v>
      </c>
    </row>
    <row r="243" spans="4:16">
      <c r="D243" s="63">
        <f t="shared" si="63"/>
        <v>0</v>
      </c>
      <c r="E243" s="63">
        <f t="shared" si="63"/>
        <v>0</v>
      </c>
      <c r="F243" s="55">
        <f t="shared" si="56"/>
        <v>0</v>
      </c>
      <c r="G243" s="55">
        <f t="shared" si="57"/>
        <v>0</v>
      </c>
      <c r="H243" s="55">
        <f t="shared" si="58"/>
        <v>0</v>
      </c>
      <c r="I243" s="55">
        <f t="shared" si="59"/>
        <v>0</v>
      </c>
      <c r="J243" s="55">
        <f t="shared" si="60"/>
        <v>0</v>
      </c>
      <c r="K243" s="55">
        <f t="shared" ca="1" si="55"/>
        <v>-6.4213381614545359E-3</v>
      </c>
      <c r="L243" s="55">
        <f t="shared" ca="1" si="61"/>
        <v>4.123358378375232E-5</v>
      </c>
      <c r="M243" s="55">
        <f t="shared" ca="1" si="52"/>
        <v>5.5490457762851734E-4</v>
      </c>
      <c r="N243" s="55">
        <f t="shared" ca="1" si="53"/>
        <v>8.1570848129177364E-4</v>
      </c>
      <c r="O243" s="55">
        <f t="shared" ca="1" si="54"/>
        <v>9.5541255152516852E-2</v>
      </c>
      <c r="P243" s="33">
        <f t="shared" ca="1" si="62"/>
        <v>6.4213381614545359E-3</v>
      </c>
    </row>
    <row r="244" spans="4:16">
      <c r="D244" s="63">
        <f t="shared" si="63"/>
        <v>0</v>
      </c>
      <c r="E244" s="63">
        <f t="shared" si="63"/>
        <v>0</v>
      </c>
      <c r="F244" s="55">
        <f t="shared" si="56"/>
        <v>0</v>
      </c>
      <c r="G244" s="55">
        <f t="shared" si="57"/>
        <v>0</v>
      </c>
      <c r="H244" s="55">
        <f t="shared" si="58"/>
        <v>0</v>
      </c>
      <c r="I244" s="55">
        <f t="shared" si="59"/>
        <v>0</v>
      </c>
      <c r="J244" s="55">
        <f t="shared" si="60"/>
        <v>0</v>
      </c>
      <c r="K244" s="55">
        <f t="shared" ca="1" si="55"/>
        <v>-6.4213381614545359E-3</v>
      </c>
      <c r="L244" s="55">
        <f t="shared" ca="1" si="61"/>
        <v>4.123358378375232E-5</v>
      </c>
      <c r="M244" s="55">
        <f t="shared" ca="1" si="52"/>
        <v>5.5490457762851734E-4</v>
      </c>
      <c r="N244" s="55">
        <f t="shared" ca="1" si="53"/>
        <v>8.1570848129177364E-4</v>
      </c>
      <c r="O244" s="55">
        <f t="shared" ca="1" si="54"/>
        <v>9.5541255152516852E-2</v>
      </c>
      <c r="P244" s="33">
        <f t="shared" ca="1" si="62"/>
        <v>6.4213381614545359E-3</v>
      </c>
    </row>
    <row r="245" spans="4:16">
      <c r="D245" s="63">
        <f t="shared" si="63"/>
        <v>0</v>
      </c>
      <c r="E245" s="63">
        <f t="shared" si="63"/>
        <v>0</v>
      </c>
      <c r="F245" s="55">
        <f t="shared" si="56"/>
        <v>0</v>
      </c>
      <c r="G245" s="55">
        <f t="shared" si="57"/>
        <v>0</v>
      </c>
      <c r="H245" s="55">
        <f t="shared" si="58"/>
        <v>0</v>
      </c>
      <c r="I245" s="55">
        <f t="shared" si="59"/>
        <v>0</v>
      </c>
      <c r="J245" s="55">
        <f t="shared" si="60"/>
        <v>0</v>
      </c>
      <c r="K245" s="55">
        <f t="shared" ca="1" si="55"/>
        <v>-6.4213381614545359E-3</v>
      </c>
      <c r="L245" s="55">
        <f t="shared" ca="1" si="61"/>
        <v>4.123358378375232E-5</v>
      </c>
      <c r="M245" s="55">
        <f t="shared" ca="1" si="52"/>
        <v>5.5490457762851734E-4</v>
      </c>
      <c r="N245" s="55">
        <f t="shared" ca="1" si="53"/>
        <v>8.1570848129177364E-4</v>
      </c>
      <c r="O245" s="55">
        <f t="shared" ca="1" si="54"/>
        <v>9.5541255152516852E-2</v>
      </c>
      <c r="P245" s="33">
        <f t="shared" ca="1" si="62"/>
        <v>6.4213381614545359E-3</v>
      </c>
    </row>
    <row r="246" spans="4:16">
      <c r="D246" s="63">
        <f t="shared" si="63"/>
        <v>0</v>
      </c>
      <c r="E246" s="63">
        <f t="shared" si="63"/>
        <v>0</v>
      </c>
      <c r="F246" s="55">
        <f t="shared" si="56"/>
        <v>0</v>
      </c>
      <c r="G246" s="55">
        <f t="shared" si="57"/>
        <v>0</v>
      </c>
      <c r="H246" s="55">
        <f t="shared" si="58"/>
        <v>0</v>
      </c>
      <c r="I246" s="55">
        <f t="shared" si="59"/>
        <v>0</v>
      </c>
      <c r="J246" s="55">
        <f t="shared" si="60"/>
        <v>0</v>
      </c>
      <c r="K246" s="55">
        <f t="shared" ca="1" si="55"/>
        <v>-6.4213381614545359E-3</v>
      </c>
      <c r="L246" s="55">
        <f t="shared" ca="1" si="61"/>
        <v>4.123358378375232E-5</v>
      </c>
      <c r="M246" s="55">
        <f t="shared" ca="1" si="52"/>
        <v>5.5490457762851734E-4</v>
      </c>
      <c r="N246" s="55">
        <f t="shared" ca="1" si="53"/>
        <v>8.1570848129177364E-4</v>
      </c>
      <c r="O246" s="55">
        <f t="shared" ca="1" si="54"/>
        <v>9.5541255152516852E-2</v>
      </c>
      <c r="P246" s="33">
        <f t="shared" ca="1" si="62"/>
        <v>6.4213381614545359E-3</v>
      </c>
    </row>
    <row r="247" spans="4:16">
      <c r="D247" s="63">
        <f t="shared" si="63"/>
        <v>0</v>
      </c>
      <c r="E247" s="63">
        <f t="shared" si="63"/>
        <v>0</v>
      </c>
      <c r="F247" s="55">
        <f t="shared" si="56"/>
        <v>0</v>
      </c>
      <c r="G247" s="55">
        <f t="shared" si="57"/>
        <v>0</v>
      </c>
      <c r="H247" s="55">
        <f t="shared" si="58"/>
        <v>0</v>
      </c>
      <c r="I247" s="55">
        <f t="shared" si="59"/>
        <v>0</v>
      </c>
      <c r="J247" s="55">
        <f t="shared" si="60"/>
        <v>0</v>
      </c>
      <c r="K247" s="55">
        <f t="shared" ca="1" si="55"/>
        <v>-6.4213381614545359E-3</v>
      </c>
      <c r="L247" s="55">
        <f t="shared" ca="1" si="61"/>
        <v>4.123358378375232E-5</v>
      </c>
      <c r="M247" s="55">
        <f t="shared" ca="1" si="52"/>
        <v>5.5490457762851734E-4</v>
      </c>
      <c r="N247" s="55">
        <f t="shared" ca="1" si="53"/>
        <v>8.1570848129177364E-4</v>
      </c>
      <c r="O247" s="55">
        <f t="shared" ca="1" si="54"/>
        <v>9.5541255152516852E-2</v>
      </c>
      <c r="P247" s="33">
        <f t="shared" ca="1" si="62"/>
        <v>6.4213381614545359E-3</v>
      </c>
    </row>
    <row r="248" spans="4:16">
      <c r="D248" s="63">
        <f t="shared" si="63"/>
        <v>0</v>
      </c>
      <c r="E248" s="63">
        <f t="shared" si="63"/>
        <v>0</v>
      </c>
      <c r="F248" s="55">
        <f t="shared" si="56"/>
        <v>0</v>
      </c>
      <c r="G248" s="55">
        <f t="shared" si="57"/>
        <v>0</v>
      </c>
      <c r="H248" s="55">
        <f t="shared" si="58"/>
        <v>0</v>
      </c>
      <c r="I248" s="55">
        <f t="shared" si="59"/>
        <v>0</v>
      </c>
      <c r="J248" s="55">
        <f t="shared" si="60"/>
        <v>0</v>
      </c>
      <c r="K248" s="55">
        <f t="shared" ca="1" si="55"/>
        <v>-6.4213381614545359E-3</v>
      </c>
      <c r="L248" s="55">
        <f t="shared" ca="1" si="61"/>
        <v>4.123358378375232E-5</v>
      </c>
      <c r="M248" s="55">
        <f t="shared" ca="1" si="52"/>
        <v>5.5490457762851734E-4</v>
      </c>
      <c r="N248" s="55">
        <f t="shared" ca="1" si="53"/>
        <v>8.1570848129177364E-4</v>
      </c>
      <c r="O248" s="55">
        <f t="shared" ca="1" si="54"/>
        <v>9.5541255152516852E-2</v>
      </c>
      <c r="P248" s="33">
        <f t="shared" ca="1" si="62"/>
        <v>6.4213381614545359E-3</v>
      </c>
    </row>
    <row r="249" spans="4:16">
      <c r="D249" s="63">
        <f t="shared" si="63"/>
        <v>0</v>
      </c>
      <c r="E249" s="63">
        <f t="shared" si="63"/>
        <v>0</v>
      </c>
      <c r="F249" s="55">
        <f t="shared" si="56"/>
        <v>0</v>
      </c>
      <c r="G249" s="55">
        <f t="shared" si="57"/>
        <v>0</v>
      </c>
      <c r="H249" s="55">
        <f t="shared" si="58"/>
        <v>0</v>
      </c>
      <c r="I249" s="55">
        <f t="shared" si="59"/>
        <v>0</v>
      </c>
      <c r="J249" s="55">
        <f t="shared" si="60"/>
        <v>0</v>
      </c>
      <c r="K249" s="55">
        <f t="shared" ca="1" si="55"/>
        <v>-6.4213381614545359E-3</v>
      </c>
      <c r="L249" s="55">
        <f t="shared" ca="1" si="61"/>
        <v>4.123358378375232E-5</v>
      </c>
      <c r="M249" s="55">
        <f t="shared" ca="1" si="52"/>
        <v>5.5490457762851734E-4</v>
      </c>
      <c r="N249" s="55">
        <f t="shared" ca="1" si="53"/>
        <v>8.1570848129177364E-4</v>
      </c>
      <c r="O249" s="55">
        <f t="shared" ca="1" si="54"/>
        <v>9.5541255152516852E-2</v>
      </c>
      <c r="P249" s="33">
        <f t="shared" ca="1" si="62"/>
        <v>6.4213381614545359E-3</v>
      </c>
    </row>
    <row r="250" spans="4:16">
      <c r="D250" s="63">
        <f t="shared" si="63"/>
        <v>0</v>
      </c>
      <c r="E250" s="63">
        <f t="shared" si="63"/>
        <v>0</v>
      </c>
      <c r="F250" s="55">
        <f t="shared" si="56"/>
        <v>0</v>
      </c>
      <c r="G250" s="55">
        <f t="shared" si="57"/>
        <v>0</v>
      </c>
      <c r="H250" s="55">
        <f t="shared" si="58"/>
        <v>0</v>
      </c>
      <c r="I250" s="55">
        <f t="shared" si="59"/>
        <v>0</v>
      </c>
      <c r="J250" s="55">
        <f t="shared" si="60"/>
        <v>0</v>
      </c>
      <c r="K250" s="55">
        <f t="shared" ca="1" si="55"/>
        <v>-6.4213381614545359E-3</v>
      </c>
      <c r="L250" s="55">
        <f t="shared" ca="1" si="61"/>
        <v>4.123358378375232E-5</v>
      </c>
      <c r="M250" s="55">
        <f t="shared" ca="1" si="52"/>
        <v>5.5490457762851734E-4</v>
      </c>
      <c r="N250" s="55">
        <f t="shared" ca="1" si="53"/>
        <v>8.1570848129177364E-4</v>
      </c>
      <c r="O250" s="55">
        <f t="shared" ca="1" si="54"/>
        <v>9.5541255152516852E-2</v>
      </c>
      <c r="P250" s="33">
        <f t="shared" ca="1" si="62"/>
        <v>6.4213381614545359E-3</v>
      </c>
    </row>
    <row r="251" spans="4:16">
      <c r="D251" s="63">
        <f t="shared" si="63"/>
        <v>0</v>
      </c>
      <c r="E251" s="63">
        <f t="shared" si="63"/>
        <v>0</v>
      </c>
      <c r="F251" s="55">
        <f t="shared" si="56"/>
        <v>0</v>
      </c>
      <c r="G251" s="55">
        <f t="shared" si="57"/>
        <v>0</v>
      </c>
      <c r="H251" s="55">
        <f t="shared" si="58"/>
        <v>0</v>
      </c>
      <c r="I251" s="55">
        <f t="shared" si="59"/>
        <v>0</v>
      </c>
      <c r="J251" s="55">
        <f t="shared" si="60"/>
        <v>0</v>
      </c>
      <c r="K251" s="55">
        <f t="shared" ca="1" si="55"/>
        <v>-6.4213381614545359E-3</v>
      </c>
      <c r="L251" s="55">
        <f t="shared" ca="1" si="61"/>
        <v>4.123358378375232E-5</v>
      </c>
      <c r="M251" s="55">
        <f t="shared" ca="1" si="52"/>
        <v>5.5490457762851734E-4</v>
      </c>
      <c r="N251" s="55">
        <f t="shared" ca="1" si="53"/>
        <v>8.1570848129177364E-4</v>
      </c>
      <c r="O251" s="55">
        <f t="shared" ca="1" si="54"/>
        <v>9.5541255152516852E-2</v>
      </c>
      <c r="P251" s="33">
        <f t="shared" ca="1" si="62"/>
        <v>6.4213381614545359E-3</v>
      </c>
    </row>
    <row r="252" spans="4:16">
      <c r="D252" s="63">
        <f t="shared" si="63"/>
        <v>0</v>
      </c>
      <c r="E252" s="63">
        <f t="shared" si="63"/>
        <v>0</v>
      </c>
      <c r="F252" s="55">
        <f t="shared" si="56"/>
        <v>0</v>
      </c>
      <c r="G252" s="55">
        <f t="shared" si="57"/>
        <v>0</v>
      </c>
      <c r="H252" s="55">
        <f t="shared" si="58"/>
        <v>0</v>
      </c>
      <c r="I252" s="55">
        <f t="shared" si="59"/>
        <v>0</v>
      </c>
      <c r="J252" s="55">
        <f t="shared" si="60"/>
        <v>0</v>
      </c>
      <c r="K252" s="55">
        <f t="shared" ca="1" si="55"/>
        <v>-6.4213381614545359E-3</v>
      </c>
      <c r="L252" s="55">
        <f t="shared" ca="1" si="61"/>
        <v>4.123358378375232E-5</v>
      </c>
      <c r="M252" s="55">
        <f t="shared" ref="M252:M315" ca="1" si="64">(M$1-M$2*D252+M$3*F252)^2</f>
        <v>5.5490457762851734E-4</v>
      </c>
      <c r="N252" s="55">
        <f t="shared" ref="N252:N315" ca="1" si="65">(-M$2+M$4*D252-M$5*F252)^2</f>
        <v>8.1570848129177364E-4</v>
      </c>
      <c r="O252" s="55">
        <f t="shared" ref="O252:O315" ca="1" si="66">+(M$3-D252*M$5+F252*M$6)^2</f>
        <v>9.5541255152516852E-2</v>
      </c>
      <c r="P252" s="33">
        <f t="shared" ca="1" si="62"/>
        <v>6.4213381614545359E-3</v>
      </c>
    </row>
    <row r="253" spans="4:16">
      <c r="D253" s="63">
        <f t="shared" si="63"/>
        <v>0</v>
      </c>
      <c r="E253" s="63">
        <f t="shared" si="63"/>
        <v>0</v>
      </c>
      <c r="F253" s="55">
        <f t="shared" si="56"/>
        <v>0</v>
      </c>
      <c r="G253" s="55">
        <f t="shared" si="57"/>
        <v>0</v>
      </c>
      <c r="H253" s="55">
        <f t="shared" si="58"/>
        <v>0</v>
      </c>
      <c r="I253" s="55">
        <f t="shared" si="59"/>
        <v>0</v>
      </c>
      <c r="J253" s="55">
        <f t="shared" si="60"/>
        <v>0</v>
      </c>
      <c r="K253" s="55">
        <f t="shared" ca="1" si="55"/>
        <v>-6.4213381614545359E-3</v>
      </c>
      <c r="L253" s="55">
        <f t="shared" ca="1" si="61"/>
        <v>4.123358378375232E-5</v>
      </c>
      <c r="M253" s="55">
        <f t="shared" ca="1" si="64"/>
        <v>5.5490457762851734E-4</v>
      </c>
      <c r="N253" s="55">
        <f t="shared" ca="1" si="65"/>
        <v>8.1570848129177364E-4</v>
      </c>
      <c r="O253" s="55">
        <f t="shared" ca="1" si="66"/>
        <v>9.5541255152516852E-2</v>
      </c>
      <c r="P253" s="33">
        <f t="shared" ca="1" si="62"/>
        <v>6.4213381614545359E-3</v>
      </c>
    </row>
    <row r="254" spans="4:16">
      <c r="D254" s="63">
        <f t="shared" si="63"/>
        <v>0</v>
      </c>
      <c r="E254" s="63">
        <f t="shared" si="63"/>
        <v>0</v>
      </c>
      <c r="F254" s="55">
        <f t="shared" si="56"/>
        <v>0</v>
      </c>
      <c r="G254" s="55">
        <f t="shared" si="57"/>
        <v>0</v>
      </c>
      <c r="H254" s="55">
        <f t="shared" si="58"/>
        <v>0</v>
      </c>
      <c r="I254" s="55">
        <f t="shared" si="59"/>
        <v>0</v>
      </c>
      <c r="J254" s="55">
        <f t="shared" si="60"/>
        <v>0</v>
      </c>
      <c r="K254" s="55">
        <f t="shared" ca="1" si="55"/>
        <v>-6.4213381614545359E-3</v>
      </c>
      <c r="L254" s="55">
        <f t="shared" ca="1" si="61"/>
        <v>4.123358378375232E-5</v>
      </c>
      <c r="M254" s="55">
        <f t="shared" ca="1" si="64"/>
        <v>5.5490457762851734E-4</v>
      </c>
      <c r="N254" s="55">
        <f t="shared" ca="1" si="65"/>
        <v>8.1570848129177364E-4</v>
      </c>
      <c r="O254" s="55">
        <f t="shared" ca="1" si="66"/>
        <v>9.5541255152516852E-2</v>
      </c>
      <c r="P254" s="33">
        <f t="shared" ca="1" si="62"/>
        <v>6.4213381614545359E-3</v>
      </c>
    </row>
    <row r="255" spans="4:16">
      <c r="D255" s="63">
        <f t="shared" si="63"/>
        <v>0</v>
      </c>
      <c r="E255" s="63">
        <f t="shared" si="63"/>
        <v>0</v>
      </c>
      <c r="F255" s="55">
        <f t="shared" si="56"/>
        <v>0</v>
      </c>
      <c r="G255" s="55">
        <f t="shared" si="57"/>
        <v>0</v>
      </c>
      <c r="H255" s="55">
        <f t="shared" si="58"/>
        <v>0</v>
      </c>
      <c r="I255" s="55">
        <f t="shared" si="59"/>
        <v>0</v>
      </c>
      <c r="J255" s="55">
        <f t="shared" si="60"/>
        <v>0</v>
      </c>
      <c r="K255" s="55">
        <f t="shared" ca="1" si="55"/>
        <v>-6.4213381614545359E-3</v>
      </c>
      <c r="L255" s="55">
        <f t="shared" ca="1" si="61"/>
        <v>4.123358378375232E-5</v>
      </c>
      <c r="M255" s="55">
        <f t="shared" ca="1" si="64"/>
        <v>5.5490457762851734E-4</v>
      </c>
      <c r="N255" s="55">
        <f t="shared" ca="1" si="65"/>
        <v>8.1570848129177364E-4</v>
      </c>
      <c r="O255" s="55">
        <f t="shared" ca="1" si="66"/>
        <v>9.5541255152516852E-2</v>
      </c>
      <c r="P255" s="33">
        <f t="shared" ca="1" si="62"/>
        <v>6.4213381614545359E-3</v>
      </c>
    </row>
    <row r="256" spans="4:16">
      <c r="D256" s="63">
        <f t="shared" si="63"/>
        <v>0</v>
      </c>
      <c r="E256" s="63">
        <f t="shared" si="63"/>
        <v>0</v>
      </c>
      <c r="F256" s="55">
        <f t="shared" si="56"/>
        <v>0</v>
      </c>
      <c r="G256" s="55">
        <f t="shared" si="57"/>
        <v>0</v>
      </c>
      <c r="H256" s="55">
        <f t="shared" si="58"/>
        <v>0</v>
      </c>
      <c r="I256" s="55">
        <f t="shared" si="59"/>
        <v>0</v>
      </c>
      <c r="J256" s="55">
        <f t="shared" si="60"/>
        <v>0</v>
      </c>
      <c r="K256" s="55">
        <f t="shared" ca="1" si="55"/>
        <v>-6.4213381614545359E-3</v>
      </c>
      <c r="L256" s="55">
        <f t="shared" ca="1" si="61"/>
        <v>4.123358378375232E-5</v>
      </c>
      <c r="M256" s="55">
        <f t="shared" ca="1" si="64"/>
        <v>5.5490457762851734E-4</v>
      </c>
      <c r="N256" s="55">
        <f t="shared" ca="1" si="65"/>
        <v>8.1570848129177364E-4</v>
      </c>
      <c r="O256" s="55">
        <f t="shared" ca="1" si="66"/>
        <v>9.5541255152516852E-2</v>
      </c>
      <c r="P256" s="33">
        <f t="shared" ca="1" si="62"/>
        <v>6.4213381614545359E-3</v>
      </c>
    </row>
    <row r="257" spans="4:16">
      <c r="D257" s="63">
        <f t="shared" si="63"/>
        <v>0</v>
      </c>
      <c r="E257" s="63">
        <f t="shared" si="63"/>
        <v>0</v>
      </c>
      <c r="F257" s="55">
        <f t="shared" si="56"/>
        <v>0</v>
      </c>
      <c r="G257" s="55">
        <f t="shared" si="57"/>
        <v>0</v>
      </c>
      <c r="H257" s="55">
        <f t="shared" si="58"/>
        <v>0</v>
      </c>
      <c r="I257" s="55">
        <f t="shared" si="59"/>
        <v>0</v>
      </c>
      <c r="J257" s="55">
        <f t="shared" si="60"/>
        <v>0</v>
      </c>
      <c r="K257" s="55">
        <f t="shared" ca="1" si="55"/>
        <v>-6.4213381614545359E-3</v>
      </c>
      <c r="L257" s="55">
        <f t="shared" ca="1" si="61"/>
        <v>4.123358378375232E-5</v>
      </c>
      <c r="M257" s="55">
        <f t="shared" ca="1" si="64"/>
        <v>5.5490457762851734E-4</v>
      </c>
      <c r="N257" s="55">
        <f t="shared" ca="1" si="65"/>
        <v>8.1570848129177364E-4</v>
      </c>
      <c r="O257" s="55">
        <f t="shared" ca="1" si="66"/>
        <v>9.5541255152516852E-2</v>
      </c>
      <c r="P257" s="33">
        <f t="shared" ca="1" si="62"/>
        <v>6.4213381614545359E-3</v>
      </c>
    </row>
    <row r="258" spans="4:16">
      <c r="D258" s="63">
        <f t="shared" si="63"/>
        <v>0</v>
      </c>
      <c r="E258" s="63">
        <f t="shared" si="63"/>
        <v>0</v>
      </c>
      <c r="F258" s="55">
        <f t="shared" si="56"/>
        <v>0</v>
      </c>
      <c r="G258" s="55">
        <f t="shared" si="57"/>
        <v>0</v>
      </c>
      <c r="H258" s="55">
        <f t="shared" si="58"/>
        <v>0</v>
      </c>
      <c r="I258" s="55">
        <f t="shared" si="59"/>
        <v>0</v>
      </c>
      <c r="J258" s="55">
        <f t="shared" si="60"/>
        <v>0</v>
      </c>
      <c r="K258" s="55">
        <f t="shared" ca="1" si="55"/>
        <v>-6.4213381614545359E-3</v>
      </c>
      <c r="L258" s="55">
        <f t="shared" ca="1" si="61"/>
        <v>4.123358378375232E-5</v>
      </c>
      <c r="M258" s="55">
        <f t="shared" ca="1" si="64"/>
        <v>5.5490457762851734E-4</v>
      </c>
      <c r="N258" s="55">
        <f t="shared" ca="1" si="65"/>
        <v>8.1570848129177364E-4</v>
      </c>
      <c r="O258" s="55">
        <f t="shared" ca="1" si="66"/>
        <v>9.5541255152516852E-2</v>
      </c>
      <c r="P258" s="33">
        <f t="shared" ca="1" si="62"/>
        <v>6.4213381614545359E-3</v>
      </c>
    </row>
    <row r="259" spans="4:16">
      <c r="D259" s="63">
        <f t="shared" si="63"/>
        <v>0</v>
      </c>
      <c r="E259" s="63">
        <f t="shared" si="63"/>
        <v>0</v>
      </c>
      <c r="F259" s="55">
        <f t="shared" si="56"/>
        <v>0</v>
      </c>
      <c r="G259" s="55">
        <f t="shared" si="57"/>
        <v>0</v>
      </c>
      <c r="H259" s="55">
        <f t="shared" si="58"/>
        <v>0</v>
      </c>
      <c r="I259" s="55">
        <f t="shared" si="59"/>
        <v>0</v>
      </c>
      <c r="J259" s="55">
        <f t="shared" si="60"/>
        <v>0</v>
      </c>
      <c r="K259" s="55">
        <f t="shared" ca="1" si="55"/>
        <v>-6.4213381614545359E-3</v>
      </c>
      <c r="L259" s="55">
        <f t="shared" ca="1" si="61"/>
        <v>4.123358378375232E-5</v>
      </c>
      <c r="M259" s="55">
        <f t="shared" ca="1" si="64"/>
        <v>5.5490457762851734E-4</v>
      </c>
      <c r="N259" s="55">
        <f t="shared" ca="1" si="65"/>
        <v>8.1570848129177364E-4</v>
      </c>
      <c r="O259" s="55">
        <f t="shared" ca="1" si="66"/>
        <v>9.5541255152516852E-2</v>
      </c>
      <c r="P259" s="33">
        <f t="shared" ca="1" si="62"/>
        <v>6.4213381614545359E-3</v>
      </c>
    </row>
    <row r="260" spans="4:16">
      <c r="D260" s="63">
        <f t="shared" si="63"/>
        <v>0</v>
      </c>
      <c r="E260" s="63">
        <f t="shared" si="63"/>
        <v>0</v>
      </c>
      <c r="F260" s="55">
        <f t="shared" si="56"/>
        <v>0</v>
      </c>
      <c r="G260" s="55">
        <f t="shared" si="57"/>
        <v>0</v>
      </c>
      <c r="H260" s="55">
        <f t="shared" si="58"/>
        <v>0</v>
      </c>
      <c r="I260" s="55">
        <f t="shared" si="59"/>
        <v>0</v>
      </c>
      <c r="J260" s="55">
        <f t="shared" si="60"/>
        <v>0</v>
      </c>
      <c r="K260" s="55">
        <f t="shared" ca="1" si="55"/>
        <v>-6.4213381614545359E-3</v>
      </c>
      <c r="L260" s="55">
        <f t="shared" ca="1" si="61"/>
        <v>4.123358378375232E-5</v>
      </c>
      <c r="M260" s="55">
        <f t="shared" ca="1" si="64"/>
        <v>5.5490457762851734E-4</v>
      </c>
      <c r="N260" s="55">
        <f t="shared" ca="1" si="65"/>
        <v>8.1570848129177364E-4</v>
      </c>
      <c r="O260" s="55">
        <f t="shared" ca="1" si="66"/>
        <v>9.5541255152516852E-2</v>
      </c>
      <c r="P260" s="33">
        <f t="shared" ca="1" si="62"/>
        <v>6.4213381614545359E-3</v>
      </c>
    </row>
    <row r="261" spans="4:16">
      <c r="D261" s="63">
        <f t="shared" si="63"/>
        <v>0</v>
      </c>
      <c r="E261" s="63">
        <f t="shared" si="63"/>
        <v>0</v>
      </c>
      <c r="F261" s="55">
        <f t="shared" si="56"/>
        <v>0</v>
      </c>
      <c r="G261" s="55">
        <f t="shared" si="57"/>
        <v>0</v>
      </c>
      <c r="H261" s="55">
        <f t="shared" si="58"/>
        <v>0</v>
      </c>
      <c r="I261" s="55">
        <f t="shared" si="59"/>
        <v>0</v>
      </c>
      <c r="J261" s="55">
        <f t="shared" si="60"/>
        <v>0</v>
      </c>
      <c r="K261" s="55">
        <f t="shared" ca="1" si="55"/>
        <v>-6.4213381614545359E-3</v>
      </c>
      <c r="L261" s="55">
        <f t="shared" ca="1" si="61"/>
        <v>4.123358378375232E-5</v>
      </c>
      <c r="M261" s="55">
        <f t="shared" ca="1" si="64"/>
        <v>5.5490457762851734E-4</v>
      </c>
      <c r="N261" s="55">
        <f t="shared" ca="1" si="65"/>
        <v>8.1570848129177364E-4</v>
      </c>
      <c r="O261" s="55">
        <f t="shared" ca="1" si="66"/>
        <v>9.5541255152516852E-2</v>
      </c>
      <c r="P261" s="33">
        <f t="shared" ca="1" si="62"/>
        <v>6.4213381614545359E-3</v>
      </c>
    </row>
    <row r="262" spans="4:16">
      <c r="D262" s="63">
        <f t="shared" si="63"/>
        <v>0</v>
      </c>
      <c r="E262" s="63">
        <f t="shared" si="63"/>
        <v>0</v>
      </c>
      <c r="F262" s="55">
        <f t="shared" si="56"/>
        <v>0</v>
      </c>
      <c r="G262" s="55">
        <f t="shared" si="57"/>
        <v>0</v>
      </c>
      <c r="H262" s="55">
        <f t="shared" si="58"/>
        <v>0</v>
      </c>
      <c r="I262" s="55">
        <f t="shared" si="59"/>
        <v>0</v>
      </c>
      <c r="J262" s="55">
        <f t="shared" si="60"/>
        <v>0</v>
      </c>
      <c r="K262" s="55">
        <f t="shared" ca="1" si="55"/>
        <v>-6.4213381614545359E-3</v>
      </c>
      <c r="L262" s="55">
        <f t="shared" ca="1" si="61"/>
        <v>4.123358378375232E-5</v>
      </c>
      <c r="M262" s="55">
        <f t="shared" ca="1" si="64"/>
        <v>5.5490457762851734E-4</v>
      </c>
      <c r="N262" s="55">
        <f t="shared" ca="1" si="65"/>
        <v>8.1570848129177364E-4</v>
      </c>
      <c r="O262" s="55">
        <f t="shared" ca="1" si="66"/>
        <v>9.5541255152516852E-2</v>
      </c>
      <c r="P262" s="33">
        <f t="shared" ca="1" si="62"/>
        <v>6.4213381614545359E-3</v>
      </c>
    </row>
    <row r="263" spans="4:16">
      <c r="D263" s="63">
        <f t="shared" si="63"/>
        <v>0</v>
      </c>
      <c r="E263" s="63">
        <f t="shared" si="63"/>
        <v>0</v>
      </c>
      <c r="F263" s="55">
        <f t="shared" si="56"/>
        <v>0</v>
      </c>
      <c r="G263" s="55">
        <f t="shared" si="57"/>
        <v>0</v>
      </c>
      <c r="H263" s="55">
        <f t="shared" si="58"/>
        <v>0</v>
      </c>
      <c r="I263" s="55">
        <f t="shared" si="59"/>
        <v>0</v>
      </c>
      <c r="J263" s="55">
        <f t="shared" si="60"/>
        <v>0</v>
      </c>
      <c r="K263" s="55">
        <f t="shared" ca="1" si="55"/>
        <v>-6.4213381614545359E-3</v>
      </c>
      <c r="L263" s="55">
        <f t="shared" ca="1" si="61"/>
        <v>4.123358378375232E-5</v>
      </c>
      <c r="M263" s="55">
        <f t="shared" ca="1" si="64"/>
        <v>5.5490457762851734E-4</v>
      </c>
      <c r="N263" s="55">
        <f t="shared" ca="1" si="65"/>
        <v>8.1570848129177364E-4</v>
      </c>
      <c r="O263" s="55">
        <f t="shared" ca="1" si="66"/>
        <v>9.5541255152516852E-2</v>
      </c>
      <c r="P263" s="33">
        <f t="shared" ca="1" si="62"/>
        <v>6.4213381614545359E-3</v>
      </c>
    </row>
    <row r="264" spans="4:16">
      <c r="D264" s="63">
        <f t="shared" si="63"/>
        <v>0</v>
      </c>
      <c r="E264" s="63">
        <f t="shared" si="63"/>
        <v>0</v>
      </c>
      <c r="F264" s="55">
        <f t="shared" si="56"/>
        <v>0</v>
      </c>
      <c r="G264" s="55">
        <f t="shared" si="57"/>
        <v>0</v>
      </c>
      <c r="H264" s="55">
        <f t="shared" si="58"/>
        <v>0</v>
      </c>
      <c r="I264" s="55">
        <f t="shared" si="59"/>
        <v>0</v>
      </c>
      <c r="J264" s="55">
        <f t="shared" si="60"/>
        <v>0</v>
      </c>
      <c r="K264" s="55">
        <f t="shared" ca="1" si="55"/>
        <v>-6.4213381614545359E-3</v>
      </c>
      <c r="L264" s="55">
        <f t="shared" ca="1" si="61"/>
        <v>4.123358378375232E-5</v>
      </c>
      <c r="M264" s="55">
        <f t="shared" ca="1" si="64"/>
        <v>5.5490457762851734E-4</v>
      </c>
      <c r="N264" s="55">
        <f t="shared" ca="1" si="65"/>
        <v>8.1570848129177364E-4</v>
      </c>
      <c r="O264" s="55">
        <f t="shared" ca="1" si="66"/>
        <v>9.5541255152516852E-2</v>
      </c>
      <c r="P264" s="33">
        <f t="shared" ca="1" si="62"/>
        <v>6.4213381614545359E-3</v>
      </c>
    </row>
    <row r="265" spans="4:16">
      <c r="D265" s="63">
        <f t="shared" si="63"/>
        <v>0</v>
      </c>
      <c r="E265" s="63">
        <f t="shared" si="63"/>
        <v>0</v>
      </c>
      <c r="F265" s="55">
        <f t="shared" si="56"/>
        <v>0</v>
      </c>
      <c r="G265" s="55">
        <f t="shared" si="57"/>
        <v>0</v>
      </c>
      <c r="H265" s="55">
        <f t="shared" si="58"/>
        <v>0</v>
      </c>
      <c r="I265" s="55">
        <f t="shared" si="59"/>
        <v>0</v>
      </c>
      <c r="J265" s="55">
        <f t="shared" si="60"/>
        <v>0</v>
      </c>
      <c r="K265" s="55">
        <f t="shared" ca="1" si="55"/>
        <v>-6.4213381614545359E-3</v>
      </c>
      <c r="L265" s="55">
        <f t="shared" ca="1" si="61"/>
        <v>4.123358378375232E-5</v>
      </c>
      <c r="M265" s="55">
        <f t="shared" ca="1" si="64"/>
        <v>5.5490457762851734E-4</v>
      </c>
      <c r="N265" s="55">
        <f t="shared" ca="1" si="65"/>
        <v>8.1570848129177364E-4</v>
      </c>
      <c r="O265" s="55">
        <f t="shared" ca="1" si="66"/>
        <v>9.5541255152516852E-2</v>
      </c>
      <c r="P265" s="33">
        <f t="shared" ca="1" si="62"/>
        <v>6.4213381614545359E-3</v>
      </c>
    </row>
    <row r="266" spans="4:16">
      <c r="D266" s="63">
        <f t="shared" si="63"/>
        <v>0</v>
      </c>
      <c r="E266" s="63">
        <f t="shared" si="63"/>
        <v>0</v>
      </c>
      <c r="F266" s="55">
        <f t="shared" si="56"/>
        <v>0</v>
      </c>
      <c r="G266" s="55">
        <f t="shared" si="57"/>
        <v>0</v>
      </c>
      <c r="H266" s="55">
        <f t="shared" si="58"/>
        <v>0</v>
      </c>
      <c r="I266" s="55">
        <f t="shared" si="59"/>
        <v>0</v>
      </c>
      <c r="J266" s="55">
        <f t="shared" si="60"/>
        <v>0</v>
      </c>
      <c r="K266" s="55">
        <f t="shared" ca="1" si="55"/>
        <v>-6.4213381614545359E-3</v>
      </c>
      <c r="L266" s="55">
        <f t="shared" ca="1" si="61"/>
        <v>4.123358378375232E-5</v>
      </c>
      <c r="M266" s="55">
        <f t="shared" ca="1" si="64"/>
        <v>5.5490457762851734E-4</v>
      </c>
      <c r="N266" s="55">
        <f t="shared" ca="1" si="65"/>
        <v>8.1570848129177364E-4</v>
      </c>
      <c r="O266" s="55">
        <f t="shared" ca="1" si="66"/>
        <v>9.5541255152516852E-2</v>
      </c>
      <c r="P266" s="33">
        <f t="shared" ca="1" si="62"/>
        <v>6.4213381614545359E-3</v>
      </c>
    </row>
    <row r="267" spans="4:16">
      <c r="D267" s="63">
        <f t="shared" si="63"/>
        <v>0</v>
      </c>
      <c r="E267" s="63">
        <f t="shared" si="63"/>
        <v>0</v>
      </c>
      <c r="F267" s="55">
        <f t="shared" si="56"/>
        <v>0</v>
      </c>
      <c r="G267" s="55">
        <f t="shared" si="57"/>
        <v>0</v>
      </c>
      <c r="H267" s="55">
        <f t="shared" si="58"/>
        <v>0</v>
      </c>
      <c r="I267" s="55">
        <f t="shared" si="59"/>
        <v>0</v>
      </c>
      <c r="J267" s="55">
        <f t="shared" si="60"/>
        <v>0</v>
      </c>
      <c r="K267" s="55">
        <f t="shared" ca="1" si="55"/>
        <v>-6.4213381614545359E-3</v>
      </c>
      <c r="L267" s="55">
        <f t="shared" ca="1" si="61"/>
        <v>4.123358378375232E-5</v>
      </c>
      <c r="M267" s="55">
        <f t="shared" ca="1" si="64"/>
        <v>5.5490457762851734E-4</v>
      </c>
      <c r="N267" s="55">
        <f t="shared" ca="1" si="65"/>
        <v>8.1570848129177364E-4</v>
      </c>
      <c r="O267" s="55">
        <f t="shared" ca="1" si="66"/>
        <v>9.5541255152516852E-2</v>
      </c>
      <c r="P267" s="33">
        <f t="shared" ca="1" si="62"/>
        <v>6.4213381614545359E-3</v>
      </c>
    </row>
    <row r="268" spans="4:16">
      <c r="D268" s="63">
        <f t="shared" si="63"/>
        <v>0</v>
      </c>
      <c r="E268" s="63">
        <f t="shared" si="63"/>
        <v>0</v>
      </c>
      <c r="F268" s="55">
        <f t="shared" si="56"/>
        <v>0</v>
      </c>
      <c r="G268" s="55">
        <f t="shared" si="57"/>
        <v>0</v>
      </c>
      <c r="H268" s="55">
        <f t="shared" si="58"/>
        <v>0</v>
      </c>
      <c r="I268" s="55">
        <f t="shared" si="59"/>
        <v>0</v>
      </c>
      <c r="J268" s="55">
        <f t="shared" si="60"/>
        <v>0</v>
      </c>
      <c r="K268" s="55">
        <f t="shared" ca="1" si="55"/>
        <v>-6.4213381614545359E-3</v>
      </c>
      <c r="L268" s="55">
        <f t="shared" ca="1" si="61"/>
        <v>4.123358378375232E-5</v>
      </c>
      <c r="M268" s="55">
        <f t="shared" ca="1" si="64"/>
        <v>5.5490457762851734E-4</v>
      </c>
      <c r="N268" s="55">
        <f t="shared" ca="1" si="65"/>
        <v>8.1570848129177364E-4</v>
      </c>
      <c r="O268" s="55">
        <f t="shared" ca="1" si="66"/>
        <v>9.5541255152516852E-2</v>
      </c>
      <c r="P268" s="33">
        <f t="shared" ca="1" si="62"/>
        <v>6.4213381614545359E-3</v>
      </c>
    </row>
    <row r="269" spans="4:16">
      <c r="D269" s="63">
        <f t="shared" si="63"/>
        <v>0</v>
      </c>
      <c r="E269" s="63">
        <f t="shared" si="63"/>
        <v>0</v>
      </c>
      <c r="F269" s="55">
        <f t="shared" si="56"/>
        <v>0</v>
      </c>
      <c r="G269" s="55">
        <f t="shared" si="57"/>
        <v>0</v>
      </c>
      <c r="H269" s="55">
        <f t="shared" si="58"/>
        <v>0</v>
      </c>
      <c r="I269" s="55">
        <f t="shared" si="59"/>
        <v>0</v>
      </c>
      <c r="J269" s="55">
        <f t="shared" si="60"/>
        <v>0</v>
      </c>
      <c r="K269" s="55">
        <f t="shared" ca="1" si="55"/>
        <v>-6.4213381614545359E-3</v>
      </c>
      <c r="L269" s="55">
        <f t="shared" ca="1" si="61"/>
        <v>4.123358378375232E-5</v>
      </c>
      <c r="M269" s="55">
        <f t="shared" ca="1" si="64"/>
        <v>5.5490457762851734E-4</v>
      </c>
      <c r="N269" s="55">
        <f t="shared" ca="1" si="65"/>
        <v>8.1570848129177364E-4</v>
      </c>
      <c r="O269" s="55">
        <f t="shared" ca="1" si="66"/>
        <v>9.5541255152516852E-2</v>
      </c>
      <c r="P269" s="33">
        <f t="shared" ca="1" si="62"/>
        <v>6.4213381614545359E-3</v>
      </c>
    </row>
    <row r="270" spans="4:16">
      <c r="D270" s="63">
        <f t="shared" si="63"/>
        <v>0</v>
      </c>
      <c r="E270" s="63">
        <f t="shared" si="63"/>
        <v>0</v>
      </c>
      <c r="F270" s="55">
        <f t="shared" si="56"/>
        <v>0</v>
      </c>
      <c r="G270" s="55">
        <f t="shared" si="57"/>
        <v>0</v>
      </c>
      <c r="H270" s="55">
        <f t="shared" si="58"/>
        <v>0</v>
      </c>
      <c r="I270" s="55">
        <f t="shared" si="59"/>
        <v>0</v>
      </c>
      <c r="J270" s="55">
        <f t="shared" si="60"/>
        <v>0</v>
      </c>
      <c r="K270" s="55">
        <f t="shared" ca="1" si="55"/>
        <v>-6.4213381614545359E-3</v>
      </c>
      <c r="L270" s="55">
        <f t="shared" ca="1" si="61"/>
        <v>4.123358378375232E-5</v>
      </c>
      <c r="M270" s="55">
        <f t="shared" ca="1" si="64"/>
        <v>5.5490457762851734E-4</v>
      </c>
      <c r="N270" s="55">
        <f t="shared" ca="1" si="65"/>
        <v>8.1570848129177364E-4</v>
      </c>
      <c r="O270" s="55">
        <f t="shared" ca="1" si="66"/>
        <v>9.5541255152516852E-2</v>
      </c>
      <c r="P270" s="33">
        <f t="shared" ca="1" si="62"/>
        <v>6.4213381614545359E-3</v>
      </c>
    </row>
    <row r="271" spans="4:16">
      <c r="D271" s="63">
        <f t="shared" si="63"/>
        <v>0</v>
      </c>
      <c r="E271" s="63">
        <f t="shared" si="63"/>
        <v>0</v>
      </c>
      <c r="F271" s="55">
        <f t="shared" si="56"/>
        <v>0</v>
      </c>
      <c r="G271" s="55">
        <f t="shared" si="57"/>
        <v>0</v>
      </c>
      <c r="H271" s="55">
        <f t="shared" si="58"/>
        <v>0</v>
      </c>
      <c r="I271" s="55">
        <f t="shared" si="59"/>
        <v>0</v>
      </c>
      <c r="J271" s="55">
        <f t="shared" si="60"/>
        <v>0</v>
      </c>
      <c r="K271" s="55">
        <f t="shared" ca="1" si="55"/>
        <v>-6.4213381614545359E-3</v>
      </c>
      <c r="L271" s="55">
        <f t="shared" ca="1" si="61"/>
        <v>4.123358378375232E-5</v>
      </c>
      <c r="M271" s="55">
        <f t="shared" ca="1" si="64"/>
        <v>5.5490457762851734E-4</v>
      </c>
      <c r="N271" s="55">
        <f t="shared" ca="1" si="65"/>
        <v>8.1570848129177364E-4</v>
      </c>
      <c r="O271" s="55">
        <f t="shared" ca="1" si="66"/>
        <v>9.5541255152516852E-2</v>
      </c>
      <c r="P271" s="33">
        <f t="shared" ca="1" si="62"/>
        <v>6.4213381614545359E-3</v>
      </c>
    </row>
    <row r="272" spans="4:16">
      <c r="D272" s="63">
        <f t="shared" si="63"/>
        <v>0</v>
      </c>
      <c r="E272" s="63">
        <f t="shared" si="63"/>
        <v>0</v>
      </c>
      <c r="F272" s="55">
        <f t="shared" si="56"/>
        <v>0</v>
      </c>
      <c r="G272" s="55">
        <f t="shared" si="57"/>
        <v>0</v>
      </c>
      <c r="H272" s="55">
        <f t="shared" si="58"/>
        <v>0</v>
      </c>
      <c r="I272" s="55">
        <f t="shared" si="59"/>
        <v>0</v>
      </c>
      <c r="J272" s="55">
        <f t="shared" si="60"/>
        <v>0</v>
      </c>
      <c r="K272" s="55">
        <f t="shared" ca="1" si="55"/>
        <v>-6.4213381614545359E-3</v>
      </c>
      <c r="L272" s="55">
        <f t="shared" ca="1" si="61"/>
        <v>4.123358378375232E-5</v>
      </c>
      <c r="M272" s="55">
        <f t="shared" ca="1" si="64"/>
        <v>5.5490457762851734E-4</v>
      </c>
      <c r="N272" s="55">
        <f t="shared" ca="1" si="65"/>
        <v>8.1570848129177364E-4</v>
      </c>
      <c r="O272" s="55">
        <f t="shared" ca="1" si="66"/>
        <v>9.5541255152516852E-2</v>
      </c>
      <c r="P272" s="33">
        <f t="shared" ca="1" si="62"/>
        <v>6.4213381614545359E-3</v>
      </c>
    </row>
    <row r="273" spans="4:16">
      <c r="D273" s="63">
        <f t="shared" si="63"/>
        <v>0</v>
      </c>
      <c r="E273" s="63">
        <f t="shared" si="63"/>
        <v>0</v>
      </c>
      <c r="F273" s="55">
        <f t="shared" si="56"/>
        <v>0</v>
      </c>
      <c r="G273" s="55">
        <f t="shared" si="57"/>
        <v>0</v>
      </c>
      <c r="H273" s="55">
        <f t="shared" si="58"/>
        <v>0</v>
      </c>
      <c r="I273" s="55">
        <f t="shared" si="59"/>
        <v>0</v>
      </c>
      <c r="J273" s="55">
        <f t="shared" si="60"/>
        <v>0</v>
      </c>
      <c r="K273" s="55">
        <f t="shared" ca="1" si="55"/>
        <v>-6.4213381614545359E-3</v>
      </c>
      <c r="L273" s="55">
        <f t="shared" ca="1" si="61"/>
        <v>4.123358378375232E-5</v>
      </c>
      <c r="M273" s="55">
        <f t="shared" ca="1" si="64"/>
        <v>5.5490457762851734E-4</v>
      </c>
      <c r="N273" s="55">
        <f t="shared" ca="1" si="65"/>
        <v>8.1570848129177364E-4</v>
      </c>
      <c r="O273" s="55">
        <f t="shared" ca="1" si="66"/>
        <v>9.5541255152516852E-2</v>
      </c>
      <c r="P273" s="33">
        <f t="shared" ca="1" si="62"/>
        <v>6.4213381614545359E-3</v>
      </c>
    </row>
    <row r="274" spans="4:16">
      <c r="D274" s="63">
        <f t="shared" si="63"/>
        <v>0</v>
      </c>
      <c r="E274" s="63">
        <f t="shared" si="63"/>
        <v>0</v>
      </c>
      <c r="F274" s="55">
        <f t="shared" si="56"/>
        <v>0</v>
      </c>
      <c r="G274" s="55">
        <f t="shared" si="57"/>
        <v>0</v>
      </c>
      <c r="H274" s="55">
        <f t="shared" si="58"/>
        <v>0</v>
      </c>
      <c r="I274" s="55">
        <f t="shared" si="59"/>
        <v>0</v>
      </c>
      <c r="J274" s="55">
        <f t="shared" si="60"/>
        <v>0</v>
      </c>
      <c r="K274" s="55">
        <f t="shared" ca="1" si="55"/>
        <v>-6.4213381614545359E-3</v>
      </c>
      <c r="L274" s="55">
        <f t="shared" ca="1" si="61"/>
        <v>4.123358378375232E-5</v>
      </c>
      <c r="M274" s="55">
        <f t="shared" ca="1" si="64"/>
        <v>5.5490457762851734E-4</v>
      </c>
      <c r="N274" s="55">
        <f t="shared" ca="1" si="65"/>
        <v>8.1570848129177364E-4</v>
      </c>
      <c r="O274" s="55">
        <f t="shared" ca="1" si="66"/>
        <v>9.5541255152516852E-2</v>
      </c>
      <c r="P274" s="33">
        <f t="shared" ca="1" si="62"/>
        <v>6.4213381614545359E-3</v>
      </c>
    </row>
    <row r="275" spans="4:16">
      <c r="D275" s="63">
        <f t="shared" si="63"/>
        <v>0</v>
      </c>
      <c r="E275" s="63">
        <f t="shared" si="63"/>
        <v>0</v>
      </c>
      <c r="F275" s="55">
        <f t="shared" si="56"/>
        <v>0</v>
      </c>
      <c r="G275" s="55">
        <f t="shared" si="57"/>
        <v>0</v>
      </c>
      <c r="H275" s="55">
        <f t="shared" si="58"/>
        <v>0</v>
      </c>
      <c r="I275" s="55">
        <f t="shared" si="59"/>
        <v>0</v>
      </c>
      <c r="J275" s="55">
        <f t="shared" si="60"/>
        <v>0</v>
      </c>
      <c r="K275" s="55">
        <f t="shared" ca="1" si="55"/>
        <v>-6.4213381614545359E-3</v>
      </c>
      <c r="L275" s="55">
        <f t="shared" ca="1" si="61"/>
        <v>4.123358378375232E-5</v>
      </c>
      <c r="M275" s="55">
        <f t="shared" ca="1" si="64"/>
        <v>5.5490457762851734E-4</v>
      </c>
      <c r="N275" s="55">
        <f t="shared" ca="1" si="65"/>
        <v>8.1570848129177364E-4</v>
      </c>
      <c r="O275" s="55">
        <f t="shared" ca="1" si="66"/>
        <v>9.5541255152516852E-2</v>
      </c>
      <c r="P275" s="33">
        <f t="shared" ca="1" si="62"/>
        <v>6.4213381614545359E-3</v>
      </c>
    </row>
    <row r="276" spans="4:16">
      <c r="D276" s="63">
        <f t="shared" si="63"/>
        <v>0</v>
      </c>
      <c r="E276" s="63">
        <f t="shared" si="63"/>
        <v>0</v>
      </c>
      <c r="F276" s="55">
        <f t="shared" si="56"/>
        <v>0</v>
      </c>
      <c r="G276" s="55">
        <f t="shared" si="57"/>
        <v>0</v>
      </c>
      <c r="H276" s="55">
        <f t="shared" si="58"/>
        <v>0</v>
      </c>
      <c r="I276" s="55">
        <f t="shared" si="59"/>
        <v>0</v>
      </c>
      <c r="J276" s="55">
        <f t="shared" si="60"/>
        <v>0</v>
      </c>
      <c r="K276" s="55">
        <f t="shared" ca="1" si="55"/>
        <v>-6.4213381614545359E-3</v>
      </c>
      <c r="L276" s="55">
        <f t="shared" ca="1" si="61"/>
        <v>4.123358378375232E-5</v>
      </c>
      <c r="M276" s="55">
        <f t="shared" ca="1" si="64"/>
        <v>5.5490457762851734E-4</v>
      </c>
      <c r="N276" s="55">
        <f t="shared" ca="1" si="65"/>
        <v>8.1570848129177364E-4</v>
      </c>
      <c r="O276" s="55">
        <f t="shared" ca="1" si="66"/>
        <v>9.5541255152516852E-2</v>
      </c>
      <c r="P276" s="33">
        <f t="shared" ca="1" si="62"/>
        <v>6.4213381614545359E-3</v>
      </c>
    </row>
    <row r="277" spans="4:16">
      <c r="D277" s="63">
        <f t="shared" si="63"/>
        <v>0</v>
      </c>
      <c r="E277" s="63">
        <f t="shared" si="63"/>
        <v>0</v>
      </c>
      <c r="F277" s="55">
        <f t="shared" si="56"/>
        <v>0</v>
      </c>
      <c r="G277" s="55">
        <f t="shared" si="57"/>
        <v>0</v>
      </c>
      <c r="H277" s="55">
        <f t="shared" si="58"/>
        <v>0</v>
      </c>
      <c r="I277" s="55">
        <f t="shared" si="59"/>
        <v>0</v>
      </c>
      <c r="J277" s="55">
        <f t="shared" si="60"/>
        <v>0</v>
      </c>
      <c r="K277" s="55">
        <f t="shared" ref="K277:K340" ca="1" si="67">+E$4+E$5*D277+E$6*D277^2</f>
        <v>-6.4213381614545359E-3</v>
      </c>
      <c r="L277" s="55">
        <f t="shared" ca="1" si="61"/>
        <v>4.123358378375232E-5</v>
      </c>
      <c r="M277" s="55">
        <f t="shared" ca="1" si="64"/>
        <v>5.5490457762851734E-4</v>
      </c>
      <c r="N277" s="55">
        <f t="shared" ca="1" si="65"/>
        <v>8.1570848129177364E-4</v>
      </c>
      <c r="O277" s="55">
        <f t="shared" ca="1" si="66"/>
        <v>9.5541255152516852E-2</v>
      </c>
      <c r="P277" s="33">
        <f t="shared" ca="1" si="62"/>
        <v>6.4213381614545359E-3</v>
      </c>
    </row>
    <row r="278" spans="4:16">
      <c r="D278" s="63">
        <f t="shared" si="63"/>
        <v>0</v>
      </c>
      <c r="E278" s="63">
        <f t="shared" si="63"/>
        <v>0</v>
      </c>
      <c r="F278" s="55">
        <f t="shared" ref="F278:F341" si="68">D278*D278</f>
        <v>0</v>
      </c>
      <c r="G278" s="55">
        <f t="shared" ref="G278:G341" si="69">D278*F278</f>
        <v>0</v>
      </c>
      <c r="H278" s="55">
        <f t="shared" ref="H278:H341" si="70">F278*F278</f>
        <v>0</v>
      </c>
      <c r="I278" s="55">
        <f t="shared" ref="I278:I341" si="71">E278*D278</f>
        <v>0</v>
      </c>
      <c r="J278" s="55">
        <f t="shared" ref="J278:J341" si="72">I278*D278</f>
        <v>0</v>
      </c>
      <c r="K278" s="55">
        <f t="shared" ca="1" si="67"/>
        <v>-6.4213381614545359E-3</v>
      </c>
      <c r="L278" s="55">
        <f t="shared" ref="L278:L341" ca="1" si="73">+(K278-E278)^2</f>
        <v>4.123358378375232E-5</v>
      </c>
      <c r="M278" s="55">
        <f t="shared" ca="1" si="64"/>
        <v>5.5490457762851734E-4</v>
      </c>
      <c r="N278" s="55">
        <f t="shared" ca="1" si="65"/>
        <v>8.1570848129177364E-4</v>
      </c>
      <c r="O278" s="55">
        <f t="shared" ca="1" si="66"/>
        <v>9.5541255152516852E-2</v>
      </c>
      <c r="P278" s="33">
        <f t="shared" ref="P278:P341" ca="1" si="74">+E278-K278</f>
        <v>6.4213381614545359E-3</v>
      </c>
    </row>
    <row r="279" spans="4:16">
      <c r="D279" s="63">
        <f t="shared" si="63"/>
        <v>0</v>
      </c>
      <c r="E279" s="63">
        <f t="shared" si="63"/>
        <v>0</v>
      </c>
      <c r="F279" s="55">
        <f t="shared" si="68"/>
        <v>0</v>
      </c>
      <c r="G279" s="55">
        <f t="shared" si="69"/>
        <v>0</v>
      </c>
      <c r="H279" s="55">
        <f t="shared" si="70"/>
        <v>0</v>
      </c>
      <c r="I279" s="55">
        <f t="shared" si="71"/>
        <v>0</v>
      </c>
      <c r="J279" s="55">
        <f t="shared" si="72"/>
        <v>0</v>
      </c>
      <c r="K279" s="55">
        <f t="shared" ca="1" si="67"/>
        <v>-6.4213381614545359E-3</v>
      </c>
      <c r="L279" s="55">
        <f t="shared" ca="1" si="73"/>
        <v>4.123358378375232E-5</v>
      </c>
      <c r="M279" s="55">
        <f t="shared" ca="1" si="64"/>
        <v>5.5490457762851734E-4</v>
      </c>
      <c r="N279" s="55">
        <f t="shared" ca="1" si="65"/>
        <v>8.1570848129177364E-4</v>
      </c>
      <c r="O279" s="55">
        <f t="shared" ca="1" si="66"/>
        <v>9.5541255152516852E-2</v>
      </c>
      <c r="P279" s="33">
        <f t="shared" ca="1" si="74"/>
        <v>6.4213381614545359E-3</v>
      </c>
    </row>
    <row r="280" spans="4:16">
      <c r="D280" s="63">
        <f t="shared" si="63"/>
        <v>0</v>
      </c>
      <c r="E280" s="63">
        <f t="shared" si="63"/>
        <v>0</v>
      </c>
      <c r="F280" s="55">
        <f t="shared" si="68"/>
        <v>0</v>
      </c>
      <c r="G280" s="55">
        <f t="shared" si="69"/>
        <v>0</v>
      </c>
      <c r="H280" s="55">
        <f t="shared" si="70"/>
        <v>0</v>
      </c>
      <c r="I280" s="55">
        <f t="shared" si="71"/>
        <v>0</v>
      </c>
      <c r="J280" s="55">
        <f t="shared" si="72"/>
        <v>0</v>
      </c>
      <c r="K280" s="55">
        <f t="shared" ca="1" si="67"/>
        <v>-6.4213381614545359E-3</v>
      </c>
      <c r="L280" s="55">
        <f t="shared" ca="1" si="73"/>
        <v>4.123358378375232E-5</v>
      </c>
      <c r="M280" s="55">
        <f t="shared" ca="1" si="64"/>
        <v>5.5490457762851734E-4</v>
      </c>
      <c r="N280" s="55">
        <f t="shared" ca="1" si="65"/>
        <v>8.1570848129177364E-4</v>
      </c>
      <c r="O280" s="55">
        <f t="shared" ca="1" si="66"/>
        <v>9.5541255152516852E-2</v>
      </c>
      <c r="P280" s="33">
        <f t="shared" ca="1" si="74"/>
        <v>6.4213381614545359E-3</v>
      </c>
    </row>
    <row r="281" spans="4:16">
      <c r="D281" s="63">
        <f t="shared" si="63"/>
        <v>0</v>
      </c>
      <c r="E281" s="63">
        <f t="shared" si="63"/>
        <v>0</v>
      </c>
      <c r="F281" s="55">
        <f t="shared" si="68"/>
        <v>0</v>
      </c>
      <c r="G281" s="55">
        <f t="shared" si="69"/>
        <v>0</v>
      </c>
      <c r="H281" s="55">
        <f t="shared" si="70"/>
        <v>0</v>
      </c>
      <c r="I281" s="55">
        <f t="shared" si="71"/>
        <v>0</v>
      </c>
      <c r="J281" s="55">
        <f t="shared" si="72"/>
        <v>0</v>
      </c>
      <c r="K281" s="55">
        <f t="shared" ca="1" si="67"/>
        <v>-6.4213381614545359E-3</v>
      </c>
      <c r="L281" s="55">
        <f t="shared" ca="1" si="73"/>
        <v>4.123358378375232E-5</v>
      </c>
      <c r="M281" s="55">
        <f t="shared" ca="1" si="64"/>
        <v>5.5490457762851734E-4</v>
      </c>
      <c r="N281" s="55">
        <f t="shared" ca="1" si="65"/>
        <v>8.1570848129177364E-4</v>
      </c>
      <c r="O281" s="55">
        <f t="shared" ca="1" si="66"/>
        <v>9.5541255152516852E-2</v>
      </c>
      <c r="P281" s="33">
        <f t="shared" ca="1" si="74"/>
        <v>6.4213381614545359E-3</v>
      </c>
    </row>
    <row r="282" spans="4:16">
      <c r="D282" s="63">
        <f t="shared" si="63"/>
        <v>0</v>
      </c>
      <c r="E282" s="63">
        <f t="shared" si="63"/>
        <v>0</v>
      </c>
      <c r="F282" s="55">
        <f t="shared" si="68"/>
        <v>0</v>
      </c>
      <c r="G282" s="55">
        <f t="shared" si="69"/>
        <v>0</v>
      </c>
      <c r="H282" s="55">
        <f t="shared" si="70"/>
        <v>0</v>
      </c>
      <c r="I282" s="55">
        <f t="shared" si="71"/>
        <v>0</v>
      </c>
      <c r="J282" s="55">
        <f t="shared" si="72"/>
        <v>0</v>
      </c>
      <c r="K282" s="55">
        <f t="shared" ca="1" si="67"/>
        <v>-6.4213381614545359E-3</v>
      </c>
      <c r="L282" s="55">
        <f t="shared" ca="1" si="73"/>
        <v>4.123358378375232E-5</v>
      </c>
      <c r="M282" s="55">
        <f t="shared" ca="1" si="64"/>
        <v>5.5490457762851734E-4</v>
      </c>
      <c r="N282" s="55">
        <f t="shared" ca="1" si="65"/>
        <v>8.1570848129177364E-4</v>
      </c>
      <c r="O282" s="55">
        <f t="shared" ca="1" si="66"/>
        <v>9.5541255152516852E-2</v>
      </c>
      <c r="P282" s="33">
        <f t="shared" ca="1" si="74"/>
        <v>6.4213381614545359E-3</v>
      </c>
    </row>
    <row r="283" spans="4:16">
      <c r="D283" s="63">
        <f t="shared" si="63"/>
        <v>0</v>
      </c>
      <c r="E283" s="63">
        <f t="shared" si="63"/>
        <v>0</v>
      </c>
      <c r="F283" s="55">
        <f t="shared" si="68"/>
        <v>0</v>
      </c>
      <c r="G283" s="55">
        <f t="shared" si="69"/>
        <v>0</v>
      </c>
      <c r="H283" s="55">
        <f t="shared" si="70"/>
        <v>0</v>
      </c>
      <c r="I283" s="55">
        <f t="shared" si="71"/>
        <v>0</v>
      </c>
      <c r="J283" s="55">
        <f t="shared" si="72"/>
        <v>0</v>
      </c>
      <c r="K283" s="55">
        <f t="shared" ca="1" si="67"/>
        <v>-6.4213381614545359E-3</v>
      </c>
      <c r="L283" s="55">
        <f t="shared" ca="1" si="73"/>
        <v>4.123358378375232E-5</v>
      </c>
      <c r="M283" s="55">
        <f t="shared" ca="1" si="64"/>
        <v>5.5490457762851734E-4</v>
      </c>
      <c r="N283" s="55">
        <f t="shared" ca="1" si="65"/>
        <v>8.1570848129177364E-4</v>
      </c>
      <c r="O283" s="55">
        <f t="shared" ca="1" si="66"/>
        <v>9.5541255152516852E-2</v>
      </c>
      <c r="P283" s="33">
        <f t="shared" ca="1" si="74"/>
        <v>6.4213381614545359E-3</v>
      </c>
    </row>
    <row r="284" spans="4:16">
      <c r="D284" s="63">
        <f t="shared" si="63"/>
        <v>0</v>
      </c>
      <c r="E284" s="63">
        <f t="shared" si="63"/>
        <v>0</v>
      </c>
      <c r="F284" s="55">
        <f t="shared" si="68"/>
        <v>0</v>
      </c>
      <c r="G284" s="55">
        <f t="shared" si="69"/>
        <v>0</v>
      </c>
      <c r="H284" s="55">
        <f t="shared" si="70"/>
        <v>0</v>
      </c>
      <c r="I284" s="55">
        <f t="shared" si="71"/>
        <v>0</v>
      </c>
      <c r="J284" s="55">
        <f t="shared" si="72"/>
        <v>0</v>
      </c>
      <c r="K284" s="55">
        <f t="shared" ca="1" si="67"/>
        <v>-6.4213381614545359E-3</v>
      </c>
      <c r="L284" s="55">
        <f t="shared" ca="1" si="73"/>
        <v>4.123358378375232E-5</v>
      </c>
      <c r="M284" s="55">
        <f t="shared" ca="1" si="64"/>
        <v>5.5490457762851734E-4</v>
      </c>
      <c r="N284" s="55">
        <f t="shared" ca="1" si="65"/>
        <v>8.1570848129177364E-4</v>
      </c>
      <c r="O284" s="55">
        <f t="shared" ca="1" si="66"/>
        <v>9.5541255152516852E-2</v>
      </c>
      <c r="P284" s="33">
        <f t="shared" ca="1" si="74"/>
        <v>6.4213381614545359E-3</v>
      </c>
    </row>
    <row r="285" spans="4:16">
      <c r="D285" s="63">
        <f t="shared" si="63"/>
        <v>0</v>
      </c>
      <c r="E285" s="63">
        <f t="shared" si="63"/>
        <v>0</v>
      </c>
      <c r="F285" s="55">
        <f t="shared" si="68"/>
        <v>0</v>
      </c>
      <c r="G285" s="55">
        <f t="shared" si="69"/>
        <v>0</v>
      </c>
      <c r="H285" s="55">
        <f t="shared" si="70"/>
        <v>0</v>
      </c>
      <c r="I285" s="55">
        <f t="shared" si="71"/>
        <v>0</v>
      </c>
      <c r="J285" s="55">
        <f t="shared" si="72"/>
        <v>0</v>
      </c>
      <c r="K285" s="55">
        <f t="shared" ca="1" si="67"/>
        <v>-6.4213381614545359E-3</v>
      </c>
      <c r="L285" s="55">
        <f t="shared" ca="1" si="73"/>
        <v>4.123358378375232E-5</v>
      </c>
      <c r="M285" s="55">
        <f t="shared" ca="1" si="64"/>
        <v>5.5490457762851734E-4</v>
      </c>
      <c r="N285" s="55">
        <f t="shared" ca="1" si="65"/>
        <v>8.1570848129177364E-4</v>
      </c>
      <c r="O285" s="55">
        <f t="shared" ca="1" si="66"/>
        <v>9.5541255152516852E-2</v>
      </c>
      <c r="P285" s="33">
        <f t="shared" ca="1" si="74"/>
        <v>6.4213381614545359E-3</v>
      </c>
    </row>
    <row r="286" spans="4:16">
      <c r="D286" s="63">
        <f t="shared" si="63"/>
        <v>0</v>
      </c>
      <c r="E286" s="63">
        <f t="shared" si="63"/>
        <v>0</v>
      </c>
      <c r="F286" s="55">
        <f t="shared" si="68"/>
        <v>0</v>
      </c>
      <c r="G286" s="55">
        <f t="shared" si="69"/>
        <v>0</v>
      </c>
      <c r="H286" s="55">
        <f t="shared" si="70"/>
        <v>0</v>
      </c>
      <c r="I286" s="55">
        <f t="shared" si="71"/>
        <v>0</v>
      </c>
      <c r="J286" s="55">
        <f t="shared" si="72"/>
        <v>0</v>
      </c>
      <c r="K286" s="55">
        <f t="shared" ca="1" si="67"/>
        <v>-6.4213381614545359E-3</v>
      </c>
      <c r="L286" s="55">
        <f t="shared" ca="1" si="73"/>
        <v>4.123358378375232E-5</v>
      </c>
      <c r="M286" s="55">
        <f t="shared" ca="1" si="64"/>
        <v>5.5490457762851734E-4</v>
      </c>
      <c r="N286" s="55">
        <f t="shared" ca="1" si="65"/>
        <v>8.1570848129177364E-4</v>
      </c>
      <c r="O286" s="55">
        <f t="shared" ca="1" si="66"/>
        <v>9.5541255152516852E-2</v>
      </c>
      <c r="P286" s="33">
        <f t="shared" ca="1" si="74"/>
        <v>6.4213381614545359E-3</v>
      </c>
    </row>
    <row r="287" spans="4:16">
      <c r="D287" s="63">
        <f t="shared" si="63"/>
        <v>0</v>
      </c>
      <c r="E287" s="63">
        <f t="shared" si="63"/>
        <v>0</v>
      </c>
      <c r="F287" s="55">
        <f t="shared" si="68"/>
        <v>0</v>
      </c>
      <c r="G287" s="55">
        <f t="shared" si="69"/>
        <v>0</v>
      </c>
      <c r="H287" s="55">
        <f t="shared" si="70"/>
        <v>0</v>
      </c>
      <c r="I287" s="55">
        <f t="shared" si="71"/>
        <v>0</v>
      </c>
      <c r="J287" s="55">
        <f t="shared" si="72"/>
        <v>0</v>
      </c>
      <c r="K287" s="55">
        <f t="shared" ca="1" si="67"/>
        <v>-6.4213381614545359E-3</v>
      </c>
      <c r="L287" s="55">
        <f t="shared" ca="1" si="73"/>
        <v>4.123358378375232E-5</v>
      </c>
      <c r="M287" s="55">
        <f t="shared" ca="1" si="64"/>
        <v>5.5490457762851734E-4</v>
      </c>
      <c r="N287" s="55">
        <f t="shared" ca="1" si="65"/>
        <v>8.1570848129177364E-4</v>
      </c>
      <c r="O287" s="55">
        <f t="shared" ca="1" si="66"/>
        <v>9.5541255152516852E-2</v>
      </c>
      <c r="P287" s="33">
        <f t="shared" ca="1" si="74"/>
        <v>6.4213381614545359E-3</v>
      </c>
    </row>
    <row r="288" spans="4:16">
      <c r="D288" s="63">
        <f t="shared" si="63"/>
        <v>0</v>
      </c>
      <c r="E288" s="63">
        <f t="shared" si="63"/>
        <v>0</v>
      </c>
      <c r="F288" s="55">
        <f t="shared" si="68"/>
        <v>0</v>
      </c>
      <c r="G288" s="55">
        <f t="shared" si="69"/>
        <v>0</v>
      </c>
      <c r="H288" s="55">
        <f t="shared" si="70"/>
        <v>0</v>
      </c>
      <c r="I288" s="55">
        <f t="shared" si="71"/>
        <v>0</v>
      </c>
      <c r="J288" s="55">
        <f t="shared" si="72"/>
        <v>0</v>
      </c>
      <c r="K288" s="55">
        <f t="shared" ca="1" si="67"/>
        <v>-6.4213381614545359E-3</v>
      </c>
      <c r="L288" s="55">
        <f t="shared" ca="1" si="73"/>
        <v>4.123358378375232E-5</v>
      </c>
      <c r="M288" s="55">
        <f t="shared" ca="1" si="64"/>
        <v>5.5490457762851734E-4</v>
      </c>
      <c r="N288" s="55">
        <f t="shared" ca="1" si="65"/>
        <v>8.1570848129177364E-4</v>
      </c>
      <c r="O288" s="55">
        <f t="shared" ca="1" si="66"/>
        <v>9.5541255152516852E-2</v>
      </c>
      <c r="P288" s="33">
        <f t="shared" ca="1" si="74"/>
        <v>6.4213381614545359E-3</v>
      </c>
    </row>
    <row r="289" spans="4:16">
      <c r="D289" s="63">
        <f t="shared" si="63"/>
        <v>0</v>
      </c>
      <c r="E289" s="63">
        <f t="shared" si="63"/>
        <v>0</v>
      </c>
      <c r="F289" s="55">
        <f t="shared" si="68"/>
        <v>0</v>
      </c>
      <c r="G289" s="55">
        <f t="shared" si="69"/>
        <v>0</v>
      </c>
      <c r="H289" s="55">
        <f t="shared" si="70"/>
        <v>0</v>
      </c>
      <c r="I289" s="55">
        <f t="shared" si="71"/>
        <v>0</v>
      </c>
      <c r="J289" s="55">
        <f t="shared" si="72"/>
        <v>0</v>
      </c>
      <c r="K289" s="55">
        <f t="shared" ca="1" si="67"/>
        <v>-6.4213381614545359E-3</v>
      </c>
      <c r="L289" s="55">
        <f t="shared" ca="1" si="73"/>
        <v>4.123358378375232E-5</v>
      </c>
      <c r="M289" s="55">
        <f t="shared" ca="1" si="64"/>
        <v>5.5490457762851734E-4</v>
      </c>
      <c r="N289" s="55">
        <f t="shared" ca="1" si="65"/>
        <v>8.1570848129177364E-4</v>
      </c>
      <c r="O289" s="55">
        <f t="shared" ca="1" si="66"/>
        <v>9.5541255152516852E-2</v>
      </c>
      <c r="P289" s="33">
        <f t="shared" ca="1" si="74"/>
        <v>6.4213381614545359E-3</v>
      </c>
    </row>
    <row r="290" spans="4:16">
      <c r="D290" s="63">
        <f t="shared" si="63"/>
        <v>0</v>
      </c>
      <c r="E290" s="63">
        <f t="shared" si="63"/>
        <v>0</v>
      </c>
      <c r="F290" s="55">
        <f t="shared" si="68"/>
        <v>0</v>
      </c>
      <c r="G290" s="55">
        <f t="shared" si="69"/>
        <v>0</v>
      </c>
      <c r="H290" s="55">
        <f t="shared" si="70"/>
        <v>0</v>
      </c>
      <c r="I290" s="55">
        <f t="shared" si="71"/>
        <v>0</v>
      </c>
      <c r="J290" s="55">
        <f t="shared" si="72"/>
        <v>0</v>
      </c>
      <c r="K290" s="55">
        <f t="shared" ca="1" si="67"/>
        <v>-6.4213381614545359E-3</v>
      </c>
      <c r="L290" s="55">
        <f t="shared" ca="1" si="73"/>
        <v>4.123358378375232E-5</v>
      </c>
      <c r="M290" s="55">
        <f t="shared" ca="1" si="64"/>
        <v>5.5490457762851734E-4</v>
      </c>
      <c r="N290" s="55">
        <f t="shared" ca="1" si="65"/>
        <v>8.1570848129177364E-4</v>
      </c>
      <c r="O290" s="55">
        <f t="shared" ca="1" si="66"/>
        <v>9.5541255152516852E-2</v>
      </c>
      <c r="P290" s="33">
        <f t="shared" ca="1" si="74"/>
        <v>6.4213381614545359E-3</v>
      </c>
    </row>
    <row r="291" spans="4:16">
      <c r="D291" s="63">
        <f t="shared" si="63"/>
        <v>0</v>
      </c>
      <c r="E291" s="63">
        <f t="shared" si="63"/>
        <v>0</v>
      </c>
      <c r="F291" s="55">
        <f t="shared" si="68"/>
        <v>0</v>
      </c>
      <c r="G291" s="55">
        <f t="shared" si="69"/>
        <v>0</v>
      </c>
      <c r="H291" s="55">
        <f t="shared" si="70"/>
        <v>0</v>
      </c>
      <c r="I291" s="55">
        <f t="shared" si="71"/>
        <v>0</v>
      </c>
      <c r="J291" s="55">
        <f t="shared" si="72"/>
        <v>0</v>
      </c>
      <c r="K291" s="55">
        <f t="shared" ca="1" si="67"/>
        <v>-6.4213381614545359E-3</v>
      </c>
      <c r="L291" s="55">
        <f t="shared" ca="1" si="73"/>
        <v>4.123358378375232E-5</v>
      </c>
      <c r="M291" s="55">
        <f t="shared" ca="1" si="64"/>
        <v>5.5490457762851734E-4</v>
      </c>
      <c r="N291" s="55">
        <f t="shared" ca="1" si="65"/>
        <v>8.1570848129177364E-4</v>
      </c>
      <c r="O291" s="55">
        <f t="shared" ca="1" si="66"/>
        <v>9.5541255152516852E-2</v>
      </c>
      <c r="P291" s="33">
        <f t="shared" ca="1" si="74"/>
        <v>6.4213381614545359E-3</v>
      </c>
    </row>
    <row r="292" spans="4:16">
      <c r="D292" s="63">
        <f t="shared" si="63"/>
        <v>0</v>
      </c>
      <c r="E292" s="63">
        <f t="shared" si="63"/>
        <v>0</v>
      </c>
      <c r="F292" s="55">
        <f t="shared" si="68"/>
        <v>0</v>
      </c>
      <c r="G292" s="55">
        <f t="shared" si="69"/>
        <v>0</v>
      </c>
      <c r="H292" s="55">
        <f t="shared" si="70"/>
        <v>0</v>
      </c>
      <c r="I292" s="55">
        <f t="shared" si="71"/>
        <v>0</v>
      </c>
      <c r="J292" s="55">
        <f t="shared" si="72"/>
        <v>0</v>
      </c>
      <c r="K292" s="55">
        <f t="shared" ca="1" si="67"/>
        <v>-6.4213381614545359E-3</v>
      </c>
      <c r="L292" s="55">
        <f t="shared" ca="1" si="73"/>
        <v>4.123358378375232E-5</v>
      </c>
      <c r="M292" s="55">
        <f t="shared" ca="1" si="64"/>
        <v>5.5490457762851734E-4</v>
      </c>
      <c r="N292" s="55">
        <f t="shared" ca="1" si="65"/>
        <v>8.1570848129177364E-4</v>
      </c>
      <c r="O292" s="55">
        <f t="shared" ca="1" si="66"/>
        <v>9.5541255152516852E-2</v>
      </c>
      <c r="P292" s="33">
        <f t="shared" ca="1" si="74"/>
        <v>6.4213381614545359E-3</v>
      </c>
    </row>
    <row r="293" spans="4:16">
      <c r="D293" s="63">
        <f t="shared" si="63"/>
        <v>0</v>
      </c>
      <c r="E293" s="63">
        <f t="shared" si="63"/>
        <v>0</v>
      </c>
      <c r="F293" s="55">
        <f t="shared" si="68"/>
        <v>0</v>
      </c>
      <c r="G293" s="55">
        <f t="shared" si="69"/>
        <v>0</v>
      </c>
      <c r="H293" s="55">
        <f t="shared" si="70"/>
        <v>0</v>
      </c>
      <c r="I293" s="55">
        <f t="shared" si="71"/>
        <v>0</v>
      </c>
      <c r="J293" s="55">
        <f t="shared" si="72"/>
        <v>0</v>
      </c>
      <c r="K293" s="55">
        <f t="shared" ca="1" si="67"/>
        <v>-6.4213381614545359E-3</v>
      </c>
      <c r="L293" s="55">
        <f t="shared" ca="1" si="73"/>
        <v>4.123358378375232E-5</v>
      </c>
      <c r="M293" s="55">
        <f t="shared" ca="1" si="64"/>
        <v>5.5490457762851734E-4</v>
      </c>
      <c r="N293" s="55">
        <f t="shared" ca="1" si="65"/>
        <v>8.1570848129177364E-4</v>
      </c>
      <c r="O293" s="55">
        <f t="shared" ca="1" si="66"/>
        <v>9.5541255152516852E-2</v>
      </c>
      <c r="P293" s="33">
        <f t="shared" ca="1" si="74"/>
        <v>6.4213381614545359E-3</v>
      </c>
    </row>
    <row r="294" spans="4:16">
      <c r="D294" s="63">
        <f t="shared" si="63"/>
        <v>0</v>
      </c>
      <c r="E294" s="63">
        <f t="shared" si="63"/>
        <v>0</v>
      </c>
      <c r="F294" s="55">
        <f t="shared" si="68"/>
        <v>0</v>
      </c>
      <c r="G294" s="55">
        <f t="shared" si="69"/>
        <v>0</v>
      </c>
      <c r="H294" s="55">
        <f t="shared" si="70"/>
        <v>0</v>
      </c>
      <c r="I294" s="55">
        <f t="shared" si="71"/>
        <v>0</v>
      </c>
      <c r="J294" s="55">
        <f t="shared" si="72"/>
        <v>0</v>
      </c>
      <c r="K294" s="55">
        <f t="shared" ca="1" si="67"/>
        <v>-6.4213381614545359E-3</v>
      </c>
      <c r="L294" s="55">
        <f t="shared" ca="1" si="73"/>
        <v>4.123358378375232E-5</v>
      </c>
      <c r="M294" s="55">
        <f t="shared" ca="1" si="64"/>
        <v>5.5490457762851734E-4</v>
      </c>
      <c r="N294" s="55">
        <f t="shared" ca="1" si="65"/>
        <v>8.1570848129177364E-4</v>
      </c>
      <c r="O294" s="55">
        <f t="shared" ca="1" si="66"/>
        <v>9.5541255152516852E-2</v>
      </c>
      <c r="P294" s="33">
        <f t="shared" ca="1" si="74"/>
        <v>6.4213381614545359E-3</v>
      </c>
    </row>
    <row r="295" spans="4:16">
      <c r="D295" s="63">
        <f t="shared" si="63"/>
        <v>0</v>
      </c>
      <c r="E295" s="63">
        <f t="shared" si="63"/>
        <v>0</v>
      </c>
      <c r="F295" s="55">
        <f t="shared" si="68"/>
        <v>0</v>
      </c>
      <c r="G295" s="55">
        <f t="shared" si="69"/>
        <v>0</v>
      </c>
      <c r="H295" s="55">
        <f t="shared" si="70"/>
        <v>0</v>
      </c>
      <c r="I295" s="55">
        <f t="shared" si="71"/>
        <v>0</v>
      </c>
      <c r="J295" s="55">
        <f t="shared" si="72"/>
        <v>0</v>
      </c>
      <c r="K295" s="55">
        <f t="shared" ca="1" si="67"/>
        <v>-6.4213381614545359E-3</v>
      </c>
      <c r="L295" s="55">
        <f t="shared" ca="1" si="73"/>
        <v>4.123358378375232E-5</v>
      </c>
      <c r="M295" s="55">
        <f t="shared" ca="1" si="64"/>
        <v>5.5490457762851734E-4</v>
      </c>
      <c r="N295" s="55">
        <f t="shared" ca="1" si="65"/>
        <v>8.1570848129177364E-4</v>
      </c>
      <c r="O295" s="55">
        <f t="shared" ca="1" si="66"/>
        <v>9.5541255152516852E-2</v>
      </c>
      <c r="P295" s="33">
        <f t="shared" ca="1" si="74"/>
        <v>6.4213381614545359E-3</v>
      </c>
    </row>
    <row r="296" spans="4:16">
      <c r="D296" s="63">
        <f t="shared" si="63"/>
        <v>0</v>
      </c>
      <c r="E296" s="63">
        <f t="shared" si="63"/>
        <v>0</v>
      </c>
      <c r="F296" s="55">
        <f t="shared" si="68"/>
        <v>0</v>
      </c>
      <c r="G296" s="55">
        <f t="shared" si="69"/>
        <v>0</v>
      </c>
      <c r="H296" s="55">
        <f t="shared" si="70"/>
        <v>0</v>
      </c>
      <c r="I296" s="55">
        <f t="shared" si="71"/>
        <v>0</v>
      </c>
      <c r="J296" s="55">
        <f t="shared" si="72"/>
        <v>0</v>
      </c>
      <c r="K296" s="55">
        <f t="shared" ca="1" si="67"/>
        <v>-6.4213381614545359E-3</v>
      </c>
      <c r="L296" s="55">
        <f t="shared" ca="1" si="73"/>
        <v>4.123358378375232E-5</v>
      </c>
      <c r="M296" s="55">
        <f t="shared" ca="1" si="64"/>
        <v>5.5490457762851734E-4</v>
      </c>
      <c r="N296" s="55">
        <f t="shared" ca="1" si="65"/>
        <v>8.1570848129177364E-4</v>
      </c>
      <c r="O296" s="55">
        <f t="shared" ca="1" si="66"/>
        <v>9.5541255152516852E-2</v>
      </c>
      <c r="P296" s="33">
        <f t="shared" ca="1" si="74"/>
        <v>6.4213381614545359E-3</v>
      </c>
    </row>
    <row r="297" spans="4:16">
      <c r="D297" s="63">
        <f t="shared" si="63"/>
        <v>0</v>
      </c>
      <c r="E297" s="63">
        <f t="shared" si="63"/>
        <v>0</v>
      </c>
      <c r="F297" s="55">
        <f t="shared" si="68"/>
        <v>0</v>
      </c>
      <c r="G297" s="55">
        <f t="shared" si="69"/>
        <v>0</v>
      </c>
      <c r="H297" s="55">
        <f t="shared" si="70"/>
        <v>0</v>
      </c>
      <c r="I297" s="55">
        <f t="shared" si="71"/>
        <v>0</v>
      </c>
      <c r="J297" s="55">
        <f t="shared" si="72"/>
        <v>0</v>
      </c>
      <c r="K297" s="55">
        <f t="shared" ca="1" si="67"/>
        <v>-6.4213381614545359E-3</v>
      </c>
      <c r="L297" s="55">
        <f t="shared" ca="1" si="73"/>
        <v>4.123358378375232E-5</v>
      </c>
      <c r="M297" s="55">
        <f t="shared" ca="1" si="64"/>
        <v>5.5490457762851734E-4</v>
      </c>
      <c r="N297" s="55">
        <f t="shared" ca="1" si="65"/>
        <v>8.1570848129177364E-4</v>
      </c>
      <c r="O297" s="55">
        <f t="shared" ca="1" si="66"/>
        <v>9.5541255152516852E-2</v>
      </c>
      <c r="P297" s="33">
        <f t="shared" ca="1" si="74"/>
        <v>6.4213381614545359E-3</v>
      </c>
    </row>
    <row r="298" spans="4:16">
      <c r="D298" s="63">
        <f t="shared" si="63"/>
        <v>0</v>
      </c>
      <c r="E298" s="63">
        <f t="shared" si="63"/>
        <v>0</v>
      </c>
      <c r="F298" s="55">
        <f t="shared" si="68"/>
        <v>0</v>
      </c>
      <c r="G298" s="55">
        <f t="shared" si="69"/>
        <v>0</v>
      </c>
      <c r="H298" s="55">
        <f t="shared" si="70"/>
        <v>0</v>
      </c>
      <c r="I298" s="55">
        <f t="shared" si="71"/>
        <v>0</v>
      </c>
      <c r="J298" s="55">
        <f t="shared" si="72"/>
        <v>0</v>
      </c>
      <c r="K298" s="55">
        <f t="shared" ca="1" si="67"/>
        <v>-6.4213381614545359E-3</v>
      </c>
      <c r="L298" s="55">
        <f t="shared" ca="1" si="73"/>
        <v>4.123358378375232E-5</v>
      </c>
      <c r="M298" s="55">
        <f t="shared" ca="1" si="64"/>
        <v>5.5490457762851734E-4</v>
      </c>
      <c r="N298" s="55">
        <f t="shared" ca="1" si="65"/>
        <v>8.1570848129177364E-4</v>
      </c>
      <c r="O298" s="55">
        <f t="shared" ca="1" si="66"/>
        <v>9.5541255152516852E-2</v>
      </c>
      <c r="P298" s="33">
        <f t="shared" ca="1" si="74"/>
        <v>6.4213381614545359E-3</v>
      </c>
    </row>
    <row r="299" spans="4:16">
      <c r="D299" s="63">
        <f t="shared" si="63"/>
        <v>0</v>
      </c>
      <c r="E299" s="63">
        <f t="shared" si="63"/>
        <v>0</v>
      </c>
      <c r="F299" s="55">
        <f t="shared" si="68"/>
        <v>0</v>
      </c>
      <c r="G299" s="55">
        <f t="shared" si="69"/>
        <v>0</v>
      </c>
      <c r="H299" s="55">
        <f t="shared" si="70"/>
        <v>0</v>
      </c>
      <c r="I299" s="55">
        <f t="shared" si="71"/>
        <v>0</v>
      </c>
      <c r="J299" s="55">
        <f t="shared" si="72"/>
        <v>0</v>
      </c>
      <c r="K299" s="55">
        <f t="shared" ca="1" si="67"/>
        <v>-6.4213381614545359E-3</v>
      </c>
      <c r="L299" s="55">
        <f t="shared" ca="1" si="73"/>
        <v>4.123358378375232E-5</v>
      </c>
      <c r="M299" s="55">
        <f t="shared" ca="1" si="64"/>
        <v>5.5490457762851734E-4</v>
      </c>
      <c r="N299" s="55">
        <f t="shared" ca="1" si="65"/>
        <v>8.1570848129177364E-4</v>
      </c>
      <c r="O299" s="55">
        <f t="shared" ca="1" si="66"/>
        <v>9.5541255152516852E-2</v>
      </c>
      <c r="P299" s="33">
        <f t="shared" ca="1" si="74"/>
        <v>6.4213381614545359E-3</v>
      </c>
    </row>
    <row r="300" spans="4:16">
      <c r="D300" s="63">
        <f t="shared" si="63"/>
        <v>0</v>
      </c>
      <c r="E300" s="63">
        <f t="shared" si="63"/>
        <v>0</v>
      </c>
      <c r="F300" s="55">
        <f t="shared" si="68"/>
        <v>0</v>
      </c>
      <c r="G300" s="55">
        <f t="shared" si="69"/>
        <v>0</v>
      </c>
      <c r="H300" s="55">
        <f t="shared" si="70"/>
        <v>0</v>
      </c>
      <c r="I300" s="55">
        <f t="shared" si="71"/>
        <v>0</v>
      </c>
      <c r="J300" s="55">
        <f t="shared" si="72"/>
        <v>0</v>
      </c>
      <c r="K300" s="55">
        <f t="shared" ca="1" si="67"/>
        <v>-6.4213381614545359E-3</v>
      </c>
      <c r="L300" s="55">
        <f t="shared" ca="1" si="73"/>
        <v>4.123358378375232E-5</v>
      </c>
      <c r="M300" s="55">
        <f t="shared" ca="1" si="64"/>
        <v>5.5490457762851734E-4</v>
      </c>
      <c r="N300" s="55">
        <f t="shared" ca="1" si="65"/>
        <v>8.1570848129177364E-4</v>
      </c>
      <c r="O300" s="55">
        <f t="shared" ca="1" si="66"/>
        <v>9.5541255152516852E-2</v>
      </c>
      <c r="P300" s="33">
        <f t="shared" ca="1" si="74"/>
        <v>6.4213381614545359E-3</v>
      </c>
    </row>
    <row r="301" spans="4:16">
      <c r="D301" s="63">
        <f t="shared" si="63"/>
        <v>0</v>
      </c>
      <c r="E301" s="63">
        <f t="shared" si="63"/>
        <v>0</v>
      </c>
      <c r="F301" s="55">
        <f t="shared" si="68"/>
        <v>0</v>
      </c>
      <c r="G301" s="55">
        <f t="shared" si="69"/>
        <v>0</v>
      </c>
      <c r="H301" s="55">
        <f t="shared" si="70"/>
        <v>0</v>
      </c>
      <c r="I301" s="55">
        <f t="shared" si="71"/>
        <v>0</v>
      </c>
      <c r="J301" s="55">
        <f t="shared" si="72"/>
        <v>0</v>
      </c>
      <c r="K301" s="55">
        <f t="shared" ca="1" si="67"/>
        <v>-6.4213381614545359E-3</v>
      </c>
      <c r="L301" s="55">
        <f t="shared" ca="1" si="73"/>
        <v>4.123358378375232E-5</v>
      </c>
      <c r="M301" s="55">
        <f t="shared" ca="1" si="64"/>
        <v>5.5490457762851734E-4</v>
      </c>
      <c r="N301" s="55">
        <f t="shared" ca="1" si="65"/>
        <v>8.1570848129177364E-4</v>
      </c>
      <c r="O301" s="55">
        <f t="shared" ca="1" si="66"/>
        <v>9.5541255152516852E-2</v>
      </c>
      <c r="P301" s="33">
        <f t="shared" ca="1" si="74"/>
        <v>6.4213381614545359E-3</v>
      </c>
    </row>
    <row r="302" spans="4:16">
      <c r="D302" s="63">
        <f t="shared" si="63"/>
        <v>0</v>
      </c>
      <c r="E302" s="63">
        <f t="shared" si="63"/>
        <v>0</v>
      </c>
      <c r="F302" s="55">
        <f t="shared" si="68"/>
        <v>0</v>
      </c>
      <c r="G302" s="55">
        <f t="shared" si="69"/>
        <v>0</v>
      </c>
      <c r="H302" s="55">
        <f t="shared" si="70"/>
        <v>0</v>
      </c>
      <c r="I302" s="55">
        <f t="shared" si="71"/>
        <v>0</v>
      </c>
      <c r="J302" s="55">
        <f t="shared" si="72"/>
        <v>0</v>
      </c>
      <c r="K302" s="55">
        <f t="shared" ca="1" si="67"/>
        <v>-6.4213381614545359E-3</v>
      </c>
      <c r="L302" s="55">
        <f t="shared" ca="1" si="73"/>
        <v>4.123358378375232E-5</v>
      </c>
      <c r="M302" s="55">
        <f t="shared" ca="1" si="64"/>
        <v>5.5490457762851734E-4</v>
      </c>
      <c r="N302" s="55">
        <f t="shared" ca="1" si="65"/>
        <v>8.1570848129177364E-4</v>
      </c>
      <c r="O302" s="55">
        <f t="shared" ca="1" si="66"/>
        <v>9.5541255152516852E-2</v>
      </c>
      <c r="P302" s="33">
        <f t="shared" ca="1" si="74"/>
        <v>6.4213381614545359E-3</v>
      </c>
    </row>
    <row r="303" spans="4:16">
      <c r="D303" s="63">
        <f t="shared" si="63"/>
        <v>0</v>
      </c>
      <c r="E303" s="63">
        <f t="shared" si="63"/>
        <v>0</v>
      </c>
      <c r="F303" s="55">
        <f t="shared" si="68"/>
        <v>0</v>
      </c>
      <c r="G303" s="55">
        <f t="shared" si="69"/>
        <v>0</v>
      </c>
      <c r="H303" s="55">
        <f t="shared" si="70"/>
        <v>0</v>
      </c>
      <c r="I303" s="55">
        <f t="shared" si="71"/>
        <v>0</v>
      </c>
      <c r="J303" s="55">
        <f t="shared" si="72"/>
        <v>0</v>
      </c>
      <c r="K303" s="55">
        <f t="shared" ca="1" si="67"/>
        <v>-6.4213381614545359E-3</v>
      </c>
      <c r="L303" s="55">
        <f t="shared" ca="1" si="73"/>
        <v>4.123358378375232E-5</v>
      </c>
      <c r="M303" s="55">
        <f t="shared" ca="1" si="64"/>
        <v>5.5490457762851734E-4</v>
      </c>
      <c r="N303" s="55">
        <f t="shared" ca="1" si="65"/>
        <v>8.1570848129177364E-4</v>
      </c>
      <c r="O303" s="55">
        <f t="shared" ca="1" si="66"/>
        <v>9.5541255152516852E-2</v>
      </c>
      <c r="P303" s="33">
        <f t="shared" ca="1" si="74"/>
        <v>6.4213381614545359E-3</v>
      </c>
    </row>
    <row r="304" spans="4:16">
      <c r="D304" s="63">
        <f t="shared" si="63"/>
        <v>0</v>
      </c>
      <c r="E304" s="63">
        <f t="shared" si="63"/>
        <v>0</v>
      </c>
      <c r="F304" s="55">
        <f t="shared" si="68"/>
        <v>0</v>
      </c>
      <c r="G304" s="55">
        <f t="shared" si="69"/>
        <v>0</v>
      </c>
      <c r="H304" s="55">
        <f t="shared" si="70"/>
        <v>0</v>
      </c>
      <c r="I304" s="55">
        <f t="shared" si="71"/>
        <v>0</v>
      </c>
      <c r="J304" s="55">
        <f t="shared" si="72"/>
        <v>0</v>
      </c>
      <c r="K304" s="55">
        <f t="shared" ca="1" si="67"/>
        <v>-6.4213381614545359E-3</v>
      </c>
      <c r="L304" s="55">
        <f t="shared" ca="1" si="73"/>
        <v>4.123358378375232E-5</v>
      </c>
      <c r="M304" s="55">
        <f t="shared" ca="1" si="64"/>
        <v>5.5490457762851734E-4</v>
      </c>
      <c r="N304" s="55">
        <f t="shared" ca="1" si="65"/>
        <v>8.1570848129177364E-4</v>
      </c>
      <c r="O304" s="55">
        <f t="shared" ca="1" si="66"/>
        <v>9.5541255152516852E-2</v>
      </c>
      <c r="P304" s="33">
        <f t="shared" ca="1" si="74"/>
        <v>6.4213381614545359E-3</v>
      </c>
    </row>
    <row r="305" spans="4:16">
      <c r="D305" s="63">
        <f t="shared" ref="D305:E368" si="75">A305/A$18</f>
        <v>0</v>
      </c>
      <c r="E305" s="63">
        <f t="shared" si="75"/>
        <v>0</v>
      </c>
      <c r="F305" s="55">
        <f t="shared" si="68"/>
        <v>0</v>
      </c>
      <c r="G305" s="55">
        <f t="shared" si="69"/>
        <v>0</v>
      </c>
      <c r="H305" s="55">
        <f t="shared" si="70"/>
        <v>0</v>
      </c>
      <c r="I305" s="55">
        <f t="shared" si="71"/>
        <v>0</v>
      </c>
      <c r="J305" s="55">
        <f t="shared" si="72"/>
        <v>0</v>
      </c>
      <c r="K305" s="55">
        <f t="shared" ca="1" si="67"/>
        <v>-6.4213381614545359E-3</v>
      </c>
      <c r="L305" s="55">
        <f t="shared" ca="1" si="73"/>
        <v>4.123358378375232E-5</v>
      </c>
      <c r="M305" s="55">
        <f t="shared" ca="1" si="64"/>
        <v>5.5490457762851734E-4</v>
      </c>
      <c r="N305" s="55">
        <f t="shared" ca="1" si="65"/>
        <v>8.1570848129177364E-4</v>
      </c>
      <c r="O305" s="55">
        <f t="shared" ca="1" si="66"/>
        <v>9.5541255152516852E-2</v>
      </c>
      <c r="P305" s="33">
        <f t="shared" ca="1" si="74"/>
        <v>6.4213381614545359E-3</v>
      </c>
    </row>
    <row r="306" spans="4:16">
      <c r="D306" s="63">
        <f t="shared" si="75"/>
        <v>0</v>
      </c>
      <c r="E306" s="63">
        <f t="shared" si="75"/>
        <v>0</v>
      </c>
      <c r="F306" s="55">
        <f t="shared" si="68"/>
        <v>0</v>
      </c>
      <c r="G306" s="55">
        <f t="shared" si="69"/>
        <v>0</v>
      </c>
      <c r="H306" s="55">
        <f t="shared" si="70"/>
        <v>0</v>
      </c>
      <c r="I306" s="55">
        <f t="shared" si="71"/>
        <v>0</v>
      </c>
      <c r="J306" s="55">
        <f t="shared" si="72"/>
        <v>0</v>
      </c>
      <c r="K306" s="55">
        <f t="shared" ca="1" si="67"/>
        <v>-6.4213381614545359E-3</v>
      </c>
      <c r="L306" s="55">
        <f t="shared" ca="1" si="73"/>
        <v>4.123358378375232E-5</v>
      </c>
      <c r="M306" s="55">
        <f t="shared" ca="1" si="64"/>
        <v>5.5490457762851734E-4</v>
      </c>
      <c r="N306" s="55">
        <f t="shared" ca="1" si="65"/>
        <v>8.1570848129177364E-4</v>
      </c>
      <c r="O306" s="55">
        <f t="shared" ca="1" si="66"/>
        <v>9.5541255152516852E-2</v>
      </c>
      <c r="P306" s="33">
        <f t="shared" ca="1" si="74"/>
        <v>6.4213381614545359E-3</v>
      </c>
    </row>
    <row r="307" spans="4:16">
      <c r="D307" s="63">
        <f t="shared" si="75"/>
        <v>0</v>
      </c>
      <c r="E307" s="63">
        <f t="shared" si="75"/>
        <v>0</v>
      </c>
      <c r="F307" s="55">
        <f t="shared" si="68"/>
        <v>0</v>
      </c>
      <c r="G307" s="55">
        <f t="shared" si="69"/>
        <v>0</v>
      </c>
      <c r="H307" s="55">
        <f t="shared" si="70"/>
        <v>0</v>
      </c>
      <c r="I307" s="55">
        <f t="shared" si="71"/>
        <v>0</v>
      </c>
      <c r="J307" s="55">
        <f t="shared" si="72"/>
        <v>0</v>
      </c>
      <c r="K307" s="55">
        <f t="shared" ca="1" si="67"/>
        <v>-6.4213381614545359E-3</v>
      </c>
      <c r="L307" s="55">
        <f t="shared" ca="1" si="73"/>
        <v>4.123358378375232E-5</v>
      </c>
      <c r="M307" s="55">
        <f t="shared" ca="1" si="64"/>
        <v>5.5490457762851734E-4</v>
      </c>
      <c r="N307" s="55">
        <f t="shared" ca="1" si="65"/>
        <v>8.1570848129177364E-4</v>
      </c>
      <c r="O307" s="55">
        <f t="shared" ca="1" si="66"/>
        <v>9.5541255152516852E-2</v>
      </c>
      <c r="P307" s="33">
        <f t="shared" ca="1" si="74"/>
        <v>6.4213381614545359E-3</v>
      </c>
    </row>
    <row r="308" spans="4:16">
      <c r="D308" s="63">
        <f t="shared" si="75"/>
        <v>0</v>
      </c>
      <c r="E308" s="63">
        <f t="shared" si="75"/>
        <v>0</v>
      </c>
      <c r="F308" s="55">
        <f t="shared" si="68"/>
        <v>0</v>
      </c>
      <c r="G308" s="55">
        <f t="shared" si="69"/>
        <v>0</v>
      </c>
      <c r="H308" s="55">
        <f t="shared" si="70"/>
        <v>0</v>
      </c>
      <c r="I308" s="55">
        <f t="shared" si="71"/>
        <v>0</v>
      </c>
      <c r="J308" s="55">
        <f t="shared" si="72"/>
        <v>0</v>
      </c>
      <c r="K308" s="55">
        <f t="shared" ca="1" si="67"/>
        <v>-6.4213381614545359E-3</v>
      </c>
      <c r="L308" s="55">
        <f t="shared" ca="1" si="73"/>
        <v>4.123358378375232E-5</v>
      </c>
      <c r="M308" s="55">
        <f t="shared" ca="1" si="64"/>
        <v>5.5490457762851734E-4</v>
      </c>
      <c r="N308" s="55">
        <f t="shared" ca="1" si="65"/>
        <v>8.1570848129177364E-4</v>
      </c>
      <c r="O308" s="55">
        <f t="shared" ca="1" si="66"/>
        <v>9.5541255152516852E-2</v>
      </c>
      <c r="P308" s="33">
        <f t="shared" ca="1" si="74"/>
        <v>6.4213381614545359E-3</v>
      </c>
    </row>
    <row r="309" spans="4:16">
      <c r="D309" s="63">
        <f t="shared" si="75"/>
        <v>0</v>
      </c>
      <c r="E309" s="63">
        <f t="shared" si="75"/>
        <v>0</v>
      </c>
      <c r="F309" s="55">
        <f t="shared" si="68"/>
        <v>0</v>
      </c>
      <c r="G309" s="55">
        <f t="shared" si="69"/>
        <v>0</v>
      </c>
      <c r="H309" s="55">
        <f t="shared" si="70"/>
        <v>0</v>
      </c>
      <c r="I309" s="55">
        <f t="shared" si="71"/>
        <v>0</v>
      </c>
      <c r="J309" s="55">
        <f t="shared" si="72"/>
        <v>0</v>
      </c>
      <c r="K309" s="55">
        <f t="shared" ca="1" si="67"/>
        <v>-6.4213381614545359E-3</v>
      </c>
      <c r="L309" s="55">
        <f t="shared" ca="1" si="73"/>
        <v>4.123358378375232E-5</v>
      </c>
      <c r="M309" s="55">
        <f t="shared" ca="1" si="64"/>
        <v>5.5490457762851734E-4</v>
      </c>
      <c r="N309" s="55">
        <f t="shared" ca="1" si="65"/>
        <v>8.1570848129177364E-4</v>
      </c>
      <c r="O309" s="55">
        <f t="shared" ca="1" si="66"/>
        <v>9.5541255152516852E-2</v>
      </c>
      <c r="P309" s="33">
        <f t="shared" ca="1" si="74"/>
        <v>6.4213381614545359E-3</v>
      </c>
    </row>
    <row r="310" spans="4:16">
      <c r="D310" s="63">
        <f t="shared" si="75"/>
        <v>0</v>
      </c>
      <c r="E310" s="63">
        <f t="shared" si="75"/>
        <v>0</v>
      </c>
      <c r="F310" s="55">
        <f t="shared" si="68"/>
        <v>0</v>
      </c>
      <c r="G310" s="55">
        <f t="shared" si="69"/>
        <v>0</v>
      </c>
      <c r="H310" s="55">
        <f t="shared" si="70"/>
        <v>0</v>
      </c>
      <c r="I310" s="55">
        <f t="shared" si="71"/>
        <v>0</v>
      </c>
      <c r="J310" s="55">
        <f t="shared" si="72"/>
        <v>0</v>
      </c>
      <c r="K310" s="55">
        <f t="shared" ca="1" si="67"/>
        <v>-6.4213381614545359E-3</v>
      </c>
      <c r="L310" s="55">
        <f t="shared" ca="1" si="73"/>
        <v>4.123358378375232E-5</v>
      </c>
      <c r="M310" s="55">
        <f t="shared" ca="1" si="64"/>
        <v>5.5490457762851734E-4</v>
      </c>
      <c r="N310" s="55">
        <f t="shared" ca="1" si="65"/>
        <v>8.1570848129177364E-4</v>
      </c>
      <c r="O310" s="55">
        <f t="shared" ca="1" si="66"/>
        <v>9.5541255152516852E-2</v>
      </c>
      <c r="P310" s="33">
        <f t="shared" ca="1" si="74"/>
        <v>6.4213381614545359E-3</v>
      </c>
    </row>
    <row r="311" spans="4:16">
      <c r="D311" s="63">
        <f t="shared" si="75"/>
        <v>0</v>
      </c>
      <c r="E311" s="63">
        <f t="shared" si="75"/>
        <v>0</v>
      </c>
      <c r="F311" s="55">
        <f t="shared" si="68"/>
        <v>0</v>
      </c>
      <c r="G311" s="55">
        <f t="shared" si="69"/>
        <v>0</v>
      </c>
      <c r="H311" s="55">
        <f t="shared" si="70"/>
        <v>0</v>
      </c>
      <c r="I311" s="55">
        <f t="shared" si="71"/>
        <v>0</v>
      </c>
      <c r="J311" s="55">
        <f t="shared" si="72"/>
        <v>0</v>
      </c>
      <c r="K311" s="55">
        <f t="shared" ca="1" si="67"/>
        <v>-6.4213381614545359E-3</v>
      </c>
      <c r="L311" s="55">
        <f t="shared" ca="1" si="73"/>
        <v>4.123358378375232E-5</v>
      </c>
      <c r="M311" s="55">
        <f t="shared" ca="1" si="64"/>
        <v>5.5490457762851734E-4</v>
      </c>
      <c r="N311" s="55">
        <f t="shared" ca="1" si="65"/>
        <v>8.1570848129177364E-4</v>
      </c>
      <c r="O311" s="55">
        <f t="shared" ca="1" si="66"/>
        <v>9.5541255152516852E-2</v>
      </c>
      <c r="P311" s="33">
        <f t="shared" ca="1" si="74"/>
        <v>6.4213381614545359E-3</v>
      </c>
    </row>
    <row r="312" spans="4:16">
      <c r="D312" s="63">
        <f t="shared" si="75"/>
        <v>0</v>
      </c>
      <c r="E312" s="63">
        <f t="shared" si="75"/>
        <v>0</v>
      </c>
      <c r="F312" s="55">
        <f t="shared" si="68"/>
        <v>0</v>
      </c>
      <c r="G312" s="55">
        <f t="shared" si="69"/>
        <v>0</v>
      </c>
      <c r="H312" s="55">
        <f t="shared" si="70"/>
        <v>0</v>
      </c>
      <c r="I312" s="55">
        <f t="shared" si="71"/>
        <v>0</v>
      </c>
      <c r="J312" s="55">
        <f t="shared" si="72"/>
        <v>0</v>
      </c>
      <c r="K312" s="55">
        <f t="shared" ca="1" si="67"/>
        <v>-6.4213381614545359E-3</v>
      </c>
      <c r="L312" s="55">
        <f t="shared" ca="1" si="73"/>
        <v>4.123358378375232E-5</v>
      </c>
      <c r="M312" s="55">
        <f t="shared" ca="1" si="64"/>
        <v>5.5490457762851734E-4</v>
      </c>
      <c r="N312" s="55">
        <f t="shared" ca="1" si="65"/>
        <v>8.1570848129177364E-4</v>
      </c>
      <c r="O312" s="55">
        <f t="shared" ca="1" si="66"/>
        <v>9.5541255152516852E-2</v>
      </c>
      <c r="P312" s="33">
        <f t="shared" ca="1" si="74"/>
        <v>6.4213381614545359E-3</v>
      </c>
    </row>
    <row r="313" spans="4:16">
      <c r="D313" s="63">
        <f t="shared" si="75"/>
        <v>0</v>
      </c>
      <c r="E313" s="63">
        <f t="shared" si="75"/>
        <v>0</v>
      </c>
      <c r="F313" s="55">
        <f t="shared" si="68"/>
        <v>0</v>
      </c>
      <c r="G313" s="55">
        <f t="shared" si="69"/>
        <v>0</v>
      </c>
      <c r="H313" s="55">
        <f t="shared" si="70"/>
        <v>0</v>
      </c>
      <c r="I313" s="55">
        <f t="shared" si="71"/>
        <v>0</v>
      </c>
      <c r="J313" s="55">
        <f t="shared" si="72"/>
        <v>0</v>
      </c>
      <c r="K313" s="55">
        <f t="shared" ca="1" si="67"/>
        <v>-6.4213381614545359E-3</v>
      </c>
      <c r="L313" s="55">
        <f t="shared" ca="1" si="73"/>
        <v>4.123358378375232E-5</v>
      </c>
      <c r="M313" s="55">
        <f t="shared" ca="1" si="64"/>
        <v>5.5490457762851734E-4</v>
      </c>
      <c r="N313" s="55">
        <f t="shared" ca="1" si="65"/>
        <v>8.1570848129177364E-4</v>
      </c>
      <c r="O313" s="55">
        <f t="shared" ca="1" si="66"/>
        <v>9.5541255152516852E-2</v>
      </c>
      <c r="P313" s="33">
        <f t="shared" ca="1" si="74"/>
        <v>6.4213381614545359E-3</v>
      </c>
    </row>
    <row r="314" spans="4:16">
      <c r="D314" s="63">
        <f t="shared" si="75"/>
        <v>0</v>
      </c>
      <c r="E314" s="63">
        <f t="shared" si="75"/>
        <v>0</v>
      </c>
      <c r="F314" s="55">
        <f t="shared" si="68"/>
        <v>0</v>
      </c>
      <c r="G314" s="55">
        <f t="shared" si="69"/>
        <v>0</v>
      </c>
      <c r="H314" s="55">
        <f t="shared" si="70"/>
        <v>0</v>
      </c>
      <c r="I314" s="55">
        <f t="shared" si="71"/>
        <v>0</v>
      </c>
      <c r="J314" s="55">
        <f t="shared" si="72"/>
        <v>0</v>
      </c>
      <c r="K314" s="55">
        <f t="shared" ca="1" si="67"/>
        <v>-6.4213381614545359E-3</v>
      </c>
      <c r="L314" s="55">
        <f t="shared" ca="1" si="73"/>
        <v>4.123358378375232E-5</v>
      </c>
      <c r="M314" s="55">
        <f t="shared" ca="1" si="64"/>
        <v>5.5490457762851734E-4</v>
      </c>
      <c r="N314" s="55">
        <f t="shared" ca="1" si="65"/>
        <v>8.1570848129177364E-4</v>
      </c>
      <c r="O314" s="55">
        <f t="shared" ca="1" si="66"/>
        <v>9.5541255152516852E-2</v>
      </c>
      <c r="P314" s="33">
        <f t="shared" ca="1" si="74"/>
        <v>6.4213381614545359E-3</v>
      </c>
    </row>
    <row r="315" spans="4:16">
      <c r="D315" s="63">
        <f t="shared" si="75"/>
        <v>0</v>
      </c>
      <c r="E315" s="63">
        <f t="shared" si="75"/>
        <v>0</v>
      </c>
      <c r="F315" s="55">
        <f t="shared" si="68"/>
        <v>0</v>
      </c>
      <c r="G315" s="55">
        <f t="shared" si="69"/>
        <v>0</v>
      </c>
      <c r="H315" s="55">
        <f t="shared" si="70"/>
        <v>0</v>
      </c>
      <c r="I315" s="55">
        <f t="shared" si="71"/>
        <v>0</v>
      </c>
      <c r="J315" s="55">
        <f t="shared" si="72"/>
        <v>0</v>
      </c>
      <c r="K315" s="55">
        <f t="shared" ca="1" si="67"/>
        <v>-6.4213381614545359E-3</v>
      </c>
      <c r="L315" s="55">
        <f t="shared" ca="1" si="73"/>
        <v>4.123358378375232E-5</v>
      </c>
      <c r="M315" s="55">
        <f t="shared" ca="1" si="64"/>
        <v>5.5490457762851734E-4</v>
      </c>
      <c r="N315" s="55">
        <f t="shared" ca="1" si="65"/>
        <v>8.1570848129177364E-4</v>
      </c>
      <c r="O315" s="55">
        <f t="shared" ca="1" si="66"/>
        <v>9.5541255152516852E-2</v>
      </c>
      <c r="P315" s="33">
        <f t="shared" ca="1" si="74"/>
        <v>6.4213381614545359E-3</v>
      </c>
    </row>
    <row r="316" spans="4:16">
      <c r="D316" s="63">
        <f t="shared" si="75"/>
        <v>0</v>
      </c>
      <c r="E316" s="63">
        <f t="shared" si="75"/>
        <v>0</v>
      </c>
      <c r="F316" s="55">
        <f t="shared" si="68"/>
        <v>0</v>
      </c>
      <c r="G316" s="55">
        <f t="shared" si="69"/>
        <v>0</v>
      </c>
      <c r="H316" s="55">
        <f t="shared" si="70"/>
        <v>0</v>
      </c>
      <c r="I316" s="55">
        <f t="shared" si="71"/>
        <v>0</v>
      </c>
      <c r="J316" s="55">
        <f t="shared" si="72"/>
        <v>0</v>
      </c>
      <c r="K316" s="55">
        <f t="shared" ca="1" si="67"/>
        <v>-6.4213381614545359E-3</v>
      </c>
      <c r="L316" s="55">
        <f t="shared" ca="1" si="73"/>
        <v>4.123358378375232E-5</v>
      </c>
      <c r="M316" s="55">
        <f t="shared" ref="M316:M379" ca="1" si="76">(M$1-M$2*D316+M$3*F316)^2</f>
        <v>5.5490457762851734E-4</v>
      </c>
      <c r="N316" s="55">
        <f t="shared" ref="N316:N379" ca="1" si="77">(-M$2+M$4*D316-M$5*F316)^2</f>
        <v>8.1570848129177364E-4</v>
      </c>
      <c r="O316" s="55">
        <f t="shared" ref="O316:O379" ca="1" si="78">+(M$3-D316*M$5+F316*M$6)^2</f>
        <v>9.5541255152516852E-2</v>
      </c>
      <c r="P316" s="33">
        <f t="shared" ca="1" si="74"/>
        <v>6.4213381614545359E-3</v>
      </c>
    </row>
    <row r="317" spans="4:16">
      <c r="D317" s="63">
        <f t="shared" si="75"/>
        <v>0</v>
      </c>
      <c r="E317" s="63">
        <f t="shared" si="75"/>
        <v>0</v>
      </c>
      <c r="F317" s="55">
        <f t="shared" si="68"/>
        <v>0</v>
      </c>
      <c r="G317" s="55">
        <f t="shared" si="69"/>
        <v>0</v>
      </c>
      <c r="H317" s="55">
        <f t="shared" si="70"/>
        <v>0</v>
      </c>
      <c r="I317" s="55">
        <f t="shared" si="71"/>
        <v>0</v>
      </c>
      <c r="J317" s="55">
        <f t="shared" si="72"/>
        <v>0</v>
      </c>
      <c r="K317" s="55">
        <f t="shared" ca="1" si="67"/>
        <v>-6.4213381614545359E-3</v>
      </c>
      <c r="L317" s="55">
        <f t="shared" ca="1" si="73"/>
        <v>4.123358378375232E-5</v>
      </c>
      <c r="M317" s="55">
        <f t="shared" ca="1" si="76"/>
        <v>5.5490457762851734E-4</v>
      </c>
      <c r="N317" s="55">
        <f t="shared" ca="1" si="77"/>
        <v>8.1570848129177364E-4</v>
      </c>
      <c r="O317" s="55">
        <f t="shared" ca="1" si="78"/>
        <v>9.5541255152516852E-2</v>
      </c>
      <c r="P317" s="33">
        <f t="shared" ca="1" si="74"/>
        <v>6.4213381614545359E-3</v>
      </c>
    </row>
    <row r="318" spans="4:16">
      <c r="D318" s="63">
        <f t="shared" si="75"/>
        <v>0</v>
      </c>
      <c r="E318" s="63">
        <f t="shared" si="75"/>
        <v>0</v>
      </c>
      <c r="F318" s="55">
        <f t="shared" si="68"/>
        <v>0</v>
      </c>
      <c r="G318" s="55">
        <f t="shared" si="69"/>
        <v>0</v>
      </c>
      <c r="H318" s="55">
        <f t="shared" si="70"/>
        <v>0</v>
      </c>
      <c r="I318" s="55">
        <f t="shared" si="71"/>
        <v>0</v>
      </c>
      <c r="J318" s="55">
        <f t="shared" si="72"/>
        <v>0</v>
      </c>
      <c r="K318" s="55">
        <f t="shared" ca="1" si="67"/>
        <v>-6.4213381614545359E-3</v>
      </c>
      <c r="L318" s="55">
        <f t="shared" ca="1" si="73"/>
        <v>4.123358378375232E-5</v>
      </c>
      <c r="M318" s="55">
        <f t="shared" ca="1" si="76"/>
        <v>5.5490457762851734E-4</v>
      </c>
      <c r="N318" s="55">
        <f t="shared" ca="1" si="77"/>
        <v>8.1570848129177364E-4</v>
      </c>
      <c r="O318" s="55">
        <f t="shared" ca="1" si="78"/>
        <v>9.5541255152516852E-2</v>
      </c>
      <c r="P318" s="33">
        <f t="shared" ca="1" si="74"/>
        <v>6.4213381614545359E-3</v>
      </c>
    </row>
    <row r="319" spans="4:16">
      <c r="D319" s="63">
        <f t="shared" si="75"/>
        <v>0</v>
      </c>
      <c r="E319" s="63">
        <f t="shared" si="75"/>
        <v>0</v>
      </c>
      <c r="F319" s="55">
        <f t="shared" si="68"/>
        <v>0</v>
      </c>
      <c r="G319" s="55">
        <f t="shared" si="69"/>
        <v>0</v>
      </c>
      <c r="H319" s="55">
        <f t="shared" si="70"/>
        <v>0</v>
      </c>
      <c r="I319" s="55">
        <f t="shared" si="71"/>
        <v>0</v>
      </c>
      <c r="J319" s="55">
        <f t="shared" si="72"/>
        <v>0</v>
      </c>
      <c r="K319" s="55">
        <f t="shared" ca="1" si="67"/>
        <v>-6.4213381614545359E-3</v>
      </c>
      <c r="L319" s="55">
        <f t="shared" ca="1" si="73"/>
        <v>4.123358378375232E-5</v>
      </c>
      <c r="M319" s="55">
        <f t="shared" ca="1" si="76"/>
        <v>5.5490457762851734E-4</v>
      </c>
      <c r="N319" s="55">
        <f t="shared" ca="1" si="77"/>
        <v>8.1570848129177364E-4</v>
      </c>
      <c r="O319" s="55">
        <f t="shared" ca="1" si="78"/>
        <v>9.5541255152516852E-2</v>
      </c>
      <c r="P319" s="33">
        <f t="shared" ca="1" si="74"/>
        <v>6.4213381614545359E-3</v>
      </c>
    </row>
    <row r="320" spans="4:16">
      <c r="D320" s="63">
        <f t="shared" si="75"/>
        <v>0</v>
      </c>
      <c r="E320" s="63">
        <f t="shared" si="75"/>
        <v>0</v>
      </c>
      <c r="F320" s="55">
        <f t="shared" si="68"/>
        <v>0</v>
      </c>
      <c r="G320" s="55">
        <f t="shared" si="69"/>
        <v>0</v>
      </c>
      <c r="H320" s="55">
        <f t="shared" si="70"/>
        <v>0</v>
      </c>
      <c r="I320" s="55">
        <f t="shared" si="71"/>
        <v>0</v>
      </c>
      <c r="J320" s="55">
        <f t="shared" si="72"/>
        <v>0</v>
      </c>
      <c r="K320" s="55">
        <f t="shared" ca="1" si="67"/>
        <v>-6.4213381614545359E-3</v>
      </c>
      <c r="L320" s="55">
        <f t="shared" ca="1" si="73"/>
        <v>4.123358378375232E-5</v>
      </c>
      <c r="M320" s="55">
        <f t="shared" ca="1" si="76"/>
        <v>5.5490457762851734E-4</v>
      </c>
      <c r="N320" s="55">
        <f t="shared" ca="1" si="77"/>
        <v>8.1570848129177364E-4</v>
      </c>
      <c r="O320" s="55">
        <f t="shared" ca="1" si="78"/>
        <v>9.5541255152516852E-2</v>
      </c>
      <c r="P320" s="33">
        <f t="shared" ca="1" si="74"/>
        <v>6.4213381614545359E-3</v>
      </c>
    </row>
    <row r="321" spans="4:16">
      <c r="D321" s="63">
        <f t="shared" si="75"/>
        <v>0</v>
      </c>
      <c r="E321" s="63">
        <f t="shared" si="75"/>
        <v>0</v>
      </c>
      <c r="F321" s="55">
        <f t="shared" si="68"/>
        <v>0</v>
      </c>
      <c r="G321" s="55">
        <f t="shared" si="69"/>
        <v>0</v>
      </c>
      <c r="H321" s="55">
        <f t="shared" si="70"/>
        <v>0</v>
      </c>
      <c r="I321" s="55">
        <f t="shared" si="71"/>
        <v>0</v>
      </c>
      <c r="J321" s="55">
        <f t="shared" si="72"/>
        <v>0</v>
      </c>
      <c r="K321" s="55">
        <f t="shared" ca="1" si="67"/>
        <v>-6.4213381614545359E-3</v>
      </c>
      <c r="L321" s="55">
        <f t="shared" ca="1" si="73"/>
        <v>4.123358378375232E-5</v>
      </c>
      <c r="M321" s="55">
        <f t="shared" ca="1" si="76"/>
        <v>5.5490457762851734E-4</v>
      </c>
      <c r="N321" s="55">
        <f t="shared" ca="1" si="77"/>
        <v>8.1570848129177364E-4</v>
      </c>
      <c r="O321" s="55">
        <f t="shared" ca="1" si="78"/>
        <v>9.5541255152516852E-2</v>
      </c>
      <c r="P321" s="33">
        <f t="shared" ca="1" si="74"/>
        <v>6.4213381614545359E-3</v>
      </c>
    </row>
    <row r="322" spans="4:16">
      <c r="D322" s="63">
        <f t="shared" si="75"/>
        <v>0</v>
      </c>
      <c r="E322" s="63">
        <f t="shared" si="75"/>
        <v>0</v>
      </c>
      <c r="F322" s="55">
        <f t="shared" si="68"/>
        <v>0</v>
      </c>
      <c r="G322" s="55">
        <f t="shared" si="69"/>
        <v>0</v>
      </c>
      <c r="H322" s="55">
        <f t="shared" si="70"/>
        <v>0</v>
      </c>
      <c r="I322" s="55">
        <f t="shared" si="71"/>
        <v>0</v>
      </c>
      <c r="J322" s="55">
        <f t="shared" si="72"/>
        <v>0</v>
      </c>
      <c r="K322" s="55">
        <f t="shared" ca="1" si="67"/>
        <v>-6.4213381614545359E-3</v>
      </c>
      <c r="L322" s="55">
        <f t="shared" ca="1" si="73"/>
        <v>4.123358378375232E-5</v>
      </c>
      <c r="M322" s="55">
        <f t="shared" ca="1" si="76"/>
        <v>5.5490457762851734E-4</v>
      </c>
      <c r="N322" s="55">
        <f t="shared" ca="1" si="77"/>
        <v>8.1570848129177364E-4</v>
      </c>
      <c r="O322" s="55">
        <f t="shared" ca="1" si="78"/>
        <v>9.5541255152516852E-2</v>
      </c>
      <c r="P322" s="33">
        <f t="shared" ca="1" si="74"/>
        <v>6.4213381614545359E-3</v>
      </c>
    </row>
    <row r="323" spans="4:16">
      <c r="D323" s="63">
        <f t="shared" si="75"/>
        <v>0</v>
      </c>
      <c r="E323" s="63">
        <f t="shared" si="75"/>
        <v>0</v>
      </c>
      <c r="F323" s="55">
        <f t="shared" si="68"/>
        <v>0</v>
      </c>
      <c r="G323" s="55">
        <f t="shared" si="69"/>
        <v>0</v>
      </c>
      <c r="H323" s="55">
        <f t="shared" si="70"/>
        <v>0</v>
      </c>
      <c r="I323" s="55">
        <f t="shared" si="71"/>
        <v>0</v>
      </c>
      <c r="J323" s="55">
        <f t="shared" si="72"/>
        <v>0</v>
      </c>
      <c r="K323" s="55">
        <f t="shared" ca="1" si="67"/>
        <v>-6.4213381614545359E-3</v>
      </c>
      <c r="L323" s="55">
        <f t="shared" ca="1" si="73"/>
        <v>4.123358378375232E-5</v>
      </c>
      <c r="M323" s="55">
        <f t="shared" ca="1" si="76"/>
        <v>5.5490457762851734E-4</v>
      </c>
      <c r="N323" s="55">
        <f t="shared" ca="1" si="77"/>
        <v>8.1570848129177364E-4</v>
      </c>
      <c r="O323" s="55">
        <f t="shared" ca="1" si="78"/>
        <v>9.5541255152516852E-2</v>
      </c>
      <c r="P323" s="33">
        <f t="shared" ca="1" si="74"/>
        <v>6.4213381614545359E-3</v>
      </c>
    </row>
    <row r="324" spans="4:16">
      <c r="D324" s="63">
        <f t="shared" si="75"/>
        <v>0</v>
      </c>
      <c r="E324" s="63">
        <f t="shared" si="75"/>
        <v>0</v>
      </c>
      <c r="F324" s="55">
        <f t="shared" si="68"/>
        <v>0</v>
      </c>
      <c r="G324" s="55">
        <f t="shared" si="69"/>
        <v>0</v>
      </c>
      <c r="H324" s="55">
        <f t="shared" si="70"/>
        <v>0</v>
      </c>
      <c r="I324" s="55">
        <f t="shared" si="71"/>
        <v>0</v>
      </c>
      <c r="J324" s="55">
        <f t="shared" si="72"/>
        <v>0</v>
      </c>
      <c r="K324" s="55">
        <f t="shared" ca="1" si="67"/>
        <v>-6.4213381614545359E-3</v>
      </c>
      <c r="L324" s="55">
        <f t="shared" ca="1" si="73"/>
        <v>4.123358378375232E-5</v>
      </c>
      <c r="M324" s="55">
        <f t="shared" ca="1" si="76"/>
        <v>5.5490457762851734E-4</v>
      </c>
      <c r="N324" s="55">
        <f t="shared" ca="1" si="77"/>
        <v>8.1570848129177364E-4</v>
      </c>
      <c r="O324" s="55">
        <f t="shared" ca="1" si="78"/>
        <v>9.5541255152516852E-2</v>
      </c>
      <c r="P324" s="33">
        <f t="shared" ca="1" si="74"/>
        <v>6.4213381614545359E-3</v>
      </c>
    </row>
    <row r="325" spans="4:16">
      <c r="D325" s="63">
        <f t="shared" si="75"/>
        <v>0</v>
      </c>
      <c r="E325" s="63">
        <f t="shared" si="75"/>
        <v>0</v>
      </c>
      <c r="F325" s="55">
        <f t="shared" si="68"/>
        <v>0</v>
      </c>
      <c r="G325" s="55">
        <f t="shared" si="69"/>
        <v>0</v>
      </c>
      <c r="H325" s="55">
        <f t="shared" si="70"/>
        <v>0</v>
      </c>
      <c r="I325" s="55">
        <f t="shared" si="71"/>
        <v>0</v>
      </c>
      <c r="J325" s="55">
        <f t="shared" si="72"/>
        <v>0</v>
      </c>
      <c r="K325" s="55">
        <f t="shared" ca="1" si="67"/>
        <v>-6.4213381614545359E-3</v>
      </c>
      <c r="L325" s="55">
        <f t="shared" ca="1" si="73"/>
        <v>4.123358378375232E-5</v>
      </c>
      <c r="M325" s="55">
        <f t="shared" ca="1" si="76"/>
        <v>5.5490457762851734E-4</v>
      </c>
      <c r="N325" s="55">
        <f t="shared" ca="1" si="77"/>
        <v>8.1570848129177364E-4</v>
      </c>
      <c r="O325" s="55">
        <f t="shared" ca="1" si="78"/>
        <v>9.5541255152516852E-2</v>
      </c>
      <c r="P325" s="33">
        <f t="shared" ca="1" si="74"/>
        <v>6.4213381614545359E-3</v>
      </c>
    </row>
    <row r="326" spans="4:16">
      <c r="D326" s="63">
        <f t="shared" si="75"/>
        <v>0</v>
      </c>
      <c r="E326" s="63">
        <f t="shared" si="75"/>
        <v>0</v>
      </c>
      <c r="F326" s="55">
        <f t="shared" si="68"/>
        <v>0</v>
      </c>
      <c r="G326" s="55">
        <f t="shared" si="69"/>
        <v>0</v>
      </c>
      <c r="H326" s="55">
        <f t="shared" si="70"/>
        <v>0</v>
      </c>
      <c r="I326" s="55">
        <f t="shared" si="71"/>
        <v>0</v>
      </c>
      <c r="J326" s="55">
        <f t="shared" si="72"/>
        <v>0</v>
      </c>
      <c r="K326" s="55">
        <f t="shared" ca="1" si="67"/>
        <v>-6.4213381614545359E-3</v>
      </c>
      <c r="L326" s="55">
        <f t="shared" ca="1" si="73"/>
        <v>4.123358378375232E-5</v>
      </c>
      <c r="M326" s="55">
        <f t="shared" ca="1" si="76"/>
        <v>5.5490457762851734E-4</v>
      </c>
      <c r="N326" s="55">
        <f t="shared" ca="1" si="77"/>
        <v>8.1570848129177364E-4</v>
      </c>
      <c r="O326" s="55">
        <f t="shared" ca="1" si="78"/>
        <v>9.5541255152516852E-2</v>
      </c>
      <c r="P326" s="33">
        <f t="shared" ca="1" si="74"/>
        <v>6.4213381614545359E-3</v>
      </c>
    </row>
    <row r="327" spans="4:16">
      <c r="D327" s="63">
        <f t="shared" si="75"/>
        <v>0</v>
      </c>
      <c r="E327" s="63">
        <f t="shared" si="75"/>
        <v>0</v>
      </c>
      <c r="F327" s="55">
        <f t="shared" si="68"/>
        <v>0</v>
      </c>
      <c r="G327" s="55">
        <f t="shared" si="69"/>
        <v>0</v>
      </c>
      <c r="H327" s="55">
        <f t="shared" si="70"/>
        <v>0</v>
      </c>
      <c r="I327" s="55">
        <f t="shared" si="71"/>
        <v>0</v>
      </c>
      <c r="J327" s="55">
        <f t="shared" si="72"/>
        <v>0</v>
      </c>
      <c r="K327" s="55">
        <f t="shared" ca="1" si="67"/>
        <v>-6.4213381614545359E-3</v>
      </c>
      <c r="L327" s="55">
        <f t="shared" ca="1" si="73"/>
        <v>4.123358378375232E-5</v>
      </c>
      <c r="M327" s="55">
        <f t="shared" ca="1" si="76"/>
        <v>5.5490457762851734E-4</v>
      </c>
      <c r="N327" s="55">
        <f t="shared" ca="1" si="77"/>
        <v>8.1570848129177364E-4</v>
      </c>
      <c r="O327" s="55">
        <f t="shared" ca="1" si="78"/>
        <v>9.5541255152516852E-2</v>
      </c>
      <c r="P327" s="33">
        <f t="shared" ca="1" si="74"/>
        <v>6.4213381614545359E-3</v>
      </c>
    </row>
    <row r="328" spans="4:16">
      <c r="D328" s="63">
        <f t="shared" si="75"/>
        <v>0</v>
      </c>
      <c r="E328" s="63">
        <f t="shared" si="75"/>
        <v>0</v>
      </c>
      <c r="F328" s="55">
        <f t="shared" si="68"/>
        <v>0</v>
      </c>
      <c r="G328" s="55">
        <f t="shared" si="69"/>
        <v>0</v>
      </c>
      <c r="H328" s="55">
        <f t="shared" si="70"/>
        <v>0</v>
      </c>
      <c r="I328" s="55">
        <f t="shared" si="71"/>
        <v>0</v>
      </c>
      <c r="J328" s="55">
        <f t="shared" si="72"/>
        <v>0</v>
      </c>
      <c r="K328" s="55">
        <f t="shared" ca="1" si="67"/>
        <v>-6.4213381614545359E-3</v>
      </c>
      <c r="L328" s="55">
        <f t="shared" ca="1" si="73"/>
        <v>4.123358378375232E-5</v>
      </c>
      <c r="M328" s="55">
        <f t="shared" ca="1" si="76"/>
        <v>5.5490457762851734E-4</v>
      </c>
      <c r="N328" s="55">
        <f t="shared" ca="1" si="77"/>
        <v>8.1570848129177364E-4</v>
      </c>
      <c r="O328" s="55">
        <f t="shared" ca="1" si="78"/>
        <v>9.5541255152516852E-2</v>
      </c>
      <c r="P328" s="33">
        <f t="shared" ca="1" si="74"/>
        <v>6.4213381614545359E-3</v>
      </c>
    </row>
    <row r="329" spans="4:16">
      <c r="D329" s="63">
        <f t="shared" si="75"/>
        <v>0</v>
      </c>
      <c r="E329" s="63">
        <f t="shared" si="75"/>
        <v>0</v>
      </c>
      <c r="F329" s="55">
        <f t="shared" si="68"/>
        <v>0</v>
      </c>
      <c r="G329" s="55">
        <f t="shared" si="69"/>
        <v>0</v>
      </c>
      <c r="H329" s="55">
        <f t="shared" si="70"/>
        <v>0</v>
      </c>
      <c r="I329" s="55">
        <f t="shared" si="71"/>
        <v>0</v>
      </c>
      <c r="J329" s="55">
        <f t="shared" si="72"/>
        <v>0</v>
      </c>
      <c r="K329" s="55">
        <f t="shared" ca="1" si="67"/>
        <v>-6.4213381614545359E-3</v>
      </c>
      <c r="L329" s="55">
        <f t="shared" ca="1" si="73"/>
        <v>4.123358378375232E-5</v>
      </c>
      <c r="M329" s="55">
        <f t="shared" ca="1" si="76"/>
        <v>5.5490457762851734E-4</v>
      </c>
      <c r="N329" s="55">
        <f t="shared" ca="1" si="77"/>
        <v>8.1570848129177364E-4</v>
      </c>
      <c r="O329" s="55">
        <f t="shared" ca="1" si="78"/>
        <v>9.5541255152516852E-2</v>
      </c>
      <c r="P329" s="33">
        <f t="shared" ca="1" si="74"/>
        <v>6.4213381614545359E-3</v>
      </c>
    </row>
    <row r="330" spans="4:16">
      <c r="D330" s="63">
        <f t="shared" si="75"/>
        <v>0</v>
      </c>
      <c r="E330" s="63">
        <f t="shared" si="75"/>
        <v>0</v>
      </c>
      <c r="F330" s="55">
        <f t="shared" si="68"/>
        <v>0</v>
      </c>
      <c r="G330" s="55">
        <f t="shared" si="69"/>
        <v>0</v>
      </c>
      <c r="H330" s="55">
        <f t="shared" si="70"/>
        <v>0</v>
      </c>
      <c r="I330" s="55">
        <f t="shared" si="71"/>
        <v>0</v>
      </c>
      <c r="J330" s="55">
        <f t="shared" si="72"/>
        <v>0</v>
      </c>
      <c r="K330" s="55">
        <f t="shared" ca="1" si="67"/>
        <v>-6.4213381614545359E-3</v>
      </c>
      <c r="L330" s="55">
        <f t="shared" ca="1" si="73"/>
        <v>4.123358378375232E-5</v>
      </c>
      <c r="M330" s="55">
        <f t="shared" ca="1" si="76"/>
        <v>5.5490457762851734E-4</v>
      </c>
      <c r="N330" s="55">
        <f t="shared" ca="1" si="77"/>
        <v>8.1570848129177364E-4</v>
      </c>
      <c r="O330" s="55">
        <f t="shared" ca="1" si="78"/>
        <v>9.5541255152516852E-2</v>
      </c>
      <c r="P330" s="33">
        <f t="shared" ca="1" si="74"/>
        <v>6.4213381614545359E-3</v>
      </c>
    </row>
    <row r="331" spans="4:16">
      <c r="D331" s="63">
        <f t="shared" si="75"/>
        <v>0</v>
      </c>
      <c r="E331" s="63">
        <f t="shared" si="75"/>
        <v>0</v>
      </c>
      <c r="F331" s="55">
        <f t="shared" si="68"/>
        <v>0</v>
      </c>
      <c r="G331" s="55">
        <f t="shared" si="69"/>
        <v>0</v>
      </c>
      <c r="H331" s="55">
        <f t="shared" si="70"/>
        <v>0</v>
      </c>
      <c r="I331" s="55">
        <f t="shared" si="71"/>
        <v>0</v>
      </c>
      <c r="J331" s="55">
        <f t="shared" si="72"/>
        <v>0</v>
      </c>
      <c r="K331" s="55">
        <f t="shared" ca="1" si="67"/>
        <v>-6.4213381614545359E-3</v>
      </c>
      <c r="L331" s="55">
        <f t="shared" ca="1" si="73"/>
        <v>4.123358378375232E-5</v>
      </c>
      <c r="M331" s="55">
        <f t="shared" ca="1" si="76"/>
        <v>5.5490457762851734E-4</v>
      </c>
      <c r="N331" s="55">
        <f t="shared" ca="1" si="77"/>
        <v>8.1570848129177364E-4</v>
      </c>
      <c r="O331" s="55">
        <f t="shared" ca="1" si="78"/>
        <v>9.5541255152516852E-2</v>
      </c>
      <c r="P331" s="33">
        <f t="shared" ca="1" si="74"/>
        <v>6.4213381614545359E-3</v>
      </c>
    </row>
    <row r="332" spans="4:16">
      <c r="D332" s="63">
        <f t="shared" si="75"/>
        <v>0</v>
      </c>
      <c r="E332" s="63">
        <f t="shared" si="75"/>
        <v>0</v>
      </c>
      <c r="F332" s="55">
        <f t="shared" si="68"/>
        <v>0</v>
      </c>
      <c r="G332" s="55">
        <f t="shared" si="69"/>
        <v>0</v>
      </c>
      <c r="H332" s="55">
        <f t="shared" si="70"/>
        <v>0</v>
      </c>
      <c r="I332" s="55">
        <f t="shared" si="71"/>
        <v>0</v>
      </c>
      <c r="J332" s="55">
        <f t="shared" si="72"/>
        <v>0</v>
      </c>
      <c r="K332" s="55">
        <f t="shared" ca="1" si="67"/>
        <v>-6.4213381614545359E-3</v>
      </c>
      <c r="L332" s="55">
        <f t="shared" ca="1" si="73"/>
        <v>4.123358378375232E-5</v>
      </c>
      <c r="M332" s="55">
        <f t="shared" ca="1" si="76"/>
        <v>5.5490457762851734E-4</v>
      </c>
      <c r="N332" s="55">
        <f t="shared" ca="1" si="77"/>
        <v>8.1570848129177364E-4</v>
      </c>
      <c r="O332" s="55">
        <f t="shared" ca="1" si="78"/>
        <v>9.5541255152516852E-2</v>
      </c>
      <c r="P332" s="33">
        <f t="shared" ca="1" si="74"/>
        <v>6.4213381614545359E-3</v>
      </c>
    </row>
    <row r="333" spans="4:16">
      <c r="D333" s="63">
        <f t="shared" si="75"/>
        <v>0</v>
      </c>
      <c r="E333" s="63">
        <f t="shared" si="75"/>
        <v>0</v>
      </c>
      <c r="F333" s="55">
        <f t="shared" si="68"/>
        <v>0</v>
      </c>
      <c r="G333" s="55">
        <f t="shared" si="69"/>
        <v>0</v>
      </c>
      <c r="H333" s="55">
        <f t="shared" si="70"/>
        <v>0</v>
      </c>
      <c r="I333" s="55">
        <f t="shared" si="71"/>
        <v>0</v>
      </c>
      <c r="J333" s="55">
        <f t="shared" si="72"/>
        <v>0</v>
      </c>
      <c r="K333" s="55">
        <f t="shared" ca="1" si="67"/>
        <v>-6.4213381614545359E-3</v>
      </c>
      <c r="L333" s="55">
        <f t="shared" ca="1" si="73"/>
        <v>4.123358378375232E-5</v>
      </c>
      <c r="M333" s="55">
        <f t="shared" ca="1" si="76"/>
        <v>5.5490457762851734E-4</v>
      </c>
      <c r="N333" s="55">
        <f t="shared" ca="1" si="77"/>
        <v>8.1570848129177364E-4</v>
      </c>
      <c r="O333" s="55">
        <f t="shared" ca="1" si="78"/>
        <v>9.5541255152516852E-2</v>
      </c>
      <c r="P333" s="33">
        <f t="shared" ca="1" si="74"/>
        <v>6.4213381614545359E-3</v>
      </c>
    </row>
    <row r="334" spans="4:16">
      <c r="D334" s="63">
        <f t="shared" si="75"/>
        <v>0</v>
      </c>
      <c r="E334" s="63">
        <f t="shared" si="75"/>
        <v>0</v>
      </c>
      <c r="F334" s="55">
        <f t="shared" si="68"/>
        <v>0</v>
      </c>
      <c r="G334" s="55">
        <f t="shared" si="69"/>
        <v>0</v>
      </c>
      <c r="H334" s="55">
        <f t="shared" si="70"/>
        <v>0</v>
      </c>
      <c r="I334" s="55">
        <f t="shared" si="71"/>
        <v>0</v>
      </c>
      <c r="J334" s="55">
        <f t="shared" si="72"/>
        <v>0</v>
      </c>
      <c r="K334" s="55">
        <f t="shared" ca="1" si="67"/>
        <v>-6.4213381614545359E-3</v>
      </c>
      <c r="L334" s="55">
        <f t="shared" ca="1" si="73"/>
        <v>4.123358378375232E-5</v>
      </c>
      <c r="M334" s="55">
        <f t="shared" ca="1" si="76"/>
        <v>5.5490457762851734E-4</v>
      </c>
      <c r="N334" s="55">
        <f t="shared" ca="1" si="77"/>
        <v>8.1570848129177364E-4</v>
      </c>
      <c r="O334" s="55">
        <f t="shared" ca="1" si="78"/>
        <v>9.5541255152516852E-2</v>
      </c>
      <c r="P334" s="33">
        <f t="shared" ca="1" si="74"/>
        <v>6.4213381614545359E-3</v>
      </c>
    </row>
    <row r="335" spans="4:16">
      <c r="D335" s="63">
        <f t="shared" si="75"/>
        <v>0</v>
      </c>
      <c r="E335" s="63">
        <f t="shared" si="75"/>
        <v>0</v>
      </c>
      <c r="F335" s="55">
        <f t="shared" si="68"/>
        <v>0</v>
      </c>
      <c r="G335" s="55">
        <f t="shared" si="69"/>
        <v>0</v>
      </c>
      <c r="H335" s="55">
        <f t="shared" si="70"/>
        <v>0</v>
      </c>
      <c r="I335" s="55">
        <f t="shared" si="71"/>
        <v>0</v>
      </c>
      <c r="J335" s="55">
        <f t="shared" si="72"/>
        <v>0</v>
      </c>
      <c r="K335" s="55">
        <f t="shared" ca="1" si="67"/>
        <v>-6.4213381614545359E-3</v>
      </c>
      <c r="L335" s="55">
        <f t="shared" ca="1" si="73"/>
        <v>4.123358378375232E-5</v>
      </c>
      <c r="M335" s="55">
        <f t="shared" ca="1" si="76"/>
        <v>5.5490457762851734E-4</v>
      </c>
      <c r="N335" s="55">
        <f t="shared" ca="1" si="77"/>
        <v>8.1570848129177364E-4</v>
      </c>
      <c r="O335" s="55">
        <f t="shared" ca="1" si="78"/>
        <v>9.5541255152516852E-2</v>
      </c>
      <c r="P335" s="33">
        <f t="shared" ca="1" si="74"/>
        <v>6.4213381614545359E-3</v>
      </c>
    </row>
    <row r="336" spans="4:16">
      <c r="D336" s="63">
        <f t="shared" si="75"/>
        <v>0</v>
      </c>
      <c r="E336" s="63">
        <f t="shared" si="75"/>
        <v>0</v>
      </c>
      <c r="F336" s="55">
        <f t="shared" si="68"/>
        <v>0</v>
      </c>
      <c r="G336" s="55">
        <f t="shared" si="69"/>
        <v>0</v>
      </c>
      <c r="H336" s="55">
        <f t="shared" si="70"/>
        <v>0</v>
      </c>
      <c r="I336" s="55">
        <f t="shared" si="71"/>
        <v>0</v>
      </c>
      <c r="J336" s="55">
        <f t="shared" si="72"/>
        <v>0</v>
      </c>
      <c r="K336" s="55">
        <f t="shared" ca="1" si="67"/>
        <v>-6.4213381614545359E-3</v>
      </c>
      <c r="L336" s="55">
        <f t="shared" ca="1" si="73"/>
        <v>4.123358378375232E-5</v>
      </c>
      <c r="M336" s="55">
        <f t="shared" ca="1" si="76"/>
        <v>5.5490457762851734E-4</v>
      </c>
      <c r="N336" s="55">
        <f t="shared" ca="1" si="77"/>
        <v>8.1570848129177364E-4</v>
      </c>
      <c r="O336" s="55">
        <f t="shared" ca="1" si="78"/>
        <v>9.5541255152516852E-2</v>
      </c>
      <c r="P336" s="33">
        <f t="shared" ca="1" si="74"/>
        <v>6.4213381614545359E-3</v>
      </c>
    </row>
    <row r="337" spans="4:16">
      <c r="D337" s="63">
        <f t="shared" si="75"/>
        <v>0</v>
      </c>
      <c r="E337" s="63">
        <f t="shared" si="75"/>
        <v>0</v>
      </c>
      <c r="F337" s="55">
        <f t="shared" si="68"/>
        <v>0</v>
      </c>
      <c r="G337" s="55">
        <f t="shared" si="69"/>
        <v>0</v>
      </c>
      <c r="H337" s="55">
        <f t="shared" si="70"/>
        <v>0</v>
      </c>
      <c r="I337" s="55">
        <f t="shared" si="71"/>
        <v>0</v>
      </c>
      <c r="J337" s="55">
        <f t="shared" si="72"/>
        <v>0</v>
      </c>
      <c r="K337" s="55">
        <f t="shared" ca="1" si="67"/>
        <v>-6.4213381614545359E-3</v>
      </c>
      <c r="L337" s="55">
        <f t="shared" ca="1" si="73"/>
        <v>4.123358378375232E-5</v>
      </c>
      <c r="M337" s="55">
        <f t="shared" ca="1" si="76"/>
        <v>5.5490457762851734E-4</v>
      </c>
      <c r="N337" s="55">
        <f t="shared" ca="1" si="77"/>
        <v>8.1570848129177364E-4</v>
      </c>
      <c r="O337" s="55">
        <f t="shared" ca="1" si="78"/>
        <v>9.5541255152516852E-2</v>
      </c>
      <c r="P337" s="33">
        <f t="shared" ca="1" si="74"/>
        <v>6.4213381614545359E-3</v>
      </c>
    </row>
    <row r="338" spans="4:16">
      <c r="D338" s="63">
        <f t="shared" si="75"/>
        <v>0</v>
      </c>
      <c r="E338" s="63">
        <f t="shared" si="75"/>
        <v>0</v>
      </c>
      <c r="F338" s="55">
        <f t="shared" si="68"/>
        <v>0</v>
      </c>
      <c r="G338" s="55">
        <f t="shared" si="69"/>
        <v>0</v>
      </c>
      <c r="H338" s="55">
        <f t="shared" si="70"/>
        <v>0</v>
      </c>
      <c r="I338" s="55">
        <f t="shared" si="71"/>
        <v>0</v>
      </c>
      <c r="J338" s="55">
        <f t="shared" si="72"/>
        <v>0</v>
      </c>
      <c r="K338" s="55">
        <f t="shared" ca="1" si="67"/>
        <v>-6.4213381614545359E-3</v>
      </c>
      <c r="L338" s="55">
        <f t="shared" ca="1" si="73"/>
        <v>4.123358378375232E-5</v>
      </c>
      <c r="M338" s="55">
        <f t="shared" ca="1" si="76"/>
        <v>5.5490457762851734E-4</v>
      </c>
      <c r="N338" s="55">
        <f t="shared" ca="1" si="77"/>
        <v>8.1570848129177364E-4</v>
      </c>
      <c r="O338" s="55">
        <f t="shared" ca="1" si="78"/>
        <v>9.5541255152516852E-2</v>
      </c>
      <c r="P338" s="33">
        <f t="shared" ca="1" si="74"/>
        <v>6.4213381614545359E-3</v>
      </c>
    </row>
    <row r="339" spans="4:16">
      <c r="D339" s="63">
        <f t="shared" si="75"/>
        <v>0</v>
      </c>
      <c r="E339" s="63">
        <f t="shared" si="75"/>
        <v>0</v>
      </c>
      <c r="F339" s="55">
        <f t="shared" si="68"/>
        <v>0</v>
      </c>
      <c r="G339" s="55">
        <f t="shared" si="69"/>
        <v>0</v>
      </c>
      <c r="H339" s="55">
        <f t="shared" si="70"/>
        <v>0</v>
      </c>
      <c r="I339" s="55">
        <f t="shared" si="71"/>
        <v>0</v>
      </c>
      <c r="J339" s="55">
        <f t="shared" si="72"/>
        <v>0</v>
      </c>
      <c r="K339" s="55">
        <f t="shared" ca="1" si="67"/>
        <v>-6.4213381614545359E-3</v>
      </c>
      <c r="L339" s="55">
        <f t="shared" ca="1" si="73"/>
        <v>4.123358378375232E-5</v>
      </c>
      <c r="M339" s="55">
        <f t="shared" ca="1" si="76"/>
        <v>5.5490457762851734E-4</v>
      </c>
      <c r="N339" s="55">
        <f t="shared" ca="1" si="77"/>
        <v>8.1570848129177364E-4</v>
      </c>
      <c r="O339" s="55">
        <f t="shared" ca="1" si="78"/>
        <v>9.5541255152516852E-2</v>
      </c>
      <c r="P339" s="33">
        <f t="shared" ca="1" si="74"/>
        <v>6.4213381614545359E-3</v>
      </c>
    </row>
    <row r="340" spans="4:16">
      <c r="D340" s="63">
        <f t="shared" si="75"/>
        <v>0</v>
      </c>
      <c r="E340" s="63">
        <f t="shared" si="75"/>
        <v>0</v>
      </c>
      <c r="F340" s="55">
        <f t="shared" si="68"/>
        <v>0</v>
      </c>
      <c r="G340" s="55">
        <f t="shared" si="69"/>
        <v>0</v>
      </c>
      <c r="H340" s="55">
        <f t="shared" si="70"/>
        <v>0</v>
      </c>
      <c r="I340" s="55">
        <f t="shared" si="71"/>
        <v>0</v>
      </c>
      <c r="J340" s="55">
        <f t="shared" si="72"/>
        <v>0</v>
      </c>
      <c r="K340" s="55">
        <f t="shared" ca="1" si="67"/>
        <v>-6.4213381614545359E-3</v>
      </c>
      <c r="L340" s="55">
        <f t="shared" ca="1" si="73"/>
        <v>4.123358378375232E-5</v>
      </c>
      <c r="M340" s="55">
        <f t="shared" ca="1" si="76"/>
        <v>5.5490457762851734E-4</v>
      </c>
      <c r="N340" s="55">
        <f t="shared" ca="1" si="77"/>
        <v>8.1570848129177364E-4</v>
      </c>
      <c r="O340" s="55">
        <f t="shared" ca="1" si="78"/>
        <v>9.5541255152516852E-2</v>
      </c>
      <c r="P340" s="33">
        <f t="shared" ca="1" si="74"/>
        <v>6.4213381614545359E-3</v>
      </c>
    </row>
    <row r="341" spans="4:16">
      <c r="D341" s="63">
        <f t="shared" si="75"/>
        <v>0</v>
      </c>
      <c r="E341" s="63">
        <f t="shared" si="75"/>
        <v>0</v>
      </c>
      <c r="F341" s="55">
        <f t="shared" si="68"/>
        <v>0</v>
      </c>
      <c r="G341" s="55">
        <f t="shared" si="69"/>
        <v>0</v>
      </c>
      <c r="H341" s="55">
        <f t="shared" si="70"/>
        <v>0</v>
      </c>
      <c r="I341" s="55">
        <f t="shared" si="71"/>
        <v>0</v>
      </c>
      <c r="J341" s="55">
        <f t="shared" si="72"/>
        <v>0</v>
      </c>
      <c r="K341" s="55">
        <f t="shared" ref="K341:K404" ca="1" si="79">+E$4+E$5*D341+E$6*D341^2</f>
        <v>-6.4213381614545359E-3</v>
      </c>
      <c r="L341" s="55">
        <f t="shared" ca="1" si="73"/>
        <v>4.123358378375232E-5</v>
      </c>
      <c r="M341" s="55">
        <f t="shared" ca="1" si="76"/>
        <v>5.5490457762851734E-4</v>
      </c>
      <c r="N341" s="55">
        <f t="shared" ca="1" si="77"/>
        <v>8.1570848129177364E-4</v>
      </c>
      <c r="O341" s="55">
        <f t="shared" ca="1" si="78"/>
        <v>9.5541255152516852E-2</v>
      </c>
      <c r="P341" s="33">
        <f t="shared" ca="1" si="74"/>
        <v>6.4213381614545359E-3</v>
      </c>
    </row>
    <row r="342" spans="4:16">
      <c r="D342" s="63">
        <f t="shared" si="75"/>
        <v>0</v>
      </c>
      <c r="E342" s="63">
        <f t="shared" si="75"/>
        <v>0</v>
      </c>
      <c r="F342" s="55">
        <f t="shared" ref="F342:F405" si="80">D342*D342</f>
        <v>0</v>
      </c>
      <c r="G342" s="55">
        <f t="shared" ref="G342:G405" si="81">D342*F342</f>
        <v>0</v>
      </c>
      <c r="H342" s="55">
        <f t="shared" ref="H342:H405" si="82">F342*F342</f>
        <v>0</v>
      </c>
      <c r="I342" s="55">
        <f t="shared" ref="I342:I405" si="83">E342*D342</f>
        <v>0</v>
      </c>
      <c r="J342" s="55">
        <f t="shared" ref="J342:J405" si="84">I342*D342</f>
        <v>0</v>
      </c>
      <c r="K342" s="55">
        <f t="shared" ca="1" si="79"/>
        <v>-6.4213381614545359E-3</v>
      </c>
      <c r="L342" s="55">
        <f t="shared" ref="L342:L405" ca="1" si="85">+(K342-E342)^2</f>
        <v>4.123358378375232E-5</v>
      </c>
      <c r="M342" s="55">
        <f t="shared" ca="1" si="76"/>
        <v>5.5490457762851734E-4</v>
      </c>
      <c r="N342" s="55">
        <f t="shared" ca="1" si="77"/>
        <v>8.1570848129177364E-4</v>
      </c>
      <c r="O342" s="55">
        <f t="shared" ca="1" si="78"/>
        <v>9.5541255152516852E-2</v>
      </c>
      <c r="P342" s="33">
        <f t="shared" ref="P342:P405" ca="1" si="86">+E342-K342</f>
        <v>6.4213381614545359E-3</v>
      </c>
    </row>
    <row r="343" spans="4:16">
      <c r="D343" s="63">
        <f t="shared" si="75"/>
        <v>0</v>
      </c>
      <c r="E343" s="63">
        <f t="shared" si="75"/>
        <v>0</v>
      </c>
      <c r="F343" s="55">
        <f t="shared" si="80"/>
        <v>0</v>
      </c>
      <c r="G343" s="55">
        <f t="shared" si="81"/>
        <v>0</v>
      </c>
      <c r="H343" s="55">
        <f t="shared" si="82"/>
        <v>0</v>
      </c>
      <c r="I343" s="55">
        <f t="shared" si="83"/>
        <v>0</v>
      </c>
      <c r="J343" s="55">
        <f t="shared" si="84"/>
        <v>0</v>
      </c>
      <c r="K343" s="55">
        <f t="shared" ca="1" si="79"/>
        <v>-6.4213381614545359E-3</v>
      </c>
      <c r="L343" s="55">
        <f t="shared" ca="1" si="85"/>
        <v>4.123358378375232E-5</v>
      </c>
      <c r="M343" s="55">
        <f t="shared" ca="1" si="76"/>
        <v>5.5490457762851734E-4</v>
      </c>
      <c r="N343" s="55">
        <f t="shared" ca="1" si="77"/>
        <v>8.1570848129177364E-4</v>
      </c>
      <c r="O343" s="55">
        <f t="shared" ca="1" si="78"/>
        <v>9.5541255152516852E-2</v>
      </c>
      <c r="P343" s="33">
        <f t="shared" ca="1" si="86"/>
        <v>6.4213381614545359E-3</v>
      </c>
    </row>
    <row r="344" spans="4:16">
      <c r="D344" s="63">
        <f t="shared" si="75"/>
        <v>0</v>
      </c>
      <c r="E344" s="63">
        <f t="shared" si="75"/>
        <v>0</v>
      </c>
      <c r="F344" s="55">
        <f t="shared" si="80"/>
        <v>0</v>
      </c>
      <c r="G344" s="55">
        <f t="shared" si="81"/>
        <v>0</v>
      </c>
      <c r="H344" s="55">
        <f t="shared" si="82"/>
        <v>0</v>
      </c>
      <c r="I344" s="55">
        <f t="shared" si="83"/>
        <v>0</v>
      </c>
      <c r="J344" s="55">
        <f t="shared" si="84"/>
        <v>0</v>
      </c>
      <c r="K344" s="55">
        <f t="shared" ca="1" si="79"/>
        <v>-6.4213381614545359E-3</v>
      </c>
      <c r="L344" s="55">
        <f t="shared" ca="1" si="85"/>
        <v>4.123358378375232E-5</v>
      </c>
      <c r="M344" s="55">
        <f t="shared" ca="1" si="76"/>
        <v>5.5490457762851734E-4</v>
      </c>
      <c r="N344" s="55">
        <f t="shared" ca="1" si="77"/>
        <v>8.1570848129177364E-4</v>
      </c>
      <c r="O344" s="55">
        <f t="shared" ca="1" si="78"/>
        <v>9.5541255152516852E-2</v>
      </c>
      <c r="P344" s="33">
        <f t="shared" ca="1" si="86"/>
        <v>6.4213381614545359E-3</v>
      </c>
    </row>
    <row r="345" spans="4:16">
      <c r="D345" s="63">
        <f t="shared" si="75"/>
        <v>0</v>
      </c>
      <c r="E345" s="63">
        <f t="shared" si="75"/>
        <v>0</v>
      </c>
      <c r="F345" s="55">
        <f t="shared" si="80"/>
        <v>0</v>
      </c>
      <c r="G345" s="55">
        <f t="shared" si="81"/>
        <v>0</v>
      </c>
      <c r="H345" s="55">
        <f t="shared" si="82"/>
        <v>0</v>
      </c>
      <c r="I345" s="55">
        <f t="shared" si="83"/>
        <v>0</v>
      </c>
      <c r="J345" s="55">
        <f t="shared" si="84"/>
        <v>0</v>
      </c>
      <c r="K345" s="55">
        <f t="shared" ca="1" si="79"/>
        <v>-6.4213381614545359E-3</v>
      </c>
      <c r="L345" s="55">
        <f t="shared" ca="1" si="85"/>
        <v>4.123358378375232E-5</v>
      </c>
      <c r="M345" s="55">
        <f t="shared" ca="1" si="76"/>
        <v>5.5490457762851734E-4</v>
      </c>
      <c r="N345" s="55">
        <f t="shared" ca="1" si="77"/>
        <v>8.1570848129177364E-4</v>
      </c>
      <c r="O345" s="55">
        <f t="shared" ca="1" si="78"/>
        <v>9.5541255152516852E-2</v>
      </c>
      <c r="P345" s="33">
        <f t="shared" ca="1" si="86"/>
        <v>6.4213381614545359E-3</v>
      </c>
    </row>
    <row r="346" spans="4:16">
      <c r="D346" s="63">
        <f t="shared" si="75"/>
        <v>0</v>
      </c>
      <c r="E346" s="63">
        <f t="shared" si="75"/>
        <v>0</v>
      </c>
      <c r="F346" s="55">
        <f t="shared" si="80"/>
        <v>0</v>
      </c>
      <c r="G346" s="55">
        <f t="shared" si="81"/>
        <v>0</v>
      </c>
      <c r="H346" s="55">
        <f t="shared" si="82"/>
        <v>0</v>
      </c>
      <c r="I346" s="55">
        <f t="shared" si="83"/>
        <v>0</v>
      </c>
      <c r="J346" s="55">
        <f t="shared" si="84"/>
        <v>0</v>
      </c>
      <c r="K346" s="55">
        <f t="shared" ca="1" si="79"/>
        <v>-6.4213381614545359E-3</v>
      </c>
      <c r="L346" s="55">
        <f t="shared" ca="1" si="85"/>
        <v>4.123358378375232E-5</v>
      </c>
      <c r="M346" s="55">
        <f t="shared" ca="1" si="76"/>
        <v>5.5490457762851734E-4</v>
      </c>
      <c r="N346" s="55">
        <f t="shared" ca="1" si="77"/>
        <v>8.1570848129177364E-4</v>
      </c>
      <c r="O346" s="55">
        <f t="shared" ca="1" si="78"/>
        <v>9.5541255152516852E-2</v>
      </c>
      <c r="P346" s="33">
        <f t="shared" ca="1" si="86"/>
        <v>6.4213381614545359E-3</v>
      </c>
    </row>
    <row r="347" spans="4:16">
      <c r="D347" s="63">
        <f t="shared" si="75"/>
        <v>0</v>
      </c>
      <c r="E347" s="63">
        <f t="shared" si="75"/>
        <v>0</v>
      </c>
      <c r="F347" s="55">
        <f t="shared" si="80"/>
        <v>0</v>
      </c>
      <c r="G347" s="55">
        <f t="shared" si="81"/>
        <v>0</v>
      </c>
      <c r="H347" s="55">
        <f t="shared" si="82"/>
        <v>0</v>
      </c>
      <c r="I347" s="55">
        <f t="shared" si="83"/>
        <v>0</v>
      </c>
      <c r="J347" s="55">
        <f t="shared" si="84"/>
        <v>0</v>
      </c>
      <c r="K347" s="55">
        <f t="shared" ca="1" si="79"/>
        <v>-6.4213381614545359E-3</v>
      </c>
      <c r="L347" s="55">
        <f t="shared" ca="1" si="85"/>
        <v>4.123358378375232E-5</v>
      </c>
      <c r="M347" s="55">
        <f t="shared" ca="1" si="76"/>
        <v>5.5490457762851734E-4</v>
      </c>
      <c r="N347" s="55">
        <f t="shared" ca="1" si="77"/>
        <v>8.1570848129177364E-4</v>
      </c>
      <c r="O347" s="55">
        <f t="shared" ca="1" si="78"/>
        <v>9.5541255152516852E-2</v>
      </c>
      <c r="P347" s="33">
        <f t="shared" ca="1" si="86"/>
        <v>6.4213381614545359E-3</v>
      </c>
    </row>
    <row r="348" spans="4:16">
      <c r="D348" s="63">
        <f t="shared" si="75"/>
        <v>0</v>
      </c>
      <c r="E348" s="63">
        <f t="shared" si="75"/>
        <v>0</v>
      </c>
      <c r="F348" s="55">
        <f t="shared" si="80"/>
        <v>0</v>
      </c>
      <c r="G348" s="55">
        <f t="shared" si="81"/>
        <v>0</v>
      </c>
      <c r="H348" s="55">
        <f t="shared" si="82"/>
        <v>0</v>
      </c>
      <c r="I348" s="55">
        <f t="shared" si="83"/>
        <v>0</v>
      </c>
      <c r="J348" s="55">
        <f t="shared" si="84"/>
        <v>0</v>
      </c>
      <c r="K348" s="55">
        <f t="shared" ca="1" si="79"/>
        <v>-6.4213381614545359E-3</v>
      </c>
      <c r="L348" s="55">
        <f t="shared" ca="1" si="85"/>
        <v>4.123358378375232E-5</v>
      </c>
      <c r="M348" s="55">
        <f t="shared" ca="1" si="76"/>
        <v>5.5490457762851734E-4</v>
      </c>
      <c r="N348" s="55">
        <f t="shared" ca="1" si="77"/>
        <v>8.1570848129177364E-4</v>
      </c>
      <c r="O348" s="55">
        <f t="shared" ca="1" si="78"/>
        <v>9.5541255152516852E-2</v>
      </c>
      <c r="P348" s="33">
        <f t="shared" ca="1" si="86"/>
        <v>6.4213381614545359E-3</v>
      </c>
    </row>
    <row r="349" spans="4:16">
      <c r="D349" s="63">
        <f t="shared" si="75"/>
        <v>0</v>
      </c>
      <c r="E349" s="63">
        <f t="shared" si="75"/>
        <v>0</v>
      </c>
      <c r="F349" s="55">
        <f t="shared" si="80"/>
        <v>0</v>
      </c>
      <c r="G349" s="55">
        <f t="shared" si="81"/>
        <v>0</v>
      </c>
      <c r="H349" s="55">
        <f t="shared" si="82"/>
        <v>0</v>
      </c>
      <c r="I349" s="55">
        <f t="shared" si="83"/>
        <v>0</v>
      </c>
      <c r="J349" s="55">
        <f t="shared" si="84"/>
        <v>0</v>
      </c>
      <c r="K349" s="55">
        <f t="shared" ca="1" si="79"/>
        <v>-6.4213381614545359E-3</v>
      </c>
      <c r="L349" s="55">
        <f t="shared" ca="1" si="85"/>
        <v>4.123358378375232E-5</v>
      </c>
      <c r="M349" s="55">
        <f t="shared" ca="1" si="76"/>
        <v>5.5490457762851734E-4</v>
      </c>
      <c r="N349" s="55">
        <f t="shared" ca="1" si="77"/>
        <v>8.1570848129177364E-4</v>
      </c>
      <c r="O349" s="55">
        <f t="shared" ca="1" si="78"/>
        <v>9.5541255152516852E-2</v>
      </c>
      <c r="P349" s="33">
        <f t="shared" ca="1" si="86"/>
        <v>6.4213381614545359E-3</v>
      </c>
    </row>
    <row r="350" spans="4:16">
      <c r="D350" s="63">
        <f t="shared" si="75"/>
        <v>0</v>
      </c>
      <c r="E350" s="63">
        <f t="shared" si="75"/>
        <v>0</v>
      </c>
      <c r="F350" s="55">
        <f t="shared" si="80"/>
        <v>0</v>
      </c>
      <c r="G350" s="55">
        <f t="shared" si="81"/>
        <v>0</v>
      </c>
      <c r="H350" s="55">
        <f t="shared" si="82"/>
        <v>0</v>
      </c>
      <c r="I350" s="55">
        <f t="shared" si="83"/>
        <v>0</v>
      </c>
      <c r="J350" s="55">
        <f t="shared" si="84"/>
        <v>0</v>
      </c>
      <c r="K350" s="55">
        <f t="shared" ca="1" si="79"/>
        <v>-6.4213381614545359E-3</v>
      </c>
      <c r="L350" s="55">
        <f t="shared" ca="1" si="85"/>
        <v>4.123358378375232E-5</v>
      </c>
      <c r="M350" s="55">
        <f t="shared" ca="1" si="76"/>
        <v>5.5490457762851734E-4</v>
      </c>
      <c r="N350" s="55">
        <f t="shared" ca="1" si="77"/>
        <v>8.1570848129177364E-4</v>
      </c>
      <c r="O350" s="55">
        <f t="shared" ca="1" si="78"/>
        <v>9.5541255152516852E-2</v>
      </c>
      <c r="P350" s="33">
        <f t="shared" ca="1" si="86"/>
        <v>6.4213381614545359E-3</v>
      </c>
    </row>
    <row r="351" spans="4:16">
      <c r="D351" s="63">
        <f t="shared" si="75"/>
        <v>0</v>
      </c>
      <c r="E351" s="63">
        <f t="shared" si="75"/>
        <v>0</v>
      </c>
      <c r="F351" s="55">
        <f t="shared" si="80"/>
        <v>0</v>
      </c>
      <c r="G351" s="55">
        <f t="shared" si="81"/>
        <v>0</v>
      </c>
      <c r="H351" s="55">
        <f t="shared" si="82"/>
        <v>0</v>
      </c>
      <c r="I351" s="55">
        <f t="shared" si="83"/>
        <v>0</v>
      </c>
      <c r="J351" s="55">
        <f t="shared" si="84"/>
        <v>0</v>
      </c>
      <c r="K351" s="55">
        <f t="shared" ca="1" si="79"/>
        <v>-6.4213381614545359E-3</v>
      </c>
      <c r="L351" s="55">
        <f t="shared" ca="1" si="85"/>
        <v>4.123358378375232E-5</v>
      </c>
      <c r="M351" s="55">
        <f t="shared" ca="1" si="76"/>
        <v>5.5490457762851734E-4</v>
      </c>
      <c r="N351" s="55">
        <f t="shared" ca="1" si="77"/>
        <v>8.1570848129177364E-4</v>
      </c>
      <c r="O351" s="55">
        <f t="shared" ca="1" si="78"/>
        <v>9.5541255152516852E-2</v>
      </c>
      <c r="P351" s="33">
        <f t="shared" ca="1" si="86"/>
        <v>6.4213381614545359E-3</v>
      </c>
    </row>
    <row r="352" spans="4:16">
      <c r="D352" s="63">
        <f t="shared" si="75"/>
        <v>0</v>
      </c>
      <c r="E352" s="63">
        <f t="shared" si="75"/>
        <v>0</v>
      </c>
      <c r="F352" s="55">
        <f t="shared" si="80"/>
        <v>0</v>
      </c>
      <c r="G352" s="55">
        <f t="shared" si="81"/>
        <v>0</v>
      </c>
      <c r="H352" s="55">
        <f t="shared" si="82"/>
        <v>0</v>
      </c>
      <c r="I352" s="55">
        <f t="shared" si="83"/>
        <v>0</v>
      </c>
      <c r="J352" s="55">
        <f t="shared" si="84"/>
        <v>0</v>
      </c>
      <c r="K352" s="55">
        <f t="shared" ca="1" si="79"/>
        <v>-6.4213381614545359E-3</v>
      </c>
      <c r="L352" s="55">
        <f t="shared" ca="1" si="85"/>
        <v>4.123358378375232E-5</v>
      </c>
      <c r="M352" s="55">
        <f t="shared" ca="1" si="76"/>
        <v>5.5490457762851734E-4</v>
      </c>
      <c r="N352" s="55">
        <f t="shared" ca="1" si="77"/>
        <v>8.1570848129177364E-4</v>
      </c>
      <c r="O352" s="55">
        <f t="shared" ca="1" si="78"/>
        <v>9.5541255152516852E-2</v>
      </c>
      <c r="P352" s="33">
        <f t="shared" ca="1" si="86"/>
        <v>6.4213381614545359E-3</v>
      </c>
    </row>
    <row r="353" spans="4:16">
      <c r="D353" s="63">
        <f t="shared" si="75"/>
        <v>0</v>
      </c>
      <c r="E353" s="63">
        <f t="shared" si="75"/>
        <v>0</v>
      </c>
      <c r="F353" s="55">
        <f t="shared" si="80"/>
        <v>0</v>
      </c>
      <c r="G353" s="55">
        <f t="shared" si="81"/>
        <v>0</v>
      </c>
      <c r="H353" s="55">
        <f t="shared" si="82"/>
        <v>0</v>
      </c>
      <c r="I353" s="55">
        <f t="shared" si="83"/>
        <v>0</v>
      </c>
      <c r="J353" s="55">
        <f t="shared" si="84"/>
        <v>0</v>
      </c>
      <c r="K353" s="55">
        <f t="shared" ca="1" si="79"/>
        <v>-6.4213381614545359E-3</v>
      </c>
      <c r="L353" s="55">
        <f t="shared" ca="1" si="85"/>
        <v>4.123358378375232E-5</v>
      </c>
      <c r="M353" s="55">
        <f t="shared" ca="1" si="76"/>
        <v>5.5490457762851734E-4</v>
      </c>
      <c r="N353" s="55">
        <f t="shared" ca="1" si="77"/>
        <v>8.1570848129177364E-4</v>
      </c>
      <c r="O353" s="55">
        <f t="shared" ca="1" si="78"/>
        <v>9.5541255152516852E-2</v>
      </c>
      <c r="P353" s="33">
        <f t="shared" ca="1" si="86"/>
        <v>6.4213381614545359E-3</v>
      </c>
    </row>
    <row r="354" spans="4:16">
      <c r="D354" s="63">
        <f t="shared" si="75"/>
        <v>0</v>
      </c>
      <c r="E354" s="63">
        <f t="shared" si="75"/>
        <v>0</v>
      </c>
      <c r="F354" s="55">
        <f t="shared" si="80"/>
        <v>0</v>
      </c>
      <c r="G354" s="55">
        <f t="shared" si="81"/>
        <v>0</v>
      </c>
      <c r="H354" s="55">
        <f t="shared" si="82"/>
        <v>0</v>
      </c>
      <c r="I354" s="55">
        <f t="shared" si="83"/>
        <v>0</v>
      </c>
      <c r="J354" s="55">
        <f t="shared" si="84"/>
        <v>0</v>
      </c>
      <c r="K354" s="55">
        <f t="shared" ca="1" si="79"/>
        <v>-6.4213381614545359E-3</v>
      </c>
      <c r="L354" s="55">
        <f t="shared" ca="1" si="85"/>
        <v>4.123358378375232E-5</v>
      </c>
      <c r="M354" s="55">
        <f t="shared" ca="1" si="76"/>
        <v>5.5490457762851734E-4</v>
      </c>
      <c r="N354" s="55">
        <f t="shared" ca="1" si="77"/>
        <v>8.1570848129177364E-4</v>
      </c>
      <c r="O354" s="55">
        <f t="shared" ca="1" si="78"/>
        <v>9.5541255152516852E-2</v>
      </c>
      <c r="P354" s="33">
        <f t="shared" ca="1" si="86"/>
        <v>6.4213381614545359E-3</v>
      </c>
    </row>
    <row r="355" spans="4:16">
      <c r="D355" s="63">
        <f t="shared" si="75"/>
        <v>0</v>
      </c>
      <c r="E355" s="63">
        <f t="shared" si="75"/>
        <v>0</v>
      </c>
      <c r="F355" s="55">
        <f t="shared" si="80"/>
        <v>0</v>
      </c>
      <c r="G355" s="55">
        <f t="shared" si="81"/>
        <v>0</v>
      </c>
      <c r="H355" s="55">
        <f t="shared" si="82"/>
        <v>0</v>
      </c>
      <c r="I355" s="55">
        <f t="shared" si="83"/>
        <v>0</v>
      </c>
      <c r="J355" s="55">
        <f t="shared" si="84"/>
        <v>0</v>
      </c>
      <c r="K355" s="55">
        <f t="shared" ca="1" si="79"/>
        <v>-6.4213381614545359E-3</v>
      </c>
      <c r="L355" s="55">
        <f t="shared" ca="1" si="85"/>
        <v>4.123358378375232E-5</v>
      </c>
      <c r="M355" s="55">
        <f t="shared" ca="1" si="76"/>
        <v>5.5490457762851734E-4</v>
      </c>
      <c r="N355" s="55">
        <f t="shared" ca="1" si="77"/>
        <v>8.1570848129177364E-4</v>
      </c>
      <c r="O355" s="55">
        <f t="shared" ca="1" si="78"/>
        <v>9.5541255152516852E-2</v>
      </c>
      <c r="P355" s="33">
        <f t="shared" ca="1" si="86"/>
        <v>6.4213381614545359E-3</v>
      </c>
    </row>
    <row r="356" spans="4:16">
      <c r="D356" s="63">
        <f t="shared" si="75"/>
        <v>0</v>
      </c>
      <c r="E356" s="63">
        <f t="shared" si="75"/>
        <v>0</v>
      </c>
      <c r="F356" s="55">
        <f t="shared" si="80"/>
        <v>0</v>
      </c>
      <c r="G356" s="55">
        <f t="shared" si="81"/>
        <v>0</v>
      </c>
      <c r="H356" s="55">
        <f t="shared" si="82"/>
        <v>0</v>
      </c>
      <c r="I356" s="55">
        <f t="shared" si="83"/>
        <v>0</v>
      </c>
      <c r="J356" s="55">
        <f t="shared" si="84"/>
        <v>0</v>
      </c>
      <c r="K356" s="55">
        <f t="shared" ca="1" si="79"/>
        <v>-6.4213381614545359E-3</v>
      </c>
      <c r="L356" s="55">
        <f t="shared" ca="1" si="85"/>
        <v>4.123358378375232E-5</v>
      </c>
      <c r="M356" s="55">
        <f t="shared" ca="1" si="76"/>
        <v>5.5490457762851734E-4</v>
      </c>
      <c r="N356" s="55">
        <f t="shared" ca="1" si="77"/>
        <v>8.1570848129177364E-4</v>
      </c>
      <c r="O356" s="55">
        <f t="shared" ca="1" si="78"/>
        <v>9.5541255152516852E-2</v>
      </c>
      <c r="P356" s="33">
        <f t="shared" ca="1" si="86"/>
        <v>6.4213381614545359E-3</v>
      </c>
    </row>
    <row r="357" spans="4:16">
      <c r="D357" s="63">
        <f t="shared" si="75"/>
        <v>0</v>
      </c>
      <c r="E357" s="63">
        <f t="shared" si="75"/>
        <v>0</v>
      </c>
      <c r="F357" s="55">
        <f t="shared" si="80"/>
        <v>0</v>
      </c>
      <c r="G357" s="55">
        <f t="shared" si="81"/>
        <v>0</v>
      </c>
      <c r="H357" s="55">
        <f t="shared" si="82"/>
        <v>0</v>
      </c>
      <c r="I357" s="55">
        <f t="shared" si="83"/>
        <v>0</v>
      </c>
      <c r="J357" s="55">
        <f t="shared" si="84"/>
        <v>0</v>
      </c>
      <c r="K357" s="55">
        <f t="shared" ca="1" si="79"/>
        <v>-6.4213381614545359E-3</v>
      </c>
      <c r="L357" s="55">
        <f t="shared" ca="1" si="85"/>
        <v>4.123358378375232E-5</v>
      </c>
      <c r="M357" s="55">
        <f t="shared" ca="1" si="76"/>
        <v>5.5490457762851734E-4</v>
      </c>
      <c r="N357" s="55">
        <f t="shared" ca="1" si="77"/>
        <v>8.1570848129177364E-4</v>
      </c>
      <c r="O357" s="55">
        <f t="shared" ca="1" si="78"/>
        <v>9.5541255152516852E-2</v>
      </c>
      <c r="P357" s="33">
        <f t="shared" ca="1" si="86"/>
        <v>6.4213381614545359E-3</v>
      </c>
    </row>
    <row r="358" spans="4:16">
      <c r="D358" s="63">
        <f t="shared" si="75"/>
        <v>0</v>
      </c>
      <c r="E358" s="63">
        <f t="shared" si="75"/>
        <v>0</v>
      </c>
      <c r="F358" s="55">
        <f t="shared" si="80"/>
        <v>0</v>
      </c>
      <c r="G358" s="55">
        <f t="shared" si="81"/>
        <v>0</v>
      </c>
      <c r="H358" s="55">
        <f t="shared" si="82"/>
        <v>0</v>
      </c>
      <c r="I358" s="55">
        <f t="shared" si="83"/>
        <v>0</v>
      </c>
      <c r="J358" s="55">
        <f t="shared" si="84"/>
        <v>0</v>
      </c>
      <c r="K358" s="55">
        <f t="shared" ca="1" si="79"/>
        <v>-6.4213381614545359E-3</v>
      </c>
      <c r="L358" s="55">
        <f t="shared" ca="1" si="85"/>
        <v>4.123358378375232E-5</v>
      </c>
      <c r="M358" s="55">
        <f t="shared" ca="1" si="76"/>
        <v>5.5490457762851734E-4</v>
      </c>
      <c r="N358" s="55">
        <f t="shared" ca="1" si="77"/>
        <v>8.1570848129177364E-4</v>
      </c>
      <c r="O358" s="55">
        <f t="shared" ca="1" si="78"/>
        <v>9.5541255152516852E-2</v>
      </c>
      <c r="P358" s="33">
        <f t="shared" ca="1" si="86"/>
        <v>6.4213381614545359E-3</v>
      </c>
    </row>
    <row r="359" spans="4:16">
      <c r="D359" s="63">
        <f t="shared" si="75"/>
        <v>0</v>
      </c>
      <c r="E359" s="63">
        <f t="shared" si="75"/>
        <v>0</v>
      </c>
      <c r="F359" s="55">
        <f t="shared" si="80"/>
        <v>0</v>
      </c>
      <c r="G359" s="55">
        <f t="shared" si="81"/>
        <v>0</v>
      </c>
      <c r="H359" s="55">
        <f t="shared" si="82"/>
        <v>0</v>
      </c>
      <c r="I359" s="55">
        <f t="shared" si="83"/>
        <v>0</v>
      </c>
      <c r="J359" s="55">
        <f t="shared" si="84"/>
        <v>0</v>
      </c>
      <c r="K359" s="55">
        <f t="shared" ca="1" si="79"/>
        <v>-6.4213381614545359E-3</v>
      </c>
      <c r="L359" s="55">
        <f t="shared" ca="1" si="85"/>
        <v>4.123358378375232E-5</v>
      </c>
      <c r="M359" s="55">
        <f t="shared" ca="1" si="76"/>
        <v>5.5490457762851734E-4</v>
      </c>
      <c r="N359" s="55">
        <f t="shared" ca="1" si="77"/>
        <v>8.1570848129177364E-4</v>
      </c>
      <c r="O359" s="55">
        <f t="shared" ca="1" si="78"/>
        <v>9.5541255152516852E-2</v>
      </c>
      <c r="P359" s="33">
        <f t="shared" ca="1" si="86"/>
        <v>6.4213381614545359E-3</v>
      </c>
    </row>
    <row r="360" spans="4:16">
      <c r="D360" s="63">
        <f t="shared" si="75"/>
        <v>0</v>
      </c>
      <c r="E360" s="63">
        <f t="shared" si="75"/>
        <v>0</v>
      </c>
      <c r="F360" s="55">
        <f t="shared" si="80"/>
        <v>0</v>
      </c>
      <c r="G360" s="55">
        <f t="shared" si="81"/>
        <v>0</v>
      </c>
      <c r="H360" s="55">
        <f t="shared" si="82"/>
        <v>0</v>
      </c>
      <c r="I360" s="55">
        <f t="shared" si="83"/>
        <v>0</v>
      </c>
      <c r="J360" s="55">
        <f t="shared" si="84"/>
        <v>0</v>
      </c>
      <c r="K360" s="55">
        <f t="shared" ca="1" si="79"/>
        <v>-6.4213381614545359E-3</v>
      </c>
      <c r="L360" s="55">
        <f t="shared" ca="1" si="85"/>
        <v>4.123358378375232E-5</v>
      </c>
      <c r="M360" s="55">
        <f t="shared" ca="1" si="76"/>
        <v>5.5490457762851734E-4</v>
      </c>
      <c r="N360" s="55">
        <f t="shared" ca="1" si="77"/>
        <v>8.1570848129177364E-4</v>
      </c>
      <c r="O360" s="55">
        <f t="shared" ca="1" si="78"/>
        <v>9.5541255152516852E-2</v>
      </c>
      <c r="P360" s="33">
        <f t="shared" ca="1" si="86"/>
        <v>6.4213381614545359E-3</v>
      </c>
    </row>
    <row r="361" spans="4:16">
      <c r="D361" s="63">
        <f t="shared" si="75"/>
        <v>0</v>
      </c>
      <c r="E361" s="63">
        <f t="shared" si="75"/>
        <v>0</v>
      </c>
      <c r="F361" s="55">
        <f t="shared" si="80"/>
        <v>0</v>
      </c>
      <c r="G361" s="55">
        <f t="shared" si="81"/>
        <v>0</v>
      </c>
      <c r="H361" s="55">
        <f t="shared" si="82"/>
        <v>0</v>
      </c>
      <c r="I361" s="55">
        <f t="shared" si="83"/>
        <v>0</v>
      </c>
      <c r="J361" s="55">
        <f t="shared" si="84"/>
        <v>0</v>
      </c>
      <c r="K361" s="55">
        <f t="shared" ca="1" si="79"/>
        <v>-6.4213381614545359E-3</v>
      </c>
      <c r="L361" s="55">
        <f t="shared" ca="1" si="85"/>
        <v>4.123358378375232E-5</v>
      </c>
      <c r="M361" s="55">
        <f t="shared" ca="1" si="76"/>
        <v>5.5490457762851734E-4</v>
      </c>
      <c r="N361" s="55">
        <f t="shared" ca="1" si="77"/>
        <v>8.1570848129177364E-4</v>
      </c>
      <c r="O361" s="55">
        <f t="shared" ca="1" si="78"/>
        <v>9.5541255152516852E-2</v>
      </c>
      <c r="P361" s="33">
        <f t="shared" ca="1" si="86"/>
        <v>6.4213381614545359E-3</v>
      </c>
    </row>
    <row r="362" spans="4:16">
      <c r="D362" s="63">
        <f t="shared" si="75"/>
        <v>0</v>
      </c>
      <c r="E362" s="63">
        <f t="shared" si="75"/>
        <v>0</v>
      </c>
      <c r="F362" s="55">
        <f t="shared" si="80"/>
        <v>0</v>
      </c>
      <c r="G362" s="55">
        <f t="shared" si="81"/>
        <v>0</v>
      </c>
      <c r="H362" s="55">
        <f t="shared" si="82"/>
        <v>0</v>
      </c>
      <c r="I362" s="55">
        <f t="shared" si="83"/>
        <v>0</v>
      </c>
      <c r="J362" s="55">
        <f t="shared" si="84"/>
        <v>0</v>
      </c>
      <c r="K362" s="55">
        <f t="shared" ca="1" si="79"/>
        <v>-6.4213381614545359E-3</v>
      </c>
      <c r="L362" s="55">
        <f t="shared" ca="1" si="85"/>
        <v>4.123358378375232E-5</v>
      </c>
      <c r="M362" s="55">
        <f t="shared" ca="1" si="76"/>
        <v>5.5490457762851734E-4</v>
      </c>
      <c r="N362" s="55">
        <f t="shared" ca="1" si="77"/>
        <v>8.1570848129177364E-4</v>
      </c>
      <c r="O362" s="55">
        <f t="shared" ca="1" si="78"/>
        <v>9.5541255152516852E-2</v>
      </c>
      <c r="P362" s="33">
        <f t="shared" ca="1" si="86"/>
        <v>6.4213381614545359E-3</v>
      </c>
    </row>
    <row r="363" spans="4:16">
      <c r="D363" s="63">
        <f t="shared" si="75"/>
        <v>0</v>
      </c>
      <c r="E363" s="63">
        <f t="shared" si="75"/>
        <v>0</v>
      </c>
      <c r="F363" s="55">
        <f t="shared" si="80"/>
        <v>0</v>
      </c>
      <c r="G363" s="55">
        <f t="shared" si="81"/>
        <v>0</v>
      </c>
      <c r="H363" s="55">
        <f t="shared" si="82"/>
        <v>0</v>
      </c>
      <c r="I363" s="55">
        <f t="shared" si="83"/>
        <v>0</v>
      </c>
      <c r="J363" s="55">
        <f t="shared" si="84"/>
        <v>0</v>
      </c>
      <c r="K363" s="55">
        <f t="shared" ca="1" si="79"/>
        <v>-6.4213381614545359E-3</v>
      </c>
      <c r="L363" s="55">
        <f t="shared" ca="1" si="85"/>
        <v>4.123358378375232E-5</v>
      </c>
      <c r="M363" s="55">
        <f t="shared" ca="1" si="76"/>
        <v>5.5490457762851734E-4</v>
      </c>
      <c r="N363" s="55">
        <f t="shared" ca="1" si="77"/>
        <v>8.1570848129177364E-4</v>
      </c>
      <c r="O363" s="55">
        <f t="shared" ca="1" si="78"/>
        <v>9.5541255152516852E-2</v>
      </c>
      <c r="P363" s="33">
        <f t="shared" ca="1" si="86"/>
        <v>6.4213381614545359E-3</v>
      </c>
    </row>
    <row r="364" spans="4:16">
      <c r="D364" s="63">
        <f t="shared" si="75"/>
        <v>0</v>
      </c>
      <c r="E364" s="63">
        <f t="shared" si="75"/>
        <v>0</v>
      </c>
      <c r="F364" s="55">
        <f t="shared" si="80"/>
        <v>0</v>
      </c>
      <c r="G364" s="55">
        <f t="shared" si="81"/>
        <v>0</v>
      </c>
      <c r="H364" s="55">
        <f t="shared" si="82"/>
        <v>0</v>
      </c>
      <c r="I364" s="55">
        <f t="shared" si="83"/>
        <v>0</v>
      </c>
      <c r="J364" s="55">
        <f t="shared" si="84"/>
        <v>0</v>
      </c>
      <c r="K364" s="55">
        <f t="shared" ca="1" si="79"/>
        <v>-6.4213381614545359E-3</v>
      </c>
      <c r="L364" s="55">
        <f t="shared" ca="1" si="85"/>
        <v>4.123358378375232E-5</v>
      </c>
      <c r="M364" s="55">
        <f t="shared" ca="1" si="76"/>
        <v>5.5490457762851734E-4</v>
      </c>
      <c r="N364" s="55">
        <f t="shared" ca="1" si="77"/>
        <v>8.1570848129177364E-4</v>
      </c>
      <c r="O364" s="55">
        <f t="shared" ca="1" si="78"/>
        <v>9.5541255152516852E-2</v>
      </c>
      <c r="P364" s="33">
        <f t="shared" ca="1" si="86"/>
        <v>6.4213381614545359E-3</v>
      </c>
    </row>
    <row r="365" spans="4:16">
      <c r="D365" s="63">
        <f t="shared" si="75"/>
        <v>0</v>
      </c>
      <c r="E365" s="63">
        <f t="shared" si="75"/>
        <v>0</v>
      </c>
      <c r="F365" s="55">
        <f t="shared" si="80"/>
        <v>0</v>
      </c>
      <c r="G365" s="55">
        <f t="shared" si="81"/>
        <v>0</v>
      </c>
      <c r="H365" s="55">
        <f t="shared" si="82"/>
        <v>0</v>
      </c>
      <c r="I365" s="55">
        <f t="shared" si="83"/>
        <v>0</v>
      </c>
      <c r="J365" s="55">
        <f t="shared" si="84"/>
        <v>0</v>
      </c>
      <c r="K365" s="55">
        <f t="shared" ca="1" si="79"/>
        <v>-6.4213381614545359E-3</v>
      </c>
      <c r="L365" s="55">
        <f t="shared" ca="1" si="85"/>
        <v>4.123358378375232E-5</v>
      </c>
      <c r="M365" s="55">
        <f t="shared" ca="1" si="76"/>
        <v>5.5490457762851734E-4</v>
      </c>
      <c r="N365" s="55">
        <f t="shared" ca="1" si="77"/>
        <v>8.1570848129177364E-4</v>
      </c>
      <c r="O365" s="55">
        <f t="shared" ca="1" si="78"/>
        <v>9.5541255152516852E-2</v>
      </c>
      <c r="P365" s="33">
        <f t="shared" ca="1" si="86"/>
        <v>6.4213381614545359E-3</v>
      </c>
    </row>
    <row r="366" spans="4:16">
      <c r="D366" s="63">
        <f t="shared" si="75"/>
        <v>0</v>
      </c>
      <c r="E366" s="63">
        <f t="shared" si="75"/>
        <v>0</v>
      </c>
      <c r="F366" s="55">
        <f t="shared" si="80"/>
        <v>0</v>
      </c>
      <c r="G366" s="55">
        <f t="shared" si="81"/>
        <v>0</v>
      </c>
      <c r="H366" s="55">
        <f t="shared" si="82"/>
        <v>0</v>
      </c>
      <c r="I366" s="55">
        <f t="shared" si="83"/>
        <v>0</v>
      </c>
      <c r="J366" s="55">
        <f t="shared" si="84"/>
        <v>0</v>
      </c>
      <c r="K366" s="55">
        <f t="shared" ca="1" si="79"/>
        <v>-6.4213381614545359E-3</v>
      </c>
      <c r="L366" s="55">
        <f t="shared" ca="1" si="85"/>
        <v>4.123358378375232E-5</v>
      </c>
      <c r="M366" s="55">
        <f t="shared" ca="1" si="76"/>
        <v>5.5490457762851734E-4</v>
      </c>
      <c r="N366" s="55">
        <f t="shared" ca="1" si="77"/>
        <v>8.1570848129177364E-4</v>
      </c>
      <c r="O366" s="55">
        <f t="shared" ca="1" si="78"/>
        <v>9.5541255152516852E-2</v>
      </c>
      <c r="P366" s="33">
        <f t="shared" ca="1" si="86"/>
        <v>6.4213381614545359E-3</v>
      </c>
    </row>
    <row r="367" spans="4:16">
      <c r="D367" s="63">
        <f t="shared" si="75"/>
        <v>0</v>
      </c>
      <c r="E367" s="63">
        <f t="shared" si="75"/>
        <v>0</v>
      </c>
      <c r="F367" s="55">
        <f t="shared" si="80"/>
        <v>0</v>
      </c>
      <c r="G367" s="55">
        <f t="shared" si="81"/>
        <v>0</v>
      </c>
      <c r="H367" s="55">
        <f t="shared" si="82"/>
        <v>0</v>
      </c>
      <c r="I367" s="55">
        <f t="shared" si="83"/>
        <v>0</v>
      </c>
      <c r="J367" s="55">
        <f t="shared" si="84"/>
        <v>0</v>
      </c>
      <c r="K367" s="55">
        <f t="shared" ca="1" si="79"/>
        <v>-6.4213381614545359E-3</v>
      </c>
      <c r="L367" s="55">
        <f t="shared" ca="1" si="85"/>
        <v>4.123358378375232E-5</v>
      </c>
      <c r="M367" s="55">
        <f t="shared" ca="1" si="76"/>
        <v>5.5490457762851734E-4</v>
      </c>
      <c r="N367" s="55">
        <f t="shared" ca="1" si="77"/>
        <v>8.1570848129177364E-4</v>
      </c>
      <c r="O367" s="55">
        <f t="shared" ca="1" si="78"/>
        <v>9.5541255152516852E-2</v>
      </c>
      <c r="P367" s="33">
        <f t="shared" ca="1" si="86"/>
        <v>6.4213381614545359E-3</v>
      </c>
    </row>
    <row r="368" spans="4:16">
      <c r="D368" s="63">
        <f t="shared" si="75"/>
        <v>0</v>
      </c>
      <c r="E368" s="63">
        <f t="shared" si="75"/>
        <v>0</v>
      </c>
      <c r="F368" s="55">
        <f t="shared" si="80"/>
        <v>0</v>
      </c>
      <c r="G368" s="55">
        <f t="shared" si="81"/>
        <v>0</v>
      </c>
      <c r="H368" s="55">
        <f t="shared" si="82"/>
        <v>0</v>
      </c>
      <c r="I368" s="55">
        <f t="shared" si="83"/>
        <v>0</v>
      </c>
      <c r="J368" s="55">
        <f t="shared" si="84"/>
        <v>0</v>
      </c>
      <c r="K368" s="55">
        <f t="shared" ca="1" si="79"/>
        <v>-6.4213381614545359E-3</v>
      </c>
      <c r="L368" s="55">
        <f t="shared" ca="1" si="85"/>
        <v>4.123358378375232E-5</v>
      </c>
      <c r="M368" s="55">
        <f t="shared" ca="1" si="76"/>
        <v>5.5490457762851734E-4</v>
      </c>
      <c r="N368" s="55">
        <f t="shared" ca="1" si="77"/>
        <v>8.1570848129177364E-4</v>
      </c>
      <c r="O368" s="55">
        <f t="shared" ca="1" si="78"/>
        <v>9.5541255152516852E-2</v>
      </c>
      <c r="P368" s="33">
        <f t="shared" ca="1" si="86"/>
        <v>6.4213381614545359E-3</v>
      </c>
    </row>
    <row r="369" spans="4:16">
      <c r="D369" s="63">
        <f t="shared" ref="D369:E432" si="87">A369/A$18</f>
        <v>0</v>
      </c>
      <c r="E369" s="63">
        <f t="shared" si="87"/>
        <v>0</v>
      </c>
      <c r="F369" s="55">
        <f t="shared" si="80"/>
        <v>0</v>
      </c>
      <c r="G369" s="55">
        <f t="shared" si="81"/>
        <v>0</v>
      </c>
      <c r="H369" s="55">
        <f t="shared" si="82"/>
        <v>0</v>
      </c>
      <c r="I369" s="55">
        <f t="shared" si="83"/>
        <v>0</v>
      </c>
      <c r="J369" s="55">
        <f t="shared" si="84"/>
        <v>0</v>
      </c>
      <c r="K369" s="55">
        <f t="shared" ca="1" si="79"/>
        <v>-6.4213381614545359E-3</v>
      </c>
      <c r="L369" s="55">
        <f t="shared" ca="1" si="85"/>
        <v>4.123358378375232E-5</v>
      </c>
      <c r="M369" s="55">
        <f t="shared" ca="1" si="76"/>
        <v>5.5490457762851734E-4</v>
      </c>
      <c r="N369" s="55">
        <f t="shared" ca="1" si="77"/>
        <v>8.1570848129177364E-4</v>
      </c>
      <c r="O369" s="55">
        <f t="shared" ca="1" si="78"/>
        <v>9.5541255152516852E-2</v>
      </c>
      <c r="P369" s="33">
        <f t="shared" ca="1" si="86"/>
        <v>6.4213381614545359E-3</v>
      </c>
    </row>
    <row r="370" spans="4:16">
      <c r="D370" s="63">
        <f t="shared" si="87"/>
        <v>0</v>
      </c>
      <c r="E370" s="63">
        <f t="shared" si="87"/>
        <v>0</v>
      </c>
      <c r="F370" s="55">
        <f t="shared" si="80"/>
        <v>0</v>
      </c>
      <c r="G370" s="55">
        <f t="shared" si="81"/>
        <v>0</v>
      </c>
      <c r="H370" s="55">
        <f t="shared" si="82"/>
        <v>0</v>
      </c>
      <c r="I370" s="55">
        <f t="shared" si="83"/>
        <v>0</v>
      </c>
      <c r="J370" s="55">
        <f t="shared" si="84"/>
        <v>0</v>
      </c>
      <c r="K370" s="55">
        <f t="shared" ca="1" si="79"/>
        <v>-6.4213381614545359E-3</v>
      </c>
      <c r="L370" s="55">
        <f t="shared" ca="1" si="85"/>
        <v>4.123358378375232E-5</v>
      </c>
      <c r="M370" s="55">
        <f t="shared" ca="1" si="76"/>
        <v>5.5490457762851734E-4</v>
      </c>
      <c r="N370" s="55">
        <f t="shared" ca="1" si="77"/>
        <v>8.1570848129177364E-4</v>
      </c>
      <c r="O370" s="55">
        <f t="shared" ca="1" si="78"/>
        <v>9.5541255152516852E-2</v>
      </c>
      <c r="P370" s="33">
        <f t="shared" ca="1" si="86"/>
        <v>6.4213381614545359E-3</v>
      </c>
    </row>
    <row r="371" spans="4:16">
      <c r="D371" s="63">
        <f t="shared" si="87"/>
        <v>0</v>
      </c>
      <c r="E371" s="63">
        <f t="shared" si="87"/>
        <v>0</v>
      </c>
      <c r="F371" s="55">
        <f t="shared" si="80"/>
        <v>0</v>
      </c>
      <c r="G371" s="55">
        <f t="shared" si="81"/>
        <v>0</v>
      </c>
      <c r="H371" s="55">
        <f t="shared" si="82"/>
        <v>0</v>
      </c>
      <c r="I371" s="55">
        <f t="shared" si="83"/>
        <v>0</v>
      </c>
      <c r="J371" s="55">
        <f t="shared" si="84"/>
        <v>0</v>
      </c>
      <c r="K371" s="55">
        <f t="shared" ca="1" si="79"/>
        <v>-6.4213381614545359E-3</v>
      </c>
      <c r="L371" s="55">
        <f t="shared" ca="1" si="85"/>
        <v>4.123358378375232E-5</v>
      </c>
      <c r="M371" s="55">
        <f t="shared" ca="1" si="76"/>
        <v>5.5490457762851734E-4</v>
      </c>
      <c r="N371" s="55">
        <f t="shared" ca="1" si="77"/>
        <v>8.1570848129177364E-4</v>
      </c>
      <c r="O371" s="55">
        <f t="shared" ca="1" si="78"/>
        <v>9.5541255152516852E-2</v>
      </c>
      <c r="P371" s="33">
        <f t="shared" ca="1" si="86"/>
        <v>6.4213381614545359E-3</v>
      </c>
    </row>
    <row r="372" spans="4:16">
      <c r="D372" s="63">
        <f t="shared" si="87"/>
        <v>0</v>
      </c>
      <c r="E372" s="63">
        <f t="shared" si="87"/>
        <v>0</v>
      </c>
      <c r="F372" s="55">
        <f t="shared" si="80"/>
        <v>0</v>
      </c>
      <c r="G372" s="55">
        <f t="shared" si="81"/>
        <v>0</v>
      </c>
      <c r="H372" s="55">
        <f t="shared" si="82"/>
        <v>0</v>
      </c>
      <c r="I372" s="55">
        <f t="shared" si="83"/>
        <v>0</v>
      </c>
      <c r="J372" s="55">
        <f t="shared" si="84"/>
        <v>0</v>
      </c>
      <c r="K372" s="55">
        <f t="shared" ca="1" si="79"/>
        <v>-6.4213381614545359E-3</v>
      </c>
      <c r="L372" s="55">
        <f t="shared" ca="1" si="85"/>
        <v>4.123358378375232E-5</v>
      </c>
      <c r="M372" s="55">
        <f t="shared" ca="1" si="76"/>
        <v>5.5490457762851734E-4</v>
      </c>
      <c r="N372" s="55">
        <f t="shared" ca="1" si="77"/>
        <v>8.1570848129177364E-4</v>
      </c>
      <c r="O372" s="55">
        <f t="shared" ca="1" si="78"/>
        <v>9.5541255152516852E-2</v>
      </c>
      <c r="P372" s="33">
        <f t="shared" ca="1" si="86"/>
        <v>6.4213381614545359E-3</v>
      </c>
    </row>
    <row r="373" spans="4:16">
      <c r="D373" s="63">
        <f t="shared" si="87"/>
        <v>0</v>
      </c>
      <c r="E373" s="63">
        <f t="shared" si="87"/>
        <v>0</v>
      </c>
      <c r="F373" s="55">
        <f t="shared" si="80"/>
        <v>0</v>
      </c>
      <c r="G373" s="55">
        <f t="shared" si="81"/>
        <v>0</v>
      </c>
      <c r="H373" s="55">
        <f t="shared" si="82"/>
        <v>0</v>
      </c>
      <c r="I373" s="55">
        <f t="shared" si="83"/>
        <v>0</v>
      </c>
      <c r="J373" s="55">
        <f t="shared" si="84"/>
        <v>0</v>
      </c>
      <c r="K373" s="55">
        <f t="shared" ca="1" si="79"/>
        <v>-6.4213381614545359E-3</v>
      </c>
      <c r="L373" s="55">
        <f t="shared" ca="1" si="85"/>
        <v>4.123358378375232E-5</v>
      </c>
      <c r="M373" s="55">
        <f t="shared" ca="1" si="76"/>
        <v>5.5490457762851734E-4</v>
      </c>
      <c r="N373" s="55">
        <f t="shared" ca="1" si="77"/>
        <v>8.1570848129177364E-4</v>
      </c>
      <c r="O373" s="55">
        <f t="shared" ca="1" si="78"/>
        <v>9.5541255152516852E-2</v>
      </c>
      <c r="P373" s="33">
        <f t="shared" ca="1" si="86"/>
        <v>6.4213381614545359E-3</v>
      </c>
    </row>
    <row r="374" spans="4:16">
      <c r="D374" s="63">
        <f t="shared" si="87"/>
        <v>0</v>
      </c>
      <c r="E374" s="63">
        <f t="shared" si="87"/>
        <v>0</v>
      </c>
      <c r="F374" s="55">
        <f t="shared" si="80"/>
        <v>0</v>
      </c>
      <c r="G374" s="55">
        <f t="shared" si="81"/>
        <v>0</v>
      </c>
      <c r="H374" s="55">
        <f t="shared" si="82"/>
        <v>0</v>
      </c>
      <c r="I374" s="55">
        <f t="shared" si="83"/>
        <v>0</v>
      </c>
      <c r="J374" s="55">
        <f t="shared" si="84"/>
        <v>0</v>
      </c>
      <c r="K374" s="55">
        <f t="shared" ca="1" si="79"/>
        <v>-6.4213381614545359E-3</v>
      </c>
      <c r="L374" s="55">
        <f t="shared" ca="1" si="85"/>
        <v>4.123358378375232E-5</v>
      </c>
      <c r="M374" s="55">
        <f t="shared" ca="1" si="76"/>
        <v>5.5490457762851734E-4</v>
      </c>
      <c r="N374" s="55">
        <f t="shared" ca="1" si="77"/>
        <v>8.1570848129177364E-4</v>
      </c>
      <c r="O374" s="55">
        <f t="shared" ca="1" si="78"/>
        <v>9.5541255152516852E-2</v>
      </c>
      <c r="P374" s="33">
        <f t="shared" ca="1" si="86"/>
        <v>6.4213381614545359E-3</v>
      </c>
    </row>
    <row r="375" spans="4:16">
      <c r="D375" s="63">
        <f t="shared" si="87"/>
        <v>0</v>
      </c>
      <c r="E375" s="63">
        <f t="shared" si="87"/>
        <v>0</v>
      </c>
      <c r="F375" s="55">
        <f t="shared" si="80"/>
        <v>0</v>
      </c>
      <c r="G375" s="55">
        <f t="shared" si="81"/>
        <v>0</v>
      </c>
      <c r="H375" s="55">
        <f t="shared" si="82"/>
        <v>0</v>
      </c>
      <c r="I375" s="55">
        <f t="shared" si="83"/>
        <v>0</v>
      </c>
      <c r="J375" s="55">
        <f t="shared" si="84"/>
        <v>0</v>
      </c>
      <c r="K375" s="55">
        <f t="shared" ca="1" si="79"/>
        <v>-6.4213381614545359E-3</v>
      </c>
      <c r="L375" s="55">
        <f t="shared" ca="1" si="85"/>
        <v>4.123358378375232E-5</v>
      </c>
      <c r="M375" s="55">
        <f t="shared" ca="1" si="76"/>
        <v>5.5490457762851734E-4</v>
      </c>
      <c r="N375" s="55">
        <f t="shared" ca="1" si="77"/>
        <v>8.1570848129177364E-4</v>
      </c>
      <c r="O375" s="55">
        <f t="shared" ca="1" si="78"/>
        <v>9.5541255152516852E-2</v>
      </c>
      <c r="P375" s="33">
        <f t="shared" ca="1" si="86"/>
        <v>6.4213381614545359E-3</v>
      </c>
    </row>
    <row r="376" spans="4:16">
      <c r="D376" s="63">
        <f t="shared" si="87"/>
        <v>0</v>
      </c>
      <c r="E376" s="63">
        <f t="shared" si="87"/>
        <v>0</v>
      </c>
      <c r="F376" s="55">
        <f t="shared" si="80"/>
        <v>0</v>
      </c>
      <c r="G376" s="55">
        <f t="shared" si="81"/>
        <v>0</v>
      </c>
      <c r="H376" s="55">
        <f t="shared" si="82"/>
        <v>0</v>
      </c>
      <c r="I376" s="55">
        <f t="shared" si="83"/>
        <v>0</v>
      </c>
      <c r="J376" s="55">
        <f t="shared" si="84"/>
        <v>0</v>
      </c>
      <c r="K376" s="55">
        <f t="shared" ca="1" si="79"/>
        <v>-6.4213381614545359E-3</v>
      </c>
      <c r="L376" s="55">
        <f t="shared" ca="1" si="85"/>
        <v>4.123358378375232E-5</v>
      </c>
      <c r="M376" s="55">
        <f t="shared" ca="1" si="76"/>
        <v>5.5490457762851734E-4</v>
      </c>
      <c r="N376" s="55">
        <f t="shared" ca="1" si="77"/>
        <v>8.1570848129177364E-4</v>
      </c>
      <c r="O376" s="55">
        <f t="shared" ca="1" si="78"/>
        <v>9.5541255152516852E-2</v>
      </c>
      <c r="P376" s="33">
        <f t="shared" ca="1" si="86"/>
        <v>6.4213381614545359E-3</v>
      </c>
    </row>
    <row r="377" spans="4:16">
      <c r="D377" s="63">
        <f t="shared" si="87"/>
        <v>0</v>
      </c>
      <c r="E377" s="63">
        <f t="shared" si="87"/>
        <v>0</v>
      </c>
      <c r="F377" s="55">
        <f t="shared" si="80"/>
        <v>0</v>
      </c>
      <c r="G377" s="55">
        <f t="shared" si="81"/>
        <v>0</v>
      </c>
      <c r="H377" s="55">
        <f t="shared" si="82"/>
        <v>0</v>
      </c>
      <c r="I377" s="55">
        <f t="shared" si="83"/>
        <v>0</v>
      </c>
      <c r="J377" s="55">
        <f t="shared" si="84"/>
        <v>0</v>
      </c>
      <c r="K377" s="55">
        <f t="shared" ca="1" si="79"/>
        <v>-6.4213381614545359E-3</v>
      </c>
      <c r="L377" s="55">
        <f t="shared" ca="1" si="85"/>
        <v>4.123358378375232E-5</v>
      </c>
      <c r="M377" s="55">
        <f t="shared" ca="1" si="76"/>
        <v>5.5490457762851734E-4</v>
      </c>
      <c r="N377" s="55">
        <f t="shared" ca="1" si="77"/>
        <v>8.1570848129177364E-4</v>
      </c>
      <c r="O377" s="55">
        <f t="shared" ca="1" si="78"/>
        <v>9.5541255152516852E-2</v>
      </c>
      <c r="P377" s="33">
        <f t="shared" ca="1" si="86"/>
        <v>6.4213381614545359E-3</v>
      </c>
    </row>
    <row r="378" spans="4:16">
      <c r="D378" s="63">
        <f t="shared" si="87"/>
        <v>0</v>
      </c>
      <c r="E378" s="63">
        <f t="shared" si="87"/>
        <v>0</v>
      </c>
      <c r="F378" s="55">
        <f t="shared" si="80"/>
        <v>0</v>
      </c>
      <c r="G378" s="55">
        <f t="shared" si="81"/>
        <v>0</v>
      </c>
      <c r="H378" s="55">
        <f t="shared" si="82"/>
        <v>0</v>
      </c>
      <c r="I378" s="55">
        <f t="shared" si="83"/>
        <v>0</v>
      </c>
      <c r="J378" s="55">
        <f t="shared" si="84"/>
        <v>0</v>
      </c>
      <c r="K378" s="55">
        <f t="shared" ca="1" si="79"/>
        <v>-6.4213381614545359E-3</v>
      </c>
      <c r="L378" s="55">
        <f t="shared" ca="1" si="85"/>
        <v>4.123358378375232E-5</v>
      </c>
      <c r="M378" s="55">
        <f t="shared" ca="1" si="76"/>
        <v>5.5490457762851734E-4</v>
      </c>
      <c r="N378" s="55">
        <f t="shared" ca="1" si="77"/>
        <v>8.1570848129177364E-4</v>
      </c>
      <c r="O378" s="55">
        <f t="shared" ca="1" si="78"/>
        <v>9.5541255152516852E-2</v>
      </c>
      <c r="P378" s="33">
        <f t="shared" ca="1" si="86"/>
        <v>6.4213381614545359E-3</v>
      </c>
    </row>
    <row r="379" spans="4:16">
      <c r="D379" s="63">
        <f t="shared" si="87"/>
        <v>0</v>
      </c>
      <c r="E379" s="63">
        <f t="shared" si="87"/>
        <v>0</v>
      </c>
      <c r="F379" s="55">
        <f t="shared" si="80"/>
        <v>0</v>
      </c>
      <c r="G379" s="55">
        <f t="shared" si="81"/>
        <v>0</v>
      </c>
      <c r="H379" s="55">
        <f t="shared" si="82"/>
        <v>0</v>
      </c>
      <c r="I379" s="55">
        <f t="shared" si="83"/>
        <v>0</v>
      </c>
      <c r="J379" s="55">
        <f t="shared" si="84"/>
        <v>0</v>
      </c>
      <c r="K379" s="55">
        <f t="shared" ca="1" si="79"/>
        <v>-6.4213381614545359E-3</v>
      </c>
      <c r="L379" s="55">
        <f t="shared" ca="1" si="85"/>
        <v>4.123358378375232E-5</v>
      </c>
      <c r="M379" s="55">
        <f t="shared" ca="1" si="76"/>
        <v>5.5490457762851734E-4</v>
      </c>
      <c r="N379" s="55">
        <f t="shared" ca="1" si="77"/>
        <v>8.1570848129177364E-4</v>
      </c>
      <c r="O379" s="55">
        <f t="shared" ca="1" si="78"/>
        <v>9.5541255152516852E-2</v>
      </c>
      <c r="P379" s="33">
        <f t="shared" ca="1" si="86"/>
        <v>6.4213381614545359E-3</v>
      </c>
    </row>
    <row r="380" spans="4:16">
      <c r="D380" s="63">
        <f t="shared" si="87"/>
        <v>0</v>
      </c>
      <c r="E380" s="63">
        <f t="shared" si="87"/>
        <v>0</v>
      </c>
      <c r="F380" s="55">
        <f t="shared" si="80"/>
        <v>0</v>
      </c>
      <c r="G380" s="55">
        <f t="shared" si="81"/>
        <v>0</v>
      </c>
      <c r="H380" s="55">
        <f t="shared" si="82"/>
        <v>0</v>
      </c>
      <c r="I380" s="55">
        <f t="shared" si="83"/>
        <v>0</v>
      </c>
      <c r="J380" s="55">
        <f t="shared" si="84"/>
        <v>0</v>
      </c>
      <c r="K380" s="55">
        <f t="shared" ca="1" si="79"/>
        <v>-6.4213381614545359E-3</v>
      </c>
      <c r="L380" s="55">
        <f t="shared" ca="1" si="85"/>
        <v>4.123358378375232E-5</v>
      </c>
      <c r="M380" s="55">
        <f t="shared" ref="M380:M443" ca="1" si="88">(M$1-M$2*D380+M$3*F380)^2</f>
        <v>5.5490457762851734E-4</v>
      </c>
      <c r="N380" s="55">
        <f t="shared" ref="N380:N443" ca="1" si="89">(-M$2+M$4*D380-M$5*F380)^2</f>
        <v>8.1570848129177364E-4</v>
      </c>
      <c r="O380" s="55">
        <f t="shared" ref="O380:O443" ca="1" si="90">+(M$3-D380*M$5+F380*M$6)^2</f>
        <v>9.5541255152516852E-2</v>
      </c>
      <c r="P380" s="33">
        <f t="shared" ca="1" si="86"/>
        <v>6.4213381614545359E-3</v>
      </c>
    </row>
    <row r="381" spans="4:16">
      <c r="D381" s="63">
        <f t="shared" si="87"/>
        <v>0</v>
      </c>
      <c r="E381" s="63">
        <f t="shared" si="87"/>
        <v>0</v>
      </c>
      <c r="F381" s="55">
        <f t="shared" si="80"/>
        <v>0</v>
      </c>
      <c r="G381" s="55">
        <f t="shared" si="81"/>
        <v>0</v>
      </c>
      <c r="H381" s="55">
        <f t="shared" si="82"/>
        <v>0</v>
      </c>
      <c r="I381" s="55">
        <f t="shared" si="83"/>
        <v>0</v>
      </c>
      <c r="J381" s="55">
        <f t="shared" si="84"/>
        <v>0</v>
      </c>
      <c r="K381" s="55">
        <f t="shared" ca="1" si="79"/>
        <v>-6.4213381614545359E-3</v>
      </c>
      <c r="L381" s="55">
        <f t="shared" ca="1" si="85"/>
        <v>4.123358378375232E-5</v>
      </c>
      <c r="M381" s="55">
        <f t="shared" ca="1" si="88"/>
        <v>5.5490457762851734E-4</v>
      </c>
      <c r="N381" s="55">
        <f t="shared" ca="1" si="89"/>
        <v>8.1570848129177364E-4</v>
      </c>
      <c r="O381" s="55">
        <f t="shared" ca="1" si="90"/>
        <v>9.5541255152516852E-2</v>
      </c>
      <c r="P381" s="33">
        <f t="shared" ca="1" si="86"/>
        <v>6.4213381614545359E-3</v>
      </c>
    </row>
    <row r="382" spans="4:16">
      <c r="D382" s="63">
        <f t="shared" si="87"/>
        <v>0</v>
      </c>
      <c r="E382" s="63">
        <f t="shared" si="87"/>
        <v>0</v>
      </c>
      <c r="F382" s="55">
        <f t="shared" si="80"/>
        <v>0</v>
      </c>
      <c r="G382" s="55">
        <f t="shared" si="81"/>
        <v>0</v>
      </c>
      <c r="H382" s="55">
        <f t="shared" si="82"/>
        <v>0</v>
      </c>
      <c r="I382" s="55">
        <f t="shared" si="83"/>
        <v>0</v>
      </c>
      <c r="J382" s="55">
        <f t="shared" si="84"/>
        <v>0</v>
      </c>
      <c r="K382" s="55">
        <f t="shared" ca="1" si="79"/>
        <v>-6.4213381614545359E-3</v>
      </c>
      <c r="L382" s="55">
        <f t="shared" ca="1" si="85"/>
        <v>4.123358378375232E-5</v>
      </c>
      <c r="M382" s="55">
        <f t="shared" ca="1" si="88"/>
        <v>5.5490457762851734E-4</v>
      </c>
      <c r="N382" s="55">
        <f t="shared" ca="1" si="89"/>
        <v>8.1570848129177364E-4</v>
      </c>
      <c r="O382" s="55">
        <f t="shared" ca="1" si="90"/>
        <v>9.5541255152516852E-2</v>
      </c>
      <c r="P382" s="33">
        <f t="shared" ca="1" si="86"/>
        <v>6.4213381614545359E-3</v>
      </c>
    </row>
    <row r="383" spans="4:16">
      <c r="D383" s="63">
        <f t="shared" si="87"/>
        <v>0</v>
      </c>
      <c r="E383" s="63">
        <f t="shared" si="87"/>
        <v>0</v>
      </c>
      <c r="F383" s="55">
        <f t="shared" si="80"/>
        <v>0</v>
      </c>
      <c r="G383" s="55">
        <f t="shared" si="81"/>
        <v>0</v>
      </c>
      <c r="H383" s="55">
        <f t="shared" si="82"/>
        <v>0</v>
      </c>
      <c r="I383" s="55">
        <f t="shared" si="83"/>
        <v>0</v>
      </c>
      <c r="J383" s="55">
        <f t="shared" si="84"/>
        <v>0</v>
      </c>
      <c r="K383" s="55">
        <f t="shared" ca="1" si="79"/>
        <v>-6.4213381614545359E-3</v>
      </c>
      <c r="L383" s="55">
        <f t="shared" ca="1" si="85"/>
        <v>4.123358378375232E-5</v>
      </c>
      <c r="M383" s="55">
        <f t="shared" ca="1" si="88"/>
        <v>5.5490457762851734E-4</v>
      </c>
      <c r="N383" s="55">
        <f t="shared" ca="1" si="89"/>
        <v>8.1570848129177364E-4</v>
      </c>
      <c r="O383" s="55">
        <f t="shared" ca="1" si="90"/>
        <v>9.5541255152516852E-2</v>
      </c>
      <c r="P383" s="33">
        <f t="shared" ca="1" si="86"/>
        <v>6.4213381614545359E-3</v>
      </c>
    </row>
    <row r="384" spans="4:16">
      <c r="D384" s="63">
        <f t="shared" si="87"/>
        <v>0</v>
      </c>
      <c r="E384" s="63">
        <f t="shared" si="87"/>
        <v>0</v>
      </c>
      <c r="F384" s="55">
        <f t="shared" si="80"/>
        <v>0</v>
      </c>
      <c r="G384" s="55">
        <f t="shared" si="81"/>
        <v>0</v>
      </c>
      <c r="H384" s="55">
        <f t="shared" si="82"/>
        <v>0</v>
      </c>
      <c r="I384" s="55">
        <f t="shared" si="83"/>
        <v>0</v>
      </c>
      <c r="J384" s="55">
        <f t="shared" si="84"/>
        <v>0</v>
      </c>
      <c r="K384" s="55">
        <f t="shared" ca="1" si="79"/>
        <v>-6.4213381614545359E-3</v>
      </c>
      <c r="L384" s="55">
        <f t="shared" ca="1" si="85"/>
        <v>4.123358378375232E-5</v>
      </c>
      <c r="M384" s="55">
        <f t="shared" ca="1" si="88"/>
        <v>5.5490457762851734E-4</v>
      </c>
      <c r="N384" s="55">
        <f t="shared" ca="1" si="89"/>
        <v>8.1570848129177364E-4</v>
      </c>
      <c r="O384" s="55">
        <f t="shared" ca="1" si="90"/>
        <v>9.5541255152516852E-2</v>
      </c>
      <c r="P384" s="33">
        <f t="shared" ca="1" si="86"/>
        <v>6.4213381614545359E-3</v>
      </c>
    </row>
    <row r="385" spans="4:16">
      <c r="D385" s="63">
        <f t="shared" si="87"/>
        <v>0</v>
      </c>
      <c r="E385" s="63">
        <f t="shared" si="87"/>
        <v>0</v>
      </c>
      <c r="F385" s="55">
        <f t="shared" si="80"/>
        <v>0</v>
      </c>
      <c r="G385" s="55">
        <f t="shared" si="81"/>
        <v>0</v>
      </c>
      <c r="H385" s="55">
        <f t="shared" si="82"/>
        <v>0</v>
      </c>
      <c r="I385" s="55">
        <f t="shared" si="83"/>
        <v>0</v>
      </c>
      <c r="J385" s="55">
        <f t="shared" si="84"/>
        <v>0</v>
      </c>
      <c r="K385" s="55">
        <f t="shared" ca="1" si="79"/>
        <v>-6.4213381614545359E-3</v>
      </c>
      <c r="L385" s="55">
        <f t="shared" ca="1" si="85"/>
        <v>4.123358378375232E-5</v>
      </c>
      <c r="M385" s="55">
        <f t="shared" ca="1" si="88"/>
        <v>5.5490457762851734E-4</v>
      </c>
      <c r="N385" s="55">
        <f t="shared" ca="1" si="89"/>
        <v>8.1570848129177364E-4</v>
      </c>
      <c r="O385" s="55">
        <f t="shared" ca="1" si="90"/>
        <v>9.5541255152516852E-2</v>
      </c>
      <c r="P385" s="33">
        <f t="shared" ca="1" si="86"/>
        <v>6.4213381614545359E-3</v>
      </c>
    </row>
    <row r="386" spans="4:16">
      <c r="D386" s="63">
        <f t="shared" si="87"/>
        <v>0</v>
      </c>
      <c r="E386" s="63">
        <f t="shared" si="87"/>
        <v>0</v>
      </c>
      <c r="F386" s="55">
        <f t="shared" si="80"/>
        <v>0</v>
      </c>
      <c r="G386" s="55">
        <f t="shared" si="81"/>
        <v>0</v>
      </c>
      <c r="H386" s="55">
        <f t="shared" si="82"/>
        <v>0</v>
      </c>
      <c r="I386" s="55">
        <f t="shared" si="83"/>
        <v>0</v>
      </c>
      <c r="J386" s="55">
        <f t="shared" si="84"/>
        <v>0</v>
      </c>
      <c r="K386" s="55">
        <f t="shared" ca="1" si="79"/>
        <v>-6.4213381614545359E-3</v>
      </c>
      <c r="L386" s="55">
        <f t="shared" ca="1" si="85"/>
        <v>4.123358378375232E-5</v>
      </c>
      <c r="M386" s="55">
        <f t="shared" ca="1" si="88"/>
        <v>5.5490457762851734E-4</v>
      </c>
      <c r="N386" s="55">
        <f t="shared" ca="1" si="89"/>
        <v>8.1570848129177364E-4</v>
      </c>
      <c r="O386" s="55">
        <f t="shared" ca="1" si="90"/>
        <v>9.5541255152516852E-2</v>
      </c>
      <c r="P386" s="33">
        <f t="shared" ca="1" si="86"/>
        <v>6.4213381614545359E-3</v>
      </c>
    </row>
    <row r="387" spans="4:16">
      <c r="D387" s="63">
        <f t="shared" si="87"/>
        <v>0</v>
      </c>
      <c r="E387" s="63">
        <f t="shared" si="87"/>
        <v>0</v>
      </c>
      <c r="F387" s="55">
        <f t="shared" si="80"/>
        <v>0</v>
      </c>
      <c r="G387" s="55">
        <f t="shared" si="81"/>
        <v>0</v>
      </c>
      <c r="H387" s="55">
        <f t="shared" si="82"/>
        <v>0</v>
      </c>
      <c r="I387" s="55">
        <f t="shared" si="83"/>
        <v>0</v>
      </c>
      <c r="J387" s="55">
        <f t="shared" si="84"/>
        <v>0</v>
      </c>
      <c r="K387" s="55">
        <f t="shared" ca="1" si="79"/>
        <v>-6.4213381614545359E-3</v>
      </c>
      <c r="L387" s="55">
        <f t="shared" ca="1" si="85"/>
        <v>4.123358378375232E-5</v>
      </c>
      <c r="M387" s="55">
        <f t="shared" ca="1" si="88"/>
        <v>5.5490457762851734E-4</v>
      </c>
      <c r="N387" s="55">
        <f t="shared" ca="1" si="89"/>
        <v>8.1570848129177364E-4</v>
      </c>
      <c r="O387" s="55">
        <f t="shared" ca="1" si="90"/>
        <v>9.5541255152516852E-2</v>
      </c>
      <c r="P387" s="33">
        <f t="shared" ca="1" si="86"/>
        <v>6.4213381614545359E-3</v>
      </c>
    </row>
    <row r="388" spans="4:16">
      <c r="D388" s="63">
        <f t="shared" si="87"/>
        <v>0</v>
      </c>
      <c r="E388" s="63">
        <f t="shared" si="87"/>
        <v>0</v>
      </c>
      <c r="F388" s="55">
        <f t="shared" si="80"/>
        <v>0</v>
      </c>
      <c r="G388" s="55">
        <f t="shared" si="81"/>
        <v>0</v>
      </c>
      <c r="H388" s="55">
        <f t="shared" si="82"/>
        <v>0</v>
      </c>
      <c r="I388" s="55">
        <f t="shared" si="83"/>
        <v>0</v>
      </c>
      <c r="J388" s="55">
        <f t="shared" si="84"/>
        <v>0</v>
      </c>
      <c r="K388" s="55">
        <f t="shared" ca="1" si="79"/>
        <v>-6.4213381614545359E-3</v>
      </c>
      <c r="L388" s="55">
        <f t="shared" ca="1" si="85"/>
        <v>4.123358378375232E-5</v>
      </c>
      <c r="M388" s="55">
        <f t="shared" ca="1" si="88"/>
        <v>5.5490457762851734E-4</v>
      </c>
      <c r="N388" s="55">
        <f t="shared" ca="1" si="89"/>
        <v>8.1570848129177364E-4</v>
      </c>
      <c r="O388" s="55">
        <f t="shared" ca="1" si="90"/>
        <v>9.5541255152516852E-2</v>
      </c>
      <c r="P388" s="33">
        <f t="shared" ca="1" si="86"/>
        <v>6.4213381614545359E-3</v>
      </c>
    </row>
    <row r="389" spans="4:16">
      <c r="D389" s="63">
        <f t="shared" si="87"/>
        <v>0</v>
      </c>
      <c r="E389" s="63">
        <f t="shared" si="87"/>
        <v>0</v>
      </c>
      <c r="F389" s="55">
        <f t="shared" si="80"/>
        <v>0</v>
      </c>
      <c r="G389" s="55">
        <f t="shared" si="81"/>
        <v>0</v>
      </c>
      <c r="H389" s="55">
        <f t="shared" si="82"/>
        <v>0</v>
      </c>
      <c r="I389" s="55">
        <f t="shared" si="83"/>
        <v>0</v>
      </c>
      <c r="J389" s="55">
        <f t="shared" si="84"/>
        <v>0</v>
      </c>
      <c r="K389" s="55">
        <f t="shared" ca="1" si="79"/>
        <v>-6.4213381614545359E-3</v>
      </c>
      <c r="L389" s="55">
        <f t="shared" ca="1" si="85"/>
        <v>4.123358378375232E-5</v>
      </c>
      <c r="M389" s="55">
        <f t="shared" ca="1" si="88"/>
        <v>5.5490457762851734E-4</v>
      </c>
      <c r="N389" s="55">
        <f t="shared" ca="1" si="89"/>
        <v>8.1570848129177364E-4</v>
      </c>
      <c r="O389" s="55">
        <f t="shared" ca="1" si="90"/>
        <v>9.5541255152516852E-2</v>
      </c>
      <c r="P389" s="33">
        <f t="shared" ca="1" si="86"/>
        <v>6.4213381614545359E-3</v>
      </c>
    </row>
    <row r="390" spans="4:16">
      <c r="D390" s="63">
        <f t="shared" si="87"/>
        <v>0</v>
      </c>
      <c r="E390" s="63">
        <f t="shared" si="87"/>
        <v>0</v>
      </c>
      <c r="F390" s="55">
        <f t="shared" si="80"/>
        <v>0</v>
      </c>
      <c r="G390" s="55">
        <f t="shared" si="81"/>
        <v>0</v>
      </c>
      <c r="H390" s="55">
        <f t="shared" si="82"/>
        <v>0</v>
      </c>
      <c r="I390" s="55">
        <f t="shared" si="83"/>
        <v>0</v>
      </c>
      <c r="J390" s="55">
        <f t="shared" si="84"/>
        <v>0</v>
      </c>
      <c r="K390" s="55">
        <f t="shared" ca="1" si="79"/>
        <v>-6.4213381614545359E-3</v>
      </c>
      <c r="L390" s="55">
        <f t="shared" ca="1" si="85"/>
        <v>4.123358378375232E-5</v>
      </c>
      <c r="M390" s="55">
        <f t="shared" ca="1" si="88"/>
        <v>5.5490457762851734E-4</v>
      </c>
      <c r="N390" s="55">
        <f t="shared" ca="1" si="89"/>
        <v>8.1570848129177364E-4</v>
      </c>
      <c r="O390" s="55">
        <f t="shared" ca="1" si="90"/>
        <v>9.5541255152516852E-2</v>
      </c>
      <c r="P390" s="33">
        <f t="shared" ca="1" si="86"/>
        <v>6.4213381614545359E-3</v>
      </c>
    </row>
    <row r="391" spans="4:16">
      <c r="D391" s="63">
        <f t="shared" si="87"/>
        <v>0</v>
      </c>
      <c r="E391" s="63">
        <f t="shared" si="87"/>
        <v>0</v>
      </c>
      <c r="F391" s="55">
        <f t="shared" si="80"/>
        <v>0</v>
      </c>
      <c r="G391" s="55">
        <f t="shared" si="81"/>
        <v>0</v>
      </c>
      <c r="H391" s="55">
        <f t="shared" si="82"/>
        <v>0</v>
      </c>
      <c r="I391" s="55">
        <f t="shared" si="83"/>
        <v>0</v>
      </c>
      <c r="J391" s="55">
        <f t="shared" si="84"/>
        <v>0</v>
      </c>
      <c r="K391" s="55">
        <f t="shared" ca="1" si="79"/>
        <v>-6.4213381614545359E-3</v>
      </c>
      <c r="L391" s="55">
        <f t="shared" ca="1" si="85"/>
        <v>4.123358378375232E-5</v>
      </c>
      <c r="M391" s="55">
        <f t="shared" ca="1" si="88"/>
        <v>5.5490457762851734E-4</v>
      </c>
      <c r="N391" s="55">
        <f t="shared" ca="1" si="89"/>
        <v>8.1570848129177364E-4</v>
      </c>
      <c r="O391" s="55">
        <f t="shared" ca="1" si="90"/>
        <v>9.5541255152516852E-2</v>
      </c>
      <c r="P391" s="33">
        <f t="shared" ca="1" si="86"/>
        <v>6.4213381614545359E-3</v>
      </c>
    </row>
    <row r="392" spans="4:16">
      <c r="D392" s="63">
        <f t="shared" si="87"/>
        <v>0</v>
      </c>
      <c r="E392" s="63">
        <f t="shared" si="87"/>
        <v>0</v>
      </c>
      <c r="F392" s="55">
        <f t="shared" si="80"/>
        <v>0</v>
      </c>
      <c r="G392" s="55">
        <f t="shared" si="81"/>
        <v>0</v>
      </c>
      <c r="H392" s="55">
        <f t="shared" si="82"/>
        <v>0</v>
      </c>
      <c r="I392" s="55">
        <f t="shared" si="83"/>
        <v>0</v>
      </c>
      <c r="J392" s="55">
        <f t="shared" si="84"/>
        <v>0</v>
      </c>
      <c r="K392" s="55">
        <f t="shared" ca="1" si="79"/>
        <v>-6.4213381614545359E-3</v>
      </c>
      <c r="L392" s="55">
        <f t="shared" ca="1" si="85"/>
        <v>4.123358378375232E-5</v>
      </c>
      <c r="M392" s="55">
        <f t="shared" ca="1" si="88"/>
        <v>5.5490457762851734E-4</v>
      </c>
      <c r="N392" s="55">
        <f t="shared" ca="1" si="89"/>
        <v>8.1570848129177364E-4</v>
      </c>
      <c r="O392" s="55">
        <f t="shared" ca="1" si="90"/>
        <v>9.5541255152516852E-2</v>
      </c>
      <c r="P392" s="33">
        <f t="shared" ca="1" si="86"/>
        <v>6.4213381614545359E-3</v>
      </c>
    </row>
    <row r="393" spans="4:16">
      <c r="D393" s="63">
        <f t="shared" si="87"/>
        <v>0</v>
      </c>
      <c r="E393" s="63">
        <f t="shared" si="87"/>
        <v>0</v>
      </c>
      <c r="F393" s="55">
        <f t="shared" si="80"/>
        <v>0</v>
      </c>
      <c r="G393" s="55">
        <f t="shared" si="81"/>
        <v>0</v>
      </c>
      <c r="H393" s="55">
        <f t="shared" si="82"/>
        <v>0</v>
      </c>
      <c r="I393" s="55">
        <f t="shared" si="83"/>
        <v>0</v>
      </c>
      <c r="J393" s="55">
        <f t="shared" si="84"/>
        <v>0</v>
      </c>
      <c r="K393" s="55">
        <f t="shared" ca="1" si="79"/>
        <v>-6.4213381614545359E-3</v>
      </c>
      <c r="L393" s="55">
        <f t="shared" ca="1" si="85"/>
        <v>4.123358378375232E-5</v>
      </c>
      <c r="M393" s="55">
        <f t="shared" ca="1" si="88"/>
        <v>5.5490457762851734E-4</v>
      </c>
      <c r="N393" s="55">
        <f t="shared" ca="1" si="89"/>
        <v>8.1570848129177364E-4</v>
      </c>
      <c r="O393" s="55">
        <f t="shared" ca="1" si="90"/>
        <v>9.5541255152516852E-2</v>
      </c>
      <c r="P393" s="33">
        <f t="shared" ca="1" si="86"/>
        <v>6.4213381614545359E-3</v>
      </c>
    </row>
    <row r="394" spans="4:16">
      <c r="D394" s="63">
        <f t="shared" si="87"/>
        <v>0</v>
      </c>
      <c r="E394" s="63">
        <f t="shared" si="87"/>
        <v>0</v>
      </c>
      <c r="F394" s="55">
        <f t="shared" si="80"/>
        <v>0</v>
      </c>
      <c r="G394" s="55">
        <f t="shared" si="81"/>
        <v>0</v>
      </c>
      <c r="H394" s="55">
        <f t="shared" si="82"/>
        <v>0</v>
      </c>
      <c r="I394" s="55">
        <f t="shared" si="83"/>
        <v>0</v>
      </c>
      <c r="J394" s="55">
        <f t="shared" si="84"/>
        <v>0</v>
      </c>
      <c r="K394" s="55">
        <f t="shared" ca="1" si="79"/>
        <v>-6.4213381614545359E-3</v>
      </c>
      <c r="L394" s="55">
        <f t="shared" ca="1" si="85"/>
        <v>4.123358378375232E-5</v>
      </c>
      <c r="M394" s="55">
        <f t="shared" ca="1" si="88"/>
        <v>5.5490457762851734E-4</v>
      </c>
      <c r="N394" s="55">
        <f t="shared" ca="1" si="89"/>
        <v>8.1570848129177364E-4</v>
      </c>
      <c r="O394" s="55">
        <f t="shared" ca="1" si="90"/>
        <v>9.5541255152516852E-2</v>
      </c>
      <c r="P394" s="33">
        <f t="shared" ca="1" si="86"/>
        <v>6.4213381614545359E-3</v>
      </c>
    </row>
    <row r="395" spans="4:16">
      <c r="D395" s="63">
        <f t="shared" si="87"/>
        <v>0</v>
      </c>
      <c r="E395" s="63">
        <f t="shared" si="87"/>
        <v>0</v>
      </c>
      <c r="F395" s="55">
        <f t="shared" si="80"/>
        <v>0</v>
      </c>
      <c r="G395" s="55">
        <f t="shared" si="81"/>
        <v>0</v>
      </c>
      <c r="H395" s="55">
        <f t="shared" si="82"/>
        <v>0</v>
      </c>
      <c r="I395" s="55">
        <f t="shared" si="83"/>
        <v>0</v>
      </c>
      <c r="J395" s="55">
        <f t="shared" si="84"/>
        <v>0</v>
      </c>
      <c r="K395" s="55">
        <f t="shared" ca="1" si="79"/>
        <v>-6.4213381614545359E-3</v>
      </c>
      <c r="L395" s="55">
        <f t="shared" ca="1" si="85"/>
        <v>4.123358378375232E-5</v>
      </c>
      <c r="M395" s="55">
        <f t="shared" ca="1" si="88"/>
        <v>5.5490457762851734E-4</v>
      </c>
      <c r="N395" s="55">
        <f t="shared" ca="1" si="89"/>
        <v>8.1570848129177364E-4</v>
      </c>
      <c r="O395" s="55">
        <f t="shared" ca="1" si="90"/>
        <v>9.5541255152516852E-2</v>
      </c>
      <c r="P395" s="33">
        <f t="shared" ca="1" si="86"/>
        <v>6.4213381614545359E-3</v>
      </c>
    </row>
    <row r="396" spans="4:16">
      <c r="D396" s="63">
        <f t="shared" si="87"/>
        <v>0</v>
      </c>
      <c r="E396" s="63">
        <f t="shared" si="87"/>
        <v>0</v>
      </c>
      <c r="F396" s="55">
        <f t="shared" si="80"/>
        <v>0</v>
      </c>
      <c r="G396" s="55">
        <f t="shared" si="81"/>
        <v>0</v>
      </c>
      <c r="H396" s="55">
        <f t="shared" si="82"/>
        <v>0</v>
      </c>
      <c r="I396" s="55">
        <f t="shared" si="83"/>
        <v>0</v>
      </c>
      <c r="J396" s="55">
        <f t="shared" si="84"/>
        <v>0</v>
      </c>
      <c r="K396" s="55">
        <f t="shared" ca="1" si="79"/>
        <v>-6.4213381614545359E-3</v>
      </c>
      <c r="L396" s="55">
        <f t="shared" ca="1" si="85"/>
        <v>4.123358378375232E-5</v>
      </c>
      <c r="M396" s="55">
        <f t="shared" ca="1" si="88"/>
        <v>5.5490457762851734E-4</v>
      </c>
      <c r="N396" s="55">
        <f t="shared" ca="1" si="89"/>
        <v>8.1570848129177364E-4</v>
      </c>
      <c r="O396" s="55">
        <f t="shared" ca="1" si="90"/>
        <v>9.5541255152516852E-2</v>
      </c>
      <c r="P396" s="33">
        <f t="shared" ca="1" si="86"/>
        <v>6.4213381614545359E-3</v>
      </c>
    </row>
    <row r="397" spans="4:16">
      <c r="D397" s="63">
        <f t="shared" si="87"/>
        <v>0</v>
      </c>
      <c r="E397" s="63">
        <f t="shared" si="87"/>
        <v>0</v>
      </c>
      <c r="F397" s="55">
        <f t="shared" si="80"/>
        <v>0</v>
      </c>
      <c r="G397" s="55">
        <f t="shared" si="81"/>
        <v>0</v>
      </c>
      <c r="H397" s="55">
        <f t="shared" si="82"/>
        <v>0</v>
      </c>
      <c r="I397" s="55">
        <f t="shared" si="83"/>
        <v>0</v>
      </c>
      <c r="J397" s="55">
        <f t="shared" si="84"/>
        <v>0</v>
      </c>
      <c r="K397" s="55">
        <f t="shared" ca="1" si="79"/>
        <v>-6.4213381614545359E-3</v>
      </c>
      <c r="L397" s="55">
        <f t="shared" ca="1" si="85"/>
        <v>4.123358378375232E-5</v>
      </c>
      <c r="M397" s="55">
        <f t="shared" ca="1" si="88"/>
        <v>5.5490457762851734E-4</v>
      </c>
      <c r="N397" s="55">
        <f t="shared" ca="1" si="89"/>
        <v>8.1570848129177364E-4</v>
      </c>
      <c r="O397" s="55">
        <f t="shared" ca="1" si="90"/>
        <v>9.5541255152516852E-2</v>
      </c>
      <c r="P397" s="33">
        <f t="shared" ca="1" si="86"/>
        <v>6.4213381614545359E-3</v>
      </c>
    </row>
    <row r="398" spans="4:16">
      <c r="D398" s="63">
        <f t="shared" si="87"/>
        <v>0</v>
      </c>
      <c r="E398" s="63">
        <f t="shared" si="87"/>
        <v>0</v>
      </c>
      <c r="F398" s="55">
        <f t="shared" si="80"/>
        <v>0</v>
      </c>
      <c r="G398" s="55">
        <f t="shared" si="81"/>
        <v>0</v>
      </c>
      <c r="H398" s="55">
        <f t="shared" si="82"/>
        <v>0</v>
      </c>
      <c r="I398" s="55">
        <f t="shared" si="83"/>
        <v>0</v>
      </c>
      <c r="J398" s="55">
        <f t="shared" si="84"/>
        <v>0</v>
      </c>
      <c r="K398" s="55">
        <f t="shared" ca="1" si="79"/>
        <v>-6.4213381614545359E-3</v>
      </c>
      <c r="L398" s="55">
        <f t="shared" ca="1" si="85"/>
        <v>4.123358378375232E-5</v>
      </c>
      <c r="M398" s="55">
        <f t="shared" ca="1" si="88"/>
        <v>5.5490457762851734E-4</v>
      </c>
      <c r="N398" s="55">
        <f t="shared" ca="1" si="89"/>
        <v>8.1570848129177364E-4</v>
      </c>
      <c r="O398" s="55">
        <f t="shared" ca="1" si="90"/>
        <v>9.5541255152516852E-2</v>
      </c>
      <c r="P398" s="33">
        <f t="shared" ca="1" si="86"/>
        <v>6.4213381614545359E-3</v>
      </c>
    </row>
    <row r="399" spans="4:16">
      <c r="D399" s="63">
        <f t="shared" si="87"/>
        <v>0</v>
      </c>
      <c r="E399" s="63">
        <f t="shared" si="87"/>
        <v>0</v>
      </c>
      <c r="F399" s="55">
        <f t="shared" si="80"/>
        <v>0</v>
      </c>
      <c r="G399" s="55">
        <f t="shared" si="81"/>
        <v>0</v>
      </c>
      <c r="H399" s="55">
        <f t="shared" si="82"/>
        <v>0</v>
      </c>
      <c r="I399" s="55">
        <f t="shared" si="83"/>
        <v>0</v>
      </c>
      <c r="J399" s="55">
        <f t="shared" si="84"/>
        <v>0</v>
      </c>
      <c r="K399" s="55">
        <f t="shared" ca="1" si="79"/>
        <v>-6.4213381614545359E-3</v>
      </c>
      <c r="L399" s="55">
        <f t="shared" ca="1" si="85"/>
        <v>4.123358378375232E-5</v>
      </c>
      <c r="M399" s="55">
        <f t="shared" ca="1" si="88"/>
        <v>5.5490457762851734E-4</v>
      </c>
      <c r="N399" s="55">
        <f t="shared" ca="1" si="89"/>
        <v>8.1570848129177364E-4</v>
      </c>
      <c r="O399" s="55">
        <f t="shared" ca="1" si="90"/>
        <v>9.5541255152516852E-2</v>
      </c>
      <c r="P399" s="33">
        <f t="shared" ca="1" si="86"/>
        <v>6.4213381614545359E-3</v>
      </c>
    </row>
    <row r="400" spans="4:16">
      <c r="D400" s="63">
        <f t="shared" si="87"/>
        <v>0</v>
      </c>
      <c r="E400" s="63">
        <f t="shared" si="87"/>
        <v>0</v>
      </c>
      <c r="F400" s="55">
        <f t="shared" si="80"/>
        <v>0</v>
      </c>
      <c r="G400" s="55">
        <f t="shared" si="81"/>
        <v>0</v>
      </c>
      <c r="H400" s="55">
        <f t="shared" si="82"/>
        <v>0</v>
      </c>
      <c r="I400" s="55">
        <f t="shared" si="83"/>
        <v>0</v>
      </c>
      <c r="J400" s="55">
        <f t="shared" si="84"/>
        <v>0</v>
      </c>
      <c r="K400" s="55">
        <f t="shared" ca="1" si="79"/>
        <v>-6.4213381614545359E-3</v>
      </c>
      <c r="L400" s="55">
        <f t="shared" ca="1" si="85"/>
        <v>4.123358378375232E-5</v>
      </c>
      <c r="M400" s="55">
        <f t="shared" ca="1" si="88"/>
        <v>5.5490457762851734E-4</v>
      </c>
      <c r="N400" s="55">
        <f t="shared" ca="1" si="89"/>
        <v>8.1570848129177364E-4</v>
      </c>
      <c r="O400" s="55">
        <f t="shared" ca="1" si="90"/>
        <v>9.5541255152516852E-2</v>
      </c>
      <c r="P400" s="33">
        <f t="shared" ca="1" si="86"/>
        <v>6.4213381614545359E-3</v>
      </c>
    </row>
    <row r="401" spans="4:16">
      <c r="D401" s="63">
        <f t="shared" si="87"/>
        <v>0</v>
      </c>
      <c r="E401" s="63">
        <f t="shared" si="87"/>
        <v>0</v>
      </c>
      <c r="F401" s="55">
        <f t="shared" si="80"/>
        <v>0</v>
      </c>
      <c r="G401" s="55">
        <f t="shared" si="81"/>
        <v>0</v>
      </c>
      <c r="H401" s="55">
        <f t="shared" si="82"/>
        <v>0</v>
      </c>
      <c r="I401" s="55">
        <f t="shared" si="83"/>
        <v>0</v>
      </c>
      <c r="J401" s="55">
        <f t="shared" si="84"/>
        <v>0</v>
      </c>
      <c r="K401" s="55">
        <f t="shared" ca="1" si="79"/>
        <v>-6.4213381614545359E-3</v>
      </c>
      <c r="L401" s="55">
        <f t="shared" ca="1" si="85"/>
        <v>4.123358378375232E-5</v>
      </c>
      <c r="M401" s="55">
        <f t="shared" ca="1" si="88"/>
        <v>5.5490457762851734E-4</v>
      </c>
      <c r="N401" s="55">
        <f t="shared" ca="1" si="89"/>
        <v>8.1570848129177364E-4</v>
      </c>
      <c r="O401" s="55">
        <f t="shared" ca="1" si="90"/>
        <v>9.5541255152516852E-2</v>
      </c>
      <c r="P401" s="33">
        <f t="shared" ca="1" si="86"/>
        <v>6.4213381614545359E-3</v>
      </c>
    </row>
    <row r="402" spans="4:16">
      <c r="D402" s="63">
        <f t="shared" si="87"/>
        <v>0</v>
      </c>
      <c r="E402" s="63">
        <f t="shared" si="87"/>
        <v>0</v>
      </c>
      <c r="F402" s="55">
        <f t="shared" si="80"/>
        <v>0</v>
      </c>
      <c r="G402" s="55">
        <f t="shared" si="81"/>
        <v>0</v>
      </c>
      <c r="H402" s="55">
        <f t="shared" si="82"/>
        <v>0</v>
      </c>
      <c r="I402" s="55">
        <f t="shared" si="83"/>
        <v>0</v>
      </c>
      <c r="J402" s="55">
        <f t="shared" si="84"/>
        <v>0</v>
      </c>
      <c r="K402" s="55">
        <f t="shared" ca="1" si="79"/>
        <v>-6.4213381614545359E-3</v>
      </c>
      <c r="L402" s="55">
        <f t="shared" ca="1" si="85"/>
        <v>4.123358378375232E-5</v>
      </c>
      <c r="M402" s="55">
        <f t="shared" ca="1" si="88"/>
        <v>5.5490457762851734E-4</v>
      </c>
      <c r="N402" s="55">
        <f t="shared" ca="1" si="89"/>
        <v>8.1570848129177364E-4</v>
      </c>
      <c r="O402" s="55">
        <f t="shared" ca="1" si="90"/>
        <v>9.5541255152516852E-2</v>
      </c>
      <c r="P402" s="33">
        <f t="shared" ca="1" si="86"/>
        <v>6.4213381614545359E-3</v>
      </c>
    </row>
    <row r="403" spans="4:16">
      <c r="D403" s="63">
        <f t="shared" si="87"/>
        <v>0</v>
      </c>
      <c r="E403" s="63">
        <f t="shared" si="87"/>
        <v>0</v>
      </c>
      <c r="F403" s="55">
        <f t="shared" si="80"/>
        <v>0</v>
      </c>
      <c r="G403" s="55">
        <f t="shared" si="81"/>
        <v>0</v>
      </c>
      <c r="H403" s="55">
        <f t="shared" si="82"/>
        <v>0</v>
      </c>
      <c r="I403" s="55">
        <f t="shared" si="83"/>
        <v>0</v>
      </c>
      <c r="J403" s="55">
        <f t="shared" si="84"/>
        <v>0</v>
      </c>
      <c r="K403" s="55">
        <f t="shared" ca="1" si="79"/>
        <v>-6.4213381614545359E-3</v>
      </c>
      <c r="L403" s="55">
        <f t="shared" ca="1" si="85"/>
        <v>4.123358378375232E-5</v>
      </c>
      <c r="M403" s="55">
        <f t="shared" ca="1" si="88"/>
        <v>5.5490457762851734E-4</v>
      </c>
      <c r="N403" s="55">
        <f t="shared" ca="1" si="89"/>
        <v>8.1570848129177364E-4</v>
      </c>
      <c r="O403" s="55">
        <f t="shared" ca="1" si="90"/>
        <v>9.5541255152516852E-2</v>
      </c>
      <c r="P403" s="33">
        <f t="shared" ca="1" si="86"/>
        <v>6.4213381614545359E-3</v>
      </c>
    </row>
    <row r="404" spans="4:16">
      <c r="D404" s="63">
        <f t="shared" si="87"/>
        <v>0</v>
      </c>
      <c r="E404" s="63">
        <f t="shared" si="87"/>
        <v>0</v>
      </c>
      <c r="F404" s="55">
        <f t="shared" si="80"/>
        <v>0</v>
      </c>
      <c r="G404" s="55">
        <f t="shared" si="81"/>
        <v>0</v>
      </c>
      <c r="H404" s="55">
        <f t="shared" si="82"/>
        <v>0</v>
      </c>
      <c r="I404" s="55">
        <f t="shared" si="83"/>
        <v>0</v>
      </c>
      <c r="J404" s="55">
        <f t="shared" si="84"/>
        <v>0</v>
      </c>
      <c r="K404" s="55">
        <f t="shared" ca="1" si="79"/>
        <v>-6.4213381614545359E-3</v>
      </c>
      <c r="L404" s="55">
        <f t="shared" ca="1" si="85"/>
        <v>4.123358378375232E-5</v>
      </c>
      <c r="M404" s="55">
        <f t="shared" ca="1" si="88"/>
        <v>5.5490457762851734E-4</v>
      </c>
      <c r="N404" s="55">
        <f t="shared" ca="1" si="89"/>
        <v>8.1570848129177364E-4</v>
      </c>
      <c r="O404" s="55">
        <f t="shared" ca="1" si="90"/>
        <v>9.5541255152516852E-2</v>
      </c>
      <c r="P404" s="33">
        <f t="shared" ca="1" si="86"/>
        <v>6.4213381614545359E-3</v>
      </c>
    </row>
    <row r="405" spans="4:16">
      <c r="D405" s="63">
        <f t="shared" si="87"/>
        <v>0</v>
      </c>
      <c r="E405" s="63">
        <f t="shared" si="87"/>
        <v>0</v>
      </c>
      <c r="F405" s="55">
        <f t="shared" si="80"/>
        <v>0</v>
      </c>
      <c r="G405" s="55">
        <f t="shared" si="81"/>
        <v>0</v>
      </c>
      <c r="H405" s="55">
        <f t="shared" si="82"/>
        <v>0</v>
      </c>
      <c r="I405" s="55">
        <f t="shared" si="83"/>
        <v>0</v>
      </c>
      <c r="J405" s="55">
        <f t="shared" si="84"/>
        <v>0</v>
      </c>
      <c r="K405" s="55">
        <f t="shared" ref="K405:K468" ca="1" si="91">+E$4+E$5*D405+E$6*D405^2</f>
        <v>-6.4213381614545359E-3</v>
      </c>
      <c r="L405" s="55">
        <f t="shared" ca="1" si="85"/>
        <v>4.123358378375232E-5</v>
      </c>
      <c r="M405" s="55">
        <f t="shared" ca="1" si="88"/>
        <v>5.5490457762851734E-4</v>
      </c>
      <c r="N405" s="55">
        <f t="shared" ca="1" si="89"/>
        <v>8.1570848129177364E-4</v>
      </c>
      <c r="O405" s="55">
        <f t="shared" ca="1" si="90"/>
        <v>9.5541255152516852E-2</v>
      </c>
      <c r="P405" s="33">
        <f t="shared" ca="1" si="86"/>
        <v>6.4213381614545359E-3</v>
      </c>
    </row>
    <row r="406" spans="4:16">
      <c r="D406" s="63">
        <f t="shared" si="87"/>
        <v>0</v>
      </c>
      <c r="E406" s="63">
        <f t="shared" si="87"/>
        <v>0</v>
      </c>
      <c r="F406" s="55">
        <f t="shared" ref="F406:F469" si="92">D406*D406</f>
        <v>0</v>
      </c>
      <c r="G406" s="55">
        <f t="shared" ref="G406:G469" si="93">D406*F406</f>
        <v>0</v>
      </c>
      <c r="H406" s="55">
        <f t="shared" ref="H406:H469" si="94">F406*F406</f>
        <v>0</v>
      </c>
      <c r="I406" s="55">
        <f t="shared" ref="I406:I469" si="95">E406*D406</f>
        <v>0</v>
      </c>
      <c r="J406" s="55">
        <f t="shared" ref="J406:J469" si="96">I406*D406</f>
        <v>0</v>
      </c>
      <c r="K406" s="55">
        <f t="shared" ca="1" si="91"/>
        <v>-6.4213381614545359E-3</v>
      </c>
      <c r="L406" s="55">
        <f t="shared" ref="L406:L469" ca="1" si="97">+(K406-E406)^2</f>
        <v>4.123358378375232E-5</v>
      </c>
      <c r="M406" s="55">
        <f t="shared" ca="1" si="88"/>
        <v>5.5490457762851734E-4</v>
      </c>
      <c r="N406" s="55">
        <f t="shared" ca="1" si="89"/>
        <v>8.1570848129177364E-4</v>
      </c>
      <c r="O406" s="55">
        <f t="shared" ca="1" si="90"/>
        <v>9.5541255152516852E-2</v>
      </c>
      <c r="P406" s="33">
        <f t="shared" ref="P406:P469" ca="1" si="98">+E406-K406</f>
        <v>6.4213381614545359E-3</v>
      </c>
    </row>
    <row r="407" spans="4:16">
      <c r="D407" s="63">
        <f t="shared" si="87"/>
        <v>0</v>
      </c>
      <c r="E407" s="63">
        <f t="shared" si="87"/>
        <v>0</v>
      </c>
      <c r="F407" s="55">
        <f t="shared" si="92"/>
        <v>0</v>
      </c>
      <c r="G407" s="55">
        <f t="shared" si="93"/>
        <v>0</v>
      </c>
      <c r="H407" s="55">
        <f t="shared" si="94"/>
        <v>0</v>
      </c>
      <c r="I407" s="55">
        <f t="shared" si="95"/>
        <v>0</v>
      </c>
      <c r="J407" s="55">
        <f t="shared" si="96"/>
        <v>0</v>
      </c>
      <c r="K407" s="55">
        <f t="shared" ca="1" si="91"/>
        <v>-6.4213381614545359E-3</v>
      </c>
      <c r="L407" s="55">
        <f t="shared" ca="1" si="97"/>
        <v>4.123358378375232E-5</v>
      </c>
      <c r="M407" s="55">
        <f t="shared" ca="1" si="88"/>
        <v>5.5490457762851734E-4</v>
      </c>
      <c r="N407" s="55">
        <f t="shared" ca="1" si="89"/>
        <v>8.1570848129177364E-4</v>
      </c>
      <c r="O407" s="55">
        <f t="shared" ca="1" si="90"/>
        <v>9.5541255152516852E-2</v>
      </c>
      <c r="P407" s="33">
        <f t="shared" ca="1" si="98"/>
        <v>6.4213381614545359E-3</v>
      </c>
    </row>
    <row r="408" spans="4:16">
      <c r="D408" s="63">
        <f t="shared" si="87"/>
        <v>0</v>
      </c>
      <c r="E408" s="63">
        <f t="shared" si="87"/>
        <v>0</v>
      </c>
      <c r="F408" s="55">
        <f t="shared" si="92"/>
        <v>0</v>
      </c>
      <c r="G408" s="55">
        <f t="shared" si="93"/>
        <v>0</v>
      </c>
      <c r="H408" s="55">
        <f t="shared" si="94"/>
        <v>0</v>
      </c>
      <c r="I408" s="55">
        <f t="shared" si="95"/>
        <v>0</v>
      </c>
      <c r="J408" s="55">
        <f t="shared" si="96"/>
        <v>0</v>
      </c>
      <c r="K408" s="55">
        <f t="shared" ca="1" si="91"/>
        <v>-6.4213381614545359E-3</v>
      </c>
      <c r="L408" s="55">
        <f t="shared" ca="1" si="97"/>
        <v>4.123358378375232E-5</v>
      </c>
      <c r="M408" s="55">
        <f t="shared" ca="1" si="88"/>
        <v>5.5490457762851734E-4</v>
      </c>
      <c r="N408" s="55">
        <f t="shared" ca="1" si="89"/>
        <v>8.1570848129177364E-4</v>
      </c>
      <c r="O408" s="55">
        <f t="shared" ca="1" si="90"/>
        <v>9.5541255152516852E-2</v>
      </c>
      <c r="P408" s="33">
        <f t="shared" ca="1" si="98"/>
        <v>6.4213381614545359E-3</v>
      </c>
    </row>
    <row r="409" spans="4:16">
      <c r="D409" s="63">
        <f t="shared" si="87"/>
        <v>0</v>
      </c>
      <c r="E409" s="63">
        <f t="shared" si="87"/>
        <v>0</v>
      </c>
      <c r="F409" s="55">
        <f t="shared" si="92"/>
        <v>0</v>
      </c>
      <c r="G409" s="55">
        <f t="shared" si="93"/>
        <v>0</v>
      </c>
      <c r="H409" s="55">
        <f t="shared" si="94"/>
        <v>0</v>
      </c>
      <c r="I409" s="55">
        <f t="shared" si="95"/>
        <v>0</v>
      </c>
      <c r="J409" s="55">
        <f t="shared" si="96"/>
        <v>0</v>
      </c>
      <c r="K409" s="55">
        <f t="shared" ca="1" si="91"/>
        <v>-6.4213381614545359E-3</v>
      </c>
      <c r="L409" s="55">
        <f t="shared" ca="1" si="97"/>
        <v>4.123358378375232E-5</v>
      </c>
      <c r="M409" s="55">
        <f t="shared" ca="1" si="88"/>
        <v>5.5490457762851734E-4</v>
      </c>
      <c r="N409" s="55">
        <f t="shared" ca="1" si="89"/>
        <v>8.1570848129177364E-4</v>
      </c>
      <c r="O409" s="55">
        <f t="shared" ca="1" si="90"/>
        <v>9.5541255152516852E-2</v>
      </c>
      <c r="P409" s="33">
        <f t="shared" ca="1" si="98"/>
        <v>6.4213381614545359E-3</v>
      </c>
    </row>
    <row r="410" spans="4:16">
      <c r="D410" s="63">
        <f t="shared" si="87"/>
        <v>0</v>
      </c>
      <c r="E410" s="63">
        <f t="shared" si="87"/>
        <v>0</v>
      </c>
      <c r="F410" s="55">
        <f t="shared" si="92"/>
        <v>0</v>
      </c>
      <c r="G410" s="55">
        <f t="shared" si="93"/>
        <v>0</v>
      </c>
      <c r="H410" s="55">
        <f t="shared" si="94"/>
        <v>0</v>
      </c>
      <c r="I410" s="55">
        <f t="shared" si="95"/>
        <v>0</v>
      </c>
      <c r="J410" s="55">
        <f t="shared" si="96"/>
        <v>0</v>
      </c>
      <c r="K410" s="55">
        <f t="shared" ca="1" si="91"/>
        <v>-6.4213381614545359E-3</v>
      </c>
      <c r="L410" s="55">
        <f t="shared" ca="1" si="97"/>
        <v>4.123358378375232E-5</v>
      </c>
      <c r="M410" s="55">
        <f t="shared" ca="1" si="88"/>
        <v>5.5490457762851734E-4</v>
      </c>
      <c r="N410" s="55">
        <f t="shared" ca="1" si="89"/>
        <v>8.1570848129177364E-4</v>
      </c>
      <c r="O410" s="55">
        <f t="shared" ca="1" si="90"/>
        <v>9.5541255152516852E-2</v>
      </c>
      <c r="P410" s="33">
        <f t="shared" ca="1" si="98"/>
        <v>6.4213381614545359E-3</v>
      </c>
    </row>
    <row r="411" spans="4:16">
      <c r="D411" s="63">
        <f t="shared" si="87"/>
        <v>0</v>
      </c>
      <c r="E411" s="63">
        <f t="shared" si="87"/>
        <v>0</v>
      </c>
      <c r="F411" s="55">
        <f t="shared" si="92"/>
        <v>0</v>
      </c>
      <c r="G411" s="55">
        <f t="shared" si="93"/>
        <v>0</v>
      </c>
      <c r="H411" s="55">
        <f t="shared" si="94"/>
        <v>0</v>
      </c>
      <c r="I411" s="55">
        <f t="shared" si="95"/>
        <v>0</v>
      </c>
      <c r="J411" s="55">
        <f t="shared" si="96"/>
        <v>0</v>
      </c>
      <c r="K411" s="55">
        <f t="shared" ca="1" si="91"/>
        <v>-6.4213381614545359E-3</v>
      </c>
      <c r="L411" s="55">
        <f t="shared" ca="1" si="97"/>
        <v>4.123358378375232E-5</v>
      </c>
      <c r="M411" s="55">
        <f t="shared" ca="1" si="88"/>
        <v>5.5490457762851734E-4</v>
      </c>
      <c r="N411" s="55">
        <f t="shared" ca="1" si="89"/>
        <v>8.1570848129177364E-4</v>
      </c>
      <c r="O411" s="55">
        <f t="shared" ca="1" si="90"/>
        <v>9.5541255152516852E-2</v>
      </c>
      <c r="P411" s="33">
        <f t="shared" ca="1" si="98"/>
        <v>6.4213381614545359E-3</v>
      </c>
    </row>
    <row r="412" spans="4:16">
      <c r="D412" s="63">
        <f t="shared" si="87"/>
        <v>0</v>
      </c>
      <c r="E412" s="63">
        <f t="shared" si="87"/>
        <v>0</v>
      </c>
      <c r="F412" s="55">
        <f t="shared" si="92"/>
        <v>0</v>
      </c>
      <c r="G412" s="55">
        <f t="shared" si="93"/>
        <v>0</v>
      </c>
      <c r="H412" s="55">
        <f t="shared" si="94"/>
        <v>0</v>
      </c>
      <c r="I412" s="55">
        <f t="shared" si="95"/>
        <v>0</v>
      </c>
      <c r="J412" s="55">
        <f t="shared" si="96"/>
        <v>0</v>
      </c>
      <c r="K412" s="55">
        <f t="shared" ca="1" si="91"/>
        <v>-6.4213381614545359E-3</v>
      </c>
      <c r="L412" s="55">
        <f t="shared" ca="1" si="97"/>
        <v>4.123358378375232E-5</v>
      </c>
      <c r="M412" s="55">
        <f t="shared" ca="1" si="88"/>
        <v>5.5490457762851734E-4</v>
      </c>
      <c r="N412" s="55">
        <f t="shared" ca="1" si="89"/>
        <v>8.1570848129177364E-4</v>
      </c>
      <c r="O412" s="55">
        <f t="shared" ca="1" si="90"/>
        <v>9.5541255152516852E-2</v>
      </c>
      <c r="P412" s="33">
        <f t="shared" ca="1" si="98"/>
        <v>6.4213381614545359E-3</v>
      </c>
    </row>
    <row r="413" spans="4:16">
      <c r="D413" s="63">
        <f t="shared" si="87"/>
        <v>0</v>
      </c>
      <c r="E413" s="63">
        <f t="shared" si="87"/>
        <v>0</v>
      </c>
      <c r="F413" s="55">
        <f t="shared" si="92"/>
        <v>0</v>
      </c>
      <c r="G413" s="55">
        <f t="shared" si="93"/>
        <v>0</v>
      </c>
      <c r="H413" s="55">
        <f t="shared" si="94"/>
        <v>0</v>
      </c>
      <c r="I413" s="55">
        <f t="shared" si="95"/>
        <v>0</v>
      </c>
      <c r="J413" s="55">
        <f t="shared" si="96"/>
        <v>0</v>
      </c>
      <c r="K413" s="55">
        <f t="shared" ca="1" si="91"/>
        <v>-6.4213381614545359E-3</v>
      </c>
      <c r="L413" s="55">
        <f t="shared" ca="1" si="97"/>
        <v>4.123358378375232E-5</v>
      </c>
      <c r="M413" s="55">
        <f t="shared" ca="1" si="88"/>
        <v>5.5490457762851734E-4</v>
      </c>
      <c r="N413" s="55">
        <f t="shared" ca="1" si="89"/>
        <v>8.1570848129177364E-4</v>
      </c>
      <c r="O413" s="55">
        <f t="shared" ca="1" si="90"/>
        <v>9.5541255152516852E-2</v>
      </c>
      <c r="P413" s="33">
        <f t="shared" ca="1" si="98"/>
        <v>6.4213381614545359E-3</v>
      </c>
    </row>
    <row r="414" spans="4:16">
      <c r="D414" s="63">
        <f t="shared" si="87"/>
        <v>0</v>
      </c>
      <c r="E414" s="63">
        <f t="shared" si="87"/>
        <v>0</v>
      </c>
      <c r="F414" s="55">
        <f t="shared" si="92"/>
        <v>0</v>
      </c>
      <c r="G414" s="55">
        <f t="shared" si="93"/>
        <v>0</v>
      </c>
      <c r="H414" s="55">
        <f t="shared" si="94"/>
        <v>0</v>
      </c>
      <c r="I414" s="55">
        <f t="shared" si="95"/>
        <v>0</v>
      </c>
      <c r="J414" s="55">
        <f t="shared" si="96"/>
        <v>0</v>
      </c>
      <c r="K414" s="55">
        <f t="shared" ca="1" si="91"/>
        <v>-6.4213381614545359E-3</v>
      </c>
      <c r="L414" s="55">
        <f t="shared" ca="1" si="97"/>
        <v>4.123358378375232E-5</v>
      </c>
      <c r="M414" s="55">
        <f t="shared" ca="1" si="88"/>
        <v>5.5490457762851734E-4</v>
      </c>
      <c r="N414" s="55">
        <f t="shared" ca="1" si="89"/>
        <v>8.1570848129177364E-4</v>
      </c>
      <c r="O414" s="55">
        <f t="shared" ca="1" si="90"/>
        <v>9.5541255152516852E-2</v>
      </c>
      <c r="P414" s="33">
        <f t="shared" ca="1" si="98"/>
        <v>6.4213381614545359E-3</v>
      </c>
    </row>
    <row r="415" spans="4:16">
      <c r="D415" s="63">
        <f t="shared" si="87"/>
        <v>0</v>
      </c>
      <c r="E415" s="63">
        <f t="shared" si="87"/>
        <v>0</v>
      </c>
      <c r="F415" s="55">
        <f t="shared" si="92"/>
        <v>0</v>
      </c>
      <c r="G415" s="55">
        <f t="shared" si="93"/>
        <v>0</v>
      </c>
      <c r="H415" s="55">
        <f t="shared" si="94"/>
        <v>0</v>
      </c>
      <c r="I415" s="55">
        <f t="shared" si="95"/>
        <v>0</v>
      </c>
      <c r="J415" s="55">
        <f t="shared" si="96"/>
        <v>0</v>
      </c>
      <c r="K415" s="55">
        <f t="shared" ca="1" si="91"/>
        <v>-6.4213381614545359E-3</v>
      </c>
      <c r="L415" s="55">
        <f t="shared" ca="1" si="97"/>
        <v>4.123358378375232E-5</v>
      </c>
      <c r="M415" s="55">
        <f t="shared" ca="1" si="88"/>
        <v>5.5490457762851734E-4</v>
      </c>
      <c r="N415" s="55">
        <f t="shared" ca="1" si="89"/>
        <v>8.1570848129177364E-4</v>
      </c>
      <c r="O415" s="55">
        <f t="shared" ca="1" si="90"/>
        <v>9.5541255152516852E-2</v>
      </c>
      <c r="P415" s="33">
        <f t="shared" ca="1" si="98"/>
        <v>6.4213381614545359E-3</v>
      </c>
    </row>
    <row r="416" spans="4:16">
      <c r="D416" s="63">
        <f t="shared" si="87"/>
        <v>0</v>
      </c>
      <c r="E416" s="63">
        <f t="shared" si="87"/>
        <v>0</v>
      </c>
      <c r="F416" s="55">
        <f t="shared" si="92"/>
        <v>0</v>
      </c>
      <c r="G416" s="55">
        <f t="shared" si="93"/>
        <v>0</v>
      </c>
      <c r="H416" s="55">
        <f t="shared" si="94"/>
        <v>0</v>
      </c>
      <c r="I416" s="55">
        <f t="shared" si="95"/>
        <v>0</v>
      </c>
      <c r="J416" s="55">
        <f t="shared" si="96"/>
        <v>0</v>
      </c>
      <c r="K416" s="55">
        <f t="shared" ca="1" si="91"/>
        <v>-6.4213381614545359E-3</v>
      </c>
      <c r="L416" s="55">
        <f t="shared" ca="1" si="97"/>
        <v>4.123358378375232E-5</v>
      </c>
      <c r="M416" s="55">
        <f t="shared" ca="1" si="88"/>
        <v>5.5490457762851734E-4</v>
      </c>
      <c r="N416" s="55">
        <f t="shared" ca="1" si="89"/>
        <v>8.1570848129177364E-4</v>
      </c>
      <c r="O416" s="55">
        <f t="shared" ca="1" si="90"/>
        <v>9.5541255152516852E-2</v>
      </c>
      <c r="P416" s="33">
        <f t="shared" ca="1" si="98"/>
        <v>6.4213381614545359E-3</v>
      </c>
    </row>
    <row r="417" spans="4:16">
      <c r="D417" s="63">
        <f t="shared" si="87"/>
        <v>0</v>
      </c>
      <c r="E417" s="63">
        <f t="shared" si="87"/>
        <v>0</v>
      </c>
      <c r="F417" s="55">
        <f t="shared" si="92"/>
        <v>0</v>
      </c>
      <c r="G417" s="55">
        <f t="shared" si="93"/>
        <v>0</v>
      </c>
      <c r="H417" s="55">
        <f t="shared" si="94"/>
        <v>0</v>
      </c>
      <c r="I417" s="55">
        <f t="shared" si="95"/>
        <v>0</v>
      </c>
      <c r="J417" s="55">
        <f t="shared" si="96"/>
        <v>0</v>
      </c>
      <c r="K417" s="55">
        <f t="shared" ca="1" si="91"/>
        <v>-6.4213381614545359E-3</v>
      </c>
      <c r="L417" s="55">
        <f t="shared" ca="1" si="97"/>
        <v>4.123358378375232E-5</v>
      </c>
      <c r="M417" s="55">
        <f t="shared" ca="1" si="88"/>
        <v>5.5490457762851734E-4</v>
      </c>
      <c r="N417" s="55">
        <f t="shared" ca="1" si="89"/>
        <v>8.1570848129177364E-4</v>
      </c>
      <c r="O417" s="55">
        <f t="shared" ca="1" si="90"/>
        <v>9.5541255152516852E-2</v>
      </c>
      <c r="P417" s="33">
        <f t="shared" ca="1" si="98"/>
        <v>6.4213381614545359E-3</v>
      </c>
    </row>
    <row r="418" spans="4:16">
      <c r="D418" s="63">
        <f t="shared" si="87"/>
        <v>0</v>
      </c>
      <c r="E418" s="63">
        <f t="shared" si="87"/>
        <v>0</v>
      </c>
      <c r="F418" s="55">
        <f t="shared" si="92"/>
        <v>0</v>
      </c>
      <c r="G418" s="55">
        <f t="shared" si="93"/>
        <v>0</v>
      </c>
      <c r="H418" s="55">
        <f t="shared" si="94"/>
        <v>0</v>
      </c>
      <c r="I418" s="55">
        <f t="shared" si="95"/>
        <v>0</v>
      </c>
      <c r="J418" s="55">
        <f t="shared" si="96"/>
        <v>0</v>
      </c>
      <c r="K418" s="55">
        <f t="shared" ca="1" si="91"/>
        <v>-6.4213381614545359E-3</v>
      </c>
      <c r="L418" s="55">
        <f t="shared" ca="1" si="97"/>
        <v>4.123358378375232E-5</v>
      </c>
      <c r="M418" s="55">
        <f t="shared" ca="1" si="88"/>
        <v>5.5490457762851734E-4</v>
      </c>
      <c r="N418" s="55">
        <f t="shared" ca="1" si="89"/>
        <v>8.1570848129177364E-4</v>
      </c>
      <c r="O418" s="55">
        <f t="shared" ca="1" si="90"/>
        <v>9.5541255152516852E-2</v>
      </c>
      <c r="P418" s="33">
        <f t="shared" ca="1" si="98"/>
        <v>6.4213381614545359E-3</v>
      </c>
    </row>
    <row r="419" spans="4:16">
      <c r="D419" s="63">
        <f t="shared" si="87"/>
        <v>0</v>
      </c>
      <c r="E419" s="63">
        <f t="shared" si="87"/>
        <v>0</v>
      </c>
      <c r="F419" s="55">
        <f t="shared" si="92"/>
        <v>0</v>
      </c>
      <c r="G419" s="55">
        <f t="shared" si="93"/>
        <v>0</v>
      </c>
      <c r="H419" s="55">
        <f t="shared" si="94"/>
        <v>0</v>
      </c>
      <c r="I419" s="55">
        <f t="shared" si="95"/>
        <v>0</v>
      </c>
      <c r="J419" s="55">
        <f t="shared" si="96"/>
        <v>0</v>
      </c>
      <c r="K419" s="55">
        <f t="shared" ca="1" si="91"/>
        <v>-6.4213381614545359E-3</v>
      </c>
      <c r="L419" s="55">
        <f t="shared" ca="1" si="97"/>
        <v>4.123358378375232E-5</v>
      </c>
      <c r="M419" s="55">
        <f t="shared" ca="1" si="88"/>
        <v>5.5490457762851734E-4</v>
      </c>
      <c r="N419" s="55">
        <f t="shared" ca="1" si="89"/>
        <v>8.1570848129177364E-4</v>
      </c>
      <c r="O419" s="55">
        <f t="shared" ca="1" si="90"/>
        <v>9.5541255152516852E-2</v>
      </c>
      <c r="P419" s="33">
        <f t="shared" ca="1" si="98"/>
        <v>6.4213381614545359E-3</v>
      </c>
    </row>
    <row r="420" spans="4:16">
      <c r="D420" s="63">
        <f t="shared" si="87"/>
        <v>0</v>
      </c>
      <c r="E420" s="63">
        <f t="shared" si="87"/>
        <v>0</v>
      </c>
      <c r="F420" s="55">
        <f t="shared" si="92"/>
        <v>0</v>
      </c>
      <c r="G420" s="55">
        <f t="shared" si="93"/>
        <v>0</v>
      </c>
      <c r="H420" s="55">
        <f t="shared" si="94"/>
        <v>0</v>
      </c>
      <c r="I420" s="55">
        <f t="shared" si="95"/>
        <v>0</v>
      </c>
      <c r="J420" s="55">
        <f t="shared" si="96"/>
        <v>0</v>
      </c>
      <c r="K420" s="55">
        <f t="shared" ca="1" si="91"/>
        <v>-6.4213381614545359E-3</v>
      </c>
      <c r="L420" s="55">
        <f t="shared" ca="1" si="97"/>
        <v>4.123358378375232E-5</v>
      </c>
      <c r="M420" s="55">
        <f t="shared" ca="1" si="88"/>
        <v>5.5490457762851734E-4</v>
      </c>
      <c r="N420" s="55">
        <f t="shared" ca="1" si="89"/>
        <v>8.1570848129177364E-4</v>
      </c>
      <c r="O420" s="55">
        <f t="shared" ca="1" si="90"/>
        <v>9.5541255152516852E-2</v>
      </c>
      <c r="P420" s="33">
        <f t="shared" ca="1" si="98"/>
        <v>6.4213381614545359E-3</v>
      </c>
    </row>
    <row r="421" spans="4:16">
      <c r="D421" s="63">
        <f t="shared" si="87"/>
        <v>0</v>
      </c>
      <c r="E421" s="63">
        <f t="shared" si="87"/>
        <v>0</v>
      </c>
      <c r="F421" s="55">
        <f t="shared" si="92"/>
        <v>0</v>
      </c>
      <c r="G421" s="55">
        <f t="shared" si="93"/>
        <v>0</v>
      </c>
      <c r="H421" s="55">
        <f t="shared" si="94"/>
        <v>0</v>
      </c>
      <c r="I421" s="55">
        <f t="shared" si="95"/>
        <v>0</v>
      </c>
      <c r="J421" s="55">
        <f t="shared" si="96"/>
        <v>0</v>
      </c>
      <c r="K421" s="55">
        <f t="shared" ca="1" si="91"/>
        <v>-6.4213381614545359E-3</v>
      </c>
      <c r="L421" s="55">
        <f t="shared" ca="1" si="97"/>
        <v>4.123358378375232E-5</v>
      </c>
      <c r="M421" s="55">
        <f t="shared" ca="1" si="88"/>
        <v>5.5490457762851734E-4</v>
      </c>
      <c r="N421" s="55">
        <f t="shared" ca="1" si="89"/>
        <v>8.1570848129177364E-4</v>
      </c>
      <c r="O421" s="55">
        <f t="shared" ca="1" si="90"/>
        <v>9.5541255152516852E-2</v>
      </c>
      <c r="P421" s="33">
        <f t="shared" ca="1" si="98"/>
        <v>6.4213381614545359E-3</v>
      </c>
    </row>
    <row r="422" spans="4:16">
      <c r="D422" s="63">
        <f t="shared" si="87"/>
        <v>0</v>
      </c>
      <c r="E422" s="63">
        <f t="shared" si="87"/>
        <v>0</v>
      </c>
      <c r="F422" s="55">
        <f t="shared" si="92"/>
        <v>0</v>
      </c>
      <c r="G422" s="55">
        <f t="shared" si="93"/>
        <v>0</v>
      </c>
      <c r="H422" s="55">
        <f t="shared" si="94"/>
        <v>0</v>
      </c>
      <c r="I422" s="55">
        <f t="shared" si="95"/>
        <v>0</v>
      </c>
      <c r="J422" s="55">
        <f t="shared" si="96"/>
        <v>0</v>
      </c>
      <c r="K422" s="55">
        <f t="shared" ca="1" si="91"/>
        <v>-6.4213381614545359E-3</v>
      </c>
      <c r="L422" s="55">
        <f t="shared" ca="1" si="97"/>
        <v>4.123358378375232E-5</v>
      </c>
      <c r="M422" s="55">
        <f t="shared" ca="1" si="88"/>
        <v>5.5490457762851734E-4</v>
      </c>
      <c r="N422" s="55">
        <f t="shared" ca="1" si="89"/>
        <v>8.1570848129177364E-4</v>
      </c>
      <c r="O422" s="55">
        <f t="shared" ca="1" si="90"/>
        <v>9.5541255152516852E-2</v>
      </c>
      <c r="P422" s="33">
        <f t="shared" ca="1" si="98"/>
        <v>6.4213381614545359E-3</v>
      </c>
    </row>
    <row r="423" spans="4:16">
      <c r="D423" s="63">
        <f t="shared" si="87"/>
        <v>0</v>
      </c>
      <c r="E423" s="63">
        <f t="shared" si="87"/>
        <v>0</v>
      </c>
      <c r="F423" s="55">
        <f t="shared" si="92"/>
        <v>0</v>
      </c>
      <c r="G423" s="55">
        <f t="shared" si="93"/>
        <v>0</v>
      </c>
      <c r="H423" s="55">
        <f t="shared" si="94"/>
        <v>0</v>
      </c>
      <c r="I423" s="55">
        <f t="shared" si="95"/>
        <v>0</v>
      </c>
      <c r="J423" s="55">
        <f t="shared" si="96"/>
        <v>0</v>
      </c>
      <c r="K423" s="55">
        <f t="shared" ca="1" si="91"/>
        <v>-6.4213381614545359E-3</v>
      </c>
      <c r="L423" s="55">
        <f t="shared" ca="1" si="97"/>
        <v>4.123358378375232E-5</v>
      </c>
      <c r="M423" s="55">
        <f t="shared" ca="1" si="88"/>
        <v>5.5490457762851734E-4</v>
      </c>
      <c r="N423" s="55">
        <f t="shared" ca="1" si="89"/>
        <v>8.1570848129177364E-4</v>
      </c>
      <c r="O423" s="55">
        <f t="shared" ca="1" si="90"/>
        <v>9.5541255152516852E-2</v>
      </c>
      <c r="P423" s="33">
        <f t="shared" ca="1" si="98"/>
        <v>6.4213381614545359E-3</v>
      </c>
    </row>
    <row r="424" spans="4:16">
      <c r="D424" s="63">
        <f t="shared" si="87"/>
        <v>0</v>
      </c>
      <c r="E424" s="63">
        <f t="shared" si="87"/>
        <v>0</v>
      </c>
      <c r="F424" s="55">
        <f t="shared" si="92"/>
        <v>0</v>
      </c>
      <c r="G424" s="55">
        <f t="shared" si="93"/>
        <v>0</v>
      </c>
      <c r="H424" s="55">
        <f t="shared" si="94"/>
        <v>0</v>
      </c>
      <c r="I424" s="55">
        <f t="shared" si="95"/>
        <v>0</v>
      </c>
      <c r="J424" s="55">
        <f t="shared" si="96"/>
        <v>0</v>
      </c>
      <c r="K424" s="55">
        <f t="shared" ca="1" si="91"/>
        <v>-6.4213381614545359E-3</v>
      </c>
      <c r="L424" s="55">
        <f t="shared" ca="1" si="97"/>
        <v>4.123358378375232E-5</v>
      </c>
      <c r="M424" s="55">
        <f t="shared" ca="1" si="88"/>
        <v>5.5490457762851734E-4</v>
      </c>
      <c r="N424" s="55">
        <f t="shared" ca="1" si="89"/>
        <v>8.1570848129177364E-4</v>
      </c>
      <c r="O424" s="55">
        <f t="shared" ca="1" si="90"/>
        <v>9.5541255152516852E-2</v>
      </c>
      <c r="P424" s="33">
        <f t="shared" ca="1" si="98"/>
        <v>6.4213381614545359E-3</v>
      </c>
    </row>
    <row r="425" spans="4:16">
      <c r="D425" s="63">
        <f t="shared" si="87"/>
        <v>0</v>
      </c>
      <c r="E425" s="63">
        <f t="shared" si="87"/>
        <v>0</v>
      </c>
      <c r="F425" s="55">
        <f t="shared" si="92"/>
        <v>0</v>
      </c>
      <c r="G425" s="55">
        <f t="shared" si="93"/>
        <v>0</v>
      </c>
      <c r="H425" s="55">
        <f t="shared" si="94"/>
        <v>0</v>
      </c>
      <c r="I425" s="55">
        <f t="shared" si="95"/>
        <v>0</v>
      </c>
      <c r="J425" s="55">
        <f t="shared" si="96"/>
        <v>0</v>
      </c>
      <c r="K425" s="55">
        <f t="shared" ca="1" si="91"/>
        <v>-6.4213381614545359E-3</v>
      </c>
      <c r="L425" s="55">
        <f t="shared" ca="1" si="97"/>
        <v>4.123358378375232E-5</v>
      </c>
      <c r="M425" s="55">
        <f t="shared" ca="1" si="88"/>
        <v>5.5490457762851734E-4</v>
      </c>
      <c r="N425" s="55">
        <f t="shared" ca="1" si="89"/>
        <v>8.1570848129177364E-4</v>
      </c>
      <c r="O425" s="55">
        <f t="shared" ca="1" si="90"/>
        <v>9.5541255152516852E-2</v>
      </c>
      <c r="P425" s="33">
        <f t="shared" ca="1" si="98"/>
        <v>6.4213381614545359E-3</v>
      </c>
    </row>
    <row r="426" spans="4:16">
      <c r="D426" s="63">
        <f t="shared" si="87"/>
        <v>0</v>
      </c>
      <c r="E426" s="63">
        <f t="shared" si="87"/>
        <v>0</v>
      </c>
      <c r="F426" s="55">
        <f t="shared" si="92"/>
        <v>0</v>
      </c>
      <c r="G426" s="55">
        <f t="shared" si="93"/>
        <v>0</v>
      </c>
      <c r="H426" s="55">
        <f t="shared" si="94"/>
        <v>0</v>
      </c>
      <c r="I426" s="55">
        <f t="shared" si="95"/>
        <v>0</v>
      </c>
      <c r="J426" s="55">
        <f t="shared" si="96"/>
        <v>0</v>
      </c>
      <c r="K426" s="55">
        <f t="shared" ca="1" si="91"/>
        <v>-6.4213381614545359E-3</v>
      </c>
      <c r="L426" s="55">
        <f t="shared" ca="1" si="97"/>
        <v>4.123358378375232E-5</v>
      </c>
      <c r="M426" s="55">
        <f t="shared" ca="1" si="88"/>
        <v>5.5490457762851734E-4</v>
      </c>
      <c r="N426" s="55">
        <f t="shared" ca="1" si="89"/>
        <v>8.1570848129177364E-4</v>
      </c>
      <c r="O426" s="55">
        <f t="shared" ca="1" si="90"/>
        <v>9.5541255152516852E-2</v>
      </c>
      <c r="P426" s="33">
        <f t="shared" ca="1" si="98"/>
        <v>6.4213381614545359E-3</v>
      </c>
    </row>
    <row r="427" spans="4:16">
      <c r="D427" s="63">
        <f t="shared" si="87"/>
        <v>0</v>
      </c>
      <c r="E427" s="63">
        <f t="shared" si="87"/>
        <v>0</v>
      </c>
      <c r="F427" s="55">
        <f t="shared" si="92"/>
        <v>0</v>
      </c>
      <c r="G427" s="55">
        <f t="shared" si="93"/>
        <v>0</v>
      </c>
      <c r="H427" s="55">
        <f t="shared" si="94"/>
        <v>0</v>
      </c>
      <c r="I427" s="55">
        <f t="shared" si="95"/>
        <v>0</v>
      </c>
      <c r="J427" s="55">
        <f t="shared" si="96"/>
        <v>0</v>
      </c>
      <c r="K427" s="55">
        <f t="shared" ca="1" si="91"/>
        <v>-6.4213381614545359E-3</v>
      </c>
      <c r="L427" s="55">
        <f t="shared" ca="1" si="97"/>
        <v>4.123358378375232E-5</v>
      </c>
      <c r="M427" s="55">
        <f t="shared" ca="1" si="88"/>
        <v>5.5490457762851734E-4</v>
      </c>
      <c r="N427" s="55">
        <f t="shared" ca="1" si="89"/>
        <v>8.1570848129177364E-4</v>
      </c>
      <c r="O427" s="55">
        <f t="shared" ca="1" si="90"/>
        <v>9.5541255152516852E-2</v>
      </c>
      <c r="P427" s="33">
        <f t="shared" ca="1" si="98"/>
        <v>6.4213381614545359E-3</v>
      </c>
    </row>
    <row r="428" spans="4:16">
      <c r="D428" s="63">
        <f t="shared" si="87"/>
        <v>0</v>
      </c>
      <c r="E428" s="63">
        <f t="shared" si="87"/>
        <v>0</v>
      </c>
      <c r="F428" s="55">
        <f t="shared" si="92"/>
        <v>0</v>
      </c>
      <c r="G428" s="55">
        <f t="shared" si="93"/>
        <v>0</v>
      </c>
      <c r="H428" s="55">
        <f t="shared" si="94"/>
        <v>0</v>
      </c>
      <c r="I428" s="55">
        <f t="shared" si="95"/>
        <v>0</v>
      </c>
      <c r="J428" s="55">
        <f t="shared" si="96"/>
        <v>0</v>
      </c>
      <c r="K428" s="55">
        <f t="shared" ca="1" si="91"/>
        <v>-6.4213381614545359E-3</v>
      </c>
      <c r="L428" s="55">
        <f t="shared" ca="1" si="97"/>
        <v>4.123358378375232E-5</v>
      </c>
      <c r="M428" s="55">
        <f t="shared" ca="1" si="88"/>
        <v>5.5490457762851734E-4</v>
      </c>
      <c r="N428" s="55">
        <f t="shared" ca="1" si="89"/>
        <v>8.1570848129177364E-4</v>
      </c>
      <c r="O428" s="55">
        <f t="shared" ca="1" si="90"/>
        <v>9.5541255152516852E-2</v>
      </c>
      <c r="P428" s="33">
        <f t="shared" ca="1" si="98"/>
        <v>6.4213381614545359E-3</v>
      </c>
    </row>
    <row r="429" spans="4:16">
      <c r="D429" s="63">
        <f t="shared" si="87"/>
        <v>0</v>
      </c>
      <c r="E429" s="63">
        <f t="shared" si="87"/>
        <v>0</v>
      </c>
      <c r="F429" s="55">
        <f t="shared" si="92"/>
        <v>0</v>
      </c>
      <c r="G429" s="55">
        <f t="shared" si="93"/>
        <v>0</v>
      </c>
      <c r="H429" s="55">
        <f t="shared" si="94"/>
        <v>0</v>
      </c>
      <c r="I429" s="55">
        <f t="shared" si="95"/>
        <v>0</v>
      </c>
      <c r="J429" s="55">
        <f t="shared" si="96"/>
        <v>0</v>
      </c>
      <c r="K429" s="55">
        <f t="shared" ca="1" si="91"/>
        <v>-6.4213381614545359E-3</v>
      </c>
      <c r="L429" s="55">
        <f t="shared" ca="1" si="97"/>
        <v>4.123358378375232E-5</v>
      </c>
      <c r="M429" s="55">
        <f t="shared" ca="1" si="88"/>
        <v>5.5490457762851734E-4</v>
      </c>
      <c r="N429" s="55">
        <f t="shared" ca="1" si="89"/>
        <v>8.1570848129177364E-4</v>
      </c>
      <c r="O429" s="55">
        <f t="shared" ca="1" si="90"/>
        <v>9.5541255152516852E-2</v>
      </c>
      <c r="P429" s="33">
        <f t="shared" ca="1" si="98"/>
        <v>6.4213381614545359E-3</v>
      </c>
    </row>
    <row r="430" spans="4:16">
      <c r="D430" s="63">
        <f t="shared" si="87"/>
        <v>0</v>
      </c>
      <c r="E430" s="63">
        <f t="shared" si="87"/>
        <v>0</v>
      </c>
      <c r="F430" s="55">
        <f t="shared" si="92"/>
        <v>0</v>
      </c>
      <c r="G430" s="55">
        <f t="shared" si="93"/>
        <v>0</v>
      </c>
      <c r="H430" s="55">
        <f t="shared" si="94"/>
        <v>0</v>
      </c>
      <c r="I430" s="55">
        <f t="shared" si="95"/>
        <v>0</v>
      </c>
      <c r="J430" s="55">
        <f t="shared" si="96"/>
        <v>0</v>
      </c>
      <c r="K430" s="55">
        <f t="shared" ca="1" si="91"/>
        <v>-6.4213381614545359E-3</v>
      </c>
      <c r="L430" s="55">
        <f t="shared" ca="1" si="97"/>
        <v>4.123358378375232E-5</v>
      </c>
      <c r="M430" s="55">
        <f t="shared" ca="1" si="88"/>
        <v>5.5490457762851734E-4</v>
      </c>
      <c r="N430" s="55">
        <f t="shared" ca="1" si="89"/>
        <v>8.1570848129177364E-4</v>
      </c>
      <c r="O430" s="55">
        <f t="shared" ca="1" si="90"/>
        <v>9.5541255152516852E-2</v>
      </c>
      <c r="P430" s="33">
        <f t="shared" ca="1" si="98"/>
        <v>6.4213381614545359E-3</v>
      </c>
    </row>
    <row r="431" spans="4:16">
      <c r="D431" s="63">
        <f t="shared" si="87"/>
        <v>0</v>
      </c>
      <c r="E431" s="63">
        <f t="shared" si="87"/>
        <v>0</v>
      </c>
      <c r="F431" s="55">
        <f t="shared" si="92"/>
        <v>0</v>
      </c>
      <c r="G431" s="55">
        <f t="shared" si="93"/>
        <v>0</v>
      </c>
      <c r="H431" s="55">
        <f t="shared" si="94"/>
        <v>0</v>
      </c>
      <c r="I431" s="55">
        <f t="shared" si="95"/>
        <v>0</v>
      </c>
      <c r="J431" s="55">
        <f t="shared" si="96"/>
        <v>0</v>
      </c>
      <c r="K431" s="55">
        <f t="shared" ca="1" si="91"/>
        <v>-6.4213381614545359E-3</v>
      </c>
      <c r="L431" s="55">
        <f t="shared" ca="1" si="97"/>
        <v>4.123358378375232E-5</v>
      </c>
      <c r="M431" s="55">
        <f t="shared" ca="1" si="88"/>
        <v>5.5490457762851734E-4</v>
      </c>
      <c r="N431" s="55">
        <f t="shared" ca="1" si="89"/>
        <v>8.1570848129177364E-4</v>
      </c>
      <c r="O431" s="55">
        <f t="shared" ca="1" si="90"/>
        <v>9.5541255152516852E-2</v>
      </c>
      <c r="P431" s="33">
        <f t="shared" ca="1" si="98"/>
        <v>6.4213381614545359E-3</v>
      </c>
    </row>
    <row r="432" spans="4:16">
      <c r="D432" s="63">
        <f t="shared" si="87"/>
        <v>0</v>
      </c>
      <c r="E432" s="63">
        <f t="shared" si="87"/>
        <v>0</v>
      </c>
      <c r="F432" s="55">
        <f t="shared" si="92"/>
        <v>0</v>
      </c>
      <c r="G432" s="55">
        <f t="shared" si="93"/>
        <v>0</v>
      </c>
      <c r="H432" s="55">
        <f t="shared" si="94"/>
        <v>0</v>
      </c>
      <c r="I432" s="55">
        <f t="shared" si="95"/>
        <v>0</v>
      </c>
      <c r="J432" s="55">
        <f t="shared" si="96"/>
        <v>0</v>
      </c>
      <c r="K432" s="55">
        <f t="shared" ca="1" si="91"/>
        <v>-6.4213381614545359E-3</v>
      </c>
      <c r="L432" s="55">
        <f t="shared" ca="1" si="97"/>
        <v>4.123358378375232E-5</v>
      </c>
      <c r="M432" s="55">
        <f t="shared" ca="1" si="88"/>
        <v>5.5490457762851734E-4</v>
      </c>
      <c r="N432" s="55">
        <f t="shared" ca="1" si="89"/>
        <v>8.1570848129177364E-4</v>
      </c>
      <c r="O432" s="55">
        <f t="shared" ca="1" si="90"/>
        <v>9.5541255152516852E-2</v>
      </c>
      <c r="P432" s="33">
        <f t="shared" ca="1" si="98"/>
        <v>6.4213381614545359E-3</v>
      </c>
    </row>
    <row r="433" spans="4:16">
      <c r="D433" s="63">
        <f t="shared" ref="D433:E496" si="99">A433/A$18</f>
        <v>0</v>
      </c>
      <c r="E433" s="63">
        <f t="shared" si="99"/>
        <v>0</v>
      </c>
      <c r="F433" s="55">
        <f t="shared" si="92"/>
        <v>0</v>
      </c>
      <c r="G433" s="55">
        <f t="shared" si="93"/>
        <v>0</v>
      </c>
      <c r="H433" s="55">
        <f t="shared" si="94"/>
        <v>0</v>
      </c>
      <c r="I433" s="55">
        <f t="shared" si="95"/>
        <v>0</v>
      </c>
      <c r="J433" s="55">
        <f t="shared" si="96"/>
        <v>0</v>
      </c>
      <c r="K433" s="55">
        <f t="shared" ca="1" si="91"/>
        <v>-6.4213381614545359E-3</v>
      </c>
      <c r="L433" s="55">
        <f t="shared" ca="1" si="97"/>
        <v>4.123358378375232E-5</v>
      </c>
      <c r="M433" s="55">
        <f t="shared" ca="1" si="88"/>
        <v>5.5490457762851734E-4</v>
      </c>
      <c r="N433" s="55">
        <f t="shared" ca="1" si="89"/>
        <v>8.1570848129177364E-4</v>
      </c>
      <c r="O433" s="55">
        <f t="shared" ca="1" si="90"/>
        <v>9.5541255152516852E-2</v>
      </c>
      <c r="P433" s="33">
        <f t="shared" ca="1" si="98"/>
        <v>6.4213381614545359E-3</v>
      </c>
    </row>
    <row r="434" spans="4:16">
      <c r="D434" s="63">
        <f t="shared" si="99"/>
        <v>0</v>
      </c>
      <c r="E434" s="63">
        <f t="shared" si="99"/>
        <v>0</v>
      </c>
      <c r="F434" s="55">
        <f t="shared" si="92"/>
        <v>0</v>
      </c>
      <c r="G434" s="55">
        <f t="shared" si="93"/>
        <v>0</v>
      </c>
      <c r="H434" s="55">
        <f t="shared" si="94"/>
        <v>0</v>
      </c>
      <c r="I434" s="55">
        <f t="shared" si="95"/>
        <v>0</v>
      </c>
      <c r="J434" s="55">
        <f t="shared" si="96"/>
        <v>0</v>
      </c>
      <c r="K434" s="55">
        <f t="shared" ca="1" si="91"/>
        <v>-6.4213381614545359E-3</v>
      </c>
      <c r="L434" s="55">
        <f t="shared" ca="1" si="97"/>
        <v>4.123358378375232E-5</v>
      </c>
      <c r="M434" s="55">
        <f t="shared" ca="1" si="88"/>
        <v>5.5490457762851734E-4</v>
      </c>
      <c r="N434" s="55">
        <f t="shared" ca="1" si="89"/>
        <v>8.1570848129177364E-4</v>
      </c>
      <c r="O434" s="55">
        <f t="shared" ca="1" si="90"/>
        <v>9.5541255152516852E-2</v>
      </c>
      <c r="P434" s="33">
        <f t="shared" ca="1" si="98"/>
        <v>6.4213381614545359E-3</v>
      </c>
    </row>
    <row r="435" spans="4:16">
      <c r="D435" s="63">
        <f t="shared" si="99"/>
        <v>0</v>
      </c>
      <c r="E435" s="63">
        <f t="shared" si="99"/>
        <v>0</v>
      </c>
      <c r="F435" s="55">
        <f t="shared" si="92"/>
        <v>0</v>
      </c>
      <c r="G435" s="55">
        <f t="shared" si="93"/>
        <v>0</v>
      </c>
      <c r="H435" s="55">
        <f t="shared" si="94"/>
        <v>0</v>
      </c>
      <c r="I435" s="55">
        <f t="shared" si="95"/>
        <v>0</v>
      </c>
      <c r="J435" s="55">
        <f t="shared" si="96"/>
        <v>0</v>
      </c>
      <c r="K435" s="55">
        <f t="shared" ca="1" si="91"/>
        <v>-6.4213381614545359E-3</v>
      </c>
      <c r="L435" s="55">
        <f t="shared" ca="1" si="97"/>
        <v>4.123358378375232E-5</v>
      </c>
      <c r="M435" s="55">
        <f t="shared" ca="1" si="88"/>
        <v>5.5490457762851734E-4</v>
      </c>
      <c r="N435" s="55">
        <f t="shared" ca="1" si="89"/>
        <v>8.1570848129177364E-4</v>
      </c>
      <c r="O435" s="55">
        <f t="shared" ca="1" si="90"/>
        <v>9.5541255152516852E-2</v>
      </c>
      <c r="P435" s="33">
        <f t="shared" ca="1" si="98"/>
        <v>6.4213381614545359E-3</v>
      </c>
    </row>
    <row r="436" spans="4:16">
      <c r="D436" s="63">
        <f t="shared" si="99"/>
        <v>0</v>
      </c>
      <c r="E436" s="63">
        <f t="shared" si="99"/>
        <v>0</v>
      </c>
      <c r="F436" s="55">
        <f t="shared" si="92"/>
        <v>0</v>
      </c>
      <c r="G436" s="55">
        <f t="shared" si="93"/>
        <v>0</v>
      </c>
      <c r="H436" s="55">
        <f t="shared" si="94"/>
        <v>0</v>
      </c>
      <c r="I436" s="55">
        <f t="shared" si="95"/>
        <v>0</v>
      </c>
      <c r="J436" s="55">
        <f t="shared" si="96"/>
        <v>0</v>
      </c>
      <c r="K436" s="55">
        <f t="shared" ca="1" si="91"/>
        <v>-6.4213381614545359E-3</v>
      </c>
      <c r="L436" s="55">
        <f t="shared" ca="1" si="97"/>
        <v>4.123358378375232E-5</v>
      </c>
      <c r="M436" s="55">
        <f t="shared" ca="1" si="88"/>
        <v>5.5490457762851734E-4</v>
      </c>
      <c r="N436" s="55">
        <f t="shared" ca="1" si="89"/>
        <v>8.1570848129177364E-4</v>
      </c>
      <c r="O436" s="55">
        <f t="shared" ca="1" si="90"/>
        <v>9.5541255152516852E-2</v>
      </c>
      <c r="P436" s="33">
        <f t="shared" ca="1" si="98"/>
        <v>6.4213381614545359E-3</v>
      </c>
    </row>
    <row r="437" spans="4:16">
      <c r="D437" s="63">
        <f t="shared" si="99"/>
        <v>0</v>
      </c>
      <c r="E437" s="63">
        <f t="shared" si="99"/>
        <v>0</v>
      </c>
      <c r="F437" s="55">
        <f t="shared" si="92"/>
        <v>0</v>
      </c>
      <c r="G437" s="55">
        <f t="shared" si="93"/>
        <v>0</v>
      </c>
      <c r="H437" s="55">
        <f t="shared" si="94"/>
        <v>0</v>
      </c>
      <c r="I437" s="55">
        <f t="shared" si="95"/>
        <v>0</v>
      </c>
      <c r="J437" s="55">
        <f t="shared" si="96"/>
        <v>0</v>
      </c>
      <c r="K437" s="55">
        <f t="shared" ca="1" si="91"/>
        <v>-6.4213381614545359E-3</v>
      </c>
      <c r="L437" s="55">
        <f t="shared" ca="1" si="97"/>
        <v>4.123358378375232E-5</v>
      </c>
      <c r="M437" s="55">
        <f t="shared" ca="1" si="88"/>
        <v>5.5490457762851734E-4</v>
      </c>
      <c r="N437" s="55">
        <f t="shared" ca="1" si="89"/>
        <v>8.1570848129177364E-4</v>
      </c>
      <c r="O437" s="55">
        <f t="shared" ca="1" si="90"/>
        <v>9.5541255152516852E-2</v>
      </c>
      <c r="P437" s="33">
        <f t="shared" ca="1" si="98"/>
        <v>6.4213381614545359E-3</v>
      </c>
    </row>
    <row r="438" spans="4:16">
      <c r="D438" s="63">
        <f t="shared" si="99"/>
        <v>0</v>
      </c>
      <c r="E438" s="63">
        <f t="shared" si="99"/>
        <v>0</v>
      </c>
      <c r="F438" s="55">
        <f t="shared" si="92"/>
        <v>0</v>
      </c>
      <c r="G438" s="55">
        <f t="shared" si="93"/>
        <v>0</v>
      </c>
      <c r="H438" s="55">
        <f t="shared" si="94"/>
        <v>0</v>
      </c>
      <c r="I438" s="55">
        <f t="shared" si="95"/>
        <v>0</v>
      </c>
      <c r="J438" s="55">
        <f t="shared" si="96"/>
        <v>0</v>
      </c>
      <c r="K438" s="55">
        <f t="shared" ca="1" si="91"/>
        <v>-6.4213381614545359E-3</v>
      </c>
      <c r="L438" s="55">
        <f t="shared" ca="1" si="97"/>
        <v>4.123358378375232E-5</v>
      </c>
      <c r="M438" s="55">
        <f t="shared" ca="1" si="88"/>
        <v>5.5490457762851734E-4</v>
      </c>
      <c r="N438" s="55">
        <f t="shared" ca="1" si="89"/>
        <v>8.1570848129177364E-4</v>
      </c>
      <c r="O438" s="55">
        <f t="shared" ca="1" si="90"/>
        <v>9.5541255152516852E-2</v>
      </c>
      <c r="P438" s="33">
        <f t="shared" ca="1" si="98"/>
        <v>6.4213381614545359E-3</v>
      </c>
    </row>
    <row r="439" spans="4:16">
      <c r="D439" s="63">
        <f t="shared" si="99"/>
        <v>0</v>
      </c>
      <c r="E439" s="63">
        <f t="shared" si="99"/>
        <v>0</v>
      </c>
      <c r="F439" s="55">
        <f t="shared" si="92"/>
        <v>0</v>
      </c>
      <c r="G439" s="55">
        <f t="shared" si="93"/>
        <v>0</v>
      </c>
      <c r="H439" s="55">
        <f t="shared" si="94"/>
        <v>0</v>
      </c>
      <c r="I439" s="55">
        <f t="shared" si="95"/>
        <v>0</v>
      </c>
      <c r="J439" s="55">
        <f t="shared" si="96"/>
        <v>0</v>
      </c>
      <c r="K439" s="55">
        <f t="shared" ca="1" si="91"/>
        <v>-6.4213381614545359E-3</v>
      </c>
      <c r="L439" s="55">
        <f t="shared" ca="1" si="97"/>
        <v>4.123358378375232E-5</v>
      </c>
      <c r="M439" s="55">
        <f t="shared" ca="1" si="88"/>
        <v>5.5490457762851734E-4</v>
      </c>
      <c r="N439" s="55">
        <f t="shared" ca="1" si="89"/>
        <v>8.1570848129177364E-4</v>
      </c>
      <c r="O439" s="55">
        <f t="shared" ca="1" si="90"/>
        <v>9.5541255152516852E-2</v>
      </c>
      <c r="P439" s="33">
        <f t="shared" ca="1" si="98"/>
        <v>6.4213381614545359E-3</v>
      </c>
    </row>
    <row r="440" spans="4:16">
      <c r="D440" s="63">
        <f t="shared" si="99"/>
        <v>0</v>
      </c>
      <c r="E440" s="63">
        <f t="shared" si="99"/>
        <v>0</v>
      </c>
      <c r="F440" s="55">
        <f t="shared" si="92"/>
        <v>0</v>
      </c>
      <c r="G440" s="55">
        <f t="shared" si="93"/>
        <v>0</v>
      </c>
      <c r="H440" s="55">
        <f t="shared" si="94"/>
        <v>0</v>
      </c>
      <c r="I440" s="55">
        <f t="shared" si="95"/>
        <v>0</v>
      </c>
      <c r="J440" s="55">
        <f t="shared" si="96"/>
        <v>0</v>
      </c>
      <c r="K440" s="55">
        <f t="shared" ca="1" si="91"/>
        <v>-6.4213381614545359E-3</v>
      </c>
      <c r="L440" s="55">
        <f t="shared" ca="1" si="97"/>
        <v>4.123358378375232E-5</v>
      </c>
      <c r="M440" s="55">
        <f t="shared" ca="1" si="88"/>
        <v>5.5490457762851734E-4</v>
      </c>
      <c r="N440" s="55">
        <f t="shared" ca="1" si="89"/>
        <v>8.1570848129177364E-4</v>
      </c>
      <c r="O440" s="55">
        <f t="shared" ca="1" si="90"/>
        <v>9.5541255152516852E-2</v>
      </c>
      <c r="P440" s="33">
        <f t="shared" ca="1" si="98"/>
        <v>6.4213381614545359E-3</v>
      </c>
    </row>
    <row r="441" spans="4:16">
      <c r="D441" s="63">
        <f t="shared" si="99"/>
        <v>0</v>
      </c>
      <c r="E441" s="63">
        <f t="shared" si="99"/>
        <v>0</v>
      </c>
      <c r="F441" s="55">
        <f t="shared" si="92"/>
        <v>0</v>
      </c>
      <c r="G441" s="55">
        <f t="shared" si="93"/>
        <v>0</v>
      </c>
      <c r="H441" s="55">
        <f t="shared" si="94"/>
        <v>0</v>
      </c>
      <c r="I441" s="55">
        <f t="shared" si="95"/>
        <v>0</v>
      </c>
      <c r="J441" s="55">
        <f t="shared" si="96"/>
        <v>0</v>
      </c>
      <c r="K441" s="55">
        <f t="shared" ca="1" si="91"/>
        <v>-6.4213381614545359E-3</v>
      </c>
      <c r="L441" s="55">
        <f t="shared" ca="1" si="97"/>
        <v>4.123358378375232E-5</v>
      </c>
      <c r="M441" s="55">
        <f t="shared" ca="1" si="88"/>
        <v>5.5490457762851734E-4</v>
      </c>
      <c r="N441" s="55">
        <f t="shared" ca="1" si="89"/>
        <v>8.1570848129177364E-4</v>
      </c>
      <c r="O441" s="55">
        <f t="shared" ca="1" si="90"/>
        <v>9.5541255152516852E-2</v>
      </c>
      <c r="P441" s="33">
        <f t="shared" ca="1" si="98"/>
        <v>6.4213381614545359E-3</v>
      </c>
    </row>
    <row r="442" spans="4:16">
      <c r="D442" s="63">
        <f t="shared" si="99"/>
        <v>0</v>
      </c>
      <c r="E442" s="63">
        <f t="shared" si="99"/>
        <v>0</v>
      </c>
      <c r="F442" s="55">
        <f t="shared" si="92"/>
        <v>0</v>
      </c>
      <c r="G442" s="55">
        <f t="shared" si="93"/>
        <v>0</v>
      </c>
      <c r="H442" s="55">
        <f t="shared" si="94"/>
        <v>0</v>
      </c>
      <c r="I442" s="55">
        <f t="shared" si="95"/>
        <v>0</v>
      </c>
      <c r="J442" s="55">
        <f t="shared" si="96"/>
        <v>0</v>
      </c>
      <c r="K442" s="55">
        <f t="shared" ca="1" si="91"/>
        <v>-6.4213381614545359E-3</v>
      </c>
      <c r="L442" s="55">
        <f t="shared" ca="1" si="97"/>
        <v>4.123358378375232E-5</v>
      </c>
      <c r="M442" s="55">
        <f t="shared" ca="1" si="88"/>
        <v>5.5490457762851734E-4</v>
      </c>
      <c r="N442" s="55">
        <f t="shared" ca="1" si="89"/>
        <v>8.1570848129177364E-4</v>
      </c>
      <c r="O442" s="55">
        <f t="shared" ca="1" si="90"/>
        <v>9.5541255152516852E-2</v>
      </c>
      <c r="P442" s="33">
        <f t="shared" ca="1" si="98"/>
        <v>6.4213381614545359E-3</v>
      </c>
    </row>
    <row r="443" spans="4:16">
      <c r="D443" s="63">
        <f t="shared" si="99"/>
        <v>0</v>
      </c>
      <c r="E443" s="63">
        <f t="shared" si="99"/>
        <v>0</v>
      </c>
      <c r="F443" s="55">
        <f t="shared" si="92"/>
        <v>0</v>
      </c>
      <c r="G443" s="55">
        <f t="shared" si="93"/>
        <v>0</v>
      </c>
      <c r="H443" s="55">
        <f t="shared" si="94"/>
        <v>0</v>
      </c>
      <c r="I443" s="55">
        <f t="shared" si="95"/>
        <v>0</v>
      </c>
      <c r="J443" s="55">
        <f t="shared" si="96"/>
        <v>0</v>
      </c>
      <c r="K443" s="55">
        <f t="shared" ca="1" si="91"/>
        <v>-6.4213381614545359E-3</v>
      </c>
      <c r="L443" s="55">
        <f t="shared" ca="1" si="97"/>
        <v>4.123358378375232E-5</v>
      </c>
      <c r="M443" s="55">
        <f t="shared" ca="1" si="88"/>
        <v>5.5490457762851734E-4</v>
      </c>
      <c r="N443" s="55">
        <f t="shared" ca="1" si="89"/>
        <v>8.1570848129177364E-4</v>
      </c>
      <c r="O443" s="55">
        <f t="shared" ca="1" si="90"/>
        <v>9.5541255152516852E-2</v>
      </c>
      <c r="P443" s="33">
        <f t="shared" ca="1" si="98"/>
        <v>6.4213381614545359E-3</v>
      </c>
    </row>
    <row r="444" spans="4:16">
      <c r="D444" s="63">
        <f t="shared" si="99"/>
        <v>0</v>
      </c>
      <c r="E444" s="63">
        <f t="shared" si="99"/>
        <v>0</v>
      </c>
      <c r="F444" s="55">
        <f t="shared" si="92"/>
        <v>0</v>
      </c>
      <c r="G444" s="55">
        <f t="shared" si="93"/>
        <v>0</v>
      </c>
      <c r="H444" s="55">
        <f t="shared" si="94"/>
        <v>0</v>
      </c>
      <c r="I444" s="55">
        <f t="shared" si="95"/>
        <v>0</v>
      </c>
      <c r="J444" s="55">
        <f t="shared" si="96"/>
        <v>0</v>
      </c>
      <c r="K444" s="55">
        <f t="shared" ca="1" si="91"/>
        <v>-6.4213381614545359E-3</v>
      </c>
      <c r="L444" s="55">
        <f t="shared" ca="1" si="97"/>
        <v>4.123358378375232E-5</v>
      </c>
      <c r="M444" s="55">
        <f t="shared" ref="M444:M507" ca="1" si="100">(M$1-M$2*D444+M$3*F444)^2</f>
        <v>5.5490457762851734E-4</v>
      </c>
      <c r="N444" s="55">
        <f t="shared" ref="N444:N507" ca="1" si="101">(-M$2+M$4*D444-M$5*F444)^2</f>
        <v>8.1570848129177364E-4</v>
      </c>
      <c r="O444" s="55">
        <f t="shared" ref="O444:O507" ca="1" si="102">+(M$3-D444*M$5+F444*M$6)^2</f>
        <v>9.5541255152516852E-2</v>
      </c>
      <c r="P444" s="33">
        <f t="shared" ca="1" si="98"/>
        <v>6.4213381614545359E-3</v>
      </c>
    </row>
    <row r="445" spans="4:16">
      <c r="D445" s="63">
        <f t="shared" si="99"/>
        <v>0</v>
      </c>
      <c r="E445" s="63">
        <f t="shared" si="99"/>
        <v>0</v>
      </c>
      <c r="F445" s="55">
        <f t="shared" si="92"/>
        <v>0</v>
      </c>
      <c r="G445" s="55">
        <f t="shared" si="93"/>
        <v>0</v>
      </c>
      <c r="H445" s="55">
        <f t="shared" si="94"/>
        <v>0</v>
      </c>
      <c r="I445" s="55">
        <f t="shared" si="95"/>
        <v>0</v>
      </c>
      <c r="J445" s="55">
        <f t="shared" si="96"/>
        <v>0</v>
      </c>
      <c r="K445" s="55">
        <f t="shared" ca="1" si="91"/>
        <v>-6.4213381614545359E-3</v>
      </c>
      <c r="L445" s="55">
        <f t="shared" ca="1" si="97"/>
        <v>4.123358378375232E-5</v>
      </c>
      <c r="M445" s="55">
        <f t="shared" ca="1" si="100"/>
        <v>5.5490457762851734E-4</v>
      </c>
      <c r="N445" s="55">
        <f t="shared" ca="1" si="101"/>
        <v>8.1570848129177364E-4</v>
      </c>
      <c r="O445" s="55">
        <f t="shared" ca="1" si="102"/>
        <v>9.5541255152516852E-2</v>
      </c>
      <c r="P445" s="33">
        <f t="shared" ca="1" si="98"/>
        <v>6.4213381614545359E-3</v>
      </c>
    </row>
    <row r="446" spans="4:16">
      <c r="D446" s="63">
        <f t="shared" si="99"/>
        <v>0</v>
      </c>
      <c r="E446" s="63">
        <f t="shared" si="99"/>
        <v>0</v>
      </c>
      <c r="F446" s="55">
        <f t="shared" si="92"/>
        <v>0</v>
      </c>
      <c r="G446" s="55">
        <f t="shared" si="93"/>
        <v>0</v>
      </c>
      <c r="H446" s="55">
        <f t="shared" si="94"/>
        <v>0</v>
      </c>
      <c r="I446" s="55">
        <f t="shared" si="95"/>
        <v>0</v>
      </c>
      <c r="J446" s="55">
        <f t="shared" si="96"/>
        <v>0</v>
      </c>
      <c r="K446" s="55">
        <f t="shared" ca="1" si="91"/>
        <v>-6.4213381614545359E-3</v>
      </c>
      <c r="L446" s="55">
        <f t="shared" ca="1" si="97"/>
        <v>4.123358378375232E-5</v>
      </c>
      <c r="M446" s="55">
        <f t="shared" ca="1" si="100"/>
        <v>5.5490457762851734E-4</v>
      </c>
      <c r="N446" s="55">
        <f t="shared" ca="1" si="101"/>
        <v>8.1570848129177364E-4</v>
      </c>
      <c r="O446" s="55">
        <f t="shared" ca="1" si="102"/>
        <v>9.5541255152516852E-2</v>
      </c>
      <c r="P446" s="33">
        <f t="shared" ca="1" si="98"/>
        <v>6.4213381614545359E-3</v>
      </c>
    </row>
    <row r="447" spans="4:16">
      <c r="D447" s="63">
        <f t="shared" si="99"/>
        <v>0</v>
      </c>
      <c r="E447" s="63">
        <f t="shared" si="99"/>
        <v>0</v>
      </c>
      <c r="F447" s="55">
        <f t="shared" si="92"/>
        <v>0</v>
      </c>
      <c r="G447" s="55">
        <f t="shared" si="93"/>
        <v>0</v>
      </c>
      <c r="H447" s="55">
        <f t="shared" si="94"/>
        <v>0</v>
      </c>
      <c r="I447" s="55">
        <f t="shared" si="95"/>
        <v>0</v>
      </c>
      <c r="J447" s="55">
        <f t="shared" si="96"/>
        <v>0</v>
      </c>
      <c r="K447" s="55">
        <f t="shared" ca="1" si="91"/>
        <v>-6.4213381614545359E-3</v>
      </c>
      <c r="L447" s="55">
        <f t="shared" ca="1" si="97"/>
        <v>4.123358378375232E-5</v>
      </c>
      <c r="M447" s="55">
        <f t="shared" ca="1" si="100"/>
        <v>5.5490457762851734E-4</v>
      </c>
      <c r="N447" s="55">
        <f t="shared" ca="1" si="101"/>
        <v>8.1570848129177364E-4</v>
      </c>
      <c r="O447" s="55">
        <f t="shared" ca="1" si="102"/>
        <v>9.5541255152516852E-2</v>
      </c>
      <c r="P447" s="33">
        <f t="shared" ca="1" si="98"/>
        <v>6.4213381614545359E-3</v>
      </c>
    </row>
    <row r="448" spans="4:16">
      <c r="D448" s="63">
        <f t="shared" si="99"/>
        <v>0</v>
      </c>
      <c r="E448" s="63">
        <f t="shared" si="99"/>
        <v>0</v>
      </c>
      <c r="F448" s="55">
        <f t="shared" si="92"/>
        <v>0</v>
      </c>
      <c r="G448" s="55">
        <f t="shared" si="93"/>
        <v>0</v>
      </c>
      <c r="H448" s="55">
        <f t="shared" si="94"/>
        <v>0</v>
      </c>
      <c r="I448" s="55">
        <f t="shared" si="95"/>
        <v>0</v>
      </c>
      <c r="J448" s="55">
        <f t="shared" si="96"/>
        <v>0</v>
      </c>
      <c r="K448" s="55">
        <f t="shared" ca="1" si="91"/>
        <v>-6.4213381614545359E-3</v>
      </c>
      <c r="L448" s="55">
        <f t="shared" ca="1" si="97"/>
        <v>4.123358378375232E-5</v>
      </c>
      <c r="M448" s="55">
        <f t="shared" ca="1" si="100"/>
        <v>5.5490457762851734E-4</v>
      </c>
      <c r="N448" s="55">
        <f t="shared" ca="1" si="101"/>
        <v>8.1570848129177364E-4</v>
      </c>
      <c r="O448" s="55">
        <f t="shared" ca="1" si="102"/>
        <v>9.5541255152516852E-2</v>
      </c>
      <c r="P448" s="33">
        <f t="shared" ca="1" si="98"/>
        <v>6.4213381614545359E-3</v>
      </c>
    </row>
    <row r="449" spans="4:16">
      <c r="D449" s="63">
        <f t="shared" si="99"/>
        <v>0</v>
      </c>
      <c r="E449" s="63">
        <f t="shared" si="99"/>
        <v>0</v>
      </c>
      <c r="F449" s="55">
        <f t="shared" si="92"/>
        <v>0</v>
      </c>
      <c r="G449" s="55">
        <f t="shared" si="93"/>
        <v>0</v>
      </c>
      <c r="H449" s="55">
        <f t="shared" si="94"/>
        <v>0</v>
      </c>
      <c r="I449" s="55">
        <f t="shared" si="95"/>
        <v>0</v>
      </c>
      <c r="J449" s="55">
        <f t="shared" si="96"/>
        <v>0</v>
      </c>
      <c r="K449" s="55">
        <f t="shared" ca="1" si="91"/>
        <v>-6.4213381614545359E-3</v>
      </c>
      <c r="L449" s="55">
        <f t="shared" ca="1" si="97"/>
        <v>4.123358378375232E-5</v>
      </c>
      <c r="M449" s="55">
        <f t="shared" ca="1" si="100"/>
        <v>5.5490457762851734E-4</v>
      </c>
      <c r="N449" s="55">
        <f t="shared" ca="1" si="101"/>
        <v>8.1570848129177364E-4</v>
      </c>
      <c r="O449" s="55">
        <f t="shared" ca="1" si="102"/>
        <v>9.5541255152516852E-2</v>
      </c>
      <c r="P449" s="33">
        <f t="shared" ca="1" si="98"/>
        <v>6.4213381614545359E-3</v>
      </c>
    </row>
    <row r="450" spans="4:16">
      <c r="D450" s="63">
        <f t="shared" si="99"/>
        <v>0</v>
      </c>
      <c r="E450" s="63">
        <f t="shared" si="99"/>
        <v>0</v>
      </c>
      <c r="F450" s="55">
        <f t="shared" si="92"/>
        <v>0</v>
      </c>
      <c r="G450" s="55">
        <f t="shared" si="93"/>
        <v>0</v>
      </c>
      <c r="H450" s="55">
        <f t="shared" si="94"/>
        <v>0</v>
      </c>
      <c r="I450" s="55">
        <f t="shared" si="95"/>
        <v>0</v>
      </c>
      <c r="J450" s="55">
        <f t="shared" si="96"/>
        <v>0</v>
      </c>
      <c r="K450" s="55">
        <f t="shared" ca="1" si="91"/>
        <v>-6.4213381614545359E-3</v>
      </c>
      <c r="L450" s="55">
        <f t="shared" ca="1" si="97"/>
        <v>4.123358378375232E-5</v>
      </c>
      <c r="M450" s="55">
        <f t="shared" ca="1" si="100"/>
        <v>5.5490457762851734E-4</v>
      </c>
      <c r="N450" s="55">
        <f t="shared" ca="1" si="101"/>
        <v>8.1570848129177364E-4</v>
      </c>
      <c r="O450" s="55">
        <f t="shared" ca="1" si="102"/>
        <v>9.5541255152516852E-2</v>
      </c>
      <c r="P450" s="33">
        <f t="shared" ca="1" si="98"/>
        <v>6.4213381614545359E-3</v>
      </c>
    </row>
    <row r="451" spans="4:16">
      <c r="D451" s="63">
        <f t="shared" si="99"/>
        <v>0</v>
      </c>
      <c r="E451" s="63">
        <f t="shared" si="99"/>
        <v>0</v>
      </c>
      <c r="F451" s="55">
        <f t="shared" si="92"/>
        <v>0</v>
      </c>
      <c r="G451" s="55">
        <f t="shared" si="93"/>
        <v>0</v>
      </c>
      <c r="H451" s="55">
        <f t="shared" si="94"/>
        <v>0</v>
      </c>
      <c r="I451" s="55">
        <f t="shared" si="95"/>
        <v>0</v>
      </c>
      <c r="J451" s="55">
        <f t="shared" si="96"/>
        <v>0</v>
      </c>
      <c r="K451" s="55">
        <f t="shared" ca="1" si="91"/>
        <v>-6.4213381614545359E-3</v>
      </c>
      <c r="L451" s="55">
        <f t="shared" ca="1" si="97"/>
        <v>4.123358378375232E-5</v>
      </c>
      <c r="M451" s="55">
        <f t="shared" ca="1" si="100"/>
        <v>5.5490457762851734E-4</v>
      </c>
      <c r="N451" s="55">
        <f t="shared" ca="1" si="101"/>
        <v>8.1570848129177364E-4</v>
      </c>
      <c r="O451" s="55">
        <f t="shared" ca="1" si="102"/>
        <v>9.5541255152516852E-2</v>
      </c>
      <c r="P451" s="33">
        <f t="shared" ca="1" si="98"/>
        <v>6.4213381614545359E-3</v>
      </c>
    </row>
    <row r="452" spans="4:16">
      <c r="D452" s="63">
        <f t="shared" si="99"/>
        <v>0</v>
      </c>
      <c r="E452" s="63">
        <f t="shared" si="99"/>
        <v>0</v>
      </c>
      <c r="F452" s="55">
        <f t="shared" si="92"/>
        <v>0</v>
      </c>
      <c r="G452" s="55">
        <f t="shared" si="93"/>
        <v>0</v>
      </c>
      <c r="H452" s="55">
        <f t="shared" si="94"/>
        <v>0</v>
      </c>
      <c r="I452" s="55">
        <f t="shared" si="95"/>
        <v>0</v>
      </c>
      <c r="J452" s="55">
        <f t="shared" si="96"/>
        <v>0</v>
      </c>
      <c r="K452" s="55">
        <f t="shared" ca="1" si="91"/>
        <v>-6.4213381614545359E-3</v>
      </c>
      <c r="L452" s="55">
        <f t="shared" ca="1" si="97"/>
        <v>4.123358378375232E-5</v>
      </c>
      <c r="M452" s="55">
        <f t="shared" ca="1" si="100"/>
        <v>5.5490457762851734E-4</v>
      </c>
      <c r="N452" s="55">
        <f t="shared" ca="1" si="101"/>
        <v>8.1570848129177364E-4</v>
      </c>
      <c r="O452" s="55">
        <f t="shared" ca="1" si="102"/>
        <v>9.5541255152516852E-2</v>
      </c>
      <c r="P452" s="33">
        <f t="shared" ca="1" si="98"/>
        <v>6.4213381614545359E-3</v>
      </c>
    </row>
    <row r="453" spans="4:16">
      <c r="D453" s="63">
        <f t="shared" si="99"/>
        <v>0</v>
      </c>
      <c r="E453" s="63">
        <f t="shared" si="99"/>
        <v>0</v>
      </c>
      <c r="F453" s="55">
        <f t="shared" si="92"/>
        <v>0</v>
      </c>
      <c r="G453" s="55">
        <f t="shared" si="93"/>
        <v>0</v>
      </c>
      <c r="H453" s="55">
        <f t="shared" si="94"/>
        <v>0</v>
      </c>
      <c r="I453" s="55">
        <f t="shared" si="95"/>
        <v>0</v>
      </c>
      <c r="J453" s="55">
        <f t="shared" si="96"/>
        <v>0</v>
      </c>
      <c r="K453" s="55">
        <f t="shared" ca="1" si="91"/>
        <v>-6.4213381614545359E-3</v>
      </c>
      <c r="L453" s="55">
        <f t="shared" ca="1" si="97"/>
        <v>4.123358378375232E-5</v>
      </c>
      <c r="M453" s="55">
        <f t="shared" ca="1" si="100"/>
        <v>5.5490457762851734E-4</v>
      </c>
      <c r="N453" s="55">
        <f t="shared" ca="1" si="101"/>
        <v>8.1570848129177364E-4</v>
      </c>
      <c r="O453" s="55">
        <f t="shared" ca="1" si="102"/>
        <v>9.5541255152516852E-2</v>
      </c>
      <c r="P453" s="33">
        <f t="shared" ca="1" si="98"/>
        <v>6.4213381614545359E-3</v>
      </c>
    </row>
    <row r="454" spans="4:16">
      <c r="D454" s="63">
        <f t="shared" si="99"/>
        <v>0</v>
      </c>
      <c r="E454" s="63">
        <f t="shared" si="99"/>
        <v>0</v>
      </c>
      <c r="F454" s="55">
        <f t="shared" si="92"/>
        <v>0</v>
      </c>
      <c r="G454" s="55">
        <f t="shared" si="93"/>
        <v>0</v>
      </c>
      <c r="H454" s="55">
        <f t="shared" si="94"/>
        <v>0</v>
      </c>
      <c r="I454" s="55">
        <f t="shared" si="95"/>
        <v>0</v>
      </c>
      <c r="J454" s="55">
        <f t="shared" si="96"/>
        <v>0</v>
      </c>
      <c r="K454" s="55">
        <f t="shared" ca="1" si="91"/>
        <v>-6.4213381614545359E-3</v>
      </c>
      <c r="L454" s="55">
        <f t="shared" ca="1" si="97"/>
        <v>4.123358378375232E-5</v>
      </c>
      <c r="M454" s="55">
        <f t="shared" ca="1" si="100"/>
        <v>5.5490457762851734E-4</v>
      </c>
      <c r="N454" s="55">
        <f t="shared" ca="1" si="101"/>
        <v>8.1570848129177364E-4</v>
      </c>
      <c r="O454" s="55">
        <f t="shared" ca="1" si="102"/>
        <v>9.5541255152516852E-2</v>
      </c>
      <c r="P454" s="33">
        <f t="shared" ca="1" si="98"/>
        <v>6.4213381614545359E-3</v>
      </c>
    </row>
    <row r="455" spans="4:16">
      <c r="D455" s="63">
        <f t="shared" si="99"/>
        <v>0</v>
      </c>
      <c r="E455" s="63">
        <f t="shared" si="99"/>
        <v>0</v>
      </c>
      <c r="F455" s="55">
        <f t="shared" si="92"/>
        <v>0</v>
      </c>
      <c r="G455" s="55">
        <f t="shared" si="93"/>
        <v>0</v>
      </c>
      <c r="H455" s="55">
        <f t="shared" si="94"/>
        <v>0</v>
      </c>
      <c r="I455" s="55">
        <f t="shared" si="95"/>
        <v>0</v>
      </c>
      <c r="J455" s="55">
        <f t="shared" si="96"/>
        <v>0</v>
      </c>
      <c r="K455" s="55">
        <f t="shared" ca="1" si="91"/>
        <v>-6.4213381614545359E-3</v>
      </c>
      <c r="L455" s="55">
        <f t="shared" ca="1" si="97"/>
        <v>4.123358378375232E-5</v>
      </c>
      <c r="M455" s="55">
        <f t="shared" ca="1" si="100"/>
        <v>5.5490457762851734E-4</v>
      </c>
      <c r="N455" s="55">
        <f t="shared" ca="1" si="101"/>
        <v>8.1570848129177364E-4</v>
      </c>
      <c r="O455" s="55">
        <f t="shared" ca="1" si="102"/>
        <v>9.5541255152516852E-2</v>
      </c>
      <c r="P455" s="33">
        <f t="shared" ca="1" si="98"/>
        <v>6.4213381614545359E-3</v>
      </c>
    </row>
    <row r="456" spans="4:16">
      <c r="D456" s="63">
        <f t="shared" si="99"/>
        <v>0</v>
      </c>
      <c r="E456" s="63">
        <f t="shared" si="99"/>
        <v>0</v>
      </c>
      <c r="F456" s="55">
        <f t="shared" si="92"/>
        <v>0</v>
      </c>
      <c r="G456" s="55">
        <f t="shared" si="93"/>
        <v>0</v>
      </c>
      <c r="H456" s="55">
        <f t="shared" si="94"/>
        <v>0</v>
      </c>
      <c r="I456" s="55">
        <f t="shared" si="95"/>
        <v>0</v>
      </c>
      <c r="J456" s="55">
        <f t="shared" si="96"/>
        <v>0</v>
      </c>
      <c r="K456" s="55">
        <f t="shared" ca="1" si="91"/>
        <v>-6.4213381614545359E-3</v>
      </c>
      <c r="L456" s="55">
        <f t="shared" ca="1" si="97"/>
        <v>4.123358378375232E-5</v>
      </c>
      <c r="M456" s="55">
        <f t="shared" ca="1" si="100"/>
        <v>5.5490457762851734E-4</v>
      </c>
      <c r="N456" s="55">
        <f t="shared" ca="1" si="101"/>
        <v>8.1570848129177364E-4</v>
      </c>
      <c r="O456" s="55">
        <f t="shared" ca="1" si="102"/>
        <v>9.5541255152516852E-2</v>
      </c>
      <c r="P456" s="33">
        <f t="shared" ca="1" si="98"/>
        <v>6.4213381614545359E-3</v>
      </c>
    </row>
    <row r="457" spans="4:16">
      <c r="D457" s="63">
        <f t="shared" si="99"/>
        <v>0</v>
      </c>
      <c r="E457" s="63">
        <f t="shared" si="99"/>
        <v>0</v>
      </c>
      <c r="F457" s="55">
        <f t="shared" si="92"/>
        <v>0</v>
      </c>
      <c r="G457" s="55">
        <f t="shared" si="93"/>
        <v>0</v>
      </c>
      <c r="H457" s="55">
        <f t="shared" si="94"/>
        <v>0</v>
      </c>
      <c r="I457" s="55">
        <f t="shared" si="95"/>
        <v>0</v>
      </c>
      <c r="J457" s="55">
        <f t="shared" si="96"/>
        <v>0</v>
      </c>
      <c r="K457" s="55">
        <f t="shared" ca="1" si="91"/>
        <v>-6.4213381614545359E-3</v>
      </c>
      <c r="L457" s="55">
        <f t="shared" ca="1" si="97"/>
        <v>4.123358378375232E-5</v>
      </c>
      <c r="M457" s="55">
        <f t="shared" ca="1" si="100"/>
        <v>5.5490457762851734E-4</v>
      </c>
      <c r="N457" s="55">
        <f t="shared" ca="1" si="101"/>
        <v>8.1570848129177364E-4</v>
      </c>
      <c r="O457" s="55">
        <f t="shared" ca="1" si="102"/>
        <v>9.5541255152516852E-2</v>
      </c>
      <c r="P457" s="33">
        <f t="shared" ca="1" si="98"/>
        <v>6.4213381614545359E-3</v>
      </c>
    </row>
    <row r="458" spans="4:16">
      <c r="D458" s="63">
        <f t="shared" si="99"/>
        <v>0</v>
      </c>
      <c r="E458" s="63">
        <f t="shared" si="99"/>
        <v>0</v>
      </c>
      <c r="F458" s="55">
        <f t="shared" si="92"/>
        <v>0</v>
      </c>
      <c r="G458" s="55">
        <f t="shared" si="93"/>
        <v>0</v>
      </c>
      <c r="H458" s="55">
        <f t="shared" si="94"/>
        <v>0</v>
      </c>
      <c r="I458" s="55">
        <f t="shared" si="95"/>
        <v>0</v>
      </c>
      <c r="J458" s="55">
        <f t="shared" si="96"/>
        <v>0</v>
      </c>
      <c r="K458" s="55">
        <f t="shared" ca="1" si="91"/>
        <v>-6.4213381614545359E-3</v>
      </c>
      <c r="L458" s="55">
        <f t="shared" ca="1" si="97"/>
        <v>4.123358378375232E-5</v>
      </c>
      <c r="M458" s="55">
        <f t="shared" ca="1" si="100"/>
        <v>5.5490457762851734E-4</v>
      </c>
      <c r="N458" s="55">
        <f t="shared" ca="1" si="101"/>
        <v>8.1570848129177364E-4</v>
      </c>
      <c r="O458" s="55">
        <f t="shared" ca="1" si="102"/>
        <v>9.5541255152516852E-2</v>
      </c>
      <c r="P458" s="33">
        <f t="shared" ca="1" si="98"/>
        <v>6.4213381614545359E-3</v>
      </c>
    </row>
    <row r="459" spans="4:16">
      <c r="D459" s="63">
        <f t="shared" si="99"/>
        <v>0</v>
      </c>
      <c r="E459" s="63">
        <f t="shared" si="99"/>
        <v>0</v>
      </c>
      <c r="F459" s="55">
        <f t="shared" si="92"/>
        <v>0</v>
      </c>
      <c r="G459" s="55">
        <f t="shared" si="93"/>
        <v>0</v>
      </c>
      <c r="H459" s="55">
        <f t="shared" si="94"/>
        <v>0</v>
      </c>
      <c r="I459" s="55">
        <f t="shared" si="95"/>
        <v>0</v>
      </c>
      <c r="J459" s="55">
        <f t="shared" si="96"/>
        <v>0</v>
      </c>
      <c r="K459" s="55">
        <f t="shared" ca="1" si="91"/>
        <v>-6.4213381614545359E-3</v>
      </c>
      <c r="L459" s="55">
        <f t="shared" ca="1" si="97"/>
        <v>4.123358378375232E-5</v>
      </c>
      <c r="M459" s="55">
        <f t="shared" ca="1" si="100"/>
        <v>5.5490457762851734E-4</v>
      </c>
      <c r="N459" s="55">
        <f t="shared" ca="1" si="101"/>
        <v>8.1570848129177364E-4</v>
      </c>
      <c r="O459" s="55">
        <f t="shared" ca="1" si="102"/>
        <v>9.5541255152516852E-2</v>
      </c>
      <c r="P459" s="33">
        <f t="shared" ca="1" si="98"/>
        <v>6.4213381614545359E-3</v>
      </c>
    </row>
    <row r="460" spans="4:16">
      <c r="D460" s="63">
        <f t="shared" si="99"/>
        <v>0</v>
      </c>
      <c r="E460" s="63">
        <f t="shared" si="99"/>
        <v>0</v>
      </c>
      <c r="F460" s="55">
        <f t="shared" si="92"/>
        <v>0</v>
      </c>
      <c r="G460" s="55">
        <f t="shared" si="93"/>
        <v>0</v>
      </c>
      <c r="H460" s="55">
        <f t="shared" si="94"/>
        <v>0</v>
      </c>
      <c r="I460" s="55">
        <f t="shared" si="95"/>
        <v>0</v>
      </c>
      <c r="J460" s="55">
        <f t="shared" si="96"/>
        <v>0</v>
      </c>
      <c r="K460" s="55">
        <f t="shared" ca="1" si="91"/>
        <v>-6.4213381614545359E-3</v>
      </c>
      <c r="L460" s="55">
        <f t="shared" ca="1" si="97"/>
        <v>4.123358378375232E-5</v>
      </c>
      <c r="M460" s="55">
        <f t="shared" ca="1" si="100"/>
        <v>5.5490457762851734E-4</v>
      </c>
      <c r="N460" s="55">
        <f t="shared" ca="1" si="101"/>
        <v>8.1570848129177364E-4</v>
      </c>
      <c r="O460" s="55">
        <f t="shared" ca="1" si="102"/>
        <v>9.5541255152516852E-2</v>
      </c>
      <c r="P460" s="33">
        <f t="shared" ca="1" si="98"/>
        <v>6.4213381614545359E-3</v>
      </c>
    </row>
    <row r="461" spans="4:16">
      <c r="D461" s="63">
        <f t="shared" si="99"/>
        <v>0</v>
      </c>
      <c r="E461" s="63">
        <f t="shared" si="99"/>
        <v>0</v>
      </c>
      <c r="F461" s="55">
        <f t="shared" si="92"/>
        <v>0</v>
      </c>
      <c r="G461" s="55">
        <f t="shared" si="93"/>
        <v>0</v>
      </c>
      <c r="H461" s="55">
        <f t="shared" si="94"/>
        <v>0</v>
      </c>
      <c r="I461" s="55">
        <f t="shared" si="95"/>
        <v>0</v>
      </c>
      <c r="J461" s="55">
        <f t="shared" si="96"/>
        <v>0</v>
      </c>
      <c r="K461" s="55">
        <f t="shared" ca="1" si="91"/>
        <v>-6.4213381614545359E-3</v>
      </c>
      <c r="L461" s="55">
        <f t="shared" ca="1" si="97"/>
        <v>4.123358378375232E-5</v>
      </c>
      <c r="M461" s="55">
        <f t="shared" ca="1" si="100"/>
        <v>5.5490457762851734E-4</v>
      </c>
      <c r="N461" s="55">
        <f t="shared" ca="1" si="101"/>
        <v>8.1570848129177364E-4</v>
      </c>
      <c r="O461" s="55">
        <f t="shared" ca="1" si="102"/>
        <v>9.5541255152516852E-2</v>
      </c>
      <c r="P461" s="33">
        <f t="shared" ca="1" si="98"/>
        <v>6.4213381614545359E-3</v>
      </c>
    </row>
    <row r="462" spans="4:16">
      <c r="D462" s="63">
        <f t="shared" si="99"/>
        <v>0</v>
      </c>
      <c r="E462" s="63">
        <f t="shared" si="99"/>
        <v>0</v>
      </c>
      <c r="F462" s="55">
        <f t="shared" si="92"/>
        <v>0</v>
      </c>
      <c r="G462" s="55">
        <f t="shared" si="93"/>
        <v>0</v>
      </c>
      <c r="H462" s="55">
        <f t="shared" si="94"/>
        <v>0</v>
      </c>
      <c r="I462" s="55">
        <f t="shared" si="95"/>
        <v>0</v>
      </c>
      <c r="J462" s="55">
        <f t="shared" si="96"/>
        <v>0</v>
      </c>
      <c r="K462" s="55">
        <f t="shared" ca="1" si="91"/>
        <v>-6.4213381614545359E-3</v>
      </c>
      <c r="L462" s="55">
        <f t="shared" ca="1" si="97"/>
        <v>4.123358378375232E-5</v>
      </c>
      <c r="M462" s="55">
        <f t="shared" ca="1" si="100"/>
        <v>5.5490457762851734E-4</v>
      </c>
      <c r="N462" s="55">
        <f t="shared" ca="1" si="101"/>
        <v>8.1570848129177364E-4</v>
      </c>
      <c r="O462" s="55">
        <f t="shared" ca="1" si="102"/>
        <v>9.5541255152516852E-2</v>
      </c>
      <c r="P462" s="33">
        <f t="shared" ca="1" si="98"/>
        <v>6.4213381614545359E-3</v>
      </c>
    </row>
    <row r="463" spans="4:16">
      <c r="D463" s="63">
        <f t="shared" si="99"/>
        <v>0</v>
      </c>
      <c r="E463" s="63">
        <f t="shared" si="99"/>
        <v>0</v>
      </c>
      <c r="F463" s="55">
        <f t="shared" si="92"/>
        <v>0</v>
      </c>
      <c r="G463" s="55">
        <f t="shared" si="93"/>
        <v>0</v>
      </c>
      <c r="H463" s="55">
        <f t="shared" si="94"/>
        <v>0</v>
      </c>
      <c r="I463" s="55">
        <f t="shared" si="95"/>
        <v>0</v>
      </c>
      <c r="J463" s="55">
        <f t="shared" si="96"/>
        <v>0</v>
      </c>
      <c r="K463" s="55">
        <f t="shared" ca="1" si="91"/>
        <v>-6.4213381614545359E-3</v>
      </c>
      <c r="L463" s="55">
        <f t="shared" ca="1" si="97"/>
        <v>4.123358378375232E-5</v>
      </c>
      <c r="M463" s="55">
        <f t="shared" ca="1" si="100"/>
        <v>5.5490457762851734E-4</v>
      </c>
      <c r="N463" s="55">
        <f t="shared" ca="1" si="101"/>
        <v>8.1570848129177364E-4</v>
      </c>
      <c r="O463" s="55">
        <f t="shared" ca="1" si="102"/>
        <v>9.5541255152516852E-2</v>
      </c>
      <c r="P463" s="33">
        <f t="shared" ca="1" si="98"/>
        <v>6.4213381614545359E-3</v>
      </c>
    </row>
    <row r="464" spans="4:16">
      <c r="D464" s="63">
        <f t="shared" si="99"/>
        <v>0</v>
      </c>
      <c r="E464" s="63">
        <f t="shared" si="99"/>
        <v>0</v>
      </c>
      <c r="F464" s="55">
        <f t="shared" si="92"/>
        <v>0</v>
      </c>
      <c r="G464" s="55">
        <f t="shared" si="93"/>
        <v>0</v>
      </c>
      <c r="H464" s="55">
        <f t="shared" si="94"/>
        <v>0</v>
      </c>
      <c r="I464" s="55">
        <f t="shared" si="95"/>
        <v>0</v>
      </c>
      <c r="J464" s="55">
        <f t="shared" si="96"/>
        <v>0</v>
      </c>
      <c r="K464" s="55">
        <f t="shared" ca="1" si="91"/>
        <v>-6.4213381614545359E-3</v>
      </c>
      <c r="L464" s="55">
        <f t="shared" ca="1" si="97"/>
        <v>4.123358378375232E-5</v>
      </c>
      <c r="M464" s="55">
        <f t="shared" ca="1" si="100"/>
        <v>5.5490457762851734E-4</v>
      </c>
      <c r="N464" s="55">
        <f t="shared" ca="1" si="101"/>
        <v>8.1570848129177364E-4</v>
      </c>
      <c r="O464" s="55">
        <f t="shared" ca="1" si="102"/>
        <v>9.5541255152516852E-2</v>
      </c>
      <c r="P464" s="33">
        <f t="shared" ca="1" si="98"/>
        <v>6.4213381614545359E-3</v>
      </c>
    </row>
    <row r="465" spans="4:16">
      <c r="D465" s="63">
        <f t="shared" si="99"/>
        <v>0</v>
      </c>
      <c r="E465" s="63">
        <f t="shared" si="99"/>
        <v>0</v>
      </c>
      <c r="F465" s="55">
        <f t="shared" si="92"/>
        <v>0</v>
      </c>
      <c r="G465" s="55">
        <f t="shared" si="93"/>
        <v>0</v>
      </c>
      <c r="H465" s="55">
        <f t="shared" si="94"/>
        <v>0</v>
      </c>
      <c r="I465" s="55">
        <f t="shared" si="95"/>
        <v>0</v>
      </c>
      <c r="J465" s="55">
        <f t="shared" si="96"/>
        <v>0</v>
      </c>
      <c r="K465" s="55">
        <f t="shared" ca="1" si="91"/>
        <v>-6.4213381614545359E-3</v>
      </c>
      <c r="L465" s="55">
        <f t="shared" ca="1" si="97"/>
        <v>4.123358378375232E-5</v>
      </c>
      <c r="M465" s="55">
        <f t="shared" ca="1" si="100"/>
        <v>5.5490457762851734E-4</v>
      </c>
      <c r="N465" s="55">
        <f t="shared" ca="1" si="101"/>
        <v>8.1570848129177364E-4</v>
      </c>
      <c r="O465" s="55">
        <f t="shared" ca="1" si="102"/>
        <v>9.5541255152516852E-2</v>
      </c>
      <c r="P465" s="33">
        <f t="shared" ca="1" si="98"/>
        <v>6.4213381614545359E-3</v>
      </c>
    </row>
    <row r="466" spans="4:16">
      <c r="D466" s="63">
        <f t="shared" si="99"/>
        <v>0</v>
      </c>
      <c r="E466" s="63">
        <f t="shared" si="99"/>
        <v>0</v>
      </c>
      <c r="F466" s="55">
        <f t="shared" si="92"/>
        <v>0</v>
      </c>
      <c r="G466" s="55">
        <f t="shared" si="93"/>
        <v>0</v>
      </c>
      <c r="H466" s="55">
        <f t="shared" si="94"/>
        <v>0</v>
      </c>
      <c r="I466" s="55">
        <f t="shared" si="95"/>
        <v>0</v>
      </c>
      <c r="J466" s="55">
        <f t="shared" si="96"/>
        <v>0</v>
      </c>
      <c r="K466" s="55">
        <f t="shared" ca="1" si="91"/>
        <v>-6.4213381614545359E-3</v>
      </c>
      <c r="L466" s="55">
        <f t="shared" ca="1" si="97"/>
        <v>4.123358378375232E-5</v>
      </c>
      <c r="M466" s="55">
        <f t="shared" ca="1" si="100"/>
        <v>5.5490457762851734E-4</v>
      </c>
      <c r="N466" s="55">
        <f t="shared" ca="1" si="101"/>
        <v>8.1570848129177364E-4</v>
      </c>
      <c r="O466" s="55">
        <f t="shared" ca="1" si="102"/>
        <v>9.5541255152516852E-2</v>
      </c>
      <c r="P466" s="33">
        <f t="shared" ca="1" si="98"/>
        <v>6.4213381614545359E-3</v>
      </c>
    </row>
    <row r="467" spans="4:16">
      <c r="D467" s="63">
        <f t="shared" si="99"/>
        <v>0</v>
      </c>
      <c r="E467" s="63">
        <f t="shared" si="99"/>
        <v>0</v>
      </c>
      <c r="F467" s="55">
        <f t="shared" si="92"/>
        <v>0</v>
      </c>
      <c r="G467" s="55">
        <f t="shared" si="93"/>
        <v>0</v>
      </c>
      <c r="H467" s="55">
        <f t="shared" si="94"/>
        <v>0</v>
      </c>
      <c r="I467" s="55">
        <f t="shared" si="95"/>
        <v>0</v>
      </c>
      <c r="J467" s="55">
        <f t="shared" si="96"/>
        <v>0</v>
      </c>
      <c r="K467" s="55">
        <f t="shared" ca="1" si="91"/>
        <v>-6.4213381614545359E-3</v>
      </c>
      <c r="L467" s="55">
        <f t="shared" ca="1" si="97"/>
        <v>4.123358378375232E-5</v>
      </c>
      <c r="M467" s="55">
        <f t="shared" ca="1" si="100"/>
        <v>5.5490457762851734E-4</v>
      </c>
      <c r="N467" s="55">
        <f t="shared" ca="1" si="101"/>
        <v>8.1570848129177364E-4</v>
      </c>
      <c r="O467" s="55">
        <f t="shared" ca="1" si="102"/>
        <v>9.5541255152516852E-2</v>
      </c>
      <c r="P467" s="33">
        <f t="shared" ca="1" si="98"/>
        <v>6.4213381614545359E-3</v>
      </c>
    </row>
    <row r="468" spans="4:16">
      <c r="D468" s="63">
        <f t="shared" si="99"/>
        <v>0</v>
      </c>
      <c r="E468" s="63">
        <f t="shared" si="99"/>
        <v>0</v>
      </c>
      <c r="F468" s="55">
        <f t="shared" si="92"/>
        <v>0</v>
      </c>
      <c r="G468" s="55">
        <f t="shared" si="93"/>
        <v>0</v>
      </c>
      <c r="H468" s="55">
        <f t="shared" si="94"/>
        <v>0</v>
      </c>
      <c r="I468" s="55">
        <f t="shared" si="95"/>
        <v>0</v>
      </c>
      <c r="J468" s="55">
        <f t="shared" si="96"/>
        <v>0</v>
      </c>
      <c r="K468" s="55">
        <f t="shared" ca="1" si="91"/>
        <v>-6.4213381614545359E-3</v>
      </c>
      <c r="L468" s="55">
        <f t="shared" ca="1" si="97"/>
        <v>4.123358378375232E-5</v>
      </c>
      <c r="M468" s="55">
        <f t="shared" ca="1" si="100"/>
        <v>5.5490457762851734E-4</v>
      </c>
      <c r="N468" s="55">
        <f t="shared" ca="1" si="101"/>
        <v>8.1570848129177364E-4</v>
      </c>
      <c r="O468" s="55">
        <f t="shared" ca="1" si="102"/>
        <v>9.5541255152516852E-2</v>
      </c>
      <c r="P468" s="33">
        <f t="shared" ca="1" si="98"/>
        <v>6.4213381614545359E-3</v>
      </c>
    </row>
    <row r="469" spans="4:16">
      <c r="D469" s="63">
        <f t="shared" si="99"/>
        <v>0</v>
      </c>
      <c r="E469" s="63">
        <f t="shared" si="99"/>
        <v>0</v>
      </c>
      <c r="F469" s="55">
        <f t="shared" si="92"/>
        <v>0</v>
      </c>
      <c r="G469" s="55">
        <f t="shared" si="93"/>
        <v>0</v>
      </c>
      <c r="H469" s="55">
        <f t="shared" si="94"/>
        <v>0</v>
      </c>
      <c r="I469" s="55">
        <f t="shared" si="95"/>
        <v>0</v>
      </c>
      <c r="J469" s="55">
        <f t="shared" si="96"/>
        <v>0</v>
      </c>
      <c r="K469" s="55">
        <f t="shared" ref="K469:K532" ca="1" si="103">+E$4+E$5*D469+E$6*D469^2</f>
        <v>-6.4213381614545359E-3</v>
      </c>
      <c r="L469" s="55">
        <f t="shared" ca="1" si="97"/>
        <v>4.123358378375232E-5</v>
      </c>
      <c r="M469" s="55">
        <f t="shared" ca="1" si="100"/>
        <v>5.5490457762851734E-4</v>
      </c>
      <c r="N469" s="55">
        <f t="shared" ca="1" si="101"/>
        <v>8.1570848129177364E-4</v>
      </c>
      <c r="O469" s="55">
        <f t="shared" ca="1" si="102"/>
        <v>9.5541255152516852E-2</v>
      </c>
      <c r="P469" s="33">
        <f t="shared" ca="1" si="98"/>
        <v>6.4213381614545359E-3</v>
      </c>
    </row>
    <row r="470" spans="4:16">
      <c r="D470" s="63">
        <f t="shared" si="99"/>
        <v>0</v>
      </c>
      <c r="E470" s="63">
        <f t="shared" si="99"/>
        <v>0</v>
      </c>
      <c r="F470" s="55">
        <f t="shared" ref="F470:F533" si="104">D470*D470</f>
        <v>0</v>
      </c>
      <c r="G470" s="55">
        <f t="shared" ref="G470:G533" si="105">D470*F470</f>
        <v>0</v>
      </c>
      <c r="H470" s="55">
        <f t="shared" ref="H470:H533" si="106">F470*F470</f>
        <v>0</v>
      </c>
      <c r="I470" s="55">
        <f t="shared" ref="I470:I533" si="107">E470*D470</f>
        <v>0</v>
      </c>
      <c r="J470" s="55">
        <f t="shared" ref="J470:J533" si="108">I470*D470</f>
        <v>0</v>
      </c>
      <c r="K470" s="55">
        <f t="shared" ca="1" si="103"/>
        <v>-6.4213381614545359E-3</v>
      </c>
      <c r="L470" s="55">
        <f t="shared" ref="L470:L533" ca="1" si="109">+(K470-E470)^2</f>
        <v>4.123358378375232E-5</v>
      </c>
      <c r="M470" s="55">
        <f t="shared" ca="1" si="100"/>
        <v>5.5490457762851734E-4</v>
      </c>
      <c r="N470" s="55">
        <f t="shared" ca="1" si="101"/>
        <v>8.1570848129177364E-4</v>
      </c>
      <c r="O470" s="55">
        <f t="shared" ca="1" si="102"/>
        <v>9.5541255152516852E-2</v>
      </c>
      <c r="P470" s="33">
        <f t="shared" ref="P470:P533" ca="1" si="110">+E470-K470</f>
        <v>6.4213381614545359E-3</v>
      </c>
    </row>
    <row r="471" spans="4:16">
      <c r="D471" s="63">
        <f t="shared" si="99"/>
        <v>0</v>
      </c>
      <c r="E471" s="63">
        <f t="shared" si="99"/>
        <v>0</v>
      </c>
      <c r="F471" s="55">
        <f t="shared" si="104"/>
        <v>0</v>
      </c>
      <c r="G471" s="55">
        <f t="shared" si="105"/>
        <v>0</v>
      </c>
      <c r="H471" s="55">
        <f t="shared" si="106"/>
        <v>0</v>
      </c>
      <c r="I471" s="55">
        <f t="shared" si="107"/>
        <v>0</v>
      </c>
      <c r="J471" s="55">
        <f t="shared" si="108"/>
        <v>0</v>
      </c>
      <c r="K471" s="55">
        <f t="shared" ca="1" si="103"/>
        <v>-6.4213381614545359E-3</v>
      </c>
      <c r="L471" s="55">
        <f t="shared" ca="1" si="109"/>
        <v>4.123358378375232E-5</v>
      </c>
      <c r="M471" s="55">
        <f t="shared" ca="1" si="100"/>
        <v>5.5490457762851734E-4</v>
      </c>
      <c r="N471" s="55">
        <f t="shared" ca="1" si="101"/>
        <v>8.1570848129177364E-4</v>
      </c>
      <c r="O471" s="55">
        <f t="shared" ca="1" si="102"/>
        <v>9.5541255152516852E-2</v>
      </c>
      <c r="P471" s="33">
        <f t="shared" ca="1" si="110"/>
        <v>6.4213381614545359E-3</v>
      </c>
    </row>
    <row r="472" spans="4:16">
      <c r="D472" s="63">
        <f t="shared" si="99"/>
        <v>0</v>
      </c>
      <c r="E472" s="63">
        <f t="shared" si="99"/>
        <v>0</v>
      </c>
      <c r="F472" s="55">
        <f t="shared" si="104"/>
        <v>0</v>
      </c>
      <c r="G472" s="55">
        <f t="shared" si="105"/>
        <v>0</v>
      </c>
      <c r="H472" s="55">
        <f t="shared" si="106"/>
        <v>0</v>
      </c>
      <c r="I472" s="55">
        <f t="shared" si="107"/>
        <v>0</v>
      </c>
      <c r="J472" s="55">
        <f t="shared" si="108"/>
        <v>0</v>
      </c>
      <c r="K472" s="55">
        <f t="shared" ca="1" si="103"/>
        <v>-6.4213381614545359E-3</v>
      </c>
      <c r="L472" s="55">
        <f t="shared" ca="1" si="109"/>
        <v>4.123358378375232E-5</v>
      </c>
      <c r="M472" s="55">
        <f t="shared" ca="1" si="100"/>
        <v>5.5490457762851734E-4</v>
      </c>
      <c r="N472" s="55">
        <f t="shared" ca="1" si="101"/>
        <v>8.1570848129177364E-4</v>
      </c>
      <c r="O472" s="55">
        <f t="shared" ca="1" si="102"/>
        <v>9.5541255152516852E-2</v>
      </c>
      <c r="P472" s="33">
        <f t="shared" ca="1" si="110"/>
        <v>6.4213381614545359E-3</v>
      </c>
    </row>
    <row r="473" spans="4:16">
      <c r="D473" s="63">
        <f t="shared" si="99"/>
        <v>0</v>
      </c>
      <c r="E473" s="63">
        <f t="shared" si="99"/>
        <v>0</v>
      </c>
      <c r="F473" s="55">
        <f t="shared" si="104"/>
        <v>0</v>
      </c>
      <c r="G473" s="55">
        <f t="shared" si="105"/>
        <v>0</v>
      </c>
      <c r="H473" s="55">
        <f t="shared" si="106"/>
        <v>0</v>
      </c>
      <c r="I473" s="55">
        <f t="shared" si="107"/>
        <v>0</v>
      </c>
      <c r="J473" s="55">
        <f t="shared" si="108"/>
        <v>0</v>
      </c>
      <c r="K473" s="55">
        <f t="shared" ca="1" si="103"/>
        <v>-6.4213381614545359E-3</v>
      </c>
      <c r="L473" s="55">
        <f t="shared" ca="1" si="109"/>
        <v>4.123358378375232E-5</v>
      </c>
      <c r="M473" s="55">
        <f t="shared" ca="1" si="100"/>
        <v>5.5490457762851734E-4</v>
      </c>
      <c r="N473" s="55">
        <f t="shared" ca="1" si="101"/>
        <v>8.1570848129177364E-4</v>
      </c>
      <c r="O473" s="55">
        <f t="shared" ca="1" si="102"/>
        <v>9.5541255152516852E-2</v>
      </c>
      <c r="P473" s="33">
        <f t="shared" ca="1" si="110"/>
        <v>6.4213381614545359E-3</v>
      </c>
    </row>
    <row r="474" spans="4:16">
      <c r="D474" s="63">
        <f t="shared" si="99"/>
        <v>0</v>
      </c>
      <c r="E474" s="63">
        <f t="shared" si="99"/>
        <v>0</v>
      </c>
      <c r="F474" s="55">
        <f t="shared" si="104"/>
        <v>0</v>
      </c>
      <c r="G474" s="55">
        <f t="shared" si="105"/>
        <v>0</v>
      </c>
      <c r="H474" s="55">
        <f t="shared" si="106"/>
        <v>0</v>
      </c>
      <c r="I474" s="55">
        <f t="shared" si="107"/>
        <v>0</v>
      </c>
      <c r="J474" s="55">
        <f t="shared" si="108"/>
        <v>0</v>
      </c>
      <c r="K474" s="55">
        <f t="shared" ca="1" si="103"/>
        <v>-6.4213381614545359E-3</v>
      </c>
      <c r="L474" s="55">
        <f t="shared" ca="1" si="109"/>
        <v>4.123358378375232E-5</v>
      </c>
      <c r="M474" s="55">
        <f t="shared" ca="1" si="100"/>
        <v>5.5490457762851734E-4</v>
      </c>
      <c r="N474" s="55">
        <f t="shared" ca="1" si="101"/>
        <v>8.1570848129177364E-4</v>
      </c>
      <c r="O474" s="55">
        <f t="shared" ca="1" si="102"/>
        <v>9.5541255152516852E-2</v>
      </c>
      <c r="P474" s="33">
        <f t="shared" ca="1" si="110"/>
        <v>6.4213381614545359E-3</v>
      </c>
    </row>
    <row r="475" spans="4:16">
      <c r="D475" s="63">
        <f t="shared" si="99"/>
        <v>0</v>
      </c>
      <c r="E475" s="63">
        <f t="shared" si="99"/>
        <v>0</v>
      </c>
      <c r="F475" s="55">
        <f t="shared" si="104"/>
        <v>0</v>
      </c>
      <c r="G475" s="55">
        <f t="shared" si="105"/>
        <v>0</v>
      </c>
      <c r="H475" s="55">
        <f t="shared" si="106"/>
        <v>0</v>
      </c>
      <c r="I475" s="55">
        <f t="shared" si="107"/>
        <v>0</v>
      </c>
      <c r="J475" s="55">
        <f t="shared" si="108"/>
        <v>0</v>
      </c>
      <c r="K475" s="55">
        <f t="shared" ca="1" si="103"/>
        <v>-6.4213381614545359E-3</v>
      </c>
      <c r="L475" s="55">
        <f t="shared" ca="1" si="109"/>
        <v>4.123358378375232E-5</v>
      </c>
      <c r="M475" s="55">
        <f t="shared" ca="1" si="100"/>
        <v>5.5490457762851734E-4</v>
      </c>
      <c r="N475" s="55">
        <f t="shared" ca="1" si="101"/>
        <v>8.1570848129177364E-4</v>
      </c>
      <c r="O475" s="55">
        <f t="shared" ca="1" si="102"/>
        <v>9.5541255152516852E-2</v>
      </c>
      <c r="P475" s="33">
        <f t="shared" ca="1" si="110"/>
        <v>6.4213381614545359E-3</v>
      </c>
    </row>
    <row r="476" spans="4:16">
      <c r="D476" s="63">
        <f t="shared" si="99"/>
        <v>0</v>
      </c>
      <c r="E476" s="63">
        <f t="shared" si="99"/>
        <v>0</v>
      </c>
      <c r="F476" s="55">
        <f t="shared" si="104"/>
        <v>0</v>
      </c>
      <c r="G476" s="55">
        <f t="shared" si="105"/>
        <v>0</v>
      </c>
      <c r="H476" s="55">
        <f t="shared" si="106"/>
        <v>0</v>
      </c>
      <c r="I476" s="55">
        <f t="shared" si="107"/>
        <v>0</v>
      </c>
      <c r="J476" s="55">
        <f t="shared" si="108"/>
        <v>0</v>
      </c>
      <c r="K476" s="55">
        <f t="shared" ca="1" si="103"/>
        <v>-6.4213381614545359E-3</v>
      </c>
      <c r="L476" s="55">
        <f t="shared" ca="1" si="109"/>
        <v>4.123358378375232E-5</v>
      </c>
      <c r="M476" s="55">
        <f t="shared" ca="1" si="100"/>
        <v>5.5490457762851734E-4</v>
      </c>
      <c r="N476" s="55">
        <f t="shared" ca="1" si="101"/>
        <v>8.1570848129177364E-4</v>
      </c>
      <c r="O476" s="55">
        <f t="shared" ca="1" si="102"/>
        <v>9.5541255152516852E-2</v>
      </c>
      <c r="P476" s="33">
        <f t="shared" ca="1" si="110"/>
        <v>6.4213381614545359E-3</v>
      </c>
    </row>
    <row r="477" spans="4:16">
      <c r="D477" s="63">
        <f t="shared" si="99"/>
        <v>0</v>
      </c>
      <c r="E477" s="63">
        <f t="shared" si="99"/>
        <v>0</v>
      </c>
      <c r="F477" s="55">
        <f t="shared" si="104"/>
        <v>0</v>
      </c>
      <c r="G477" s="55">
        <f t="shared" si="105"/>
        <v>0</v>
      </c>
      <c r="H477" s="55">
        <f t="shared" si="106"/>
        <v>0</v>
      </c>
      <c r="I477" s="55">
        <f t="shared" si="107"/>
        <v>0</v>
      </c>
      <c r="J477" s="55">
        <f t="shared" si="108"/>
        <v>0</v>
      </c>
      <c r="K477" s="55">
        <f t="shared" ca="1" si="103"/>
        <v>-6.4213381614545359E-3</v>
      </c>
      <c r="L477" s="55">
        <f t="shared" ca="1" si="109"/>
        <v>4.123358378375232E-5</v>
      </c>
      <c r="M477" s="55">
        <f t="shared" ca="1" si="100"/>
        <v>5.5490457762851734E-4</v>
      </c>
      <c r="N477" s="55">
        <f t="shared" ca="1" si="101"/>
        <v>8.1570848129177364E-4</v>
      </c>
      <c r="O477" s="55">
        <f t="shared" ca="1" si="102"/>
        <v>9.5541255152516852E-2</v>
      </c>
      <c r="P477" s="33">
        <f t="shared" ca="1" si="110"/>
        <v>6.4213381614545359E-3</v>
      </c>
    </row>
    <row r="478" spans="4:16">
      <c r="D478" s="63">
        <f t="shared" si="99"/>
        <v>0</v>
      </c>
      <c r="E478" s="63">
        <f t="shared" si="99"/>
        <v>0</v>
      </c>
      <c r="F478" s="55">
        <f t="shared" si="104"/>
        <v>0</v>
      </c>
      <c r="G478" s="55">
        <f t="shared" si="105"/>
        <v>0</v>
      </c>
      <c r="H478" s="55">
        <f t="shared" si="106"/>
        <v>0</v>
      </c>
      <c r="I478" s="55">
        <f t="shared" si="107"/>
        <v>0</v>
      </c>
      <c r="J478" s="55">
        <f t="shared" si="108"/>
        <v>0</v>
      </c>
      <c r="K478" s="55">
        <f t="shared" ca="1" si="103"/>
        <v>-6.4213381614545359E-3</v>
      </c>
      <c r="L478" s="55">
        <f t="shared" ca="1" si="109"/>
        <v>4.123358378375232E-5</v>
      </c>
      <c r="M478" s="55">
        <f t="shared" ca="1" si="100"/>
        <v>5.5490457762851734E-4</v>
      </c>
      <c r="N478" s="55">
        <f t="shared" ca="1" si="101"/>
        <v>8.1570848129177364E-4</v>
      </c>
      <c r="O478" s="55">
        <f t="shared" ca="1" si="102"/>
        <v>9.5541255152516852E-2</v>
      </c>
      <c r="P478" s="33">
        <f t="shared" ca="1" si="110"/>
        <v>6.4213381614545359E-3</v>
      </c>
    </row>
    <row r="479" spans="4:16">
      <c r="D479" s="63">
        <f t="shared" si="99"/>
        <v>0</v>
      </c>
      <c r="E479" s="63">
        <f t="shared" si="99"/>
        <v>0</v>
      </c>
      <c r="F479" s="55">
        <f t="shared" si="104"/>
        <v>0</v>
      </c>
      <c r="G479" s="55">
        <f t="shared" si="105"/>
        <v>0</v>
      </c>
      <c r="H479" s="55">
        <f t="shared" si="106"/>
        <v>0</v>
      </c>
      <c r="I479" s="55">
        <f t="shared" si="107"/>
        <v>0</v>
      </c>
      <c r="J479" s="55">
        <f t="shared" si="108"/>
        <v>0</v>
      </c>
      <c r="K479" s="55">
        <f t="shared" ca="1" si="103"/>
        <v>-6.4213381614545359E-3</v>
      </c>
      <c r="L479" s="55">
        <f t="shared" ca="1" si="109"/>
        <v>4.123358378375232E-5</v>
      </c>
      <c r="M479" s="55">
        <f t="shared" ca="1" si="100"/>
        <v>5.5490457762851734E-4</v>
      </c>
      <c r="N479" s="55">
        <f t="shared" ca="1" si="101"/>
        <v>8.1570848129177364E-4</v>
      </c>
      <c r="O479" s="55">
        <f t="shared" ca="1" si="102"/>
        <v>9.5541255152516852E-2</v>
      </c>
      <c r="P479" s="33">
        <f t="shared" ca="1" si="110"/>
        <v>6.4213381614545359E-3</v>
      </c>
    </row>
    <row r="480" spans="4:16">
      <c r="D480" s="63">
        <f t="shared" si="99"/>
        <v>0</v>
      </c>
      <c r="E480" s="63">
        <f t="shared" si="99"/>
        <v>0</v>
      </c>
      <c r="F480" s="55">
        <f t="shared" si="104"/>
        <v>0</v>
      </c>
      <c r="G480" s="55">
        <f t="shared" si="105"/>
        <v>0</v>
      </c>
      <c r="H480" s="55">
        <f t="shared" si="106"/>
        <v>0</v>
      </c>
      <c r="I480" s="55">
        <f t="shared" si="107"/>
        <v>0</v>
      </c>
      <c r="J480" s="55">
        <f t="shared" si="108"/>
        <v>0</v>
      </c>
      <c r="K480" s="55">
        <f t="shared" ca="1" si="103"/>
        <v>-6.4213381614545359E-3</v>
      </c>
      <c r="L480" s="55">
        <f t="shared" ca="1" si="109"/>
        <v>4.123358378375232E-5</v>
      </c>
      <c r="M480" s="55">
        <f t="shared" ca="1" si="100"/>
        <v>5.5490457762851734E-4</v>
      </c>
      <c r="N480" s="55">
        <f t="shared" ca="1" si="101"/>
        <v>8.1570848129177364E-4</v>
      </c>
      <c r="O480" s="55">
        <f t="shared" ca="1" si="102"/>
        <v>9.5541255152516852E-2</v>
      </c>
      <c r="P480" s="33">
        <f t="shared" ca="1" si="110"/>
        <v>6.4213381614545359E-3</v>
      </c>
    </row>
    <row r="481" spans="4:16">
      <c r="D481" s="63">
        <f t="shared" si="99"/>
        <v>0</v>
      </c>
      <c r="E481" s="63">
        <f t="shared" si="99"/>
        <v>0</v>
      </c>
      <c r="F481" s="55">
        <f t="shared" si="104"/>
        <v>0</v>
      </c>
      <c r="G481" s="55">
        <f t="shared" si="105"/>
        <v>0</v>
      </c>
      <c r="H481" s="55">
        <f t="shared" si="106"/>
        <v>0</v>
      </c>
      <c r="I481" s="55">
        <f t="shared" si="107"/>
        <v>0</v>
      </c>
      <c r="J481" s="55">
        <f t="shared" si="108"/>
        <v>0</v>
      </c>
      <c r="K481" s="55">
        <f t="shared" ca="1" si="103"/>
        <v>-6.4213381614545359E-3</v>
      </c>
      <c r="L481" s="55">
        <f t="shared" ca="1" si="109"/>
        <v>4.123358378375232E-5</v>
      </c>
      <c r="M481" s="55">
        <f t="shared" ca="1" si="100"/>
        <v>5.5490457762851734E-4</v>
      </c>
      <c r="N481" s="55">
        <f t="shared" ca="1" si="101"/>
        <v>8.1570848129177364E-4</v>
      </c>
      <c r="O481" s="55">
        <f t="shared" ca="1" si="102"/>
        <v>9.5541255152516852E-2</v>
      </c>
      <c r="P481" s="33">
        <f t="shared" ca="1" si="110"/>
        <v>6.4213381614545359E-3</v>
      </c>
    </row>
    <row r="482" spans="4:16">
      <c r="D482" s="63">
        <f t="shared" si="99"/>
        <v>0</v>
      </c>
      <c r="E482" s="63">
        <f t="shared" si="99"/>
        <v>0</v>
      </c>
      <c r="F482" s="55">
        <f t="shared" si="104"/>
        <v>0</v>
      </c>
      <c r="G482" s="55">
        <f t="shared" si="105"/>
        <v>0</v>
      </c>
      <c r="H482" s="55">
        <f t="shared" si="106"/>
        <v>0</v>
      </c>
      <c r="I482" s="55">
        <f t="shared" si="107"/>
        <v>0</v>
      </c>
      <c r="J482" s="55">
        <f t="shared" si="108"/>
        <v>0</v>
      </c>
      <c r="K482" s="55">
        <f t="shared" ca="1" si="103"/>
        <v>-6.4213381614545359E-3</v>
      </c>
      <c r="L482" s="55">
        <f t="shared" ca="1" si="109"/>
        <v>4.123358378375232E-5</v>
      </c>
      <c r="M482" s="55">
        <f t="shared" ca="1" si="100"/>
        <v>5.5490457762851734E-4</v>
      </c>
      <c r="N482" s="55">
        <f t="shared" ca="1" si="101"/>
        <v>8.1570848129177364E-4</v>
      </c>
      <c r="O482" s="55">
        <f t="shared" ca="1" si="102"/>
        <v>9.5541255152516852E-2</v>
      </c>
      <c r="P482" s="33">
        <f t="shared" ca="1" si="110"/>
        <v>6.4213381614545359E-3</v>
      </c>
    </row>
    <row r="483" spans="4:16">
      <c r="D483" s="63">
        <f t="shared" si="99"/>
        <v>0</v>
      </c>
      <c r="E483" s="63">
        <f t="shared" si="99"/>
        <v>0</v>
      </c>
      <c r="F483" s="55">
        <f t="shared" si="104"/>
        <v>0</v>
      </c>
      <c r="G483" s="55">
        <f t="shared" si="105"/>
        <v>0</v>
      </c>
      <c r="H483" s="55">
        <f t="shared" si="106"/>
        <v>0</v>
      </c>
      <c r="I483" s="55">
        <f t="shared" si="107"/>
        <v>0</v>
      </c>
      <c r="J483" s="55">
        <f t="shared" si="108"/>
        <v>0</v>
      </c>
      <c r="K483" s="55">
        <f t="shared" ca="1" si="103"/>
        <v>-6.4213381614545359E-3</v>
      </c>
      <c r="L483" s="55">
        <f t="shared" ca="1" si="109"/>
        <v>4.123358378375232E-5</v>
      </c>
      <c r="M483" s="55">
        <f t="shared" ca="1" si="100"/>
        <v>5.5490457762851734E-4</v>
      </c>
      <c r="N483" s="55">
        <f t="shared" ca="1" si="101"/>
        <v>8.1570848129177364E-4</v>
      </c>
      <c r="O483" s="55">
        <f t="shared" ca="1" si="102"/>
        <v>9.5541255152516852E-2</v>
      </c>
      <c r="P483" s="33">
        <f t="shared" ca="1" si="110"/>
        <v>6.4213381614545359E-3</v>
      </c>
    </row>
    <row r="484" spans="4:16">
      <c r="D484" s="63">
        <f t="shared" si="99"/>
        <v>0</v>
      </c>
      <c r="E484" s="63">
        <f t="shared" si="99"/>
        <v>0</v>
      </c>
      <c r="F484" s="55">
        <f t="shared" si="104"/>
        <v>0</v>
      </c>
      <c r="G484" s="55">
        <f t="shared" si="105"/>
        <v>0</v>
      </c>
      <c r="H484" s="55">
        <f t="shared" si="106"/>
        <v>0</v>
      </c>
      <c r="I484" s="55">
        <f t="shared" si="107"/>
        <v>0</v>
      </c>
      <c r="J484" s="55">
        <f t="shared" si="108"/>
        <v>0</v>
      </c>
      <c r="K484" s="55">
        <f t="shared" ca="1" si="103"/>
        <v>-6.4213381614545359E-3</v>
      </c>
      <c r="L484" s="55">
        <f t="shared" ca="1" si="109"/>
        <v>4.123358378375232E-5</v>
      </c>
      <c r="M484" s="55">
        <f t="shared" ca="1" si="100"/>
        <v>5.5490457762851734E-4</v>
      </c>
      <c r="N484" s="55">
        <f t="shared" ca="1" si="101"/>
        <v>8.1570848129177364E-4</v>
      </c>
      <c r="O484" s="55">
        <f t="shared" ca="1" si="102"/>
        <v>9.5541255152516852E-2</v>
      </c>
      <c r="P484" s="33">
        <f t="shared" ca="1" si="110"/>
        <v>6.4213381614545359E-3</v>
      </c>
    </row>
    <row r="485" spans="4:16">
      <c r="D485" s="63">
        <f t="shared" si="99"/>
        <v>0</v>
      </c>
      <c r="E485" s="63">
        <f t="shared" si="99"/>
        <v>0</v>
      </c>
      <c r="F485" s="55">
        <f t="shared" si="104"/>
        <v>0</v>
      </c>
      <c r="G485" s="55">
        <f t="shared" si="105"/>
        <v>0</v>
      </c>
      <c r="H485" s="55">
        <f t="shared" si="106"/>
        <v>0</v>
      </c>
      <c r="I485" s="55">
        <f t="shared" si="107"/>
        <v>0</v>
      </c>
      <c r="J485" s="55">
        <f t="shared" si="108"/>
        <v>0</v>
      </c>
      <c r="K485" s="55">
        <f t="shared" ca="1" si="103"/>
        <v>-6.4213381614545359E-3</v>
      </c>
      <c r="L485" s="55">
        <f t="shared" ca="1" si="109"/>
        <v>4.123358378375232E-5</v>
      </c>
      <c r="M485" s="55">
        <f t="shared" ca="1" si="100"/>
        <v>5.5490457762851734E-4</v>
      </c>
      <c r="N485" s="55">
        <f t="shared" ca="1" si="101"/>
        <v>8.1570848129177364E-4</v>
      </c>
      <c r="O485" s="55">
        <f t="shared" ca="1" si="102"/>
        <v>9.5541255152516852E-2</v>
      </c>
      <c r="P485" s="33">
        <f t="shared" ca="1" si="110"/>
        <v>6.4213381614545359E-3</v>
      </c>
    </row>
    <row r="486" spans="4:16">
      <c r="D486" s="63">
        <f t="shared" si="99"/>
        <v>0</v>
      </c>
      <c r="E486" s="63">
        <f t="shared" si="99"/>
        <v>0</v>
      </c>
      <c r="F486" s="55">
        <f t="shared" si="104"/>
        <v>0</v>
      </c>
      <c r="G486" s="55">
        <f t="shared" si="105"/>
        <v>0</v>
      </c>
      <c r="H486" s="55">
        <f t="shared" si="106"/>
        <v>0</v>
      </c>
      <c r="I486" s="55">
        <f t="shared" si="107"/>
        <v>0</v>
      </c>
      <c r="J486" s="55">
        <f t="shared" si="108"/>
        <v>0</v>
      </c>
      <c r="K486" s="55">
        <f t="shared" ca="1" si="103"/>
        <v>-6.4213381614545359E-3</v>
      </c>
      <c r="L486" s="55">
        <f t="shared" ca="1" si="109"/>
        <v>4.123358378375232E-5</v>
      </c>
      <c r="M486" s="55">
        <f t="shared" ca="1" si="100"/>
        <v>5.5490457762851734E-4</v>
      </c>
      <c r="N486" s="55">
        <f t="shared" ca="1" si="101"/>
        <v>8.1570848129177364E-4</v>
      </c>
      <c r="O486" s="55">
        <f t="shared" ca="1" si="102"/>
        <v>9.5541255152516852E-2</v>
      </c>
      <c r="P486" s="33">
        <f t="shared" ca="1" si="110"/>
        <v>6.4213381614545359E-3</v>
      </c>
    </row>
    <row r="487" spans="4:16">
      <c r="D487" s="63">
        <f t="shared" si="99"/>
        <v>0</v>
      </c>
      <c r="E487" s="63">
        <f t="shared" si="99"/>
        <v>0</v>
      </c>
      <c r="F487" s="55">
        <f t="shared" si="104"/>
        <v>0</v>
      </c>
      <c r="G487" s="55">
        <f t="shared" si="105"/>
        <v>0</v>
      </c>
      <c r="H487" s="55">
        <f t="shared" si="106"/>
        <v>0</v>
      </c>
      <c r="I487" s="55">
        <f t="shared" si="107"/>
        <v>0</v>
      </c>
      <c r="J487" s="55">
        <f t="shared" si="108"/>
        <v>0</v>
      </c>
      <c r="K487" s="55">
        <f t="shared" ca="1" si="103"/>
        <v>-6.4213381614545359E-3</v>
      </c>
      <c r="L487" s="55">
        <f t="shared" ca="1" si="109"/>
        <v>4.123358378375232E-5</v>
      </c>
      <c r="M487" s="55">
        <f t="shared" ca="1" si="100"/>
        <v>5.5490457762851734E-4</v>
      </c>
      <c r="N487" s="55">
        <f t="shared" ca="1" si="101"/>
        <v>8.1570848129177364E-4</v>
      </c>
      <c r="O487" s="55">
        <f t="shared" ca="1" si="102"/>
        <v>9.5541255152516852E-2</v>
      </c>
      <c r="P487" s="33">
        <f t="shared" ca="1" si="110"/>
        <v>6.4213381614545359E-3</v>
      </c>
    </row>
    <row r="488" spans="4:16">
      <c r="D488" s="63">
        <f t="shared" si="99"/>
        <v>0</v>
      </c>
      <c r="E488" s="63">
        <f t="shared" si="99"/>
        <v>0</v>
      </c>
      <c r="F488" s="55">
        <f t="shared" si="104"/>
        <v>0</v>
      </c>
      <c r="G488" s="55">
        <f t="shared" si="105"/>
        <v>0</v>
      </c>
      <c r="H488" s="55">
        <f t="shared" si="106"/>
        <v>0</v>
      </c>
      <c r="I488" s="55">
        <f t="shared" si="107"/>
        <v>0</v>
      </c>
      <c r="J488" s="55">
        <f t="shared" si="108"/>
        <v>0</v>
      </c>
      <c r="K488" s="55">
        <f t="shared" ca="1" si="103"/>
        <v>-6.4213381614545359E-3</v>
      </c>
      <c r="L488" s="55">
        <f t="shared" ca="1" si="109"/>
        <v>4.123358378375232E-5</v>
      </c>
      <c r="M488" s="55">
        <f t="shared" ca="1" si="100"/>
        <v>5.5490457762851734E-4</v>
      </c>
      <c r="N488" s="55">
        <f t="shared" ca="1" si="101"/>
        <v>8.1570848129177364E-4</v>
      </c>
      <c r="O488" s="55">
        <f t="shared" ca="1" si="102"/>
        <v>9.5541255152516852E-2</v>
      </c>
      <c r="P488" s="33">
        <f t="shared" ca="1" si="110"/>
        <v>6.4213381614545359E-3</v>
      </c>
    </row>
    <row r="489" spans="4:16">
      <c r="D489" s="63">
        <f t="shared" si="99"/>
        <v>0</v>
      </c>
      <c r="E489" s="63">
        <f t="shared" si="99"/>
        <v>0</v>
      </c>
      <c r="F489" s="55">
        <f t="shared" si="104"/>
        <v>0</v>
      </c>
      <c r="G489" s="55">
        <f t="shared" si="105"/>
        <v>0</v>
      </c>
      <c r="H489" s="55">
        <f t="shared" si="106"/>
        <v>0</v>
      </c>
      <c r="I489" s="55">
        <f t="shared" si="107"/>
        <v>0</v>
      </c>
      <c r="J489" s="55">
        <f t="shared" si="108"/>
        <v>0</v>
      </c>
      <c r="K489" s="55">
        <f t="shared" ca="1" si="103"/>
        <v>-6.4213381614545359E-3</v>
      </c>
      <c r="L489" s="55">
        <f t="shared" ca="1" si="109"/>
        <v>4.123358378375232E-5</v>
      </c>
      <c r="M489" s="55">
        <f t="shared" ca="1" si="100"/>
        <v>5.5490457762851734E-4</v>
      </c>
      <c r="N489" s="55">
        <f t="shared" ca="1" si="101"/>
        <v>8.1570848129177364E-4</v>
      </c>
      <c r="O489" s="55">
        <f t="shared" ca="1" si="102"/>
        <v>9.5541255152516852E-2</v>
      </c>
      <c r="P489" s="33">
        <f t="shared" ca="1" si="110"/>
        <v>6.4213381614545359E-3</v>
      </c>
    </row>
    <row r="490" spans="4:16">
      <c r="D490" s="63">
        <f t="shared" si="99"/>
        <v>0</v>
      </c>
      <c r="E490" s="63">
        <f t="shared" si="99"/>
        <v>0</v>
      </c>
      <c r="F490" s="55">
        <f t="shared" si="104"/>
        <v>0</v>
      </c>
      <c r="G490" s="55">
        <f t="shared" si="105"/>
        <v>0</v>
      </c>
      <c r="H490" s="55">
        <f t="shared" si="106"/>
        <v>0</v>
      </c>
      <c r="I490" s="55">
        <f t="shared" si="107"/>
        <v>0</v>
      </c>
      <c r="J490" s="55">
        <f t="shared" si="108"/>
        <v>0</v>
      </c>
      <c r="K490" s="55">
        <f t="shared" ca="1" si="103"/>
        <v>-6.4213381614545359E-3</v>
      </c>
      <c r="L490" s="55">
        <f t="shared" ca="1" si="109"/>
        <v>4.123358378375232E-5</v>
      </c>
      <c r="M490" s="55">
        <f t="shared" ca="1" si="100"/>
        <v>5.5490457762851734E-4</v>
      </c>
      <c r="N490" s="55">
        <f t="shared" ca="1" si="101"/>
        <v>8.1570848129177364E-4</v>
      </c>
      <c r="O490" s="55">
        <f t="shared" ca="1" si="102"/>
        <v>9.5541255152516852E-2</v>
      </c>
      <c r="P490" s="33">
        <f t="shared" ca="1" si="110"/>
        <v>6.4213381614545359E-3</v>
      </c>
    </row>
    <row r="491" spans="4:16">
      <c r="D491" s="63">
        <f t="shared" si="99"/>
        <v>0</v>
      </c>
      <c r="E491" s="63">
        <f t="shared" si="99"/>
        <v>0</v>
      </c>
      <c r="F491" s="55">
        <f t="shared" si="104"/>
        <v>0</v>
      </c>
      <c r="G491" s="55">
        <f t="shared" si="105"/>
        <v>0</v>
      </c>
      <c r="H491" s="55">
        <f t="shared" si="106"/>
        <v>0</v>
      </c>
      <c r="I491" s="55">
        <f t="shared" si="107"/>
        <v>0</v>
      </c>
      <c r="J491" s="55">
        <f t="shared" si="108"/>
        <v>0</v>
      </c>
      <c r="K491" s="55">
        <f t="shared" ca="1" si="103"/>
        <v>-6.4213381614545359E-3</v>
      </c>
      <c r="L491" s="55">
        <f t="shared" ca="1" si="109"/>
        <v>4.123358378375232E-5</v>
      </c>
      <c r="M491" s="55">
        <f t="shared" ca="1" si="100"/>
        <v>5.5490457762851734E-4</v>
      </c>
      <c r="N491" s="55">
        <f t="shared" ca="1" si="101"/>
        <v>8.1570848129177364E-4</v>
      </c>
      <c r="O491" s="55">
        <f t="shared" ca="1" si="102"/>
        <v>9.5541255152516852E-2</v>
      </c>
      <c r="P491" s="33">
        <f t="shared" ca="1" si="110"/>
        <v>6.4213381614545359E-3</v>
      </c>
    </row>
    <row r="492" spans="4:16">
      <c r="D492" s="63">
        <f t="shared" si="99"/>
        <v>0</v>
      </c>
      <c r="E492" s="63">
        <f t="shared" si="99"/>
        <v>0</v>
      </c>
      <c r="F492" s="55">
        <f t="shared" si="104"/>
        <v>0</v>
      </c>
      <c r="G492" s="55">
        <f t="shared" si="105"/>
        <v>0</v>
      </c>
      <c r="H492" s="55">
        <f t="shared" si="106"/>
        <v>0</v>
      </c>
      <c r="I492" s="55">
        <f t="shared" si="107"/>
        <v>0</v>
      </c>
      <c r="J492" s="55">
        <f t="shared" si="108"/>
        <v>0</v>
      </c>
      <c r="K492" s="55">
        <f t="shared" ca="1" si="103"/>
        <v>-6.4213381614545359E-3</v>
      </c>
      <c r="L492" s="55">
        <f t="shared" ca="1" si="109"/>
        <v>4.123358378375232E-5</v>
      </c>
      <c r="M492" s="55">
        <f t="shared" ca="1" si="100"/>
        <v>5.5490457762851734E-4</v>
      </c>
      <c r="N492" s="55">
        <f t="shared" ca="1" si="101"/>
        <v>8.1570848129177364E-4</v>
      </c>
      <c r="O492" s="55">
        <f t="shared" ca="1" si="102"/>
        <v>9.5541255152516852E-2</v>
      </c>
      <c r="P492" s="33">
        <f t="shared" ca="1" si="110"/>
        <v>6.4213381614545359E-3</v>
      </c>
    </row>
    <row r="493" spans="4:16">
      <c r="D493" s="63">
        <f t="shared" si="99"/>
        <v>0</v>
      </c>
      <c r="E493" s="63">
        <f t="shared" si="99"/>
        <v>0</v>
      </c>
      <c r="F493" s="55">
        <f t="shared" si="104"/>
        <v>0</v>
      </c>
      <c r="G493" s="55">
        <f t="shared" si="105"/>
        <v>0</v>
      </c>
      <c r="H493" s="55">
        <f t="shared" si="106"/>
        <v>0</v>
      </c>
      <c r="I493" s="55">
        <f t="shared" si="107"/>
        <v>0</v>
      </c>
      <c r="J493" s="55">
        <f t="shared" si="108"/>
        <v>0</v>
      </c>
      <c r="K493" s="55">
        <f t="shared" ca="1" si="103"/>
        <v>-6.4213381614545359E-3</v>
      </c>
      <c r="L493" s="55">
        <f t="shared" ca="1" si="109"/>
        <v>4.123358378375232E-5</v>
      </c>
      <c r="M493" s="55">
        <f t="shared" ca="1" si="100"/>
        <v>5.5490457762851734E-4</v>
      </c>
      <c r="N493" s="55">
        <f t="shared" ca="1" si="101"/>
        <v>8.1570848129177364E-4</v>
      </c>
      <c r="O493" s="55">
        <f t="shared" ca="1" si="102"/>
        <v>9.5541255152516852E-2</v>
      </c>
      <c r="P493" s="33">
        <f t="shared" ca="1" si="110"/>
        <v>6.4213381614545359E-3</v>
      </c>
    </row>
    <row r="494" spans="4:16">
      <c r="D494" s="63">
        <f t="shared" si="99"/>
        <v>0</v>
      </c>
      <c r="E494" s="63">
        <f t="shared" si="99"/>
        <v>0</v>
      </c>
      <c r="F494" s="55">
        <f t="shared" si="104"/>
        <v>0</v>
      </c>
      <c r="G494" s="55">
        <f t="shared" si="105"/>
        <v>0</v>
      </c>
      <c r="H494" s="55">
        <f t="shared" si="106"/>
        <v>0</v>
      </c>
      <c r="I494" s="55">
        <f t="shared" si="107"/>
        <v>0</v>
      </c>
      <c r="J494" s="55">
        <f t="shared" si="108"/>
        <v>0</v>
      </c>
      <c r="K494" s="55">
        <f t="shared" ca="1" si="103"/>
        <v>-6.4213381614545359E-3</v>
      </c>
      <c r="L494" s="55">
        <f t="shared" ca="1" si="109"/>
        <v>4.123358378375232E-5</v>
      </c>
      <c r="M494" s="55">
        <f t="shared" ca="1" si="100"/>
        <v>5.5490457762851734E-4</v>
      </c>
      <c r="N494" s="55">
        <f t="shared" ca="1" si="101"/>
        <v>8.1570848129177364E-4</v>
      </c>
      <c r="O494" s="55">
        <f t="shared" ca="1" si="102"/>
        <v>9.5541255152516852E-2</v>
      </c>
      <c r="P494" s="33">
        <f t="shared" ca="1" si="110"/>
        <v>6.4213381614545359E-3</v>
      </c>
    </row>
    <row r="495" spans="4:16">
      <c r="D495" s="63">
        <f t="shared" si="99"/>
        <v>0</v>
      </c>
      <c r="E495" s="63">
        <f t="shared" si="99"/>
        <v>0</v>
      </c>
      <c r="F495" s="55">
        <f t="shared" si="104"/>
        <v>0</v>
      </c>
      <c r="G495" s="55">
        <f t="shared" si="105"/>
        <v>0</v>
      </c>
      <c r="H495" s="55">
        <f t="shared" si="106"/>
        <v>0</v>
      </c>
      <c r="I495" s="55">
        <f t="shared" si="107"/>
        <v>0</v>
      </c>
      <c r="J495" s="55">
        <f t="shared" si="108"/>
        <v>0</v>
      </c>
      <c r="K495" s="55">
        <f t="shared" ca="1" si="103"/>
        <v>-6.4213381614545359E-3</v>
      </c>
      <c r="L495" s="55">
        <f t="shared" ca="1" si="109"/>
        <v>4.123358378375232E-5</v>
      </c>
      <c r="M495" s="55">
        <f t="shared" ca="1" si="100"/>
        <v>5.5490457762851734E-4</v>
      </c>
      <c r="N495" s="55">
        <f t="shared" ca="1" si="101"/>
        <v>8.1570848129177364E-4</v>
      </c>
      <c r="O495" s="55">
        <f t="shared" ca="1" si="102"/>
        <v>9.5541255152516852E-2</v>
      </c>
      <c r="P495" s="33">
        <f t="shared" ca="1" si="110"/>
        <v>6.4213381614545359E-3</v>
      </c>
    </row>
    <row r="496" spans="4:16">
      <c r="D496" s="63">
        <f t="shared" si="99"/>
        <v>0</v>
      </c>
      <c r="E496" s="63">
        <f t="shared" si="99"/>
        <v>0</v>
      </c>
      <c r="F496" s="55">
        <f t="shared" si="104"/>
        <v>0</v>
      </c>
      <c r="G496" s="55">
        <f t="shared" si="105"/>
        <v>0</v>
      </c>
      <c r="H496" s="55">
        <f t="shared" si="106"/>
        <v>0</v>
      </c>
      <c r="I496" s="55">
        <f t="shared" si="107"/>
        <v>0</v>
      </c>
      <c r="J496" s="55">
        <f t="shared" si="108"/>
        <v>0</v>
      </c>
      <c r="K496" s="55">
        <f t="shared" ca="1" si="103"/>
        <v>-6.4213381614545359E-3</v>
      </c>
      <c r="L496" s="55">
        <f t="shared" ca="1" si="109"/>
        <v>4.123358378375232E-5</v>
      </c>
      <c r="M496" s="55">
        <f t="shared" ca="1" si="100"/>
        <v>5.5490457762851734E-4</v>
      </c>
      <c r="N496" s="55">
        <f t="shared" ca="1" si="101"/>
        <v>8.1570848129177364E-4</v>
      </c>
      <c r="O496" s="55">
        <f t="shared" ca="1" si="102"/>
        <v>9.5541255152516852E-2</v>
      </c>
      <c r="P496" s="33">
        <f t="shared" ca="1" si="110"/>
        <v>6.4213381614545359E-3</v>
      </c>
    </row>
    <row r="497" spans="4:16">
      <c r="D497" s="63">
        <f t="shared" ref="D497:E560" si="111">A497/A$18</f>
        <v>0</v>
      </c>
      <c r="E497" s="63">
        <f t="shared" si="111"/>
        <v>0</v>
      </c>
      <c r="F497" s="55">
        <f t="shared" si="104"/>
        <v>0</v>
      </c>
      <c r="G497" s="55">
        <f t="shared" si="105"/>
        <v>0</v>
      </c>
      <c r="H497" s="55">
        <f t="shared" si="106"/>
        <v>0</v>
      </c>
      <c r="I497" s="55">
        <f t="shared" si="107"/>
        <v>0</v>
      </c>
      <c r="J497" s="55">
        <f t="shared" si="108"/>
        <v>0</v>
      </c>
      <c r="K497" s="55">
        <f t="shared" ca="1" si="103"/>
        <v>-6.4213381614545359E-3</v>
      </c>
      <c r="L497" s="55">
        <f t="shared" ca="1" si="109"/>
        <v>4.123358378375232E-5</v>
      </c>
      <c r="M497" s="55">
        <f t="shared" ca="1" si="100"/>
        <v>5.5490457762851734E-4</v>
      </c>
      <c r="N497" s="55">
        <f t="shared" ca="1" si="101"/>
        <v>8.1570848129177364E-4</v>
      </c>
      <c r="O497" s="55">
        <f t="shared" ca="1" si="102"/>
        <v>9.5541255152516852E-2</v>
      </c>
      <c r="P497" s="33">
        <f t="shared" ca="1" si="110"/>
        <v>6.4213381614545359E-3</v>
      </c>
    </row>
    <row r="498" spans="4:16">
      <c r="D498" s="63">
        <f t="shared" si="111"/>
        <v>0</v>
      </c>
      <c r="E498" s="63">
        <f t="shared" si="111"/>
        <v>0</v>
      </c>
      <c r="F498" s="55">
        <f t="shared" si="104"/>
        <v>0</v>
      </c>
      <c r="G498" s="55">
        <f t="shared" si="105"/>
        <v>0</v>
      </c>
      <c r="H498" s="55">
        <f t="shared" si="106"/>
        <v>0</v>
      </c>
      <c r="I498" s="55">
        <f t="shared" si="107"/>
        <v>0</v>
      </c>
      <c r="J498" s="55">
        <f t="shared" si="108"/>
        <v>0</v>
      </c>
      <c r="K498" s="55">
        <f t="shared" ca="1" si="103"/>
        <v>-6.4213381614545359E-3</v>
      </c>
      <c r="L498" s="55">
        <f t="shared" ca="1" si="109"/>
        <v>4.123358378375232E-5</v>
      </c>
      <c r="M498" s="55">
        <f t="shared" ca="1" si="100"/>
        <v>5.5490457762851734E-4</v>
      </c>
      <c r="N498" s="55">
        <f t="shared" ca="1" si="101"/>
        <v>8.1570848129177364E-4</v>
      </c>
      <c r="O498" s="55">
        <f t="shared" ca="1" si="102"/>
        <v>9.5541255152516852E-2</v>
      </c>
      <c r="P498" s="33">
        <f t="shared" ca="1" si="110"/>
        <v>6.4213381614545359E-3</v>
      </c>
    </row>
    <row r="499" spans="4:16">
      <c r="D499" s="63">
        <f t="shared" si="111"/>
        <v>0</v>
      </c>
      <c r="E499" s="63">
        <f t="shared" si="111"/>
        <v>0</v>
      </c>
      <c r="F499" s="55">
        <f t="shared" si="104"/>
        <v>0</v>
      </c>
      <c r="G499" s="55">
        <f t="shared" si="105"/>
        <v>0</v>
      </c>
      <c r="H499" s="55">
        <f t="shared" si="106"/>
        <v>0</v>
      </c>
      <c r="I499" s="55">
        <f t="shared" si="107"/>
        <v>0</v>
      </c>
      <c r="J499" s="55">
        <f t="shared" si="108"/>
        <v>0</v>
      </c>
      <c r="K499" s="55">
        <f t="shared" ca="1" si="103"/>
        <v>-6.4213381614545359E-3</v>
      </c>
      <c r="L499" s="55">
        <f t="shared" ca="1" si="109"/>
        <v>4.123358378375232E-5</v>
      </c>
      <c r="M499" s="55">
        <f t="shared" ca="1" si="100"/>
        <v>5.5490457762851734E-4</v>
      </c>
      <c r="N499" s="55">
        <f t="shared" ca="1" si="101"/>
        <v>8.1570848129177364E-4</v>
      </c>
      <c r="O499" s="55">
        <f t="shared" ca="1" si="102"/>
        <v>9.5541255152516852E-2</v>
      </c>
      <c r="P499" s="33">
        <f t="shared" ca="1" si="110"/>
        <v>6.4213381614545359E-3</v>
      </c>
    </row>
    <row r="500" spans="4:16">
      <c r="D500" s="63">
        <f t="shared" si="111"/>
        <v>0</v>
      </c>
      <c r="E500" s="63">
        <f t="shared" si="111"/>
        <v>0</v>
      </c>
      <c r="F500" s="55">
        <f t="shared" si="104"/>
        <v>0</v>
      </c>
      <c r="G500" s="55">
        <f t="shared" si="105"/>
        <v>0</v>
      </c>
      <c r="H500" s="55">
        <f t="shared" si="106"/>
        <v>0</v>
      </c>
      <c r="I500" s="55">
        <f t="shared" si="107"/>
        <v>0</v>
      </c>
      <c r="J500" s="55">
        <f t="shared" si="108"/>
        <v>0</v>
      </c>
      <c r="K500" s="55">
        <f t="shared" ca="1" si="103"/>
        <v>-6.4213381614545359E-3</v>
      </c>
      <c r="L500" s="55">
        <f t="shared" ca="1" si="109"/>
        <v>4.123358378375232E-5</v>
      </c>
      <c r="M500" s="55">
        <f t="shared" ca="1" si="100"/>
        <v>5.5490457762851734E-4</v>
      </c>
      <c r="N500" s="55">
        <f t="shared" ca="1" si="101"/>
        <v>8.1570848129177364E-4</v>
      </c>
      <c r="O500" s="55">
        <f t="shared" ca="1" si="102"/>
        <v>9.5541255152516852E-2</v>
      </c>
      <c r="P500" s="33">
        <f t="shared" ca="1" si="110"/>
        <v>6.4213381614545359E-3</v>
      </c>
    </row>
    <row r="501" spans="4:16">
      <c r="D501" s="63">
        <f t="shared" si="111"/>
        <v>0</v>
      </c>
      <c r="E501" s="63">
        <f t="shared" si="111"/>
        <v>0</v>
      </c>
      <c r="F501" s="55">
        <f t="shared" si="104"/>
        <v>0</v>
      </c>
      <c r="G501" s="55">
        <f t="shared" si="105"/>
        <v>0</v>
      </c>
      <c r="H501" s="55">
        <f t="shared" si="106"/>
        <v>0</v>
      </c>
      <c r="I501" s="55">
        <f t="shared" si="107"/>
        <v>0</v>
      </c>
      <c r="J501" s="55">
        <f t="shared" si="108"/>
        <v>0</v>
      </c>
      <c r="K501" s="55">
        <f t="shared" ca="1" si="103"/>
        <v>-6.4213381614545359E-3</v>
      </c>
      <c r="L501" s="55">
        <f t="shared" ca="1" si="109"/>
        <v>4.123358378375232E-5</v>
      </c>
      <c r="M501" s="55">
        <f t="shared" ca="1" si="100"/>
        <v>5.5490457762851734E-4</v>
      </c>
      <c r="N501" s="55">
        <f t="shared" ca="1" si="101"/>
        <v>8.1570848129177364E-4</v>
      </c>
      <c r="O501" s="55">
        <f t="shared" ca="1" si="102"/>
        <v>9.5541255152516852E-2</v>
      </c>
      <c r="P501" s="33">
        <f t="shared" ca="1" si="110"/>
        <v>6.4213381614545359E-3</v>
      </c>
    </row>
    <row r="502" spans="4:16">
      <c r="D502" s="63">
        <f t="shared" si="111"/>
        <v>0</v>
      </c>
      <c r="E502" s="63">
        <f t="shared" si="111"/>
        <v>0</v>
      </c>
      <c r="F502" s="55">
        <f t="shared" si="104"/>
        <v>0</v>
      </c>
      <c r="G502" s="55">
        <f t="shared" si="105"/>
        <v>0</v>
      </c>
      <c r="H502" s="55">
        <f t="shared" si="106"/>
        <v>0</v>
      </c>
      <c r="I502" s="55">
        <f t="shared" si="107"/>
        <v>0</v>
      </c>
      <c r="J502" s="55">
        <f t="shared" si="108"/>
        <v>0</v>
      </c>
      <c r="K502" s="55">
        <f t="shared" ca="1" si="103"/>
        <v>-6.4213381614545359E-3</v>
      </c>
      <c r="L502" s="55">
        <f t="shared" ca="1" si="109"/>
        <v>4.123358378375232E-5</v>
      </c>
      <c r="M502" s="55">
        <f t="shared" ca="1" si="100"/>
        <v>5.5490457762851734E-4</v>
      </c>
      <c r="N502" s="55">
        <f t="shared" ca="1" si="101"/>
        <v>8.1570848129177364E-4</v>
      </c>
      <c r="O502" s="55">
        <f t="shared" ca="1" si="102"/>
        <v>9.5541255152516852E-2</v>
      </c>
      <c r="P502" s="33">
        <f t="shared" ca="1" si="110"/>
        <v>6.4213381614545359E-3</v>
      </c>
    </row>
    <row r="503" spans="4:16">
      <c r="D503" s="63">
        <f t="shared" si="111"/>
        <v>0</v>
      </c>
      <c r="E503" s="63">
        <f t="shared" si="111"/>
        <v>0</v>
      </c>
      <c r="F503" s="55">
        <f t="shared" si="104"/>
        <v>0</v>
      </c>
      <c r="G503" s="55">
        <f t="shared" si="105"/>
        <v>0</v>
      </c>
      <c r="H503" s="55">
        <f t="shared" si="106"/>
        <v>0</v>
      </c>
      <c r="I503" s="55">
        <f t="shared" si="107"/>
        <v>0</v>
      </c>
      <c r="J503" s="55">
        <f t="shared" si="108"/>
        <v>0</v>
      </c>
      <c r="K503" s="55">
        <f t="shared" ca="1" si="103"/>
        <v>-6.4213381614545359E-3</v>
      </c>
      <c r="L503" s="55">
        <f t="shared" ca="1" si="109"/>
        <v>4.123358378375232E-5</v>
      </c>
      <c r="M503" s="55">
        <f t="shared" ca="1" si="100"/>
        <v>5.5490457762851734E-4</v>
      </c>
      <c r="N503" s="55">
        <f t="shared" ca="1" si="101"/>
        <v>8.1570848129177364E-4</v>
      </c>
      <c r="O503" s="55">
        <f t="shared" ca="1" si="102"/>
        <v>9.5541255152516852E-2</v>
      </c>
      <c r="P503" s="33">
        <f t="shared" ca="1" si="110"/>
        <v>6.4213381614545359E-3</v>
      </c>
    </row>
    <row r="504" spans="4:16">
      <c r="D504" s="63">
        <f t="shared" si="111"/>
        <v>0</v>
      </c>
      <c r="E504" s="63">
        <f t="shared" si="111"/>
        <v>0</v>
      </c>
      <c r="F504" s="55">
        <f t="shared" si="104"/>
        <v>0</v>
      </c>
      <c r="G504" s="55">
        <f t="shared" si="105"/>
        <v>0</v>
      </c>
      <c r="H504" s="55">
        <f t="shared" si="106"/>
        <v>0</v>
      </c>
      <c r="I504" s="55">
        <f t="shared" si="107"/>
        <v>0</v>
      </c>
      <c r="J504" s="55">
        <f t="shared" si="108"/>
        <v>0</v>
      </c>
      <c r="K504" s="55">
        <f t="shared" ca="1" si="103"/>
        <v>-6.4213381614545359E-3</v>
      </c>
      <c r="L504" s="55">
        <f t="shared" ca="1" si="109"/>
        <v>4.123358378375232E-5</v>
      </c>
      <c r="M504" s="55">
        <f t="shared" ca="1" si="100"/>
        <v>5.5490457762851734E-4</v>
      </c>
      <c r="N504" s="55">
        <f t="shared" ca="1" si="101"/>
        <v>8.1570848129177364E-4</v>
      </c>
      <c r="O504" s="55">
        <f t="shared" ca="1" si="102"/>
        <v>9.5541255152516852E-2</v>
      </c>
      <c r="P504" s="33">
        <f t="shared" ca="1" si="110"/>
        <v>6.4213381614545359E-3</v>
      </c>
    </row>
    <row r="505" spans="4:16">
      <c r="D505" s="63">
        <f t="shared" si="111"/>
        <v>0</v>
      </c>
      <c r="E505" s="63">
        <f t="shared" si="111"/>
        <v>0</v>
      </c>
      <c r="F505" s="55">
        <f t="shared" si="104"/>
        <v>0</v>
      </c>
      <c r="G505" s="55">
        <f t="shared" si="105"/>
        <v>0</v>
      </c>
      <c r="H505" s="55">
        <f t="shared" si="106"/>
        <v>0</v>
      </c>
      <c r="I505" s="55">
        <f t="shared" si="107"/>
        <v>0</v>
      </c>
      <c r="J505" s="55">
        <f t="shared" si="108"/>
        <v>0</v>
      </c>
      <c r="K505" s="55">
        <f t="shared" ca="1" si="103"/>
        <v>-6.4213381614545359E-3</v>
      </c>
      <c r="L505" s="55">
        <f t="shared" ca="1" si="109"/>
        <v>4.123358378375232E-5</v>
      </c>
      <c r="M505" s="55">
        <f t="shared" ca="1" si="100"/>
        <v>5.5490457762851734E-4</v>
      </c>
      <c r="N505" s="55">
        <f t="shared" ca="1" si="101"/>
        <v>8.1570848129177364E-4</v>
      </c>
      <c r="O505" s="55">
        <f t="shared" ca="1" si="102"/>
        <v>9.5541255152516852E-2</v>
      </c>
      <c r="P505" s="33">
        <f t="shared" ca="1" si="110"/>
        <v>6.4213381614545359E-3</v>
      </c>
    </row>
    <row r="506" spans="4:16">
      <c r="D506" s="63">
        <f t="shared" si="111"/>
        <v>0</v>
      </c>
      <c r="E506" s="63">
        <f t="shared" si="111"/>
        <v>0</v>
      </c>
      <c r="F506" s="55">
        <f t="shared" si="104"/>
        <v>0</v>
      </c>
      <c r="G506" s="55">
        <f t="shared" si="105"/>
        <v>0</v>
      </c>
      <c r="H506" s="55">
        <f t="shared" si="106"/>
        <v>0</v>
      </c>
      <c r="I506" s="55">
        <f t="shared" si="107"/>
        <v>0</v>
      </c>
      <c r="J506" s="55">
        <f t="shared" si="108"/>
        <v>0</v>
      </c>
      <c r="K506" s="55">
        <f t="shared" ca="1" si="103"/>
        <v>-6.4213381614545359E-3</v>
      </c>
      <c r="L506" s="55">
        <f t="shared" ca="1" si="109"/>
        <v>4.123358378375232E-5</v>
      </c>
      <c r="M506" s="55">
        <f t="shared" ca="1" si="100"/>
        <v>5.5490457762851734E-4</v>
      </c>
      <c r="N506" s="55">
        <f t="shared" ca="1" si="101"/>
        <v>8.1570848129177364E-4</v>
      </c>
      <c r="O506" s="55">
        <f t="shared" ca="1" si="102"/>
        <v>9.5541255152516852E-2</v>
      </c>
      <c r="P506" s="33">
        <f t="shared" ca="1" si="110"/>
        <v>6.4213381614545359E-3</v>
      </c>
    </row>
    <row r="507" spans="4:16">
      <c r="D507" s="63">
        <f t="shared" si="111"/>
        <v>0</v>
      </c>
      <c r="E507" s="63">
        <f t="shared" si="111"/>
        <v>0</v>
      </c>
      <c r="F507" s="55">
        <f t="shared" si="104"/>
        <v>0</v>
      </c>
      <c r="G507" s="55">
        <f t="shared" si="105"/>
        <v>0</v>
      </c>
      <c r="H507" s="55">
        <f t="shared" si="106"/>
        <v>0</v>
      </c>
      <c r="I507" s="55">
        <f t="shared" si="107"/>
        <v>0</v>
      </c>
      <c r="J507" s="55">
        <f t="shared" si="108"/>
        <v>0</v>
      </c>
      <c r="K507" s="55">
        <f t="shared" ca="1" si="103"/>
        <v>-6.4213381614545359E-3</v>
      </c>
      <c r="L507" s="55">
        <f t="shared" ca="1" si="109"/>
        <v>4.123358378375232E-5</v>
      </c>
      <c r="M507" s="55">
        <f t="shared" ca="1" si="100"/>
        <v>5.5490457762851734E-4</v>
      </c>
      <c r="N507" s="55">
        <f t="shared" ca="1" si="101"/>
        <v>8.1570848129177364E-4</v>
      </c>
      <c r="O507" s="55">
        <f t="shared" ca="1" si="102"/>
        <v>9.5541255152516852E-2</v>
      </c>
      <c r="P507" s="33">
        <f t="shared" ca="1" si="110"/>
        <v>6.4213381614545359E-3</v>
      </c>
    </row>
    <row r="508" spans="4:16">
      <c r="D508" s="63">
        <f t="shared" si="111"/>
        <v>0</v>
      </c>
      <c r="E508" s="63">
        <f t="shared" si="111"/>
        <v>0</v>
      </c>
      <c r="F508" s="55">
        <f t="shared" si="104"/>
        <v>0</v>
      </c>
      <c r="G508" s="55">
        <f t="shared" si="105"/>
        <v>0</v>
      </c>
      <c r="H508" s="55">
        <f t="shared" si="106"/>
        <v>0</v>
      </c>
      <c r="I508" s="55">
        <f t="shared" si="107"/>
        <v>0</v>
      </c>
      <c r="J508" s="55">
        <f t="shared" si="108"/>
        <v>0</v>
      </c>
      <c r="K508" s="55">
        <f t="shared" ca="1" si="103"/>
        <v>-6.4213381614545359E-3</v>
      </c>
      <c r="L508" s="55">
        <f t="shared" ca="1" si="109"/>
        <v>4.123358378375232E-5</v>
      </c>
      <c r="M508" s="55">
        <f t="shared" ref="M508:M571" ca="1" si="112">(M$1-M$2*D508+M$3*F508)^2</f>
        <v>5.5490457762851734E-4</v>
      </c>
      <c r="N508" s="55">
        <f t="shared" ref="N508:N571" ca="1" si="113">(-M$2+M$4*D508-M$5*F508)^2</f>
        <v>8.1570848129177364E-4</v>
      </c>
      <c r="O508" s="55">
        <f t="shared" ref="O508:O571" ca="1" si="114">+(M$3-D508*M$5+F508*M$6)^2</f>
        <v>9.5541255152516852E-2</v>
      </c>
      <c r="P508" s="33">
        <f t="shared" ca="1" si="110"/>
        <v>6.4213381614545359E-3</v>
      </c>
    </row>
    <row r="509" spans="4:16">
      <c r="D509" s="63">
        <f t="shared" si="111"/>
        <v>0</v>
      </c>
      <c r="E509" s="63">
        <f t="shared" si="111"/>
        <v>0</v>
      </c>
      <c r="F509" s="55">
        <f t="shared" si="104"/>
        <v>0</v>
      </c>
      <c r="G509" s="55">
        <f t="shared" si="105"/>
        <v>0</v>
      </c>
      <c r="H509" s="55">
        <f t="shared" si="106"/>
        <v>0</v>
      </c>
      <c r="I509" s="55">
        <f t="shared" si="107"/>
        <v>0</v>
      </c>
      <c r="J509" s="55">
        <f t="shared" si="108"/>
        <v>0</v>
      </c>
      <c r="K509" s="55">
        <f t="shared" ca="1" si="103"/>
        <v>-6.4213381614545359E-3</v>
      </c>
      <c r="L509" s="55">
        <f t="shared" ca="1" si="109"/>
        <v>4.123358378375232E-5</v>
      </c>
      <c r="M509" s="55">
        <f t="shared" ca="1" si="112"/>
        <v>5.5490457762851734E-4</v>
      </c>
      <c r="N509" s="55">
        <f t="shared" ca="1" si="113"/>
        <v>8.1570848129177364E-4</v>
      </c>
      <c r="O509" s="55">
        <f t="shared" ca="1" si="114"/>
        <v>9.5541255152516852E-2</v>
      </c>
      <c r="P509" s="33">
        <f t="shared" ca="1" si="110"/>
        <v>6.4213381614545359E-3</v>
      </c>
    </row>
    <row r="510" spans="4:16">
      <c r="D510" s="63">
        <f t="shared" si="111"/>
        <v>0</v>
      </c>
      <c r="E510" s="63">
        <f t="shared" si="111"/>
        <v>0</v>
      </c>
      <c r="F510" s="55">
        <f t="shared" si="104"/>
        <v>0</v>
      </c>
      <c r="G510" s="55">
        <f t="shared" si="105"/>
        <v>0</v>
      </c>
      <c r="H510" s="55">
        <f t="shared" si="106"/>
        <v>0</v>
      </c>
      <c r="I510" s="55">
        <f t="shared" si="107"/>
        <v>0</v>
      </c>
      <c r="J510" s="55">
        <f t="shared" si="108"/>
        <v>0</v>
      </c>
      <c r="K510" s="55">
        <f t="shared" ca="1" si="103"/>
        <v>-6.4213381614545359E-3</v>
      </c>
      <c r="L510" s="55">
        <f t="shared" ca="1" si="109"/>
        <v>4.123358378375232E-5</v>
      </c>
      <c r="M510" s="55">
        <f t="shared" ca="1" si="112"/>
        <v>5.5490457762851734E-4</v>
      </c>
      <c r="N510" s="55">
        <f t="shared" ca="1" si="113"/>
        <v>8.1570848129177364E-4</v>
      </c>
      <c r="O510" s="55">
        <f t="shared" ca="1" si="114"/>
        <v>9.5541255152516852E-2</v>
      </c>
      <c r="P510" s="33">
        <f t="shared" ca="1" si="110"/>
        <v>6.4213381614545359E-3</v>
      </c>
    </row>
    <row r="511" spans="4:16">
      <c r="D511" s="63">
        <f t="shared" si="111"/>
        <v>0</v>
      </c>
      <c r="E511" s="63">
        <f t="shared" si="111"/>
        <v>0</v>
      </c>
      <c r="F511" s="55">
        <f t="shared" si="104"/>
        <v>0</v>
      </c>
      <c r="G511" s="55">
        <f t="shared" si="105"/>
        <v>0</v>
      </c>
      <c r="H511" s="55">
        <f t="shared" si="106"/>
        <v>0</v>
      </c>
      <c r="I511" s="55">
        <f t="shared" si="107"/>
        <v>0</v>
      </c>
      <c r="J511" s="55">
        <f t="shared" si="108"/>
        <v>0</v>
      </c>
      <c r="K511" s="55">
        <f t="shared" ca="1" si="103"/>
        <v>-6.4213381614545359E-3</v>
      </c>
      <c r="L511" s="55">
        <f t="shared" ca="1" si="109"/>
        <v>4.123358378375232E-5</v>
      </c>
      <c r="M511" s="55">
        <f t="shared" ca="1" si="112"/>
        <v>5.5490457762851734E-4</v>
      </c>
      <c r="N511" s="55">
        <f t="shared" ca="1" si="113"/>
        <v>8.1570848129177364E-4</v>
      </c>
      <c r="O511" s="55">
        <f t="shared" ca="1" si="114"/>
        <v>9.5541255152516852E-2</v>
      </c>
      <c r="P511" s="33">
        <f t="shared" ca="1" si="110"/>
        <v>6.4213381614545359E-3</v>
      </c>
    </row>
    <row r="512" spans="4:16">
      <c r="D512" s="63">
        <f t="shared" si="111"/>
        <v>0</v>
      </c>
      <c r="E512" s="63">
        <f t="shared" si="111"/>
        <v>0</v>
      </c>
      <c r="F512" s="55">
        <f t="shared" si="104"/>
        <v>0</v>
      </c>
      <c r="G512" s="55">
        <f t="shared" si="105"/>
        <v>0</v>
      </c>
      <c r="H512" s="55">
        <f t="shared" si="106"/>
        <v>0</v>
      </c>
      <c r="I512" s="55">
        <f t="shared" si="107"/>
        <v>0</v>
      </c>
      <c r="J512" s="55">
        <f t="shared" si="108"/>
        <v>0</v>
      </c>
      <c r="K512" s="55">
        <f t="shared" ca="1" si="103"/>
        <v>-6.4213381614545359E-3</v>
      </c>
      <c r="L512" s="55">
        <f t="shared" ca="1" si="109"/>
        <v>4.123358378375232E-5</v>
      </c>
      <c r="M512" s="55">
        <f t="shared" ca="1" si="112"/>
        <v>5.5490457762851734E-4</v>
      </c>
      <c r="N512" s="55">
        <f t="shared" ca="1" si="113"/>
        <v>8.1570848129177364E-4</v>
      </c>
      <c r="O512" s="55">
        <f t="shared" ca="1" si="114"/>
        <v>9.5541255152516852E-2</v>
      </c>
      <c r="P512" s="33">
        <f t="shared" ca="1" si="110"/>
        <v>6.4213381614545359E-3</v>
      </c>
    </row>
    <row r="513" spans="4:16">
      <c r="D513" s="63">
        <f t="shared" si="111"/>
        <v>0</v>
      </c>
      <c r="E513" s="63">
        <f t="shared" si="111"/>
        <v>0</v>
      </c>
      <c r="F513" s="55">
        <f t="shared" si="104"/>
        <v>0</v>
      </c>
      <c r="G513" s="55">
        <f t="shared" si="105"/>
        <v>0</v>
      </c>
      <c r="H513" s="55">
        <f t="shared" si="106"/>
        <v>0</v>
      </c>
      <c r="I513" s="55">
        <f t="shared" si="107"/>
        <v>0</v>
      </c>
      <c r="J513" s="55">
        <f t="shared" si="108"/>
        <v>0</v>
      </c>
      <c r="K513" s="55">
        <f t="shared" ca="1" si="103"/>
        <v>-6.4213381614545359E-3</v>
      </c>
      <c r="L513" s="55">
        <f t="shared" ca="1" si="109"/>
        <v>4.123358378375232E-5</v>
      </c>
      <c r="M513" s="55">
        <f t="shared" ca="1" si="112"/>
        <v>5.5490457762851734E-4</v>
      </c>
      <c r="N513" s="55">
        <f t="shared" ca="1" si="113"/>
        <v>8.1570848129177364E-4</v>
      </c>
      <c r="O513" s="55">
        <f t="shared" ca="1" si="114"/>
        <v>9.5541255152516852E-2</v>
      </c>
      <c r="P513" s="33">
        <f t="shared" ca="1" si="110"/>
        <v>6.4213381614545359E-3</v>
      </c>
    </row>
    <row r="514" spans="4:16">
      <c r="D514" s="63">
        <f t="shared" si="111"/>
        <v>0</v>
      </c>
      <c r="E514" s="63">
        <f t="shared" si="111"/>
        <v>0</v>
      </c>
      <c r="F514" s="55">
        <f t="shared" si="104"/>
        <v>0</v>
      </c>
      <c r="G514" s="55">
        <f t="shared" si="105"/>
        <v>0</v>
      </c>
      <c r="H514" s="55">
        <f t="shared" si="106"/>
        <v>0</v>
      </c>
      <c r="I514" s="55">
        <f t="shared" si="107"/>
        <v>0</v>
      </c>
      <c r="J514" s="55">
        <f t="shared" si="108"/>
        <v>0</v>
      </c>
      <c r="K514" s="55">
        <f t="shared" ca="1" si="103"/>
        <v>-6.4213381614545359E-3</v>
      </c>
      <c r="L514" s="55">
        <f t="shared" ca="1" si="109"/>
        <v>4.123358378375232E-5</v>
      </c>
      <c r="M514" s="55">
        <f t="shared" ca="1" si="112"/>
        <v>5.5490457762851734E-4</v>
      </c>
      <c r="N514" s="55">
        <f t="shared" ca="1" si="113"/>
        <v>8.1570848129177364E-4</v>
      </c>
      <c r="O514" s="55">
        <f t="shared" ca="1" si="114"/>
        <v>9.5541255152516852E-2</v>
      </c>
      <c r="P514" s="33">
        <f t="shared" ca="1" si="110"/>
        <v>6.4213381614545359E-3</v>
      </c>
    </row>
    <row r="515" spans="4:16">
      <c r="D515" s="63">
        <f t="shared" si="111"/>
        <v>0</v>
      </c>
      <c r="E515" s="63">
        <f t="shared" si="111"/>
        <v>0</v>
      </c>
      <c r="F515" s="55">
        <f t="shared" si="104"/>
        <v>0</v>
      </c>
      <c r="G515" s="55">
        <f t="shared" si="105"/>
        <v>0</v>
      </c>
      <c r="H515" s="55">
        <f t="shared" si="106"/>
        <v>0</v>
      </c>
      <c r="I515" s="55">
        <f t="shared" si="107"/>
        <v>0</v>
      </c>
      <c r="J515" s="55">
        <f t="shared" si="108"/>
        <v>0</v>
      </c>
      <c r="K515" s="55">
        <f t="shared" ca="1" si="103"/>
        <v>-6.4213381614545359E-3</v>
      </c>
      <c r="L515" s="55">
        <f t="shared" ca="1" si="109"/>
        <v>4.123358378375232E-5</v>
      </c>
      <c r="M515" s="55">
        <f t="shared" ca="1" si="112"/>
        <v>5.5490457762851734E-4</v>
      </c>
      <c r="N515" s="55">
        <f t="shared" ca="1" si="113"/>
        <v>8.1570848129177364E-4</v>
      </c>
      <c r="O515" s="55">
        <f t="shared" ca="1" si="114"/>
        <v>9.5541255152516852E-2</v>
      </c>
      <c r="P515" s="33">
        <f t="shared" ca="1" si="110"/>
        <v>6.4213381614545359E-3</v>
      </c>
    </row>
    <row r="516" spans="4:16">
      <c r="D516" s="63">
        <f t="shared" si="111"/>
        <v>0</v>
      </c>
      <c r="E516" s="63">
        <f t="shared" si="111"/>
        <v>0</v>
      </c>
      <c r="F516" s="55">
        <f t="shared" si="104"/>
        <v>0</v>
      </c>
      <c r="G516" s="55">
        <f t="shared" si="105"/>
        <v>0</v>
      </c>
      <c r="H516" s="55">
        <f t="shared" si="106"/>
        <v>0</v>
      </c>
      <c r="I516" s="55">
        <f t="shared" si="107"/>
        <v>0</v>
      </c>
      <c r="J516" s="55">
        <f t="shared" si="108"/>
        <v>0</v>
      </c>
      <c r="K516" s="55">
        <f t="shared" ca="1" si="103"/>
        <v>-6.4213381614545359E-3</v>
      </c>
      <c r="L516" s="55">
        <f t="shared" ca="1" si="109"/>
        <v>4.123358378375232E-5</v>
      </c>
      <c r="M516" s="55">
        <f t="shared" ca="1" si="112"/>
        <v>5.5490457762851734E-4</v>
      </c>
      <c r="N516" s="55">
        <f t="shared" ca="1" si="113"/>
        <v>8.1570848129177364E-4</v>
      </c>
      <c r="O516" s="55">
        <f t="shared" ca="1" si="114"/>
        <v>9.5541255152516852E-2</v>
      </c>
      <c r="P516" s="33">
        <f t="shared" ca="1" si="110"/>
        <v>6.4213381614545359E-3</v>
      </c>
    </row>
    <row r="517" spans="4:16">
      <c r="D517" s="63">
        <f t="shared" si="111"/>
        <v>0</v>
      </c>
      <c r="E517" s="63">
        <f t="shared" si="111"/>
        <v>0</v>
      </c>
      <c r="F517" s="55">
        <f t="shared" si="104"/>
        <v>0</v>
      </c>
      <c r="G517" s="55">
        <f t="shared" si="105"/>
        <v>0</v>
      </c>
      <c r="H517" s="55">
        <f t="shared" si="106"/>
        <v>0</v>
      </c>
      <c r="I517" s="55">
        <f t="shared" si="107"/>
        <v>0</v>
      </c>
      <c r="J517" s="55">
        <f t="shared" si="108"/>
        <v>0</v>
      </c>
      <c r="K517" s="55">
        <f t="shared" ca="1" si="103"/>
        <v>-6.4213381614545359E-3</v>
      </c>
      <c r="L517" s="55">
        <f t="shared" ca="1" si="109"/>
        <v>4.123358378375232E-5</v>
      </c>
      <c r="M517" s="55">
        <f t="shared" ca="1" si="112"/>
        <v>5.5490457762851734E-4</v>
      </c>
      <c r="N517" s="55">
        <f t="shared" ca="1" si="113"/>
        <v>8.1570848129177364E-4</v>
      </c>
      <c r="O517" s="55">
        <f t="shared" ca="1" si="114"/>
        <v>9.5541255152516852E-2</v>
      </c>
      <c r="P517" s="33">
        <f t="shared" ca="1" si="110"/>
        <v>6.4213381614545359E-3</v>
      </c>
    </row>
    <row r="518" spans="4:16">
      <c r="D518" s="63">
        <f t="shared" si="111"/>
        <v>0</v>
      </c>
      <c r="E518" s="63">
        <f t="shared" si="111"/>
        <v>0</v>
      </c>
      <c r="F518" s="55">
        <f t="shared" si="104"/>
        <v>0</v>
      </c>
      <c r="G518" s="55">
        <f t="shared" si="105"/>
        <v>0</v>
      </c>
      <c r="H518" s="55">
        <f t="shared" si="106"/>
        <v>0</v>
      </c>
      <c r="I518" s="55">
        <f t="shared" si="107"/>
        <v>0</v>
      </c>
      <c r="J518" s="55">
        <f t="shared" si="108"/>
        <v>0</v>
      </c>
      <c r="K518" s="55">
        <f t="shared" ca="1" si="103"/>
        <v>-6.4213381614545359E-3</v>
      </c>
      <c r="L518" s="55">
        <f t="shared" ca="1" si="109"/>
        <v>4.123358378375232E-5</v>
      </c>
      <c r="M518" s="55">
        <f t="shared" ca="1" si="112"/>
        <v>5.5490457762851734E-4</v>
      </c>
      <c r="N518" s="55">
        <f t="shared" ca="1" si="113"/>
        <v>8.1570848129177364E-4</v>
      </c>
      <c r="O518" s="55">
        <f t="shared" ca="1" si="114"/>
        <v>9.5541255152516852E-2</v>
      </c>
      <c r="P518" s="33">
        <f t="shared" ca="1" si="110"/>
        <v>6.4213381614545359E-3</v>
      </c>
    </row>
    <row r="519" spans="4:16">
      <c r="D519" s="63">
        <f t="shared" si="111"/>
        <v>0</v>
      </c>
      <c r="E519" s="63">
        <f t="shared" si="111"/>
        <v>0</v>
      </c>
      <c r="F519" s="55">
        <f t="shared" si="104"/>
        <v>0</v>
      </c>
      <c r="G519" s="55">
        <f t="shared" si="105"/>
        <v>0</v>
      </c>
      <c r="H519" s="55">
        <f t="shared" si="106"/>
        <v>0</v>
      </c>
      <c r="I519" s="55">
        <f t="shared" si="107"/>
        <v>0</v>
      </c>
      <c r="J519" s="55">
        <f t="shared" si="108"/>
        <v>0</v>
      </c>
      <c r="K519" s="55">
        <f t="shared" ca="1" si="103"/>
        <v>-6.4213381614545359E-3</v>
      </c>
      <c r="L519" s="55">
        <f t="shared" ca="1" si="109"/>
        <v>4.123358378375232E-5</v>
      </c>
      <c r="M519" s="55">
        <f t="shared" ca="1" si="112"/>
        <v>5.5490457762851734E-4</v>
      </c>
      <c r="N519" s="55">
        <f t="shared" ca="1" si="113"/>
        <v>8.1570848129177364E-4</v>
      </c>
      <c r="O519" s="55">
        <f t="shared" ca="1" si="114"/>
        <v>9.5541255152516852E-2</v>
      </c>
      <c r="P519" s="33">
        <f t="shared" ca="1" si="110"/>
        <v>6.4213381614545359E-3</v>
      </c>
    </row>
    <row r="520" spans="4:16">
      <c r="D520" s="63">
        <f t="shared" si="111"/>
        <v>0</v>
      </c>
      <c r="E520" s="63">
        <f t="shared" si="111"/>
        <v>0</v>
      </c>
      <c r="F520" s="55">
        <f t="shared" si="104"/>
        <v>0</v>
      </c>
      <c r="G520" s="55">
        <f t="shared" si="105"/>
        <v>0</v>
      </c>
      <c r="H520" s="55">
        <f t="shared" si="106"/>
        <v>0</v>
      </c>
      <c r="I520" s="55">
        <f t="shared" si="107"/>
        <v>0</v>
      </c>
      <c r="J520" s="55">
        <f t="shared" si="108"/>
        <v>0</v>
      </c>
      <c r="K520" s="55">
        <f t="shared" ca="1" si="103"/>
        <v>-6.4213381614545359E-3</v>
      </c>
      <c r="L520" s="55">
        <f t="shared" ca="1" si="109"/>
        <v>4.123358378375232E-5</v>
      </c>
      <c r="M520" s="55">
        <f t="shared" ca="1" si="112"/>
        <v>5.5490457762851734E-4</v>
      </c>
      <c r="N520" s="55">
        <f t="shared" ca="1" si="113"/>
        <v>8.1570848129177364E-4</v>
      </c>
      <c r="O520" s="55">
        <f t="shared" ca="1" si="114"/>
        <v>9.5541255152516852E-2</v>
      </c>
      <c r="P520" s="33">
        <f t="shared" ca="1" si="110"/>
        <v>6.4213381614545359E-3</v>
      </c>
    </row>
    <row r="521" spans="4:16">
      <c r="D521" s="63">
        <f t="shared" si="111"/>
        <v>0</v>
      </c>
      <c r="E521" s="63">
        <f t="shared" si="111"/>
        <v>0</v>
      </c>
      <c r="F521" s="55">
        <f t="shared" si="104"/>
        <v>0</v>
      </c>
      <c r="G521" s="55">
        <f t="shared" si="105"/>
        <v>0</v>
      </c>
      <c r="H521" s="55">
        <f t="shared" si="106"/>
        <v>0</v>
      </c>
      <c r="I521" s="55">
        <f t="shared" si="107"/>
        <v>0</v>
      </c>
      <c r="J521" s="55">
        <f t="shared" si="108"/>
        <v>0</v>
      </c>
      <c r="K521" s="55">
        <f t="shared" ca="1" si="103"/>
        <v>-6.4213381614545359E-3</v>
      </c>
      <c r="L521" s="55">
        <f t="shared" ca="1" si="109"/>
        <v>4.123358378375232E-5</v>
      </c>
      <c r="M521" s="55">
        <f t="shared" ca="1" si="112"/>
        <v>5.5490457762851734E-4</v>
      </c>
      <c r="N521" s="55">
        <f t="shared" ca="1" si="113"/>
        <v>8.1570848129177364E-4</v>
      </c>
      <c r="O521" s="55">
        <f t="shared" ca="1" si="114"/>
        <v>9.5541255152516852E-2</v>
      </c>
      <c r="P521" s="33">
        <f t="shared" ca="1" si="110"/>
        <v>6.4213381614545359E-3</v>
      </c>
    </row>
    <row r="522" spans="4:16">
      <c r="D522" s="63">
        <f t="shared" si="111"/>
        <v>0</v>
      </c>
      <c r="E522" s="63">
        <f t="shared" si="111"/>
        <v>0</v>
      </c>
      <c r="F522" s="55">
        <f t="shared" si="104"/>
        <v>0</v>
      </c>
      <c r="G522" s="55">
        <f t="shared" si="105"/>
        <v>0</v>
      </c>
      <c r="H522" s="55">
        <f t="shared" si="106"/>
        <v>0</v>
      </c>
      <c r="I522" s="55">
        <f t="shared" si="107"/>
        <v>0</v>
      </c>
      <c r="J522" s="55">
        <f t="shared" si="108"/>
        <v>0</v>
      </c>
      <c r="K522" s="55">
        <f t="shared" ca="1" si="103"/>
        <v>-6.4213381614545359E-3</v>
      </c>
      <c r="L522" s="55">
        <f t="shared" ca="1" si="109"/>
        <v>4.123358378375232E-5</v>
      </c>
      <c r="M522" s="55">
        <f t="shared" ca="1" si="112"/>
        <v>5.5490457762851734E-4</v>
      </c>
      <c r="N522" s="55">
        <f t="shared" ca="1" si="113"/>
        <v>8.1570848129177364E-4</v>
      </c>
      <c r="O522" s="55">
        <f t="shared" ca="1" si="114"/>
        <v>9.5541255152516852E-2</v>
      </c>
      <c r="P522" s="33">
        <f t="shared" ca="1" si="110"/>
        <v>6.4213381614545359E-3</v>
      </c>
    </row>
    <row r="523" spans="4:16">
      <c r="D523" s="63">
        <f t="shared" si="111"/>
        <v>0</v>
      </c>
      <c r="E523" s="63">
        <f t="shared" si="111"/>
        <v>0</v>
      </c>
      <c r="F523" s="55">
        <f t="shared" si="104"/>
        <v>0</v>
      </c>
      <c r="G523" s="55">
        <f t="shared" si="105"/>
        <v>0</v>
      </c>
      <c r="H523" s="55">
        <f t="shared" si="106"/>
        <v>0</v>
      </c>
      <c r="I523" s="55">
        <f t="shared" si="107"/>
        <v>0</v>
      </c>
      <c r="J523" s="55">
        <f t="shared" si="108"/>
        <v>0</v>
      </c>
      <c r="K523" s="55">
        <f t="shared" ca="1" si="103"/>
        <v>-6.4213381614545359E-3</v>
      </c>
      <c r="L523" s="55">
        <f t="shared" ca="1" si="109"/>
        <v>4.123358378375232E-5</v>
      </c>
      <c r="M523" s="55">
        <f t="shared" ca="1" si="112"/>
        <v>5.5490457762851734E-4</v>
      </c>
      <c r="N523" s="55">
        <f t="shared" ca="1" si="113"/>
        <v>8.1570848129177364E-4</v>
      </c>
      <c r="O523" s="55">
        <f t="shared" ca="1" si="114"/>
        <v>9.5541255152516852E-2</v>
      </c>
      <c r="P523" s="33">
        <f t="shared" ca="1" si="110"/>
        <v>6.4213381614545359E-3</v>
      </c>
    </row>
    <row r="524" spans="4:16">
      <c r="D524" s="63">
        <f t="shared" si="111"/>
        <v>0</v>
      </c>
      <c r="E524" s="63">
        <f t="shared" si="111"/>
        <v>0</v>
      </c>
      <c r="F524" s="55">
        <f t="shared" si="104"/>
        <v>0</v>
      </c>
      <c r="G524" s="55">
        <f t="shared" si="105"/>
        <v>0</v>
      </c>
      <c r="H524" s="55">
        <f t="shared" si="106"/>
        <v>0</v>
      </c>
      <c r="I524" s="55">
        <f t="shared" si="107"/>
        <v>0</v>
      </c>
      <c r="J524" s="55">
        <f t="shared" si="108"/>
        <v>0</v>
      </c>
      <c r="K524" s="55">
        <f t="shared" ca="1" si="103"/>
        <v>-6.4213381614545359E-3</v>
      </c>
      <c r="L524" s="55">
        <f t="shared" ca="1" si="109"/>
        <v>4.123358378375232E-5</v>
      </c>
      <c r="M524" s="55">
        <f t="shared" ca="1" si="112"/>
        <v>5.5490457762851734E-4</v>
      </c>
      <c r="N524" s="55">
        <f t="shared" ca="1" si="113"/>
        <v>8.1570848129177364E-4</v>
      </c>
      <c r="O524" s="55">
        <f t="shared" ca="1" si="114"/>
        <v>9.5541255152516852E-2</v>
      </c>
      <c r="P524" s="33">
        <f t="shared" ca="1" si="110"/>
        <v>6.4213381614545359E-3</v>
      </c>
    </row>
    <row r="525" spans="4:16">
      <c r="D525" s="63">
        <f t="shared" si="111"/>
        <v>0</v>
      </c>
      <c r="E525" s="63">
        <f t="shared" si="111"/>
        <v>0</v>
      </c>
      <c r="F525" s="55">
        <f t="shared" si="104"/>
        <v>0</v>
      </c>
      <c r="G525" s="55">
        <f t="shared" si="105"/>
        <v>0</v>
      </c>
      <c r="H525" s="55">
        <f t="shared" si="106"/>
        <v>0</v>
      </c>
      <c r="I525" s="55">
        <f t="shared" si="107"/>
        <v>0</v>
      </c>
      <c r="J525" s="55">
        <f t="shared" si="108"/>
        <v>0</v>
      </c>
      <c r="K525" s="55">
        <f t="shared" ca="1" si="103"/>
        <v>-6.4213381614545359E-3</v>
      </c>
      <c r="L525" s="55">
        <f t="shared" ca="1" si="109"/>
        <v>4.123358378375232E-5</v>
      </c>
      <c r="M525" s="55">
        <f t="shared" ca="1" si="112"/>
        <v>5.5490457762851734E-4</v>
      </c>
      <c r="N525" s="55">
        <f t="shared" ca="1" si="113"/>
        <v>8.1570848129177364E-4</v>
      </c>
      <c r="O525" s="55">
        <f t="shared" ca="1" si="114"/>
        <v>9.5541255152516852E-2</v>
      </c>
      <c r="P525" s="33">
        <f t="shared" ca="1" si="110"/>
        <v>6.4213381614545359E-3</v>
      </c>
    </row>
    <row r="526" spans="4:16">
      <c r="D526" s="63">
        <f t="shared" si="111"/>
        <v>0</v>
      </c>
      <c r="E526" s="63">
        <f t="shared" si="111"/>
        <v>0</v>
      </c>
      <c r="F526" s="55">
        <f t="shared" si="104"/>
        <v>0</v>
      </c>
      <c r="G526" s="55">
        <f t="shared" si="105"/>
        <v>0</v>
      </c>
      <c r="H526" s="55">
        <f t="shared" si="106"/>
        <v>0</v>
      </c>
      <c r="I526" s="55">
        <f t="shared" si="107"/>
        <v>0</v>
      </c>
      <c r="J526" s="55">
        <f t="shared" si="108"/>
        <v>0</v>
      </c>
      <c r="K526" s="55">
        <f t="shared" ca="1" si="103"/>
        <v>-6.4213381614545359E-3</v>
      </c>
      <c r="L526" s="55">
        <f t="shared" ca="1" si="109"/>
        <v>4.123358378375232E-5</v>
      </c>
      <c r="M526" s="55">
        <f t="shared" ca="1" si="112"/>
        <v>5.5490457762851734E-4</v>
      </c>
      <c r="N526" s="55">
        <f t="shared" ca="1" si="113"/>
        <v>8.1570848129177364E-4</v>
      </c>
      <c r="O526" s="55">
        <f t="shared" ca="1" si="114"/>
        <v>9.5541255152516852E-2</v>
      </c>
      <c r="P526" s="33">
        <f t="shared" ca="1" si="110"/>
        <v>6.4213381614545359E-3</v>
      </c>
    </row>
    <row r="527" spans="4:16">
      <c r="D527" s="63">
        <f t="shared" si="111"/>
        <v>0</v>
      </c>
      <c r="E527" s="63">
        <f t="shared" si="111"/>
        <v>0</v>
      </c>
      <c r="F527" s="55">
        <f t="shared" si="104"/>
        <v>0</v>
      </c>
      <c r="G527" s="55">
        <f t="shared" si="105"/>
        <v>0</v>
      </c>
      <c r="H527" s="55">
        <f t="shared" si="106"/>
        <v>0</v>
      </c>
      <c r="I527" s="55">
        <f t="shared" si="107"/>
        <v>0</v>
      </c>
      <c r="J527" s="55">
        <f t="shared" si="108"/>
        <v>0</v>
      </c>
      <c r="K527" s="55">
        <f t="shared" ca="1" si="103"/>
        <v>-6.4213381614545359E-3</v>
      </c>
      <c r="L527" s="55">
        <f t="shared" ca="1" si="109"/>
        <v>4.123358378375232E-5</v>
      </c>
      <c r="M527" s="55">
        <f t="shared" ca="1" si="112"/>
        <v>5.5490457762851734E-4</v>
      </c>
      <c r="N527" s="55">
        <f t="shared" ca="1" si="113"/>
        <v>8.1570848129177364E-4</v>
      </c>
      <c r="O527" s="55">
        <f t="shared" ca="1" si="114"/>
        <v>9.5541255152516852E-2</v>
      </c>
      <c r="P527" s="33">
        <f t="shared" ca="1" si="110"/>
        <v>6.4213381614545359E-3</v>
      </c>
    </row>
    <row r="528" spans="4:16">
      <c r="D528" s="63">
        <f t="shared" si="111"/>
        <v>0</v>
      </c>
      <c r="E528" s="63">
        <f t="shared" si="111"/>
        <v>0</v>
      </c>
      <c r="F528" s="55">
        <f t="shared" si="104"/>
        <v>0</v>
      </c>
      <c r="G528" s="55">
        <f t="shared" si="105"/>
        <v>0</v>
      </c>
      <c r="H528" s="55">
        <f t="shared" si="106"/>
        <v>0</v>
      </c>
      <c r="I528" s="55">
        <f t="shared" si="107"/>
        <v>0</v>
      </c>
      <c r="J528" s="55">
        <f t="shared" si="108"/>
        <v>0</v>
      </c>
      <c r="K528" s="55">
        <f t="shared" ca="1" si="103"/>
        <v>-6.4213381614545359E-3</v>
      </c>
      <c r="L528" s="55">
        <f t="shared" ca="1" si="109"/>
        <v>4.123358378375232E-5</v>
      </c>
      <c r="M528" s="55">
        <f t="shared" ca="1" si="112"/>
        <v>5.5490457762851734E-4</v>
      </c>
      <c r="N528" s="55">
        <f t="shared" ca="1" si="113"/>
        <v>8.1570848129177364E-4</v>
      </c>
      <c r="O528" s="55">
        <f t="shared" ca="1" si="114"/>
        <v>9.5541255152516852E-2</v>
      </c>
      <c r="P528" s="33">
        <f t="shared" ca="1" si="110"/>
        <v>6.4213381614545359E-3</v>
      </c>
    </row>
    <row r="529" spans="4:16">
      <c r="D529" s="63">
        <f t="shared" si="111"/>
        <v>0</v>
      </c>
      <c r="E529" s="63">
        <f t="shared" si="111"/>
        <v>0</v>
      </c>
      <c r="F529" s="55">
        <f t="shared" si="104"/>
        <v>0</v>
      </c>
      <c r="G529" s="55">
        <f t="shared" si="105"/>
        <v>0</v>
      </c>
      <c r="H529" s="55">
        <f t="shared" si="106"/>
        <v>0</v>
      </c>
      <c r="I529" s="55">
        <f t="shared" si="107"/>
        <v>0</v>
      </c>
      <c r="J529" s="55">
        <f t="shared" si="108"/>
        <v>0</v>
      </c>
      <c r="K529" s="55">
        <f t="shared" ca="1" si="103"/>
        <v>-6.4213381614545359E-3</v>
      </c>
      <c r="L529" s="55">
        <f t="shared" ca="1" si="109"/>
        <v>4.123358378375232E-5</v>
      </c>
      <c r="M529" s="55">
        <f t="shared" ca="1" si="112"/>
        <v>5.5490457762851734E-4</v>
      </c>
      <c r="N529" s="55">
        <f t="shared" ca="1" si="113"/>
        <v>8.1570848129177364E-4</v>
      </c>
      <c r="O529" s="55">
        <f t="shared" ca="1" si="114"/>
        <v>9.5541255152516852E-2</v>
      </c>
      <c r="P529" s="33">
        <f t="shared" ca="1" si="110"/>
        <v>6.4213381614545359E-3</v>
      </c>
    </row>
    <row r="530" spans="4:16">
      <c r="D530" s="63">
        <f t="shared" si="111"/>
        <v>0</v>
      </c>
      <c r="E530" s="63">
        <f t="shared" si="111"/>
        <v>0</v>
      </c>
      <c r="F530" s="55">
        <f t="shared" si="104"/>
        <v>0</v>
      </c>
      <c r="G530" s="55">
        <f t="shared" si="105"/>
        <v>0</v>
      </c>
      <c r="H530" s="55">
        <f t="shared" si="106"/>
        <v>0</v>
      </c>
      <c r="I530" s="55">
        <f t="shared" si="107"/>
        <v>0</v>
      </c>
      <c r="J530" s="55">
        <f t="shared" si="108"/>
        <v>0</v>
      </c>
      <c r="K530" s="55">
        <f t="shared" ca="1" si="103"/>
        <v>-6.4213381614545359E-3</v>
      </c>
      <c r="L530" s="55">
        <f t="shared" ca="1" si="109"/>
        <v>4.123358378375232E-5</v>
      </c>
      <c r="M530" s="55">
        <f t="shared" ca="1" si="112"/>
        <v>5.5490457762851734E-4</v>
      </c>
      <c r="N530" s="55">
        <f t="shared" ca="1" si="113"/>
        <v>8.1570848129177364E-4</v>
      </c>
      <c r="O530" s="55">
        <f t="shared" ca="1" si="114"/>
        <v>9.5541255152516852E-2</v>
      </c>
      <c r="P530" s="33">
        <f t="shared" ca="1" si="110"/>
        <v>6.4213381614545359E-3</v>
      </c>
    </row>
    <row r="531" spans="4:16">
      <c r="D531" s="63">
        <f t="shared" si="111"/>
        <v>0</v>
      </c>
      <c r="E531" s="63">
        <f t="shared" si="111"/>
        <v>0</v>
      </c>
      <c r="F531" s="55">
        <f t="shared" si="104"/>
        <v>0</v>
      </c>
      <c r="G531" s="55">
        <f t="shared" si="105"/>
        <v>0</v>
      </c>
      <c r="H531" s="55">
        <f t="shared" si="106"/>
        <v>0</v>
      </c>
      <c r="I531" s="55">
        <f t="shared" si="107"/>
        <v>0</v>
      </c>
      <c r="J531" s="55">
        <f t="shared" si="108"/>
        <v>0</v>
      </c>
      <c r="K531" s="55">
        <f t="shared" ca="1" si="103"/>
        <v>-6.4213381614545359E-3</v>
      </c>
      <c r="L531" s="55">
        <f t="shared" ca="1" si="109"/>
        <v>4.123358378375232E-5</v>
      </c>
      <c r="M531" s="55">
        <f t="shared" ca="1" si="112"/>
        <v>5.5490457762851734E-4</v>
      </c>
      <c r="N531" s="55">
        <f t="shared" ca="1" si="113"/>
        <v>8.1570848129177364E-4</v>
      </c>
      <c r="O531" s="55">
        <f t="shared" ca="1" si="114"/>
        <v>9.5541255152516852E-2</v>
      </c>
      <c r="P531" s="33">
        <f t="shared" ca="1" si="110"/>
        <v>6.4213381614545359E-3</v>
      </c>
    </row>
    <row r="532" spans="4:16">
      <c r="D532" s="63">
        <f t="shared" si="111"/>
        <v>0</v>
      </c>
      <c r="E532" s="63">
        <f t="shared" si="111"/>
        <v>0</v>
      </c>
      <c r="F532" s="55">
        <f t="shared" si="104"/>
        <v>0</v>
      </c>
      <c r="G532" s="55">
        <f t="shared" si="105"/>
        <v>0</v>
      </c>
      <c r="H532" s="55">
        <f t="shared" si="106"/>
        <v>0</v>
      </c>
      <c r="I532" s="55">
        <f t="shared" si="107"/>
        <v>0</v>
      </c>
      <c r="J532" s="55">
        <f t="shared" si="108"/>
        <v>0</v>
      </c>
      <c r="K532" s="55">
        <f t="shared" ca="1" si="103"/>
        <v>-6.4213381614545359E-3</v>
      </c>
      <c r="L532" s="55">
        <f t="shared" ca="1" si="109"/>
        <v>4.123358378375232E-5</v>
      </c>
      <c r="M532" s="55">
        <f t="shared" ca="1" si="112"/>
        <v>5.5490457762851734E-4</v>
      </c>
      <c r="N532" s="55">
        <f t="shared" ca="1" si="113"/>
        <v>8.1570848129177364E-4</v>
      </c>
      <c r="O532" s="55">
        <f t="shared" ca="1" si="114"/>
        <v>9.5541255152516852E-2</v>
      </c>
      <c r="P532" s="33">
        <f t="shared" ca="1" si="110"/>
        <v>6.4213381614545359E-3</v>
      </c>
    </row>
    <row r="533" spans="4:16">
      <c r="D533" s="63">
        <f t="shared" si="111"/>
        <v>0</v>
      </c>
      <c r="E533" s="63">
        <f t="shared" si="111"/>
        <v>0</v>
      </c>
      <c r="F533" s="55">
        <f t="shared" si="104"/>
        <v>0</v>
      </c>
      <c r="G533" s="55">
        <f t="shared" si="105"/>
        <v>0</v>
      </c>
      <c r="H533" s="55">
        <f t="shared" si="106"/>
        <v>0</v>
      </c>
      <c r="I533" s="55">
        <f t="shared" si="107"/>
        <v>0</v>
      </c>
      <c r="J533" s="55">
        <f t="shared" si="108"/>
        <v>0</v>
      </c>
      <c r="K533" s="55">
        <f t="shared" ref="K533:K596" ca="1" si="115">+E$4+E$5*D533+E$6*D533^2</f>
        <v>-6.4213381614545359E-3</v>
      </c>
      <c r="L533" s="55">
        <f t="shared" ca="1" si="109"/>
        <v>4.123358378375232E-5</v>
      </c>
      <c r="M533" s="55">
        <f t="shared" ca="1" si="112"/>
        <v>5.5490457762851734E-4</v>
      </c>
      <c r="N533" s="55">
        <f t="shared" ca="1" si="113"/>
        <v>8.1570848129177364E-4</v>
      </c>
      <c r="O533" s="55">
        <f t="shared" ca="1" si="114"/>
        <v>9.5541255152516852E-2</v>
      </c>
      <c r="P533" s="33">
        <f t="shared" ca="1" si="110"/>
        <v>6.4213381614545359E-3</v>
      </c>
    </row>
    <row r="534" spans="4:16">
      <c r="D534" s="63">
        <f t="shared" si="111"/>
        <v>0</v>
      </c>
      <c r="E534" s="63">
        <f t="shared" si="111"/>
        <v>0</v>
      </c>
      <c r="F534" s="55">
        <f t="shared" ref="F534:F597" si="116">D534*D534</f>
        <v>0</v>
      </c>
      <c r="G534" s="55">
        <f t="shared" ref="G534:G597" si="117">D534*F534</f>
        <v>0</v>
      </c>
      <c r="H534" s="55">
        <f t="shared" ref="H534:H597" si="118">F534*F534</f>
        <v>0</v>
      </c>
      <c r="I534" s="55">
        <f t="shared" ref="I534:I597" si="119">E534*D534</f>
        <v>0</v>
      </c>
      <c r="J534" s="55">
        <f t="shared" ref="J534:J597" si="120">I534*D534</f>
        <v>0</v>
      </c>
      <c r="K534" s="55">
        <f t="shared" ca="1" si="115"/>
        <v>-6.4213381614545359E-3</v>
      </c>
      <c r="L534" s="55">
        <f t="shared" ref="L534:L597" ca="1" si="121">+(K534-E534)^2</f>
        <v>4.123358378375232E-5</v>
      </c>
      <c r="M534" s="55">
        <f t="shared" ca="1" si="112"/>
        <v>5.5490457762851734E-4</v>
      </c>
      <c r="N534" s="55">
        <f t="shared" ca="1" si="113"/>
        <v>8.1570848129177364E-4</v>
      </c>
      <c r="O534" s="55">
        <f t="shared" ca="1" si="114"/>
        <v>9.5541255152516852E-2</v>
      </c>
      <c r="P534" s="33">
        <f t="shared" ref="P534:P597" ca="1" si="122">+E534-K534</f>
        <v>6.4213381614545359E-3</v>
      </c>
    </row>
    <row r="535" spans="4:16">
      <c r="D535" s="63">
        <f t="shared" si="111"/>
        <v>0</v>
      </c>
      <c r="E535" s="63">
        <f t="shared" si="111"/>
        <v>0</v>
      </c>
      <c r="F535" s="55">
        <f t="shared" si="116"/>
        <v>0</v>
      </c>
      <c r="G535" s="55">
        <f t="shared" si="117"/>
        <v>0</v>
      </c>
      <c r="H535" s="55">
        <f t="shared" si="118"/>
        <v>0</v>
      </c>
      <c r="I535" s="55">
        <f t="shared" si="119"/>
        <v>0</v>
      </c>
      <c r="J535" s="55">
        <f t="shared" si="120"/>
        <v>0</v>
      </c>
      <c r="K535" s="55">
        <f t="shared" ca="1" si="115"/>
        <v>-6.4213381614545359E-3</v>
      </c>
      <c r="L535" s="55">
        <f t="shared" ca="1" si="121"/>
        <v>4.123358378375232E-5</v>
      </c>
      <c r="M535" s="55">
        <f t="shared" ca="1" si="112"/>
        <v>5.5490457762851734E-4</v>
      </c>
      <c r="N535" s="55">
        <f t="shared" ca="1" si="113"/>
        <v>8.1570848129177364E-4</v>
      </c>
      <c r="O535" s="55">
        <f t="shared" ca="1" si="114"/>
        <v>9.5541255152516852E-2</v>
      </c>
      <c r="P535" s="33">
        <f t="shared" ca="1" si="122"/>
        <v>6.4213381614545359E-3</v>
      </c>
    </row>
    <row r="536" spans="4:16">
      <c r="D536" s="63">
        <f t="shared" si="111"/>
        <v>0</v>
      </c>
      <c r="E536" s="63">
        <f t="shared" si="111"/>
        <v>0</v>
      </c>
      <c r="F536" s="55">
        <f t="shared" si="116"/>
        <v>0</v>
      </c>
      <c r="G536" s="55">
        <f t="shared" si="117"/>
        <v>0</v>
      </c>
      <c r="H536" s="55">
        <f t="shared" si="118"/>
        <v>0</v>
      </c>
      <c r="I536" s="55">
        <f t="shared" si="119"/>
        <v>0</v>
      </c>
      <c r="J536" s="55">
        <f t="shared" si="120"/>
        <v>0</v>
      </c>
      <c r="K536" s="55">
        <f t="shared" ca="1" si="115"/>
        <v>-6.4213381614545359E-3</v>
      </c>
      <c r="L536" s="55">
        <f t="shared" ca="1" si="121"/>
        <v>4.123358378375232E-5</v>
      </c>
      <c r="M536" s="55">
        <f t="shared" ca="1" si="112"/>
        <v>5.5490457762851734E-4</v>
      </c>
      <c r="N536" s="55">
        <f t="shared" ca="1" si="113"/>
        <v>8.1570848129177364E-4</v>
      </c>
      <c r="O536" s="55">
        <f t="shared" ca="1" si="114"/>
        <v>9.5541255152516852E-2</v>
      </c>
      <c r="P536" s="33">
        <f t="shared" ca="1" si="122"/>
        <v>6.4213381614545359E-3</v>
      </c>
    </row>
    <row r="537" spans="4:16">
      <c r="D537" s="63">
        <f t="shared" si="111"/>
        <v>0</v>
      </c>
      <c r="E537" s="63">
        <f t="shared" si="111"/>
        <v>0</v>
      </c>
      <c r="F537" s="55">
        <f t="shared" si="116"/>
        <v>0</v>
      </c>
      <c r="G537" s="55">
        <f t="shared" si="117"/>
        <v>0</v>
      </c>
      <c r="H537" s="55">
        <f t="shared" si="118"/>
        <v>0</v>
      </c>
      <c r="I537" s="55">
        <f t="shared" si="119"/>
        <v>0</v>
      </c>
      <c r="J537" s="55">
        <f t="shared" si="120"/>
        <v>0</v>
      </c>
      <c r="K537" s="55">
        <f t="shared" ca="1" si="115"/>
        <v>-6.4213381614545359E-3</v>
      </c>
      <c r="L537" s="55">
        <f t="shared" ca="1" si="121"/>
        <v>4.123358378375232E-5</v>
      </c>
      <c r="M537" s="55">
        <f t="shared" ca="1" si="112"/>
        <v>5.5490457762851734E-4</v>
      </c>
      <c r="N537" s="55">
        <f t="shared" ca="1" si="113"/>
        <v>8.1570848129177364E-4</v>
      </c>
      <c r="O537" s="55">
        <f t="shared" ca="1" si="114"/>
        <v>9.5541255152516852E-2</v>
      </c>
      <c r="P537" s="33">
        <f t="shared" ca="1" si="122"/>
        <v>6.4213381614545359E-3</v>
      </c>
    </row>
    <row r="538" spans="4:16">
      <c r="D538" s="63">
        <f t="shared" si="111"/>
        <v>0</v>
      </c>
      <c r="E538" s="63">
        <f t="shared" si="111"/>
        <v>0</v>
      </c>
      <c r="F538" s="55">
        <f t="shared" si="116"/>
        <v>0</v>
      </c>
      <c r="G538" s="55">
        <f t="shared" si="117"/>
        <v>0</v>
      </c>
      <c r="H538" s="55">
        <f t="shared" si="118"/>
        <v>0</v>
      </c>
      <c r="I538" s="55">
        <f t="shared" si="119"/>
        <v>0</v>
      </c>
      <c r="J538" s="55">
        <f t="shared" si="120"/>
        <v>0</v>
      </c>
      <c r="K538" s="55">
        <f t="shared" ca="1" si="115"/>
        <v>-6.4213381614545359E-3</v>
      </c>
      <c r="L538" s="55">
        <f t="shared" ca="1" si="121"/>
        <v>4.123358378375232E-5</v>
      </c>
      <c r="M538" s="55">
        <f t="shared" ca="1" si="112"/>
        <v>5.5490457762851734E-4</v>
      </c>
      <c r="N538" s="55">
        <f t="shared" ca="1" si="113"/>
        <v>8.1570848129177364E-4</v>
      </c>
      <c r="O538" s="55">
        <f t="shared" ca="1" si="114"/>
        <v>9.5541255152516852E-2</v>
      </c>
      <c r="P538" s="33">
        <f t="shared" ca="1" si="122"/>
        <v>6.4213381614545359E-3</v>
      </c>
    </row>
    <row r="539" spans="4:16">
      <c r="D539" s="63">
        <f t="shared" si="111"/>
        <v>0</v>
      </c>
      <c r="E539" s="63">
        <f t="shared" si="111"/>
        <v>0</v>
      </c>
      <c r="F539" s="55">
        <f t="shared" si="116"/>
        <v>0</v>
      </c>
      <c r="G539" s="55">
        <f t="shared" si="117"/>
        <v>0</v>
      </c>
      <c r="H539" s="55">
        <f t="shared" si="118"/>
        <v>0</v>
      </c>
      <c r="I539" s="55">
        <f t="shared" si="119"/>
        <v>0</v>
      </c>
      <c r="J539" s="55">
        <f t="shared" si="120"/>
        <v>0</v>
      </c>
      <c r="K539" s="55">
        <f t="shared" ca="1" si="115"/>
        <v>-6.4213381614545359E-3</v>
      </c>
      <c r="L539" s="55">
        <f t="shared" ca="1" si="121"/>
        <v>4.123358378375232E-5</v>
      </c>
      <c r="M539" s="55">
        <f t="shared" ca="1" si="112"/>
        <v>5.5490457762851734E-4</v>
      </c>
      <c r="N539" s="55">
        <f t="shared" ca="1" si="113"/>
        <v>8.1570848129177364E-4</v>
      </c>
      <c r="O539" s="55">
        <f t="shared" ca="1" si="114"/>
        <v>9.5541255152516852E-2</v>
      </c>
      <c r="P539" s="33">
        <f t="shared" ca="1" si="122"/>
        <v>6.4213381614545359E-3</v>
      </c>
    </row>
    <row r="540" spans="4:16">
      <c r="D540" s="63">
        <f t="shared" si="111"/>
        <v>0</v>
      </c>
      <c r="E540" s="63">
        <f t="shared" si="111"/>
        <v>0</v>
      </c>
      <c r="F540" s="55">
        <f t="shared" si="116"/>
        <v>0</v>
      </c>
      <c r="G540" s="55">
        <f t="shared" si="117"/>
        <v>0</v>
      </c>
      <c r="H540" s="55">
        <f t="shared" si="118"/>
        <v>0</v>
      </c>
      <c r="I540" s="55">
        <f t="shared" si="119"/>
        <v>0</v>
      </c>
      <c r="J540" s="55">
        <f t="shared" si="120"/>
        <v>0</v>
      </c>
      <c r="K540" s="55">
        <f t="shared" ca="1" si="115"/>
        <v>-6.4213381614545359E-3</v>
      </c>
      <c r="L540" s="55">
        <f t="shared" ca="1" si="121"/>
        <v>4.123358378375232E-5</v>
      </c>
      <c r="M540" s="55">
        <f t="shared" ca="1" si="112"/>
        <v>5.5490457762851734E-4</v>
      </c>
      <c r="N540" s="55">
        <f t="shared" ca="1" si="113"/>
        <v>8.1570848129177364E-4</v>
      </c>
      <c r="O540" s="55">
        <f t="shared" ca="1" si="114"/>
        <v>9.5541255152516852E-2</v>
      </c>
      <c r="P540" s="33">
        <f t="shared" ca="1" si="122"/>
        <v>6.4213381614545359E-3</v>
      </c>
    </row>
    <row r="541" spans="4:16">
      <c r="D541" s="63">
        <f t="shared" si="111"/>
        <v>0</v>
      </c>
      <c r="E541" s="63">
        <f t="shared" si="111"/>
        <v>0</v>
      </c>
      <c r="F541" s="55">
        <f t="shared" si="116"/>
        <v>0</v>
      </c>
      <c r="G541" s="55">
        <f t="shared" si="117"/>
        <v>0</v>
      </c>
      <c r="H541" s="55">
        <f t="shared" si="118"/>
        <v>0</v>
      </c>
      <c r="I541" s="55">
        <f t="shared" si="119"/>
        <v>0</v>
      </c>
      <c r="J541" s="55">
        <f t="shared" si="120"/>
        <v>0</v>
      </c>
      <c r="K541" s="55">
        <f t="shared" ca="1" si="115"/>
        <v>-6.4213381614545359E-3</v>
      </c>
      <c r="L541" s="55">
        <f t="shared" ca="1" si="121"/>
        <v>4.123358378375232E-5</v>
      </c>
      <c r="M541" s="55">
        <f t="shared" ca="1" si="112"/>
        <v>5.5490457762851734E-4</v>
      </c>
      <c r="N541" s="55">
        <f t="shared" ca="1" si="113"/>
        <v>8.1570848129177364E-4</v>
      </c>
      <c r="O541" s="55">
        <f t="shared" ca="1" si="114"/>
        <v>9.5541255152516852E-2</v>
      </c>
      <c r="P541" s="33">
        <f t="shared" ca="1" si="122"/>
        <v>6.4213381614545359E-3</v>
      </c>
    </row>
    <row r="542" spans="4:16">
      <c r="D542" s="63">
        <f t="shared" si="111"/>
        <v>0</v>
      </c>
      <c r="E542" s="63">
        <f t="shared" si="111"/>
        <v>0</v>
      </c>
      <c r="F542" s="55">
        <f t="shared" si="116"/>
        <v>0</v>
      </c>
      <c r="G542" s="55">
        <f t="shared" si="117"/>
        <v>0</v>
      </c>
      <c r="H542" s="55">
        <f t="shared" si="118"/>
        <v>0</v>
      </c>
      <c r="I542" s="55">
        <f t="shared" si="119"/>
        <v>0</v>
      </c>
      <c r="J542" s="55">
        <f t="shared" si="120"/>
        <v>0</v>
      </c>
      <c r="K542" s="55">
        <f t="shared" ca="1" si="115"/>
        <v>-6.4213381614545359E-3</v>
      </c>
      <c r="L542" s="55">
        <f t="shared" ca="1" si="121"/>
        <v>4.123358378375232E-5</v>
      </c>
      <c r="M542" s="55">
        <f t="shared" ca="1" si="112"/>
        <v>5.5490457762851734E-4</v>
      </c>
      <c r="N542" s="55">
        <f t="shared" ca="1" si="113"/>
        <v>8.1570848129177364E-4</v>
      </c>
      <c r="O542" s="55">
        <f t="shared" ca="1" si="114"/>
        <v>9.5541255152516852E-2</v>
      </c>
      <c r="P542" s="33">
        <f t="shared" ca="1" si="122"/>
        <v>6.4213381614545359E-3</v>
      </c>
    </row>
    <row r="543" spans="4:16">
      <c r="D543" s="63">
        <f t="shared" si="111"/>
        <v>0</v>
      </c>
      <c r="E543" s="63">
        <f t="shared" si="111"/>
        <v>0</v>
      </c>
      <c r="F543" s="55">
        <f t="shared" si="116"/>
        <v>0</v>
      </c>
      <c r="G543" s="55">
        <f t="shared" si="117"/>
        <v>0</v>
      </c>
      <c r="H543" s="55">
        <f t="shared" si="118"/>
        <v>0</v>
      </c>
      <c r="I543" s="55">
        <f t="shared" si="119"/>
        <v>0</v>
      </c>
      <c r="J543" s="55">
        <f t="shared" si="120"/>
        <v>0</v>
      </c>
      <c r="K543" s="55">
        <f t="shared" ca="1" si="115"/>
        <v>-6.4213381614545359E-3</v>
      </c>
      <c r="L543" s="55">
        <f t="shared" ca="1" si="121"/>
        <v>4.123358378375232E-5</v>
      </c>
      <c r="M543" s="55">
        <f t="shared" ca="1" si="112"/>
        <v>5.5490457762851734E-4</v>
      </c>
      <c r="N543" s="55">
        <f t="shared" ca="1" si="113"/>
        <v>8.1570848129177364E-4</v>
      </c>
      <c r="O543" s="55">
        <f t="shared" ca="1" si="114"/>
        <v>9.5541255152516852E-2</v>
      </c>
      <c r="P543" s="33">
        <f t="shared" ca="1" si="122"/>
        <v>6.4213381614545359E-3</v>
      </c>
    </row>
    <row r="544" spans="4:16">
      <c r="D544" s="63">
        <f t="shared" si="111"/>
        <v>0</v>
      </c>
      <c r="E544" s="63">
        <f t="shared" si="111"/>
        <v>0</v>
      </c>
      <c r="F544" s="55">
        <f t="shared" si="116"/>
        <v>0</v>
      </c>
      <c r="G544" s="55">
        <f t="shared" si="117"/>
        <v>0</v>
      </c>
      <c r="H544" s="55">
        <f t="shared" si="118"/>
        <v>0</v>
      </c>
      <c r="I544" s="55">
        <f t="shared" si="119"/>
        <v>0</v>
      </c>
      <c r="J544" s="55">
        <f t="shared" si="120"/>
        <v>0</v>
      </c>
      <c r="K544" s="55">
        <f t="shared" ca="1" si="115"/>
        <v>-6.4213381614545359E-3</v>
      </c>
      <c r="L544" s="55">
        <f t="shared" ca="1" si="121"/>
        <v>4.123358378375232E-5</v>
      </c>
      <c r="M544" s="55">
        <f t="shared" ca="1" si="112"/>
        <v>5.5490457762851734E-4</v>
      </c>
      <c r="N544" s="55">
        <f t="shared" ca="1" si="113"/>
        <v>8.1570848129177364E-4</v>
      </c>
      <c r="O544" s="55">
        <f t="shared" ca="1" si="114"/>
        <v>9.5541255152516852E-2</v>
      </c>
      <c r="P544" s="33">
        <f t="shared" ca="1" si="122"/>
        <v>6.4213381614545359E-3</v>
      </c>
    </row>
    <row r="545" spans="4:16">
      <c r="D545" s="63">
        <f t="shared" si="111"/>
        <v>0</v>
      </c>
      <c r="E545" s="63">
        <f t="shared" si="111"/>
        <v>0</v>
      </c>
      <c r="F545" s="55">
        <f t="shared" si="116"/>
        <v>0</v>
      </c>
      <c r="G545" s="55">
        <f t="shared" si="117"/>
        <v>0</v>
      </c>
      <c r="H545" s="55">
        <f t="shared" si="118"/>
        <v>0</v>
      </c>
      <c r="I545" s="55">
        <f t="shared" si="119"/>
        <v>0</v>
      </c>
      <c r="J545" s="55">
        <f t="shared" si="120"/>
        <v>0</v>
      </c>
      <c r="K545" s="55">
        <f t="shared" ca="1" si="115"/>
        <v>-6.4213381614545359E-3</v>
      </c>
      <c r="L545" s="55">
        <f t="shared" ca="1" si="121"/>
        <v>4.123358378375232E-5</v>
      </c>
      <c r="M545" s="55">
        <f t="shared" ca="1" si="112"/>
        <v>5.5490457762851734E-4</v>
      </c>
      <c r="N545" s="55">
        <f t="shared" ca="1" si="113"/>
        <v>8.1570848129177364E-4</v>
      </c>
      <c r="O545" s="55">
        <f t="shared" ca="1" si="114"/>
        <v>9.5541255152516852E-2</v>
      </c>
      <c r="P545" s="33">
        <f t="shared" ca="1" si="122"/>
        <v>6.4213381614545359E-3</v>
      </c>
    </row>
    <row r="546" spans="4:16">
      <c r="D546" s="63">
        <f t="shared" si="111"/>
        <v>0</v>
      </c>
      <c r="E546" s="63">
        <f t="shared" si="111"/>
        <v>0</v>
      </c>
      <c r="F546" s="55">
        <f t="shared" si="116"/>
        <v>0</v>
      </c>
      <c r="G546" s="55">
        <f t="shared" si="117"/>
        <v>0</v>
      </c>
      <c r="H546" s="55">
        <f t="shared" si="118"/>
        <v>0</v>
      </c>
      <c r="I546" s="55">
        <f t="shared" si="119"/>
        <v>0</v>
      </c>
      <c r="J546" s="55">
        <f t="shared" si="120"/>
        <v>0</v>
      </c>
      <c r="K546" s="55">
        <f t="shared" ca="1" si="115"/>
        <v>-6.4213381614545359E-3</v>
      </c>
      <c r="L546" s="55">
        <f t="shared" ca="1" si="121"/>
        <v>4.123358378375232E-5</v>
      </c>
      <c r="M546" s="55">
        <f t="shared" ca="1" si="112"/>
        <v>5.5490457762851734E-4</v>
      </c>
      <c r="N546" s="55">
        <f t="shared" ca="1" si="113"/>
        <v>8.1570848129177364E-4</v>
      </c>
      <c r="O546" s="55">
        <f t="shared" ca="1" si="114"/>
        <v>9.5541255152516852E-2</v>
      </c>
      <c r="P546" s="33">
        <f t="shared" ca="1" si="122"/>
        <v>6.4213381614545359E-3</v>
      </c>
    </row>
    <row r="547" spans="4:16">
      <c r="D547" s="63">
        <f t="shared" si="111"/>
        <v>0</v>
      </c>
      <c r="E547" s="63">
        <f t="shared" si="111"/>
        <v>0</v>
      </c>
      <c r="F547" s="55">
        <f t="shared" si="116"/>
        <v>0</v>
      </c>
      <c r="G547" s="55">
        <f t="shared" si="117"/>
        <v>0</v>
      </c>
      <c r="H547" s="55">
        <f t="shared" si="118"/>
        <v>0</v>
      </c>
      <c r="I547" s="55">
        <f t="shared" si="119"/>
        <v>0</v>
      </c>
      <c r="J547" s="55">
        <f t="shared" si="120"/>
        <v>0</v>
      </c>
      <c r="K547" s="55">
        <f t="shared" ca="1" si="115"/>
        <v>-6.4213381614545359E-3</v>
      </c>
      <c r="L547" s="55">
        <f t="shared" ca="1" si="121"/>
        <v>4.123358378375232E-5</v>
      </c>
      <c r="M547" s="55">
        <f t="shared" ca="1" si="112"/>
        <v>5.5490457762851734E-4</v>
      </c>
      <c r="N547" s="55">
        <f t="shared" ca="1" si="113"/>
        <v>8.1570848129177364E-4</v>
      </c>
      <c r="O547" s="55">
        <f t="shared" ca="1" si="114"/>
        <v>9.5541255152516852E-2</v>
      </c>
      <c r="P547" s="33">
        <f t="shared" ca="1" si="122"/>
        <v>6.4213381614545359E-3</v>
      </c>
    </row>
    <row r="548" spans="4:16">
      <c r="D548" s="63">
        <f t="shared" si="111"/>
        <v>0</v>
      </c>
      <c r="E548" s="63">
        <f t="shared" si="111"/>
        <v>0</v>
      </c>
      <c r="F548" s="55">
        <f t="shared" si="116"/>
        <v>0</v>
      </c>
      <c r="G548" s="55">
        <f t="shared" si="117"/>
        <v>0</v>
      </c>
      <c r="H548" s="55">
        <f t="shared" si="118"/>
        <v>0</v>
      </c>
      <c r="I548" s="55">
        <f t="shared" si="119"/>
        <v>0</v>
      </c>
      <c r="J548" s="55">
        <f t="shared" si="120"/>
        <v>0</v>
      </c>
      <c r="K548" s="55">
        <f t="shared" ca="1" si="115"/>
        <v>-6.4213381614545359E-3</v>
      </c>
      <c r="L548" s="55">
        <f t="shared" ca="1" si="121"/>
        <v>4.123358378375232E-5</v>
      </c>
      <c r="M548" s="55">
        <f t="shared" ca="1" si="112"/>
        <v>5.5490457762851734E-4</v>
      </c>
      <c r="N548" s="55">
        <f t="shared" ca="1" si="113"/>
        <v>8.1570848129177364E-4</v>
      </c>
      <c r="O548" s="55">
        <f t="shared" ca="1" si="114"/>
        <v>9.5541255152516852E-2</v>
      </c>
      <c r="P548" s="33">
        <f t="shared" ca="1" si="122"/>
        <v>6.4213381614545359E-3</v>
      </c>
    </row>
    <row r="549" spans="4:16">
      <c r="D549" s="63">
        <f t="shared" si="111"/>
        <v>0</v>
      </c>
      <c r="E549" s="63">
        <f t="shared" si="111"/>
        <v>0</v>
      </c>
      <c r="F549" s="55">
        <f t="shared" si="116"/>
        <v>0</v>
      </c>
      <c r="G549" s="55">
        <f t="shared" si="117"/>
        <v>0</v>
      </c>
      <c r="H549" s="55">
        <f t="shared" si="118"/>
        <v>0</v>
      </c>
      <c r="I549" s="55">
        <f t="shared" si="119"/>
        <v>0</v>
      </c>
      <c r="J549" s="55">
        <f t="shared" si="120"/>
        <v>0</v>
      </c>
      <c r="K549" s="55">
        <f t="shared" ca="1" si="115"/>
        <v>-6.4213381614545359E-3</v>
      </c>
      <c r="L549" s="55">
        <f t="shared" ca="1" si="121"/>
        <v>4.123358378375232E-5</v>
      </c>
      <c r="M549" s="55">
        <f t="shared" ca="1" si="112"/>
        <v>5.5490457762851734E-4</v>
      </c>
      <c r="N549" s="55">
        <f t="shared" ca="1" si="113"/>
        <v>8.1570848129177364E-4</v>
      </c>
      <c r="O549" s="55">
        <f t="shared" ca="1" si="114"/>
        <v>9.5541255152516852E-2</v>
      </c>
      <c r="P549" s="33">
        <f t="shared" ca="1" si="122"/>
        <v>6.4213381614545359E-3</v>
      </c>
    </row>
    <row r="550" spans="4:16">
      <c r="D550" s="63">
        <f t="shared" si="111"/>
        <v>0</v>
      </c>
      <c r="E550" s="63">
        <f t="shared" si="111"/>
        <v>0</v>
      </c>
      <c r="F550" s="55">
        <f t="shared" si="116"/>
        <v>0</v>
      </c>
      <c r="G550" s="55">
        <f t="shared" si="117"/>
        <v>0</v>
      </c>
      <c r="H550" s="55">
        <f t="shared" si="118"/>
        <v>0</v>
      </c>
      <c r="I550" s="55">
        <f t="shared" si="119"/>
        <v>0</v>
      </c>
      <c r="J550" s="55">
        <f t="shared" si="120"/>
        <v>0</v>
      </c>
      <c r="K550" s="55">
        <f t="shared" ca="1" si="115"/>
        <v>-6.4213381614545359E-3</v>
      </c>
      <c r="L550" s="55">
        <f t="shared" ca="1" si="121"/>
        <v>4.123358378375232E-5</v>
      </c>
      <c r="M550" s="55">
        <f t="shared" ca="1" si="112"/>
        <v>5.5490457762851734E-4</v>
      </c>
      <c r="N550" s="55">
        <f t="shared" ca="1" si="113"/>
        <v>8.1570848129177364E-4</v>
      </c>
      <c r="O550" s="55">
        <f t="shared" ca="1" si="114"/>
        <v>9.5541255152516852E-2</v>
      </c>
      <c r="P550" s="33">
        <f t="shared" ca="1" si="122"/>
        <v>6.4213381614545359E-3</v>
      </c>
    </row>
    <row r="551" spans="4:16">
      <c r="D551" s="63">
        <f t="shared" si="111"/>
        <v>0</v>
      </c>
      <c r="E551" s="63">
        <f t="shared" si="111"/>
        <v>0</v>
      </c>
      <c r="F551" s="55">
        <f t="shared" si="116"/>
        <v>0</v>
      </c>
      <c r="G551" s="55">
        <f t="shared" si="117"/>
        <v>0</v>
      </c>
      <c r="H551" s="55">
        <f t="shared" si="118"/>
        <v>0</v>
      </c>
      <c r="I551" s="55">
        <f t="shared" si="119"/>
        <v>0</v>
      </c>
      <c r="J551" s="55">
        <f t="shared" si="120"/>
        <v>0</v>
      </c>
      <c r="K551" s="55">
        <f t="shared" ca="1" si="115"/>
        <v>-6.4213381614545359E-3</v>
      </c>
      <c r="L551" s="55">
        <f t="shared" ca="1" si="121"/>
        <v>4.123358378375232E-5</v>
      </c>
      <c r="M551" s="55">
        <f t="shared" ca="1" si="112"/>
        <v>5.5490457762851734E-4</v>
      </c>
      <c r="N551" s="55">
        <f t="shared" ca="1" si="113"/>
        <v>8.1570848129177364E-4</v>
      </c>
      <c r="O551" s="55">
        <f t="shared" ca="1" si="114"/>
        <v>9.5541255152516852E-2</v>
      </c>
      <c r="P551" s="33">
        <f t="shared" ca="1" si="122"/>
        <v>6.4213381614545359E-3</v>
      </c>
    </row>
    <row r="552" spans="4:16">
      <c r="D552" s="63">
        <f t="shared" si="111"/>
        <v>0</v>
      </c>
      <c r="E552" s="63">
        <f t="shared" si="111"/>
        <v>0</v>
      </c>
      <c r="F552" s="55">
        <f t="shared" si="116"/>
        <v>0</v>
      </c>
      <c r="G552" s="55">
        <f t="shared" si="117"/>
        <v>0</v>
      </c>
      <c r="H552" s="55">
        <f t="shared" si="118"/>
        <v>0</v>
      </c>
      <c r="I552" s="55">
        <f t="shared" si="119"/>
        <v>0</v>
      </c>
      <c r="J552" s="55">
        <f t="shared" si="120"/>
        <v>0</v>
      </c>
      <c r="K552" s="55">
        <f t="shared" ca="1" si="115"/>
        <v>-6.4213381614545359E-3</v>
      </c>
      <c r="L552" s="55">
        <f t="shared" ca="1" si="121"/>
        <v>4.123358378375232E-5</v>
      </c>
      <c r="M552" s="55">
        <f t="shared" ca="1" si="112"/>
        <v>5.5490457762851734E-4</v>
      </c>
      <c r="N552" s="55">
        <f t="shared" ca="1" si="113"/>
        <v>8.1570848129177364E-4</v>
      </c>
      <c r="O552" s="55">
        <f t="shared" ca="1" si="114"/>
        <v>9.5541255152516852E-2</v>
      </c>
      <c r="P552" s="33">
        <f t="shared" ca="1" si="122"/>
        <v>6.4213381614545359E-3</v>
      </c>
    </row>
    <row r="553" spans="4:16">
      <c r="D553" s="63">
        <f t="shared" si="111"/>
        <v>0</v>
      </c>
      <c r="E553" s="63">
        <f t="shared" si="111"/>
        <v>0</v>
      </c>
      <c r="F553" s="55">
        <f t="shared" si="116"/>
        <v>0</v>
      </c>
      <c r="G553" s="55">
        <f t="shared" si="117"/>
        <v>0</v>
      </c>
      <c r="H553" s="55">
        <f t="shared" si="118"/>
        <v>0</v>
      </c>
      <c r="I553" s="55">
        <f t="shared" si="119"/>
        <v>0</v>
      </c>
      <c r="J553" s="55">
        <f t="shared" si="120"/>
        <v>0</v>
      </c>
      <c r="K553" s="55">
        <f t="shared" ca="1" si="115"/>
        <v>-6.4213381614545359E-3</v>
      </c>
      <c r="L553" s="55">
        <f t="shared" ca="1" si="121"/>
        <v>4.123358378375232E-5</v>
      </c>
      <c r="M553" s="55">
        <f t="shared" ca="1" si="112"/>
        <v>5.5490457762851734E-4</v>
      </c>
      <c r="N553" s="55">
        <f t="shared" ca="1" si="113"/>
        <v>8.1570848129177364E-4</v>
      </c>
      <c r="O553" s="55">
        <f t="shared" ca="1" si="114"/>
        <v>9.5541255152516852E-2</v>
      </c>
      <c r="P553" s="33">
        <f t="shared" ca="1" si="122"/>
        <v>6.4213381614545359E-3</v>
      </c>
    </row>
    <row r="554" spans="4:16">
      <c r="D554" s="63">
        <f t="shared" si="111"/>
        <v>0</v>
      </c>
      <c r="E554" s="63">
        <f t="shared" si="111"/>
        <v>0</v>
      </c>
      <c r="F554" s="55">
        <f t="shared" si="116"/>
        <v>0</v>
      </c>
      <c r="G554" s="55">
        <f t="shared" si="117"/>
        <v>0</v>
      </c>
      <c r="H554" s="55">
        <f t="shared" si="118"/>
        <v>0</v>
      </c>
      <c r="I554" s="55">
        <f t="shared" si="119"/>
        <v>0</v>
      </c>
      <c r="J554" s="55">
        <f t="shared" si="120"/>
        <v>0</v>
      </c>
      <c r="K554" s="55">
        <f t="shared" ca="1" si="115"/>
        <v>-6.4213381614545359E-3</v>
      </c>
      <c r="L554" s="55">
        <f t="shared" ca="1" si="121"/>
        <v>4.123358378375232E-5</v>
      </c>
      <c r="M554" s="55">
        <f t="shared" ca="1" si="112"/>
        <v>5.5490457762851734E-4</v>
      </c>
      <c r="N554" s="55">
        <f t="shared" ca="1" si="113"/>
        <v>8.1570848129177364E-4</v>
      </c>
      <c r="O554" s="55">
        <f t="shared" ca="1" si="114"/>
        <v>9.5541255152516852E-2</v>
      </c>
      <c r="P554" s="33">
        <f t="shared" ca="1" si="122"/>
        <v>6.4213381614545359E-3</v>
      </c>
    </row>
    <row r="555" spans="4:16">
      <c r="D555" s="63">
        <f t="shared" si="111"/>
        <v>0</v>
      </c>
      <c r="E555" s="63">
        <f t="shared" si="111"/>
        <v>0</v>
      </c>
      <c r="F555" s="55">
        <f t="shared" si="116"/>
        <v>0</v>
      </c>
      <c r="G555" s="55">
        <f t="shared" si="117"/>
        <v>0</v>
      </c>
      <c r="H555" s="55">
        <f t="shared" si="118"/>
        <v>0</v>
      </c>
      <c r="I555" s="55">
        <f t="shared" si="119"/>
        <v>0</v>
      </c>
      <c r="J555" s="55">
        <f t="shared" si="120"/>
        <v>0</v>
      </c>
      <c r="K555" s="55">
        <f t="shared" ca="1" si="115"/>
        <v>-6.4213381614545359E-3</v>
      </c>
      <c r="L555" s="55">
        <f t="shared" ca="1" si="121"/>
        <v>4.123358378375232E-5</v>
      </c>
      <c r="M555" s="55">
        <f t="shared" ca="1" si="112"/>
        <v>5.5490457762851734E-4</v>
      </c>
      <c r="N555" s="55">
        <f t="shared" ca="1" si="113"/>
        <v>8.1570848129177364E-4</v>
      </c>
      <c r="O555" s="55">
        <f t="shared" ca="1" si="114"/>
        <v>9.5541255152516852E-2</v>
      </c>
      <c r="P555" s="33">
        <f t="shared" ca="1" si="122"/>
        <v>6.4213381614545359E-3</v>
      </c>
    </row>
    <row r="556" spans="4:16">
      <c r="D556" s="63">
        <f t="shared" si="111"/>
        <v>0</v>
      </c>
      <c r="E556" s="63">
        <f t="shared" si="111"/>
        <v>0</v>
      </c>
      <c r="F556" s="55">
        <f t="shared" si="116"/>
        <v>0</v>
      </c>
      <c r="G556" s="55">
        <f t="shared" si="117"/>
        <v>0</v>
      </c>
      <c r="H556" s="55">
        <f t="shared" si="118"/>
        <v>0</v>
      </c>
      <c r="I556" s="55">
        <f t="shared" si="119"/>
        <v>0</v>
      </c>
      <c r="J556" s="55">
        <f t="shared" si="120"/>
        <v>0</v>
      </c>
      <c r="K556" s="55">
        <f t="shared" ca="1" si="115"/>
        <v>-6.4213381614545359E-3</v>
      </c>
      <c r="L556" s="55">
        <f t="shared" ca="1" si="121"/>
        <v>4.123358378375232E-5</v>
      </c>
      <c r="M556" s="55">
        <f t="shared" ca="1" si="112"/>
        <v>5.5490457762851734E-4</v>
      </c>
      <c r="N556" s="55">
        <f t="shared" ca="1" si="113"/>
        <v>8.1570848129177364E-4</v>
      </c>
      <c r="O556" s="55">
        <f t="shared" ca="1" si="114"/>
        <v>9.5541255152516852E-2</v>
      </c>
      <c r="P556" s="33">
        <f t="shared" ca="1" si="122"/>
        <v>6.4213381614545359E-3</v>
      </c>
    </row>
    <row r="557" spans="4:16">
      <c r="D557" s="63">
        <f t="shared" si="111"/>
        <v>0</v>
      </c>
      <c r="E557" s="63">
        <f t="shared" si="111"/>
        <v>0</v>
      </c>
      <c r="F557" s="55">
        <f t="shared" si="116"/>
        <v>0</v>
      </c>
      <c r="G557" s="55">
        <f t="shared" si="117"/>
        <v>0</v>
      </c>
      <c r="H557" s="55">
        <f t="shared" si="118"/>
        <v>0</v>
      </c>
      <c r="I557" s="55">
        <f t="shared" si="119"/>
        <v>0</v>
      </c>
      <c r="J557" s="55">
        <f t="shared" si="120"/>
        <v>0</v>
      </c>
      <c r="K557" s="55">
        <f t="shared" ca="1" si="115"/>
        <v>-6.4213381614545359E-3</v>
      </c>
      <c r="L557" s="55">
        <f t="shared" ca="1" si="121"/>
        <v>4.123358378375232E-5</v>
      </c>
      <c r="M557" s="55">
        <f t="shared" ca="1" si="112"/>
        <v>5.5490457762851734E-4</v>
      </c>
      <c r="N557" s="55">
        <f t="shared" ca="1" si="113"/>
        <v>8.1570848129177364E-4</v>
      </c>
      <c r="O557" s="55">
        <f t="shared" ca="1" si="114"/>
        <v>9.5541255152516852E-2</v>
      </c>
      <c r="P557" s="33">
        <f t="shared" ca="1" si="122"/>
        <v>6.4213381614545359E-3</v>
      </c>
    </row>
    <row r="558" spans="4:16">
      <c r="D558" s="63">
        <f t="shared" si="111"/>
        <v>0</v>
      </c>
      <c r="E558" s="63">
        <f t="shared" si="111"/>
        <v>0</v>
      </c>
      <c r="F558" s="55">
        <f t="shared" si="116"/>
        <v>0</v>
      </c>
      <c r="G558" s="55">
        <f t="shared" si="117"/>
        <v>0</v>
      </c>
      <c r="H558" s="55">
        <f t="shared" si="118"/>
        <v>0</v>
      </c>
      <c r="I558" s="55">
        <f t="shared" si="119"/>
        <v>0</v>
      </c>
      <c r="J558" s="55">
        <f t="shared" si="120"/>
        <v>0</v>
      </c>
      <c r="K558" s="55">
        <f t="shared" ca="1" si="115"/>
        <v>-6.4213381614545359E-3</v>
      </c>
      <c r="L558" s="55">
        <f t="shared" ca="1" si="121"/>
        <v>4.123358378375232E-5</v>
      </c>
      <c r="M558" s="55">
        <f t="shared" ca="1" si="112"/>
        <v>5.5490457762851734E-4</v>
      </c>
      <c r="N558" s="55">
        <f t="shared" ca="1" si="113"/>
        <v>8.1570848129177364E-4</v>
      </c>
      <c r="O558" s="55">
        <f t="shared" ca="1" si="114"/>
        <v>9.5541255152516852E-2</v>
      </c>
      <c r="P558" s="33">
        <f t="shared" ca="1" si="122"/>
        <v>6.4213381614545359E-3</v>
      </c>
    </row>
    <row r="559" spans="4:16">
      <c r="D559" s="63">
        <f t="shared" si="111"/>
        <v>0</v>
      </c>
      <c r="E559" s="63">
        <f t="shared" si="111"/>
        <v>0</v>
      </c>
      <c r="F559" s="55">
        <f t="shared" si="116"/>
        <v>0</v>
      </c>
      <c r="G559" s="55">
        <f t="shared" si="117"/>
        <v>0</v>
      </c>
      <c r="H559" s="55">
        <f t="shared" si="118"/>
        <v>0</v>
      </c>
      <c r="I559" s="55">
        <f t="shared" si="119"/>
        <v>0</v>
      </c>
      <c r="J559" s="55">
        <f t="shared" si="120"/>
        <v>0</v>
      </c>
      <c r="K559" s="55">
        <f t="shared" ca="1" si="115"/>
        <v>-6.4213381614545359E-3</v>
      </c>
      <c r="L559" s="55">
        <f t="shared" ca="1" si="121"/>
        <v>4.123358378375232E-5</v>
      </c>
      <c r="M559" s="55">
        <f t="shared" ca="1" si="112"/>
        <v>5.5490457762851734E-4</v>
      </c>
      <c r="N559" s="55">
        <f t="shared" ca="1" si="113"/>
        <v>8.1570848129177364E-4</v>
      </c>
      <c r="O559" s="55">
        <f t="shared" ca="1" si="114"/>
        <v>9.5541255152516852E-2</v>
      </c>
      <c r="P559" s="33">
        <f t="shared" ca="1" si="122"/>
        <v>6.4213381614545359E-3</v>
      </c>
    </row>
    <row r="560" spans="4:16">
      <c r="D560" s="63">
        <f t="shared" si="111"/>
        <v>0</v>
      </c>
      <c r="E560" s="63">
        <f t="shared" si="111"/>
        <v>0</v>
      </c>
      <c r="F560" s="55">
        <f t="shared" si="116"/>
        <v>0</v>
      </c>
      <c r="G560" s="55">
        <f t="shared" si="117"/>
        <v>0</v>
      </c>
      <c r="H560" s="55">
        <f t="shared" si="118"/>
        <v>0</v>
      </c>
      <c r="I560" s="55">
        <f t="shared" si="119"/>
        <v>0</v>
      </c>
      <c r="J560" s="55">
        <f t="shared" si="120"/>
        <v>0</v>
      </c>
      <c r="K560" s="55">
        <f t="shared" ca="1" si="115"/>
        <v>-6.4213381614545359E-3</v>
      </c>
      <c r="L560" s="55">
        <f t="shared" ca="1" si="121"/>
        <v>4.123358378375232E-5</v>
      </c>
      <c r="M560" s="55">
        <f t="shared" ca="1" si="112"/>
        <v>5.5490457762851734E-4</v>
      </c>
      <c r="N560" s="55">
        <f t="shared" ca="1" si="113"/>
        <v>8.1570848129177364E-4</v>
      </c>
      <c r="O560" s="55">
        <f t="shared" ca="1" si="114"/>
        <v>9.5541255152516852E-2</v>
      </c>
      <c r="P560" s="33">
        <f t="shared" ca="1" si="122"/>
        <v>6.4213381614545359E-3</v>
      </c>
    </row>
    <row r="561" spans="4:16">
      <c r="D561" s="63">
        <f t="shared" ref="D561:E624" si="123">A561/A$18</f>
        <v>0</v>
      </c>
      <c r="E561" s="63">
        <f t="shared" si="123"/>
        <v>0</v>
      </c>
      <c r="F561" s="55">
        <f t="shared" si="116"/>
        <v>0</v>
      </c>
      <c r="G561" s="55">
        <f t="shared" si="117"/>
        <v>0</v>
      </c>
      <c r="H561" s="55">
        <f t="shared" si="118"/>
        <v>0</v>
      </c>
      <c r="I561" s="55">
        <f t="shared" si="119"/>
        <v>0</v>
      </c>
      <c r="J561" s="55">
        <f t="shared" si="120"/>
        <v>0</v>
      </c>
      <c r="K561" s="55">
        <f t="shared" ca="1" si="115"/>
        <v>-6.4213381614545359E-3</v>
      </c>
      <c r="L561" s="55">
        <f t="shared" ca="1" si="121"/>
        <v>4.123358378375232E-5</v>
      </c>
      <c r="M561" s="55">
        <f t="shared" ca="1" si="112"/>
        <v>5.5490457762851734E-4</v>
      </c>
      <c r="N561" s="55">
        <f t="shared" ca="1" si="113"/>
        <v>8.1570848129177364E-4</v>
      </c>
      <c r="O561" s="55">
        <f t="shared" ca="1" si="114"/>
        <v>9.5541255152516852E-2</v>
      </c>
      <c r="P561" s="33">
        <f t="shared" ca="1" si="122"/>
        <v>6.4213381614545359E-3</v>
      </c>
    </row>
    <row r="562" spans="4:16">
      <c r="D562" s="63">
        <f t="shared" si="123"/>
        <v>0</v>
      </c>
      <c r="E562" s="63">
        <f t="shared" si="123"/>
        <v>0</v>
      </c>
      <c r="F562" s="55">
        <f t="shared" si="116"/>
        <v>0</v>
      </c>
      <c r="G562" s="55">
        <f t="shared" si="117"/>
        <v>0</v>
      </c>
      <c r="H562" s="55">
        <f t="shared" si="118"/>
        <v>0</v>
      </c>
      <c r="I562" s="55">
        <f t="shared" si="119"/>
        <v>0</v>
      </c>
      <c r="J562" s="55">
        <f t="shared" si="120"/>
        <v>0</v>
      </c>
      <c r="K562" s="55">
        <f t="shared" ca="1" si="115"/>
        <v>-6.4213381614545359E-3</v>
      </c>
      <c r="L562" s="55">
        <f t="shared" ca="1" si="121"/>
        <v>4.123358378375232E-5</v>
      </c>
      <c r="M562" s="55">
        <f t="shared" ca="1" si="112"/>
        <v>5.5490457762851734E-4</v>
      </c>
      <c r="N562" s="55">
        <f t="shared" ca="1" si="113"/>
        <v>8.1570848129177364E-4</v>
      </c>
      <c r="O562" s="55">
        <f t="shared" ca="1" si="114"/>
        <v>9.5541255152516852E-2</v>
      </c>
      <c r="P562" s="33">
        <f t="shared" ca="1" si="122"/>
        <v>6.4213381614545359E-3</v>
      </c>
    </row>
    <row r="563" spans="4:16">
      <c r="D563" s="63">
        <f t="shared" si="123"/>
        <v>0</v>
      </c>
      <c r="E563" s="63">
        <f t="shared" si="123"/>
        <v>0</v>
      </c>
      <c r="F563" s="55">
        <f t="shared" si="116"/>
        <v>0</v>
      </c>
      <c r="G563" s="55">
        <f t="shared" si="117"/>
        <v>0</v>
      </c>
      <c r="H563" s="55">
        <f t="shared" si="118"/>
        <v>0</v>
      </c>
      <c r="I563" s="55">
        <f t="shared" si="119"/>
        <v>0</v>
      </c>
      <c r="J563" s="55">
        <f t="shared" si="120"/>
        <v>0</v>
      </c>
      <c r="K563" s="55">
        <f t="shared" ca="1" si="115"/>
        <v>-6.4213381614545359E-3</v>
      </c>
      <c r="L563" s="55">
        <f t="shared" ca="1" si="121"/>
        <v>4.123358378375232E-5</v>
      </c>
      <c r="M563" s="55">
        <f t="shared" ca="1" si="112"/>
        <v>5.5490457762851734E-4</v>
      </c>
      <c r="N563" s="55">
        <f t="shared" ca="1" si="113"/>
        <v>8.1570848129177364E-4</v>
      </c>
      <c r="O563" s="55">
        <f t="shared" ca="1" si="114"/>
        <v>9.5541255152516852E-2</v>
      </c>
      <c r="P563" s="33">
        <f t="shared" ca="1" si="122"/>
        <v>6.4213381614545359E-3</v>
      </c>
    </row>
    <row r="564" spans="4:16">
      <c r="D564" s="63">
        <f t="shared" si="123"/>
        <v>0</v>
      </c>
      <c r="E564" s="63">
        <f t="shared" si="123"/>
        <v>0</v>
      </c>
      <c r="F564" s="55">
        <f t="shared" si="116"/>
        <v>0</v>
      </c>
      <c r="G564" s="55">
        <f t="shared" si="117"/>
        <v>0</v>
      </c>
      <c r="H564" s="55">
        <f t="shared" si="118"/>
        <v>0</v>
      </c>
      <c r="I564" s="55">
        <f t="shared" si="119"/>
        <v>0</v>
      </c>
      <c r="J564" s="55">
        <f t="shared" si="120"/>
        <v>0</v>
      </c>
      <c r="K564" s="55">
        <f t="shared" ca="1" si="115"/>
        <v>-6.4213381614545359E-3</v>
      </c>
      <c r="L564" s="55">
        <f t="shared" ca="1" si="121"/>
        <v>4.123358378375232E-5</v>
      </c>
      <c r="M564" s="55">
        <f t="shared" ca="1" si="112"/>
        <v>5.5490457762851734E-4</v>
      </c>
      <c r="N564" s="55">
        <f t="shared" ca="1" si="113"/>
        <v>8.1570848129177364E-4</v>
      </c>
      <c r="O564" s="55">
        <f t="shared" ca="1" si="114"/>
        <v>9.5541255152516852E-2</v>
      </c>
      <c r="P564" s="33">
        <f t="shared" ca="1" si="122"/>
        <v>6.4213381614545359E-3</v>
      </c>
    </row>
    <row r="565" spans="4:16">
      <c r="D565" s="63">
        <f t="shared" si="123"/>
        <v>0</v>
      </c>
      <c r="E565" s="63">
        <f t="shared" si="123"/>
        <v>0</v>
      </c>
      <c r="F565" s="55">
        <f t="shared" si="116"/>
        <v>0</v>
      </c>
      <c r="G565" s="55">
        <f t="shared" si="117"/>
        <v>0</v>
      </c>
      <c r="H565" s="55">
        <f t="shared" si="118"/>
        <v>0</v>
      </c>
      <c r="I565" s="55">
        <f t="shared" si="119"/>
        <v>0</v>
      </c>
      <c r="J565" s="55">
        <f t="shared" si="120"/>
        <v>0</v>
      </c>
      <c r="K565" s="55">
        <f t="shared" ca="1" si="115"/>
        <v>-6.4213381614545359E-3</v>
      </c>
      <c r="L565" s="55">
        <f t="shared" ca="1" si="121"/>
        <v>4.123358378375232E-5</v>
      </c>
      <c r="M565" s="55">
        <f t="shared" ca="1" si="112"/>
        <v>5.5490457762851734E-4</v>
      </c>
      <c r="N565" s="55">
        <f t="shared" ca="1" si="113"/>
        <v>8.1570848129177364E-4</v>
      </c>
      <c r="O565" s="55">
        <f t="shared" ca="1" si="114"/>
        <v>9.5541255152516852E-2</v>
      </c>
      <c r="P565" s="33">
        <f t="shared" ca="1" si="122"/>
        <v>6.4213381614545359E-3</v>
      </c>
    </row>
    <row r="566" spans="4:16">
      <c r="D566" s="63">
        <f t="shared" si="123"/>
        <v>0</v>
      </c>
      <c r="E566" s="63">
        <f t="shared" si="123"/>
        <v>0</v>
      </c>
      <c r="F566" s="55">
        <f t="shared" si="116"/>
        <v>0</v>
      </c>
      <c r="G566" s="55">
        <f t="shared" si="117"/>
        <v>0</v>
      </c>
      <c r="H566" s="55">
        <f t="shared" si="118"/>
        <v>0</v>
      </c>
      <c r="I566" s="55">
        <f t="shared" si="119"/>
        <v>0</v>
      </c>
      <c r="J566" s="55">
        <f t="shared" si="120"/>
        <v>0</v>
      </c>
      <c r="K566" s="55">
        <f t="shared" ca="1" si="115"/>
        <v>-6.4213381614545359E-3</v>
      </c>
      <c r="L566" s="55">
        <f t="shared" ca="1" si="121"/>
        <v>4.123358378375232E-5</v>
      </c>
      <c r="M566" s="55">
        <f t="shared" ca="1" si="112"/>
        <v>5.5490457762851734E-4</v>
      </c>
      <c r="N566" s="55">
        <f t="shared" ca="1" si="113"/>
        <v>8.1570848129177364E-4</v>
      </c>
      <c r="O566" s="55">
        <f t="shared" ca="1" si="114"/>
        <v>9.5541255152516852E-2</v>
      </c>
      <c r="P566" s="33">
        <f t="shared" ca="1" si="122"/>
        <v>6.4213381614545359E-3</v>
      </c>
    </row>
    <row r="567" spans="4:16">
      <c r="D567" s="63">
        <f t="shared" si="123"/>
        <v>0</v>
      </c>
      <c r="E567" s="63">
        <f t="shared" si="123"/>
        <v>0</v>
      </c>
      <c r="F567" s="55">
        <f t="shared" si="116"/>
        <v>0</v>
      </c>
      <c r="G567" s="55">
        <f t="shared" si="117"/>
        <v>0</v>
      </c>
      <c r="H567" s="55">
        <f t="shared" si="118"/>
        <v>0</v>
      </c>
      <c r="I567" s="55">
        <f t="shared" si="119"/>
        <v>0</v>
      </c>
      <c r="J567" s="55">
        <f t="shared" si="120"/>
        <v>0</v>
      </c>
      <c r="K567" s="55">
        <f t="shared" ca="1" si="115"/>
        <v>-6.4213381614545359E-3</v>
      </c>
      <c r="L567" s="55">
        <f t="shared" ca="1" si="121"/>
        <v>4.123358378375232E-5</v>
      </c>
      <c r="M567" s="55">
        <f t="shared" ca="1" si="112"/>
        <v>5.5490457762851734E-4</v>
      </c>
      <c r="N567" s="55">
        <f t="shared" ca="1" si="113"/>
        <v>8.1570848129177364E-4</v>
      </c>
      <c r="O567" s="55">
        <f t="shared" ca="1" si="114"/>
        <v>9.5541255152516852E-2</v>
      </c>
      <c r="P567" s="33">
        <f t="shared" ca="1" si="122"/>
        <v>6.4213381614545359E-3</v>
      </c>
    </row>
    <row r="568" spans="4:16">
      <c r="D568" s="63">
        <f t="shared" si="123"/>
        <v>0</v>
      </c>
      <c r="E568" s="63">
        <f t="shared" si="123"/>
        <v>0</v>
      </c>
      <c r="F568" s="55">
        <f t="shared" si="116"/>
        <v>0</v>
      </c>
      <c r="G568" s="55">
        <f t="shared" si="117"/>
        <v>0</v>
      </c>
      <c r="H568" s="55">
        <f t="shared" si="118"/>
        <v>0</v>
      </c>
      <c r="I568" s="55">
        <f t="shared" si="119"/>
        <v>0</v>
      </c>
      <c r="J568" s="55">
        <f t="shared" si="120"/>
        <v>0</v>
      </c>
      <c r="K568" s="55">
        <f t="shared" ca="1" si="115"/>
        <v>-6.4213381614545359E-3</v>
      </c>
      <c r="L568" s="55">
        <f t="shared" ca="1" si="121"/>
        <v>4.123358378375232E-5</v>
      </c>
      <c r="M568" s="55">
        <f t="shared" ca="1" si="112"/>
        <v>5.5490457762851734E-4</v>
      </c>
      <c r="N568" s="55">
        <f t="shared" ca="1" si="113"/>
        <v>8.1570848129177364E-4</v>
      </c>
      <c r="O568" s="55">
        <f t="shared" ca="1" si="114"/>
        <v>9.5541255152516852E-2</v>
      </c>
      <c r="P568" s="33">
        <f t="shared" ca="1" si="122"/>
        <v>6.4213381614545359E-3</v>
      </c>
    </row>
    <row r="569" spans="4:16">
      <c r="D569" s="63">
        <f t="shared" si="123"/>
        <v>0</v>
      </c>
      <c r="E569" s="63">
        <f t="shared" si="123"/>
        <v>0</v>
      </c>
      <c r="F569" s="55">
        <f t="shared" si="116"/>
        <v>0</v>
      </c>
      <c r="G569" s="55">
        <f t="shared" si="117"/>
        <v>0</v>
      </c>
      <c r="H569" s="55">
        <f t="shared" si="118"/>
        <v>0</v>
      </c>
      <c r="I569" s="55">
        <f t="shared" si="119"/>
        <v>0</v>
      </c>
      <c r="J569" s="55">
        <f t="shared" si="120"/>
        <v>0</v>
      </c>
      <c r="K569" s="55">
        <f t="shared" ca="1" si="115"/>
        <v>-6.4213381614545359E-3</v>
      </c>
      <c r="L569" s="55">
        <f t="shared" ca="1" si="121"/>
        <v>4.123358378375232E-5</v>
      </c>
      <c r="M569" s="55">
        <f t="shared" ca="1" si="112"/>
        <v>5.5490457762851734E-4</v>
      </c>
      <c r="N569" s="55">
        <f t="shared" ca="1" si="113"/>
        <v>8.1570848129177364E-4</v>
      </c>
      <c r="O569" s="55">
        <f t="shared" ca="1" si="114"/>
        <v>9.5541255152516852E-2</v>
      </c>
      <c r="P569" s="33">
        <f t="shared" ca="1" si="122"/>
        <v>6.4213381614545359E-3</v>
      </c>
    </row>
    <row r="570" spans="4:16">
      <c r="D570" s="63">
        <f t="shared" si="123"/>
        <v>0</v>
      </c>
      <c r="E570" s="63">
        <f t="shared" si="123"/>
        <v>0</v>
      </c>
      <c r="F570" s="55">
        <f t="shared" si="116"/>
        <v>0</v>
      </c>
      <c r="G570" s="55">
        <f t="shared" si="117"/>
        <v>0</v>
      </c>
      <c r="H570" s="55">
        <f t="shared" si="118"/>
        <v>0</v>
      </c>
      <c r="I570" s="55">
        <f t="shared" si="119"/>
        <v>0</v>
      </c>
      <c r="J570" s="55">
        <f t="shared" si="120"/>
        <v>0</v>
      </c>
      <c r="K570" s="55">
        <f t="shared" ca="1" si="115"/>
        <v>-6.4213381614545359E-3</v>
      </c>
      <c r="L570" s="55">
        <f t="shared" ca="1" si="121"/>
        <v>4.123358378375232E-5</v>
      </c>
      <c r="M570" s="55">
        <f t="shared" ca="1" si="112"/>
        <v>5.5490457762851734E-4</v>
      </c>
      <c r="N570" s="55">
        <f t="shared" ca="1" si="113"/>
        <v>8.1570848129177364E-4</v>
      </c>
      <c r="O570" s="55">
        <f t="shared" ca="1" si="114"/>
        <v>9.5541255152516852E-2</v>
      </c>
      <c r="P570" s="33">
        <f t="shared" ca="1" si="122"/>
        <v>6.4213381614545359E-3</v>
      </c>
    </row>
    <row r="571" spans="4:16">
      <c r="D571" s="63">
        <f t="shared" si="123"/>
        <v>0</v>
      </c>
      <c r="E571" s="63">
        <f t="shared" si="123"/>
        <v>0</v>
      </c>
      <c r="F571" s="55">
        <f t="shared" si="116"/>
        <v>0</v>
      </c>
      <c r="G571" s="55">
        <f t="shared" si="117"/>
        <v>0</v>
      </c>
      <c r="H571" s="55">
        <f t="shared" si="118"/>
        <v>0</v>
      </c>
      <c r="I571" s="55">
        <f t="shared" si="119"/>
        <v>0</v>
      </c>
      <c r="J571" s="55">
        <f t="shared" si="120"/>
        <v>0</v>
      </c>
      <c r="K571" s="55">
        <f t="shared" ca="1" si="115"/>
        <v>-6.4213381614545359E-3</v>
      </c>
      <c r="L571" s="55">
        <f t="shared" ca="1" si="121"/>
        <v>4.123358378375232E-5</v>
      </c>
      <c r="M571" s="55">
        <f t="shared" ca="1" si="112"/>
        <v>5.5490457762851734E-4</v>
      </c>
      <c r="N571" s="55">
        <f t="shared" ca="1" si="113"/>
        <v>8.1570848129177364E-4</v>
      </c>
      <c r="O571" s="55">
        <f t="shared" ca="1" si="114"/>
        <v>9.5541255152516852E-2</v>
      </c>
      <c r="P571" s="33">
        <f t="shared" ca="1" si="122"/>
        <v>6.4213381614545359E-3</v>
      </c>
    </row>
    <row r="572" spans="4:16">
      <c r="D572" s="63">
        <f t="shared" si="123"/>
        <v>0</v>
      </c>
      <c r="E572" s="63">
        <f t="shared" si="123"/>
        <v>0</v>
      </c>
      <c r="F572" s="55">
        <f t="shared" si="116"/>
        <v>0</v>
      </c>
      <c r="G572" s="55">
        <f t="shared" si="117"/>
        <v>0</v>
      </c>
      <c r="H572" s="55">
        <f t="shared" si="118"/>
        <v>0</v>
      </c>
      <c r="I572" s="55">
        <f t="shared" si="119"/>
        <v>0</v>
      </c>
      <c r="J572" s="55">
        <f t="shared" si="120"/>
        <v>0</v>
      </c>
      <c r="K572" s="55">
        <f t="shared" ca="1" si="115"/>
        <v>-6.4213381614545359E-3</v>
      </c>
      <c r="L572" s="55">
        <f t="shared" ca="1" si="121"/>
        <v>4.123358378375232E-5</v>
      </c>
      <c r="M572" s="55">
        <f t="shared" ref="M572:M635" ca="1" si="124">(M$1-M$2*D572+M$3*F572)^2</f>
        <v>5.5490457762851734E-4</v>
      </c>
      <c r="N572" s="55">
        <f t="shared" ref="N572:N635" ca="1" si="125">(-M$2+M$4*D572-M$5*F572)^2</f>
        <v>8.1570848129177364E-4</v>
      </c>
      <c r="O572" s="55">
        <f t="shared" ref="O572:O635" ca="1" si="126">+(M$3-D572*M$5+F572*M$6)^2</f>
        <v>9.5541255152516852E-2</v>
      </c>
      <c r="P572" s="33">
        <f t="shared" ca="1" si="122"/>
        <v>6.4213381614545359E-3</v>
      </c>
    </row>
    <row r="573" spans="4:16">
      <c r="D573" s="63">
        <f t="shared" si="123"/>
        <v>0</v>
      </c>
      <c r="E573" s="63">
        <f t="shared" si="123"/>
        <v>0</v>
      </c>
      <c r="F573" s="55">
        <f t="shared" si="116"/>
        <v>0</v>
      </c>
      <c r="G573" s="55">
        <f t="shared" si="117"/>
        <v>0</v>
      </c>
      <c r="H573" s="55">
        <f t="shared" si="118"/>
        <v>0</v>
      </c>
      <c r="I573" s="55">
        <f t="shared" si="119"/>
        <v>0</v>
      </c>
      <c r="J573" s="55">
        <f t="shared" si="120"/>
        <v>0</v>
      </c>
      <c r="K573" s="55">
        <f t="shared" ca="1" si="115"/>
        <v>-6.4213381614545359E-3</v>
      </c>
      <c r="L573" s="55">
        <f t="shared" ca="1" si="121"/>
        <v>4.123358378375232E-5</v>
      </c>
      <c r="M573" s="55">
        <f t="shared" ca="1" si="124"/>
        <v>5.5490457762851734E-4</v>
      </c>
      <c r="N573" s="55">
        <f t="shared" ca="1" si="125"/>
        <v>8.1570848129177364E-4</v>
      </c>
      <c r="O573" s="55">
        <f t="shared" ca="1" si="126"/>
        <v>9.5541255152516852E-2</v>
      </c>
      <c r="P573" s="33">
        <f t="shared" ca="1" si="122"/>
        <v>6.4213381614545359E-3</v>
      </c>
    </row>
    <row r="574" spans="4:16">
      <c r="D574" s="63">
        <f t="shared" si="123"/>
        <v>0</v>
      </c>
      <c r="E574" s="63">
        <f t="shared" si="123"/>
        <v>0</v>
      </c>
      <c r="F574" s="55">
        <f t="shared" si="116"/>
        <v>0</v>
      </c>
      <c r="G574" s="55">
        <f t="shared" si="117"/>
        <v>0</v>
      </c>
      <c r="H574" s="55">
        <f t="shared" si="118"/>
        <v>0</v>
      </c>
      <c r="I574" s="55">
        <f t="shared" si="119"/>
        <v>0</v>
      </c>
      <c r="J574" s="55">
        <f t="shared" si="120"/>
        <v>0</v>
      </c>
      <c r="K574" s="55">
        <f t="shared" ca="1" si="115"/>
        <v>-6.4213381614545359E-3</v>
      </c>
      <c r="L574" s="55">
        <f t="shared" ca="1" si="121"/>
        <v>4.123358378375232E-5</v>
      </c>
      <c r="M574" s="55">
        <f t="shared" ca="1" si="124"/>
        <v>5.5490457762851734E-4</v>
      </c>
      <c r="N574" s="55">
        <f t="shared" ca="1" si="125"/>
        <v>8.1570848129177364E-4</v>
      </c>
      <c r="O574" s="55">
        <f t="shared" ca="1" si="126"/>
        <v>9.5541255152516852E-2</v>
      </c>
      <c r="P574" s="33">
        <f t="shared" ca="1" si="122"/>
        <v>6.4213381614545359E-3</v>
      </c>
    </row>
    <row r="575" spans="4:16">
      <c r="D575" s="63">
        <f t="shared" si="123"/>
        <v>0</v>
      </c>
      <c r="E575" s="63">
        <f t="shared" si="123"/>
        <v>0</v>
      </c>
      <c r="F575" s="55">
        <f t="shared" si="116"/>
        <v>0</v>
      </c>
      <c r="G575" s="55">
        <f t="shared" si="117"/>
        <v>0</v>
      </c>
      <c r="H575" s="55">
        <f t="shared" si="118"/>
        <v>0</v>
      </c>
      <c r="I575" s="55">
        <f t="shared" si="119"/>
        <v>0</v>
      </c>
      <c r="J575" s="55">
        <f t="shared" si="120"/>
        <v>0</v>
      </c>
      <c r="K575" s="55">
        <f t="shared" ca="1" si="115"/>
        <v>-6.4213381614545359E-3</v>
      </c>
      <c r="L575" s="55">
        <f t="shared" ca="1" si="121"/>
        <v>4.123358378375232E-5</v>
      </c>
      <c r="M575" s="55">
        <f t="shared" ca="1" si="124"/>
        <v>5.5490457762851734E-4</v>
      </c>
      <c r="N575" s="55">
        <f t="shared" ca="1" si="125"/>
        <v>8.1570848129177364E-4</v>
      </c>
      <c r="O575" s="55">
        <f t="shared" ca="1" si="126"/>
        <v>9.5541255152516852E-2</v>
      </c>
      <c r="P575" s="33">
        <f t="shared" ca="1" si="122"/>
        <v>6.4213381614545359E-3</v>
      </c>
    </row>
    <row r="576" spans="4:16">
      <c r="D576" s="63">
        <f t="shared" si="123"/>
        <v>0</v>
      </c>
      <c r="E576" s="63">
        <f t="shared" si="123"/>
        <v>0</v>
      </c>
      <c r="F576" s="55">
        <f t="shared" si="116"/>
        <v>0</v>
      </c>
      <c r="G576" s="55">
        <f t="shared" si="117"/>
        <v>0</v>
      </c>
      <c r="H576" s="55">
        <f t="shared" si="118"/>
        <v>0</v>
      </c>
      <c r="I576" s="55">
        <f t="shared" si="119"/>
        <v>0</v>
      </c>
      <c r="J576" s="55">
        <f t="shared" si="120"/>
        <v>0</v>
      </c>
      <c r="K576" s="55">
        <f t="shared" ca="1" si="115"/>
        <v>-6.4213381614545359E-3</v>
      </c>
      <c r="L576" s="55">
        <f t="shared" ca="1" si="121"/>
        <v>4.123358378375232E-5</v>
      </c>
      <c r="M576" s="55">
        <f t="shared" ca="1" si="124"/>
        <v>5.5490457762851734E-4</v>
      </c>
      <c r="N576" s="55">
        <f t="shared" ca="1" si="125"/>
        <v>8.1570848129177364E-4</v>
      </c>
      <c r="O576" s="55">
        <f t="shared" ca="1" si="126"/>
        <v>9.5541255152516852E-2</v>
      </c>
      <c r="P576" s="33">
        <f t="shared" ca="1" si="122"/>
        <v>6.4213381614545359E-3</v>
      </c>
    </row>
    <row r="577" spans="4:16">
      <c r="D577" s="63">
        <f t="shared" si="123"/>
        <v>0</v>
      </c>
      <c r="E577" s="63">
        <f t="shared" si="123"/>
        <v>0</v>
      </c>
      <c r="F577" s="55">
        <f t="shared" si="116"/>
        <v>0</v>
      </c>
      <c r="G577" s="55">
        <f t="shared" si="117"/>
        <v>0</v>
      </c>
      <c r="H577" s="55">
        <f t="shared" si="118"/>
        <v>0</v>
      </c>
      <c r="I577" s="55">
        <f t="shared" si="119"/>
        <v>0</v>
      </c>
      <c r="J577" s="55">
        <f t="shared" si="120"/>
        <v>0</v>
      </c>
      <c r="K577" s="55">
        <f t="shared" ca="1" si="115"/>
        <v>-6.4213381614545359E-3</v>
      </c>
      <c r="L577" s="55">
        <f t="shared" ca="1" si="121"/>
        <v>4.123358378375232E-5</v>
      </c>
      <c r="M577" s="55">
        <f t="shared" ca="1" si="124"/>
        <v>5.5490457762851734E-4</v>
      </c>
      <c r="N577" s="55">
        <f t="shared" ca="1" si="125"/>
        <v>8.1570848129177364E-4</v>
      </c>
      <c r="O577" s="55">
        <f t="shared" ca="1" si="126"/>
        <v>9.5541255152516852E-2</v>
      </c>
      <c r="P577" s="33">
        <f t="shared" ca="1" si="122"/>
        <v>6.4213381614545359E-3</v>
      </c>
    </row>
    <row r="578" spans="4:16">
      <c r="D578" s="63">
        <f t="shared" si="123"/>
        <v>0</v>
      </c>
      <c r="E578" s="63">
        <f t="shared" si="123"/>
        <v>0</v>
      </c>
      <c r="F578" s="55">
        <f t="shared" si="116"/>
        <v>0</v>
      </c>
      <c r="G578" s="55">
        <f t="shared" si="117"/>
        <v>0</v>
      </c>
      <c r="H578" s="55">
        <f t="shared" si="118"/>
        <v>0</v>
      </c>
      <c r="I578" s="55">
        <f t="shared" si="119"/>
        <v>0</v>
      </c>
      <c r="J578" s="55">
        <f t="shared" si="120"/>
        <v>0</v>
      </c>
      <c r="K578" s="55">
        <f t="shared" ca="1" si="115"/>
        <v>-6.4213381614545359E-3</v>
      </c>
      <c r="L578" s="55">
        <f t="shared" ca="1" si="121"/>
        <v>4.123358378375232E-5</v>
      </c>
      <c r="M578" s="55">
        <f t="shared" ca="1" si="124"/>
        <v>5.5490457762851734E-4</v>
      </c>
      <c r="N578" s="55">
        <f t="shared" ca="1" si="125"/>
        <v>8.1570848129177364E-4</v>
      </c>
      <c r="O578" s="55">
        <f t="shared" ca="1" si="126"/>
        <v>9.5541255152516852E-2</v>
      </c>
      <c r="P578" s="33">
        <f t="shared" ca="1" si="122"/>
        <v>6.4213381614545359E-3</v>
      </c>
    </row>
    <row r="579" spans="4:16">
      <c r="D579" s="63">
        <f t="shared" si="123"/>
        <v>0</v>
      </c>
      <c r="E579" s="63">
        <f t="shared" si="123"/>
        <v>0</v>
      </c>
      <c r="F579" s="55">
        <f t="shared" si="116"/>
        <v>0</v>
      </c>
      <c r="G579" s="55">
        <f t="shared" si="117"/>
        <v>0</v>
      </c>
      <c r="H579" s="55">
        <f t="shared" si="118"/>
        <v>0</v>
      </c>
      <c r="I579" s="55">
        <f t="shared" si="119"/>
        <v>0</v>
      </c>
      <c r="J579" s="55">
        <f t="shared" si="120"/>
        <v>0</v>
      </c>
      <c r="K579" s="55">
        <f t="shared" ca="1" si="115"/>
        <v>-6.4213381614545359E-3</v>
      </c>
      <c r="L579" s="55">
        <f t="shared" ca="1" si="121"/>
        <v>4.123358378375232E-5</v>
      </c>
      <c r="M579" s="55">
        <f t="shared" ca="1" si="124"/>
        <v>5.5490457762851734E-4</v>
      </c>
      <c r="N579" s="55">
        <f t="shared" ca="1" si="125"/>
        <v>8.1570848129177364E-4</v>
      </c>
      <c r="O579" s="55">
        <f t="shared" ca="1" si="126"/>
        <v>9.5541255152516852E-2</v>
      </c>
      <c r="P579" s="33">
        <f t="shared" ca="1" si="122"/>
        <v>6.4213381614545359E-3</v>
      </c>
    </row>
    <row r="580" spans="4:16">
      <c r="D580" s="63">
        <f t="shared" si="123"/>
        <v>0</v>
      </c>
      <c r="E580" s="63">
        <f t="shared" si="123"/>
        <v>0</v>
      </c>
      <c r="F580" s="55">
        <f t="shared" si="116"/>
        <v>0</v>
      </c>
      <c r="G580" s="55">
        <f t="shared" si="117"/>
        <v>0</v>
      </c>
      <c r="H580" s="55">
        <f t="shared" si="118"/>
        <v>0</v>
      </c>
      <c r="I580" s="55">
        <f t="shared" si="119"/>
        <v>0</v>
      </c>
      <c r="J580" s="55">
        <f t="shared" si="120"/>
        <v>0</v>
      </c>
      <c r="K580" s="55">
        <f t="shared" ca="1" si="115"/>
        <v>-6.4213381614545359E-3</v>
      </c>
      <c r="L580" s="55">
        <f t="shared" ca="1" si="121"/>
        <v>4.123358378375232E-5</v>
      </c>
      <c r="M580" s="55">
        <f t="shared" ca="1" si="124"/>
        <v>5.5490457762851734E-4</v>
      </c>
      <c r="N580" s="55">
        <f t="shared" ca="1" si="125"/>
        <v>8.1570848129177364E-4</v>
      </c>
      <c r="O580" s="55">
        <f t="shared" ca="1" si="126"/>
        <v>9.5541255152516852E-2</v>
      </c>
      <c r="P580" s="33">
        <f t="shared" ca="1" si="122"/>
        <v>6.4213381614545359E-3</v>
      </c>
    </row>
    <row r="581" spans="4:16">
      <c r="D581" s="63">
        <f t="shared" si="123"/>
        <v>0</v>
      </c>
      <c r="E581" s="63">
        <f t="shared" si="123"/>
        <v>0</v>
      </c>
      <c r="F581" s="55">
        <f t="shared" si="116"/>
        <v>0</v>
      </c>
      <c r="G581" s="55">
        <f t="shared" si="117"/>
        <v>0</v>
      </c>
      <c r="H581" s="55">
        <f t="shared" si="118"/>
        <v>0</v>
      </c>
      <c r="I581" s="55">
        <f t="shared" si="119"/>
        <v>0</v>
      </c>
      <c r="J581" s="55">
        <f t="shared" si="120"/>
        <v>0</v>
      </c>
      <c r="K581" s="55">
        <f t="shared" ca="1" si="115"/>
        <v>-6.4213381614545359E-3</v>
      </c>
      <c r="L581" s="55">
        <f t="shared" ca="1" si="121"/>
        <v>4.123358378375232E-5</v>
      </c>
      <c r="M581" s="55">
        <f t="shared" ca="1" si="124"/>
        <v>5.5490457762851734E-4</v>
      </c>
      <c r="N581" s="55">
        <f t="shared" ca="1" si="125"/>
        <v>8.1570848129177364E-4</v>
      </c>
      <c r="O581" s="55">
        <f t="shared" ca="1" si="126"/>
        <v>9.5541255152516852E-2</v>
      </c>
      <c r="P581" s="33">
        <f t="shared" ca="1" si="122"/>
        <v>6.4213381614545359E-3</v>
      </c>
    </row>
    <row r="582" spans="4:16">
      <c r="D582" s="63">
        <f t="shared" si="123"/>
        <v>0</v>
      </c>
      <c r="E582" s="63">
        <f t="shared" si="123"/>
        <v>0</v>
      </c>
      <c r="F582" s="55">
        <f t="shared" si="116"/>
        <v>0</v>
      </c>
      <c r="G582" s="55">
        <f t="shared" si="117"/>
        <v>0</v>
      </c>
      <c r="H582" s="55">
        <f t="shared" si="118"/>
        <v>0</v>
      </c>
      <c r="I582" s="55">
        <f t="shared" si="119"/>
        <v>0</v>
      </c>
      <c r="J582" s="55">
        <f t="shared" si="120"/>
        <v>0</v>
      </c>
      <c r="K582" s="55">
        <f t="shared" ca="1" si="115"/>
        <v>-6.4213381614545359E-3</v>
      </c>
      <c r="L582" s="55">
        <f t="shared" ca="1" si="121"/>
        <v>4.123358378375232E-5</v>
      </c>
      <c r="M582" s="55">
        <f t="shared" ca="1" si="124"/>
        <v>5.5490457762851734E-4</v>
      </c>
      <c r="N582" s="55">
        <f t="shared" ca="1" si="125"/>
        <v>8.1570848129177364E-4</v>
      </c>
      <c r="O582" s="55">
        <f t="shared" ca="1" si="126"/>
        <v>9.5541255152516852E-2</v>
      </c>
      <c r="P582" s="33">
        <f t="shared" ca="1" si="122"/>
        <v>6.4213381614545359E-3</v>
      </c>
    </row>
    <row r="583" spans="4:16">
      <c r="D583" s="63">
        <f t="shared" si="123"/>
        <v>0</v>
      </c>
      <c r="E583" s="63">
        <f t="shared" si="123"/>
        <v>0</v>
      </c>
      <c r="F583" s="55">
        <f t="shared" si="116"/>
        <v>0</v>
      </c>
      <c r="G583" s="55">
        <f t="shared" si="117"/>
        <v>0</v>
      </c>
      <c r="H583" s="55">
        <f t="shared" si="118"/>
        <v>0</v>
      </c>
      <c r="I583" s="55">
        <f t="shared" si="119"/>
        <v>0</v>
      </c>
      <c r="J583" s="55">
        <f t="shared" si="120"/>
        <v>0</v>
      </c>
      <c r="K583" s="55">
        <f t="shared" ca="1" si="115"/>
        <v>-6.4213381614545359E-3</v>
      </c>
      <c r="L583" s="55">
        <f t="shared" ca="1" si="121"/>
        <v>4.123358378375232E-5</v>
      </c>
      <c r="M583" s="55">
        <f t="shared" ca="1" si="124"/>
        <v>5.5490457762851734E-4</v>
      </c>
      <c r="N583" s="55">
        <f t="shared" ca="1" si="125"/>
        <v>8.1570848129177364E-4</v>
      </c>
      <c r="O583" s="55">
        <f t="shared" ca="1" si="126"/>
        <v>9.5541255152516852E-2</v>
      </c>
      <c r="P583" s="33">
        <f t="shared" ca="1" si="122"/>
        <v>6.4213381614545359E-3</v>
      </c>
    </row>
    <row r="584" spans="4:16">
      <c r="D584" s="63">
        <f t="shared" si="123"/>
        <v>0</v>
      </c>
      <c r="E584" s="63">
        <f t="shared" si="123"/>
        <v>0</v>
      </c>
      <c r="F584" s="55">
        <f t="shared" si="116"/>
        <v>0</v>
      </c>
      <c r="G584" s="55">
        <f t="shared" si="117"/>
        <v>0</v>
      </c>
      <c r="H584" s="55">
        <f t="shared" si="118"/>
        <v>0</v>
      </c>
      <c r="I584" s="55">
        <f t="shared" si="119"/>
        <v>0</v>
      </c>
      <c r="J584" s="55">
        <f t="shared" si="120"/>
        <v>0</v>
      </c>
      <c r="K584" s="55">
        <f t="shared" ca="1" si="115"/>
        <v>-6.4213381614545359E-3</v>
      </c>
      <c r="L584" s="55">
        <f t="shared" ca="1" si="121"/>
        <v>4.123358378375232E-5</v>
      </c>
      <c r="M584" s="55">
        <f t="shared" ca="1" si="124"/>
        <v>5.5490457762851734E-4</v>
      </c>
      <c r="N584" s="55">
        <f t="shared" ca="1" si="125"/>
        <v>8.1570848129177364E-4</v>
      </c>
      <c r="O584" s="55">
        <f t="shared" ca="1" si="126"/>
        <v>9.5541255152516852E-2</v>
      </c>
      <c r="P584" s="33">
        <f t="shared" ca="1" si="122"/>
        <v>6.4213381614545359E-3</v>
      </c>
    </row>
    <row r="585" spans="4:16">
      <c r="D585" s="63">
        <f t="shared" si="123"/>
        <v>0</v>
      </c>
      <c r="E585" s="63">
        <f t="shared" si="123"/>
        <v>0</v>
      </c>
      <c r="F585" s="55">
        <f t="shared" si="116"/>
        <v>0</v>
      </c>
      <c r="G585" s="55">
        <f t="shared" si="117"/>
        <v>0</v>
      </c>
      <c r="H585" s="55">
        <f t="shared" si="118"/>
        <v>0</v>
      </c>
      <c r="I585" s="55">
        <f t="shared" si="119"/>
        <v>0</v>
      </c>
      <c r="J585" s="55">
        <f t="shared" si="120"/>
        <v>0</v>
      </c>
      <c r="K585" s="55">
        <f t="shared" ca="1" si="115"/>
        <v>-6.4213381614545359E-3</v>
      </c>
      <c r="L585" s="55">
        <f t="shared" ca="1" si="121"/>
        <v>4.123358378375232E-5</v>
      </c>
      <c r="M585" s="55">
        <f t="shared" ca="1" si="124"/>
        <v>5.5490457762851734E-4</v>
      </c>
      <c r="N585" s="55">
        <f t="shared" ca="1" si="125"/>
        <v>8.1570848129177364E-4</v>
      </c>
      <c r="O585" s="55">
        <f t="shared" ca="1" si="126"/>
        <v>9.5541255152516852E-2</v>
      </c>
      <c r="P585" s="33">
        <f t="shared" ca="1" si="122"/>
        <v>6.4213381614545359E-3</v>
      </c>
    </row>
    <row r="586" spans="4:16">
      <c r="D586" s="63">
        <f t="shared" si="123"/>
        <v>0</v>
      </c>
      <c r="E586" s="63">
        <f t="shared" si="123"/>
        <v>0</v>
      </c>
      <c r="F586" s="55">
        <f t="shared" si="116"/>
        <v>0</v>
      </c>
      <c r="G586" s="55">
        <f t="shared" si="117"/>
        <v>0</v>
      </c>
      <c r="H586" s="55">
        <f t="shared" si="118"/>
        <v>0</v>
      </c>
      <c r="I586" s="55">
        <f t="shared" si="119"/>
        <v>0</v>
      </c>
      <c r="J586" s="55">
        <f t="shared" si="120"/>
        <v>0</v>
      </c>
      <c r="K586" s="55">
        <f t="shared" ca="1" si="115"/>
        <v>-6.4213381614545359E-3</v>
      </c>
      <c r="L586" s="55">
        <f t="shared" ca="1" si="121"/>
        <v>4.123358378375232E-5</v>
      </c>
      <c r="M586" s="55">
        <f t="shared" ca="1" si="124"/>
        <v>5.5490457762851734E-4</v>
      </c>
      <c r="N586" s="55">
        <f t="shared" ca="1" si="125"/>
        <v>8.1570848129177364E-4</v>
      </c>
      <c r="O586" s="55">
        <f t="shared" ca="1" si="126"/>
        <v>9.5541255152516852E-2</v>
      </c>
      <c r="P586" s="33">
        <f t="shared" ca="1" si="122"/>
        <v>6.4213381614545359E-3</v>
      </c>
    </row>
    <row r="587" spans="4:16">
      <c r="D587" s="63">
        <f t="shared" si="123"/>
        <v>0</v>
      </c>
      <c r="E587" s="63">
        <f t="shared" si="123"/>
        <v>0</v>
      </c>
      <c r="F587" s="55">
        <f t="shared" si="116"/>
        <v>0</v>
      </c>
      <c r="G587" s="55">
        <f t="shared" si="117"/>
        <v>0</v>
      </c>
      <c r="H587" s="55">
        <f t="shared" si="118"/>
        <v>0</v>
      </c>
      <c r="I587" s="55">
        <f t="shared" si="119"/>
        <v>0</v>
      </c>
      <c r="J587" s="55">
        <f t="shared" si="120"/>
        <v>0</v>
      </c>
      <c r="K587" s="55">
        <f t="shared" ca="1" si="115"/>
        <v>-6.4213381614545359E-3</v>
      </c>
      <c r="L587" s="55">
        <f t="shared" ca="1" si="121"/>
        <v>4.123358378375232E-5</v>
      </c>
      <c r="M587" s="55">
        <f t="shared" ca="1" si="124"/>
        <v>5.5490457762851734E-4</v>
      </c>
      <c r="N587" s="55">
        <f t="shared" ca="1" si="125"/>
        <v>8.1570848129177364E-4</v>
      </c>
      <c r="O587" s="55">
        <f t="shared" ca="1" si="126"/>
        <v>9.5541255152516852E-2</v>
      </c>
      <c r="P587" s="33">
        <f t="shared" ca="1" si="122"/>
        <v>6.4213381614545359E-3</v>
      </c>
    </row>
    <row r="588" spans="4:16">
      <c r="D588" s="63">
        <f t="shared" si="123"/>
        <v>0</v>
      </c>
      <c r="E588" s="63">
        <f t="shared" si="123"/>
        <v>0</v>
      </c>
      <c r="F588" s="55">
        <f t="shared" si="116"/>
        <v>0</v>
      </c>
      <c r="G588" s="55">
        <f t="shared" si="117"/>
        <v>0</v>
      </c>
      <c r="H588" s="55">
        <f t="shared" si="118"/>
        <v>0</v>
      </c>
      <c r="I588" s="55">
        <f t="shared" si="119"/>
        <v>0</v>
      </c>
      <c r="J588" s="55">
        <f t="shared" si="120"/>
        <v>0</v>
      </c>
      <c r="K588" s="55">
        <f t="shared" ca="1" si="115"/>
        <v>-6.4213381614545359E-3</v>
      </c>
      <c r="L588" s="55">
        <f t="shared" ca="1" si="121"/>
        <v>4.123358378375232E-5</v>
      </c>
      <c r="M588" s="55">
        <f t="shared" ca="1" si="124"/>
        <v>5.5490457762851734E-4</v>
      </c>
      <c r="N588" s="55">
        <f t="shared" ca="1" si="125"/>
        <v>8.1570848129177364E-4</v>
      </c>
      <c r="O588" s="55">
        <f t="shared" ca="1" si="126"/>
        <v>9.5541255152516852E-2</v>
      </c>
      <c r="P588" s="33">
        <f t="shared" ca="1" si="122"/>
        <v>6.4213381614545359E-3</v>
      </c>
    </row>
    <row r="589" spans="4:16">
      <c r="D589" s="63">
        <f t="shared" si="123"/>
        <v>0</v>
      </c>
      <c r="E589" s="63">
        <f t="shared" si="123"/>
        <v>0</v>
      </c>
      <c r="F589" s="55">
        <f t="shared" si="116"/>
        <v>0</v>
      </c>
      <c r="G589" s="55">
        <f t="shared" si="117"/>
        <v>0</v>
      </c>
      <c r="H589" s="55">
        <f t="shared" si="118"/>
        <v>0</v>
      </c>
      <c r="I589" s="55">
        <f t="shared" si="119"/>
        <v>0</v>
      </c>
      <c r="J589" s="55">
        <f t="shared" si="120"/>
        <v>0</v>
      </c>
      <c r="K589" s="55">
        <f t="shared" ca="1" si="115"/>
        <v>-6.4213381614545359E-3</v>
      </c>
      <c r="L589" s="55">
        <f t="shared" ca="1" si="121"/>
        <v>4.123358378375232E-5</v>
      </c>
      <c r="M589" s="55">
        <f t="shared" ca="1" si="124"/>
        <v>5.5490457762851734E-4</v>
      </c>
      <c r="N589" s="55">
        <f t="shared" ca="1" si="125"/>
        <v>8.1570848129177364E-4</v>
      </c>
      <c r="O589" s="55">
        <f t="shared" ca="1" si="126"/>
        <v>9.5541255152516852E-2</v>
      </c>
      <c r="P589" s="33">
        <f t="shared" ca="1" si="122"/>
        <v>6.4213381614545359E-3</v>
      </c>
    </row>
    <row r="590" spans="4:16">
      <c r="D590" s="63">
        <f t="shared" si="123"/>
        <v>0</v>
      </c>
      <c r="E590" s="63">
        <f t="shared" si="123"/>
        <v>0</v>
      </c>
      <c r="F590" s="55">
        <f t="shared" si="116"/>
        <v>0</v>
      </c>
      <c r="G590" s="55">
        <f t="shared" si="117"/>
        <v>0</v>
      </c>
      <c r="H590" s="55">
        <f t="shared" si="118"/>
        <v>0</v>
      </c>
      <c r="I590" s="55">
        <f t="shared" si="119"/>
        <v>0</v>
      </c>
      <c r="J590" s="55">
        <f t="shared" si="120"/>
        <v>0</v>
      </c>
      <c r="K590" s="55">
        <f t="shared" ca="1" si="115"/>
        <v>-6.4213381614545359E-3</v>
      </c>
      <c r="L590" s="55">
        <f t="shared" ca="1" si="121"/>
        <v>4.123358378375232E-5</v>
      </c>
      <c r="M590" s="55">
        <f t="shared" ca="1" si="124"/>
        <v>5.5490457762851734E-4</v>
      </c>
      <c r="N590" s="55">
        <f t="shared" ca="1" si="125"/>
        <v>8.1570848129177364E-4</v>
      </c>
      <c r="O590" s="55">
        <f t="shared" ca="1" si="126"/>
        <v>9.5541255152516852E-2</v>
      </c>
      <c r="P590" s="33">
        <f t="shared" ca="1" si="122"/>
        <v>6.4213381614545359E-3</v>
      </c>
    </row>
    <row r="591" spans="4:16">
      <c r="D591" s="63">
        <f t="shared" si="123"/>
        <v>0</v>
      </c>
      <c r="E591" s="63">
        <f t="shared" si="123"/>
        <v>0</v>
      </c>
      <c r="F591" s="55">
        <f t="shared" si="116"/>
        <v>0</v>
      </c>
      <c r="G591" s="55">
        <f t="shared" si="117"/>
        <v>0</v>
      </c>
      <c r="H591" s="55">
        <f t="shared" si="118"/>
        <v>0</v>
      </c>
      <c r="I591" s="55">
        <f t="shared" si="119"/>
        <v>0</v>
      </c>
      <c r="J591" s="55">
        <f t="shared" si="120"/>
        <v>0</v>
      </c>
      <c r="K591" s="55">
        <f t="shared" ca="1" si="115"/>
        <v>-6.4213381614545359E-3</v>
      </c>
      <c r="L591" s="55">
        <f t="shared" ca="1" si="121"/>
        <v>4.123358378375232E-5</v>
      </c>
      <c r="M591" s="55">
        <f t="shared" ca="1" si="124"/>
        <v>5.5490457762851734E-4</v>
      </c>
      <c r="N591" s="55">
        <f t="shared" ca="1" si="125"/>
        <v>8.1570848129177364E-4</v>
      </c>
      <c r="O591" s="55">
        <f t="shared" ca="1" si="126"/>
        <v>9.5541255152516852E-2</v>
      </c>
      <c r="P591" s="33">
        <f t="shared" ca="1" si="122"/>
        <v>6.4213381614545359E-3</v>
      </c>
    </row>
    <row r="592" spans="4:16">
      <c r="D592" s="63">
        <f t="shared" si="123"/>
        <v>0</v>
      </c>
      <c r="E592" s="63">
        <f t="shared" si="123"/>
        <v>0</v>
      </c>
      <c r="F592" s="55">
        <f t="shared" si="116"/>
        <v>0</v>
      </c>
      <c r="G592" s="55">
        <f t="shared" si="117"/>
        <v>0</v>
      </c>
      <c r="H592" s="55">
        <f t="shared" si="118"/>
        <v>0</v>
      </c>
      <c r="I592" s="55">
        <f t="shared" si="119"/>
        <v>0</v>
      </c>
      <c r="J592" s="55">
        <f t="shared" si="120"/>
        <v>0</v>
      </c>
      <c r="K592" s="55">
        <f t="shared" ca="1" si="115"/>
        <v>-6.4213381614545359E-3</v>
      </c>
      <c r="L592" s="55">
        <f t="shared" ca="1" si="121"/>
        <v>4.123358378375232E-5</v>
      </c>
      <c r="M592" s="55">
        <f t="shared" ca="1" si="124"/>
        <v>5.5490457762851734E-4</v>
      </c>
      <c r="N592" s="55">
        <f t="shared" ca="1" si="125"/>
        <v>8.1570848129177364E-4</v>
      </c>
      <c r="O592" s="55">
        <f t="shared" ca="1" si="126"/>
        <v>9.5541255152516852E-2</v>
      </c>
      <c r="P592" s="33">
        <f t="shared" ca="1" si="122"/>
        <v>6.4213381614545359E-3</v>
      </c>
    </row>
    <row r="593" spans="4:16">
      <c r="D593" s="63">
        <f t="shared" si="123"/>
        <v>0</v>
      </c>
      <c r="E593" s="63">
        <f t="shared" si="123"/>
        <v>0</v>
      </c>
      <c r="F593" s="55">
        <f t="shared" si="116"/>
        <v>0</v>
      </c>
      <c r="G593" s="55">
        <f t="shared" si="117"/>
        <v>0</v>
      </c>
      <c r="H593" s="55">
        <f t="shared" si="118"/>
        <v>0</v>
      </c>
      <c r="I593" s="55">
        <f t="shared" si="119"/>
        <v>0</v>
      </c>
      <c r="J593" s="55">
        <f t="shared" si="120"/>
        <v>0</v>
      </c>
      <c r="K593" s="55">
        <f t="shared" ca="1" si="115"/>
        <v>-6.4213381614545359E-3</v>
      </c>
      <c r="L593" s="55">
        <f t="shared" ca="1" si="121"/>
        <v>4.123358378375232E-5</v>
      </c>
      <c r="M593" s="55">
        <f t="shared" ca="1" si="124"/>
        <v>5.5490457762851734E-4</v>
      </c>
      <c r="N593" s="55">
        <f t="shared" ca="1" si="125"/>
        <v>8.1570848129177364E-4</v>
      </c>
      <c r="O593" s="55">
        <f t="shared" ca="1" si="126"/>
        <v>9.5541255152516852E-2</v>
      </c>
      <c r="P593" s="33">
        <f t="shared" ca="1" si="122"/>
        <v>6.4213381614545359E-3</v>
      </c>
    </row>
    <row r="594" spans="4:16">
      <c r="D594" s="63">
        <f t="shared" si="123"/>
        <v>0</v>
      </c>
      <c r="E594" s="63">
        <f t="shared" si="123"/>
        <v>0</v>
      </c>
      <c r="F594" s="55">
        <f t="shared" si="116"/>
        <v>0</v>
      </c>
      <c r="G594" s="55">
        <f t="shared" si="117"/>
        <v>0</v>
      </c>
      <c r="H594" s="55">
        <f t="shared" si="118"/>
        <v>0</v>
      </c>
      <c r="I594" s="55">
        <f t="shared" si="119"/>
        <v>0</v>
      </c>
      <c r="J594" s="55">
        <f t="shared" si="120"/>
        <v>0</v>
      </c>
      <c r="K594" s="55">
        <f t="shared" ca="1" si="115"/>
        <v>-6.4213381614545359E-3</v>
      </c>
      <c r="L594" s="55">
        <f t="shared" ca="1" si="121"/>
        <v>4.123358378375232E-5</v>
      </c>
      <c r="M594" s="55">
        <f t="shared" ca="1" si="124"/>
        <v>5.5490457762851734E-4</v>
      </c>
      <c r="N594" s="55">
        <f t="shared" ca="1" si="125"/>
        <v>8.1570848129177364E-4</v>
      </c>
      <c r="O594" s="55">
        <f t="shared" ca="1" si="126"/>
        <v>9.5541255152516852E-2</v>
      </c>
      <c r="P594" s="33">
        <f t="shared" ca="1" si="122"/>
        <v>6.4213381614545359E-3</v>
      </c>
    </row>
    <row r="595" spans="4:16">
      <c r="D595" s="63">
        <f t="shared" si="123"/>
        <v>0</v>
      </c>
      <c r="E595" s="63">
        <f t="shared" si="123"/>
        <v>0</v>
      </c>
      <c r="F595" s="55">
        <f t="shared" si="116"/>
        <v>0</v>
      </c>
      <c r="G595" s="55">
        <f t="shared" si="117"/>
        <v>0</v>
      </c>
      <c r="H595" s="55">
        <f t="shared" si="118"/>
        <v>0</v>
      </c>
      <c r="I595" s="55">
        <f t="shared" si="119"/>
        <v>0</v>
      </c>
      <c r="J595" s="55">
        <f t="shared" si="120"/>
        <v>0</v>
      </c>
      <c r="K595" s="55">
        <f t="shared" ca="1" si="115"/>
        <v>-6.4213381614545359E-3</v>
      </c>
      <c r="L595" s="55">
        <f t="shared" ca="1" si="121"/>
        <v>4.123358378375232E-5</v>
      </c>
      <c r="M595" s="55">
        <f t="shared" ca="1" si="124"/>
        <v>5.5490457762851734E-4</v>
      </c>
      <c r="N595" s="55">
        <f t="shared" ca="1" si="125"/>
        <v>8.1570848129177364E-4</v>
      </c>
      <c r="O595" s="55">
        <f t="shared" ca="1" si="126"/>
        <v>9.5541255152516852E-2</v>
      </c>
      <c r="P595" s="33">
        <f t="shared" ca="1" si="122"/>
        <v>6.4213381614545359E-3</v>
      </c>
    </row>
    <row r="596" spans="4:16">
      <c r="D596" s="63">
        <f t="shared" si="123"/>
        <v>0</v>
      </c>
      <c r="E596" s="63">
        <f t="shared" si="123"/>
        <v>0</v>
      </c>
      <c r="F596" s="55">
        <f t="shared" si="116"/>
        <v>0</v>
      </c>
      <c r="G596" s="55">
        <f t="shared" si="117"/>
        <v>0</v>
      </c>
      <c r="H596" s="55">
        <f t="shared" si="118"/>
        <v>0</v>
      </c>
      <c r="I596" s="55">
        <f t="shared" si="119"/>
        <v>0</v>
      </c>
      <c r="J596" s="55">
        <f t="shared" si="120"/>
        <v>0</v>
      </c>
      <c r="K596" s="55">
        <f t="shared" ca="1" si="115"/>
        <v>-6.4213381614545359E-3</v>
      </c>
      <c r="L596" s="55">
        <f t="shared" ca="1" si="121"/>
        <v>4.123358378375232E-5</v>
      </c>
      <c r="M596" s="55">
        <f t="shared" ca="1" si="124"/>
        <v>5.5490457762851734E-4</v>
      </c>
      <c r="N596" s="55">
        <f t="shared" ca="1" si="125"/>
        <v>8.1570848129177364E-4</v>
      </c>
      <c r="O596" s="55">
        <f t="shared" ca="1" si="126"/>
        <v>9.5541255152516852E-2</v>
      </c>
      <c r="P596" s="33">
        <f t="shared" ca="1" si="122"/>
        <v>6.4213381614545359E-3</v>
      </c>
    </row>
    <row r="597" spans="4:16">
      <c r="D597" s="63">
        <f t="shared" si="123"/>
        <v>0</v>
      </c>
      <c r="E597" s="63">
        <f t="shared" si="123"/>
        <v>0</v>
      </c>
      <c r="F597" s="55">
        <f t="shared" si="116"/>
        <v>0</v>
      </c>
      <c r="G597" s="55">
        <f t="shared" si="117"/>
        <v>0</v>
      </c>
      <c r="H597" s="55">
        <f t="shared" si="118"/>
        <v>0</v>
      </c>
      <c r="I597" s="55">
        <f t="shared" si="119"/>
        <v>0</v>
      </c>
      <c r="J597" s="55">
        <f t="shared" si="120"/>
        <v>0</v>
      </c>
      <c r="K597" s="55">
        <f t="shared" ref="K597:K660" ca="1" si="127">+E$4+E$5*D597+E$6*D597^2</f>
        <v>-6.4213381614545359E-3</v>
      </c>
      <c r="L597" s="55">
        <f t="shared" ca="1" si="121"/>
        <v>4.123358378375232E-5</v>
      </c>
      <c r="M597" s="55">
        <f t="shared" ca="1" si="124"/>
        <v>5.5490457762851734E-4</v>
      </c>
      <c r="N597" s="55">
        <f t="shared" ca="1" si="125"/>
        <v>8.1570848129177364E-4</v>
      </c>
      <c r="O597" s="55">
        <f t="shared" ca="1" si="126"/>
        <v>9.5541255152516852E-2</v>
      </c>
      <c r="P597" s="33">
        <f t="shared" ca="1" si="122"/>
        <v>6.4213381614545359E-3</v>
      </c>
    </row>
    <row r="598" spans="4:16">
      <c r="D598" s="63">
        <f t="shared" si="123"/>
        <v>0</v>
      </c>
      <c r="E598" s="63">
        <f t="shared" si="123"/>
        <v>0</v>
      </c>
      <c r="F598" s="55">
        <f t="shared" ref="F598:F661" si="128">D598*D598</f>
        <v>0</v>
      </c>
      <c r="G598" s="55">
        <f t="shared" ref="G598:G661" si="129">D598*F598</f>
        <v>0</v>
      </c>
      <c r="H598" s="55">
        <f t="shared" ref="H598:H661" si="130">F598*F598</f>
        <v>0</v>
      </c>
      <c r="I598" s="55">
        <f t="shared" ref="I598:I661" si="131">E598*D598</f>
        <v>0</v>
      </c>
      <c r="J598" s="55">
        <f t="shared" ref="J598:J661" si="132">I598*D598</f>
        <v>0</v>
      </c>
      <c r="K598" s="55">
        <f t="shared" ca="1" si="127"/>
        <v>-6.4213381614545359E-3</v>
      </c>
      <c r="L598" s="55">
        <f t="shared" ref="L598:L661" ca="1" si="133">+(K598-E598)^2</f>
        <v>4.123358378375232E-5</v>
      </c>
      <c r="M598" s="55">
        <f t="shared" ca="1" si="124"/>
        <v>5.5490457762851734E-4</v>
      </c>
      <c r="N598" s="55">
        <f t="shared" ca="1" si="125"/>
        <v>8.1570848129177364E-4</v>
      </c>
      <c r="O598" s="55">
        <f t="shared" ca="1" si="126"/>
        <v>9.5541255152516852E-2</v>
      </c>
      <c r="P598" s="33">
        <f t="shared" ref="P598:P661" ca="1" si="134">+E598-K598</f>
        <v>6.4213381614545359E-3</v>
      </c>
    </row>
    <row r="599" spans="4:16">
      <c r="D599" s="63">
        <f t="shared" si="123"/>
        <v>0</v>
      </c>
      <c r="E599" s="63">
        <f t="shared" si="123"/>
        <v>0</v>
      </c>
      <c r="F599" s="55">
        <f t="shared" si="128"/>
        <v>0</v>
      </c>
      <c r="G599" s="55">
        <f t="shared" si="129"/>
        <v>0</v>
      </c>
      <c r="H599" s="55">
        <f t="shared" si="130"/>
        <v>0</v>
      </c>
      <c r="I599" s="55">
        <f t="shared" si="131"/>
        <v>0</v>
      </c>
      <c r="J599" s="55">
        <f t="shared" si="132"/>
        <v>0</v>
      </c>
      <c r="K599" s="55">
        <f t="shared" ca="1" si="127"/>
        <v>-6.4213381614545359E-3</v>
      </c>
      <c r="L599" s="55">
        <f t="shared" ca="1" si="133"/>
        <v>4.123358378375232E-5</v>
      </c>
      <c r="M599" s="55">
        <f t="shared" ca="1" si="124"/>
        <v>5.5490457762851734E-4</v>
      </c>
      <c r="N599" s="55">
        <f t="shared" ca="1" si="125"/>
        <v>8.1570848129177364E-4</v>
      </c>
      <c r="O599" s="55">
        <f t="shared" ca="1" si="126"/>
        <v>9.5541255152516852E-2</v>
      </c>
      <c r="P599" s="33">
        <f t="shared" ca="1" si="134"/>
        <v>6.4213381614545359E-3</v>
      </c>
    </row>
    <row r="600" spans="4:16">
      <c r="D600" s="63">
        <f t="shared" si="123"/>
        <v>0</v>
      </c>
      <c r="E600" s="63">
        <f t="shared" si="123"/>
        <v>0</v>
      </c>
      <c r="F600" s="55">
        <f t="shared" si="128"/>
        <v>0</v>
      </c>
      <c r="G600" s="55">
        <f t="shared" si="129"/>
        <v>0</v>
      </c>
      <c r="H600" s="55">
        <f t="shared" si="130"/>
        <v>0</v>
      </c>
      <c r="I600" s="55">
        <f t="shared" si="131"/>
        <v>0</v>
      </c>
      <c r="J600" s="55">
        <f t="shared" si="132"/>
        <v>0</v>
      </c>
      <c r="K600" s="55">
        <f t="shared" ca="1" si="127"/>
        <v>-6.4213381614545359E-3</v>
      </c>
      <c r="L600" s="55">
        <f t="shared" ca="1" si="133"/>
        <v>4.123358378375232E-5</v>
      </c>
      <c r="M600" s="55">
        <f t="shared" ca="1" si="124"/>
        <v>5.5490457762851734E-4</v>
      </c>
      <c r="N600" s="55">
        <f t="shared" ca="1" si="125"/>
        <v>8.1570848129177364E-4</v>
      </c>
      <c r="O600" s="55">
        <f t="shared" ca="1" si="126"/>
        <v>9.5541255152516852E-2</v>
      </c>
      <c r="P600" s="33">
        <f t="shared" ca="1" si="134"/>
        <v>6.4213381614545359E-3</v>
      </c>
    </row>
    <row r="601" spans="4:16">
      <c r="D601" s="63">
        <f t="shared" si="123"/>
        <v>0</v>
      </c>
      <c r="E601" s="63">
        <f t="shared" si="123"/>
        <v>0</v>
      </c>
      <c r="F601" s="55">
        <f t="shared" si="128"/>
        <v>0</v>
      </c>
      <c r="G601" s="55">
        <f t="shared" si="129"/>
        <v>0</v>
      </c>
      <c r="H601" s="55">
        <f t="shared" si="130"/>
        <v>0</v>
      </c>
      <c r="I601" s="55">
        <f t="shared" si="131"/>
        <v>0</v>
      </c>
      <c r="J601" s="55">
        <f t="shared" si="132"/>
        <v>0</v>
      </c>
      <c r="K601" s="55">
        <f t="shared" ca="1" si="127"/>
        <v>-6.4213381614545359E-3</v>
      </c>
      <c r="L601" s="55">
        <f t="shared" ca="1" si="133"/>
        <v>4.123358378375232E-5</v>
      </c>
      <c r="M601" s="55">
        <f t="shared" ca="1" si="124"/>
        <v>5.5490457762851734E-4</v>
      </c>
      <c r="N601" s="55">
        <f t="shared" ca="1" si="125"/>
        <v>8.1570848129177364E-4</v>
      </c>
      <c r="O601" s="55">
        <f t="shared" ca="1" si="126"/>
        <v>9.5541255152516852E-2</v>
      </c>
      <c r="P601" s="33">
        <f t="shared" ca="1" si="134"/>
        <v>6.4213381614545359E-3</v>
      </c>
    </row>
    <row r="602" spans="4:16">
      <c r="D602" s="63">
        <f t="shared" si="123"/>
        <v>0</v>
      </c>
      <c r="E602" s="63">
        <f t="shared" si="123"/>
        <v>0</v>
      </c>
      <c r="F602" s="55">
        <f t="shared" si="128"/>
        <v>0</v>
      </c>
      <c r="G602" s="55">
        <f t="shared" si="129"/>
        <v>0</v>
      </c>
      <c r="H602" s="55">
        <f t="shared" si="130"/>
        <v>0</v>
      </c>
      <c r="I602" s="55">
        <f t="shared" si="131"/>
        <v>0</v>
      </c>
      <c r="J602" s="55">
        <f t="shared" si="132"/>
        <v>0</v>
      </c>
      <c r="K602" s="55">
        <f t="shared" ca="1" si="127"/>
        <v>-6.4213381614545359E-3</v>
      </c>
      <c r="L602" s="55">
        <f t="shared" ca="1" si="133"/>
        <v>4.123358378375232E-5</v>
      </c>
      <c r="M602" s="55">
        <f t="shared" ca="1" si="124"/>
        <v>5.5490457762851734E-4</v>
      </c>
      <c r="N602" s="55">
        <f t="shared" ca="1" si="125"/>
        <v>8.1570848129177364E-4</v>
      </c>
      <c r="O602" s="55">
        <f t="shared" ca="1" si="126"/>
        <v>9.5541255152516852E-2</v>
      </c>
      <c r="P602" s="33">
        <f t="shared" ca="1" si="134"/>
        <v>6.4213381614545359E-3</v>
      </c>
    </row>
    <row r="603" spans="4:16">
      <c r="D603" s="63">
        <f t="shared" si="123"/>
        <v>0</v>
      </c>
      <c r="E603" s="63">
        <f t="shared" si="123"/>
        <v>0</v>
      </c>
      <c r="F603" s="55">
        <f t="shared" si="128"/>
        <v>0</v>
      </c>
      <c r="G603" s="55">
        <f t="shared" si="129"/>
        <v>0</v>
      </c>
      <c r="H603" s="55">
        <f t="shared" si="130"/>
        <v>0</v>
      </c>
      <c r="I603" s="55">
        <f t="shared" si="131"/>
        <v>0</v>
      </c>
      <c r="J603" s="55">
        <f t="shared" si="132"/>
        <v>0</v>
      </c>
      <c r="K603" s="55">
        <f t="shared" ca="1" si="127"/>
        <v>-6.4213381614545359E-3</v>
      </c>
      <c r="L603" s="55">
        <f t="shared" ca="1" si="133"/>
        <v>4.123358378375232E-5</v>
      </c>
      <c r="M603" s="55">
        <f t="shared" ca="1" si="124"/>
        <v>5.5490457762851734E-4</v>
      </c>
      <c r="N603" s="55">
        <f t="shared" ca="1" si="125"/>
        <v>8.1570848129177364E-4</v>
      </c>
      <c r="O603" s="55">
        <f t="shared" ca="1" si="126"/>
        <v>9.5541255152516852E-2</v>
      </c>
      <c r="P603" s="33">
        <f t="shared" ca="1" si="134"/>
        <v>6.4213381614545359E-3</v>
      </c>
    </row>
    <row r="604" spans="4:16">
      <c r="D604" s="63">
        <f t="shared" si="123"/>
        <v>0</v>
      </c>
      <c r="E604" s="63">
        <f t="shared" si="123"/>
        <v>0</v>
      </c>
      <c r="F604" s="55">
        <f t="shared" si="128"/>
        <v>0</v>
      </c>
      <c r="G604" s="55">
        <f t="shared" si="129"/>
        <v>0</v>
      </c>
      <c r="H604" s="55">
        <f t="shared" si="130"/>
        <v>0</v>
      </c>
      <c r="I604" s="55">
        <f t="shared" si="131"/>
        <v>0</v>
      </c>
      <c r="J604" s="55">
        <f t="shared" si="132"/>
        <v>0</v>
      </c>
      <c r="K604" s="55">
        <f t="shared" ca="1" si="127"/>
        <v>-6.4213381614545359E-3</v>
      </c>
      <c r="L604" s="55">
        <f t="shared" ca="1" si="133"/>
        <v>4.123358378375232E-5</v>
      </c>
      <c r="M604" s="55">
        <f t="shared" ca="1" si="124"/>
        <v>5.5490457762851734E-4</v>
      </c>
      <c r="N604" s="55">
        <f t="shared" ca="1" si="125"/>
        <v>8.1570848129177364E-4</v>
      </c>
      <c r="O604" s="55">
        <f t="shared" ca="1" si="126"/>
        <v>9.5541255152516852E-2</v>
      </c>
      <c r="P604" s="33">
        <f t="shared" ca="1" si="134"/>
        <v>6.4213381614545359E-3</v>
      </c>
    </row>
    <row r="605" spans="4:16">
      <c r="D605" s="63">
        <f t="shared" si="123"/>
        <v>0</v>
      </c>
      <c r="E605" s="63">
        <f t="shared" si="123"/>
        <v>0</v>
      </c>
      <c r="F605" s="55">
        <f t="shared" si="128"/>
        <v>0</v>
      </c>
      <c r="G605" s="55">
        <f t="shared" si="129"/>
        <v>0</v>
      </c>
      <c r="H605" s="55">
        <f t="shared" si="130"/>
        <v>0</v>
      </c>
      <c r="I605" s="55">
        <f t="shared" si="131"/>
        <v>0</v>
      </c>
      <c r="J605" s="55">
        <f t="shared" si="132"/>
        <v>0</v>
      </c>
      <c r="K605" s="55">
        <f t="shared" ca="1" si="127"/>
        <v>-6.4213381614545359E-3</v>
      </c>
      <c r="L605" s="55">
        <f t="shared" ca="1" si="133"/>
        <v>4.123358378375232E-5</v>
      </c>
      <c r="M605" s="55">
        <f t="shared" ca="1" si="124"/>
        <v>5.5490457762851734E-4</v>
      </c>
      <c r="N605" s="55">
        <f t="shared" ca="1" si="125"/>
        <v>8.1570848129177364E-4</v>
      </c>
      <c r="O605" s="55">
        <f t="shared" ca="1" si="126"/>
        <v>9.5541255152516852E-2</v>
      </c>
      <c r="P605" s="33">
        <f t="shared" ca="1" si="134"/>
        <v>6.4213381614545359E-3</v>
      </c>
    </row>
    <row r="606" spans="4:16">
      <c r="D606" s="63">
        <f t="shared" si="123"/>
        <v>0</v>
      </c>
      <c r="E606" s="63">
        <f t="shared" si="123"/>
        <v>0</v>
      </c>
      <c r="F606" s="55">
        <f t="shared" si="128"/>
        <v>0</v>
      </c>
      <c r="G606" s="55">
        <f t="shared" si="129"/>
        <v>0</v>
      </c>
      <c r="H606" s="55">
        <f t="shared" si="130"/>
        <v>0</v>
      </c>
      <c r="I606" s="55">
        <f t="shared" si="131"/>
        <v>0</v>
      </c>
      <c r="J606" s="55">
        <f t="shared" si="132"/>
        <v>0</v>
      </c>
      <c r="K606" s="55">
        <f t="shared" ca="1" si="127"/>
        <v>-6.4213381614545359E-3</v>
      </c>
      <c r="L606" s="55">
        <f t="shared" ca="1" si="133"/>
        <v>4.123358378375232E-5</v>
      </c>
      <c r="M606" s="55">
        <f t="shared" ca="1" si="124"/>
        <v>5.5490457762851734E-4</v>
      </c>
      <c r="N606" s="55">
        <f t="shared" ca="1" si="125"/>
        <v>8.1570848129177364E-4</v>
      </c>
      <c r="O606" s="55">
        <f t="shared" ca="1" si="126"/>
        <v>9.5541255152516852E-2</v>
      </c>
      <c r="P606" s="33">
        <f t="shared" ca="1" si="134"/>
        <v>6.4213381614545359E-3</v>
      </c>
    </row>
    <row r="607" spans="4:16">
      <c r="D607" s="63">
        <f t="shared" si="123"/>
        <v>0</v>
      </c>
      <c r="E607" s="63">
        <f t="shared" si="123"/>
        <v>0</v>
      </c>
      <c r="F607" s="55">
        <f t="shared" si="128"/>
        <v>0</v>
      </c>
      <c r="G607" s="55">
        <f t="shared" si="129"/>
        <v>0</v>
      </c>
      <c r="H607" s="55">
        <f t="shared" si="130"/>
        <v>0</v>
      </c>
      <c r="I607" s="55">
        <f t="shared" si="131"/>
        <v>0</v>
      </c>
      <c r="J607" s="55">
        <f t="shared" si="132"/>
        <v>0</v>
      </c>
      <c r="K607" s="55">
        <f t="shared" ca="1" si="127"/>
        <v>-6.4213381614545359E-3</v>
      </c>
      <c r="L607" s="55">
        <f t="shared" ca="1" si="133"/>
        <v>4.123358378375232E-5</v>
      </c>
      <c r="M607" s="55">
        <f t="shared" ca="1" si="124"/>
        <v>5.5490457762851734E-4</v>
      </c>
      <c r="N607" s="55">
        <f t="shared" ca="1" si="125"/>
        <v>8.1570848129177364E-4</v>
      </c>
      <c r="O607" s="55">
        <f t="shared" ca="1" si="126"/>
        <v>9.5541255152516852E-2</v>
      </c>
      <c r="P607" s="33">
        <f t="shared" ca="1" si="134"/>
        <v>6.4213381614545359E-3</v>
      </c>
    </row>
    <row r="608" spans="4:16">
      <c r="D608" s="63">
        <f t="shared" si="123"/>
        <v>0</v>
      </c>
      <c r="E608" s="63">
        <f t="shared" si="123"/>
        <v>0</v>
      </c>
      <c r="F608" s="55">
        <f t="shared" si="128"/>
        <v>0</v>
      </c>
      <c r="G608" s="55">
        <f t="shared" si="129"/>
        <v>0</v>
      </c>
      <c r="H608" s="55">
        <f t="shared" si="130"/>
        <v>0</v>
      </c>
      <c r="I608" s="55">
        <f t="shared" si="131"/>
        <v>0</v>
      </c>
      <c r="J608" s="55">
        <f t="shared" si="132"/>
        <v>0</v>
      </c>
      <c r="K608" s="55">
        <f t="shared" ca="1" si="127"/>
        <v>-6.4213381614545359E-3</v>
      </c>
      <c r="L608" s="55">
        <f t="shared" ca="1" si="133"/>
        <v>4.123358378375232E-5</v>
      </c>
      <c r="M608" s="55">
        <f t="shared" ca="1" si="124"/>
        <v>5.5490457762851734E-4</v>
      </c>
      <c r="N608" s="55">
        <f t="shared" ca="1" si="125"/>
        <v>8.1570848129177364E-4</v>
      </c>
      <c r="O608" s="55">
        <f t="shared" ca="1" si="126"/>
        <v>9.5541255152516852E-2</v>
      </c>
      <c r="P608" s="33">
        <f t="shared" ca="1" si="134"/>
        <v>6.4213381614545359E-3</v>
      </c>
    </row>
    <row r="609" spans="4:16">
      <c r="D609" s="63">
        <f t="shared" si="123"/>
        <v>0</v>
      </c>
      <c r="E609" s="63">
        <f t="shared" si="123"/>
        <v>0</v>
      </c>
      <c r="F609" s="55">
        <f t="shared" si="128"/>
        <v>0</v>
      </c>
      <c r="G609" s="55">
        <f t="shared" si="129"/>
        <v>0</v>
      </c>
      <c r="H609" s="55">
        <f t="shared" si="130"/>
        <v>0</v>
      </c>
      <c r="I609" s="55">
        <f t="shared" si="131"/>
        <v>0</v>
      </c>
      <c r="J609" s="55">
        <f t="shared" si="132"/>
        <v>0</v>
      </c>
      <c r="K609" s="55">
        <f t="shared" ca="1" si="127"/>
        <v>-6.4213381614545359E-3</v>
      </c>
      <c r="L609" s="55">
        <f t="shared" ca="1" si="133"/>
        <v>4.123358378375232E-5</v>
      </c>
      <c r="M609" s="55">
        <f t="shared" ca="1" si="124"/>
        <v>5.5490457762851734E-4</v>
      </c>
      <c r="N609" s="55">
        <f t="shared" ca="1" si="125"/>
        <v>8.1570848129177364E-4</v>
      </c>
      <c r="O609" s="55">
        <f t="shared" ca="1" si="126"/>
        <v>9.5541255152516852E-2</v>
      </c>
      <c r="P609" s="33">
        <f t="shared" ca="1" si="134"/>
        <v>6.4213381614545359E-3</v>
      </c>
    </row>
    <row r="610" spans="4:16">
      <c r="D610" s="63">
        <f t="shared" si="123"/>
        <v>0</v>
      </c>
      <c r="E610" s="63">
        <f t="shared" si="123"/>
        <v>0</v>
      </c>
      <c r="F610" s="55">
        <f t="shared" si="128"/>
        <v>0</v>
      </c>
      <c r="G610" s="55">
        <f t="shared" si="129"/>
        <v>0</v>
      </c>
      <c r="H610" s="55">
        <f t="shared" si="130"/>
        <v>0</v>
      </c>
      <c r="I610" s="55">
        <f t="shared" si="131"/>
        <v>0</v>
      </c>
      <c r="J610" s="55">
        <f t="shared" si="132"/>
        <v>0</v>
      </c>
      <c r="K610" s="55">
        <f t="shared" ca="1" si="127"/>
        <v>-6.4213381614545359E-3</v>
      </c>
      <c r="L610" s="55">
        <f t="shared" ca="1" si="133"/>
        <v>4.123358378375232E-5</v>
      </c>
      <c r="M610" s="55">
        <f t="shared" ca="1" si="124"/>
        <v>5.5490457762851734E-4</v>
      </c>
      <c r="N610" s="55">
        <f t="shared" ca="1" si="125"/>
        <v>8.1570848129177364E-4</v>
      </c>
      <c r="O610" s="55">
        <f t="shared" ca="1" si="126"/>
        <v>9.5541255152516852E-2</v>
      </c>
      <c r="P610" s="33">
        <f t="shared" ca="1" si="134"/>
        <v>6.4213381614545359E-3</v>
      </c>
    </row>
    <row r="611" spans="4:16">
      <c r="D611" s="63">
        <f t="shared" si="123"/>
        <v>0</v>
      </c>
      <c r="E611" s="63">
        <f t="shared" si="123"/>
        <v>0</v>
      </c>
      <c r="F611" s="55">
        <f t="shared" si="128"/>
        <v>0</v>
      </c>
      <c r="G611" s="55">
        <f t="shared" si="129"/>
        <v>0</v>
      </c>
      <c r="H611" s="55">
        <f t="shared" si="130"/>
        <v>0</v>
      </c>
      <c r="I611" s="55">
        <f t="shared" si="131"/>
        <v>0</v>
      </c>
      <c r="J611" s="55">
        <f t="shared" si="132"/>
        <v>0</v>
      </c>
      <c r="K611" s="55">
        <f t="shared" ca="1" si="127"/>
        <v>-6.4213381614545359E-3</v>
      </c>
      <c r="L611" s="55">
        <f t="shared" ca="1" si="133"/>
        <v>4.123358378375232E-5</v>
      </c>
      <c r="M611" s="55">
        <f t="shared" ca="1" si="124"/>
        <v>5.5490457762851734E-4</v>
      </c>
      <c r="N611" s="55">
        <f t="shared" ca="1" si="125"/>
        <v>8.1570848129177364E-4</v>
      </c>
      <c r="O611" s="55">
        <f t="shared" ca="1" si="126"/>
        <v>9.5541255152516852E-2</v>
      </c>
      <c r="P611" s="33">
        <f t="shared" ca="1" si="134"/>
        <v>6.4213381614545359E-3</v>
      </c>
    </row>
    <row r="612" spans="4:16">
      <c r="D612" s="63">
        <f t="shared" si="123"/>
        <v>0</v>
      </c>
      <c r="E612" s="63">
        <f t="shared" si="123"/>
        <v>0</v>
      </c>
      <c r="F612" s="55">
        <f t="shared" si="128"/>
        <v>0</v>
      </c>
      <c r="G612" s="55">
        <f t="shared" si="129"/>
        <v>0</v>
      </c>
      <c r="H612" s="55">
        <f t="shared" si="130"/>
        <v>0</v>
      </c>
      <c r="I612" s="55">
        <f t="shared" si="131"/>
        <v>0</v>
      </c>
      <c r="J612" s="55">
        <f t="shared" si="132"/>
        <v>0</v>
      </c>
      <c r="K612" s="55">
        <f t="shared" ca="1" si="127"/>
        <v>-6.4213381614545359E-3</v>
      </c>
      <c r="L612" s="55">
        <f t="shared" ca="1" si="133"/>
        <v>4.123358378375232E-5</v>
      </c>
      <c r="M612" s="55">
        <f t="shared" ca="1" si="124"/>
        <v>5.5490457762851734E-4</v>
      </c>
      <c r="N612" s="55">
        <f t="shared" ca="1" si="125"/>
        <v>8.1570848129177364E-4</v>
      </c>
      <c r="O612" s="55">
        <f t="shared" ca="1" si="126"/>
        <v>9.5541255152516852E-2</v>
      </c>
      <c r="P612" s="33">
        <f t="shared" ca="1" si="134"/>
        <v>6.4213381614545359E-3</v>
      </c>
    </row>
    <row r="613" spans="4:16">
      <c r="D613" s="63">
        <f t="shared" si="123"/>
        <v>0</v>
      </c>
      <c r="E613" s="63">
        <f t="shared" si="123"/>
        <v>0</v>
      </c>
      <c r="F613" s="55">
        <f t="shared" si="128"/>
        <v>0</v>
      </c>
      <c r="G613" s="55">
        <f t="shared" si="129"/>
        <v>0</v>
      </c>
      <c r="H613" s="55">
        <f t="shared" si="130"/>
        <v>0</v>
      </c>
      <c r="I613" s="55">
        <f t="shared" si="131"/>
        <v>0</v>
      </c>
      <c r="J613" s="55">
        <f t="shared" si="132"/>
        <v>0</v>
      </c>
      <c r="K613" s="55">
        <f t="shared" ca="1" si="127"/>
        <v>-6.4213381614545359E-3</v>
      </c>
      <c r="L613" s="55">
        <f t="shared" ca="1" si="133"/>
        <v>4.123358378375232E-5</v>
      </c>
      <c r="M613" s="55">
        <f t="shared" ca="1" si="124"/>
        <v>5.5490457762851734E-4</v>
      </c>
      <c r="N613" s="55">
        <f t="shared" ca="1" si="125"/>
        <v>8.1570848129177364E-4</v>
      </c>
      <c r="O613" s="55">
        <f t="shared" ca="1" si="126"/>
        <v>9.5541255152516852E-2</v>
      </c>
      <c r="P613" s="33">
        <f t="shared" ca="1" si="134"/>
        <v>6.4213381614545359E-3</v>
      </c>
    </row>
    <row r="614" spans="4:16">
      <c r="D614" s="63">
        <f t="shared" si="123"/>
        <v>0</v>
      </c>
      <c r="E614" s="63">
        <f t="shared" si="123"/>
        <v>0</v>
      </c>
      <c r="F614" s="55">
        <f t="shared" si="128"/>
        <v>0</v>
      </c>
      <c r="G614" s="55">
        <f t="shared" si="129"/>
        <v>0</v>
      </c>
      <c r="H614" s="55">
        <f t="shared" si="130"/>
        <v>0</v>
      </c>
      <c r="I614" s="55">
        <f t="shared" si="131"/>
        <v>0</v>
      </c>
      <c r="J614" s="55">
        <f t="shared" si="132"/>
        <v>0</v>
      </c>
      <c r="K614" s="55">
        <f t="shared" ca="1" si="127"/>
        <v>-6.4213381614545359E-3</v>
      </c>
      <c r="L614" s="55">
        <f t="shared" ca="1" si="133"/>
        <v>4.123358378375232E-5</v>
      </c>
      <c r="M614" s="55">
        <f t="shared" ca="1" si="124"/>
        <v>5.5490457762851734E-4</v>
      </c>
      <c r="N614" s="55">
        <f t="shared" ca="1" si="125"/>
        <v>8.1570848129177364E-4</v>
      </c>
      <c r="O614" s="55">
        <f t="shared" ca="1" si="126"/>
        <v>9.5541255152516852E-2</v>
      </c>
      <c r="P614" s="33">
        <f t="shared" ca="1" si="134"/>
        <v>6.4213381614545359E-3</v>
      </c>
    </row>
    <row r="615" spans="4:16">
      <c r="D615" s="63">
        <f t="shared" si="123"/>
        <v>0</v>
      </c>
      <c r="E615" s="63">
        <f t="shared" si="123"/>
        <v>0</v>
      </c>
      <c r="F615" s="55">
        <f t="shared" si="128"/>
        <v>0</v>
      </c>
      <c r="G615" s="55">
        <f t="shared" si="129"/>
        <v>0</v>
      </c>
      <c r="H615" s="55">
        <f t="shared" si="130"/>
        <v>0</v>
      </c>
      <c r="I615" s="55">
        <f t="shared" si="131"/>
        <v>0</v>
      </c>
      <c r="J615" s="55">
        <f t="shared" si="132"/>
        <v>0</v>
      </c>
      <c r="K615" s="55">
        <f t="shared" ca="1" si="127"/>
        <v>-6.4213381614545359E-3</v>
      </c>
      <c r="L615" s="55">
        <f t="shared" ca="1" si="133"/>
        <v>4.123358378375232E-5</v>
      </c>
      <c r="M615" s="55">
        <f t="shared" ca="1" si="124"/>
        <v>5.5490457762851734E-4</v>
      </c>
      <c r="N615" s="55">
        <f t="shared" ca="1" si="125"/>
        <v>8.1570848129177364E-4</v>
      </c>
      <c r="O615" s="55">
        <f t="shared" ca="1" si="126"/>
        <v>9.5541255152516852E-2</v>
      </c>
      <c r="P615" s="33">
        <f t="shared" ca="1" si="134"/>
        <v>6.4213381614545359E-3</v>
      </c>
    </row>
    <row r="616" spans="4:16">
      <c r="D616" s="63">
        <f t="shared" si="123"/>
        <v>0</v>
      </c>
      <c r="E616" s="63">
        <f t="shared" si="123"/>
        <v>0</v>
      </c>
      <c r="F616" s="55">
        <f t="shared" si="128"/>
        <v>0</v>
      </c>
      <c r="G616" s="55">
        <f t="shared" si="129"/>
        <v>0</v>
      </c>
      <c r="H616" s="55">
        <f t="shared" si="130"/>
        <v>0</v>
      </c>
      <c r="I616" s="55">
        <f t="shared" si="131"/>
        <v>0</v>
      </c>
      <c r="J616" s="55">
        <f t="shared" si="132"/>
        <v>0</v>
      </c>
      <c r="K616" s="55">
        <f t="shared" ca="1" si="127"/>
        <v>-6.4213381614545359E-3</v>
      </c>
      <c r="L616" s="55">
        <f t="shared" ca="1" si="133"/>
        <v>4.123358378375232E-5</v>
      </c>
      <c r="M616" s="55">
        <f t="shared" ca="1" si="124"/>
        <v>5.5490457762851734E-4</v>
      </c>
      <c r="N616" s="55">
        <f t="shared" ca="1" si="125"/>
        <v>8.1570848129177364E-4</v>
      </c>
      <c r="O616" s="55">
        <f t="shared" ca="1" si="126"/>
        <v>9.5541255152516852E-2</v>
      </c>
      <c r="P616" s="33">
        <f t="shared" ca="1" si="134"/>
        <v>6.4213381614545359E-3</v>
      </c>
    </row>
    <row r="617" spans="4:16">
      <c r="D617" s="63">
        <f t="shared" si="123"/>
        <v>0</v>
      </c>
      <c r="E617" s="63">
        <f t="shared" si="123"/>
        <v>0</v>
      </c>
      <c r="F617" s="55">
        <f t="shared" si="128"/>
        <v>0</v>
      </c>
      <c r="G617" s="55">
        <f t="shared" si="129"/>
        <v>0</v>
      </c>
      <c r="H617" s="55">
        <f t="shared" si="130"/>
        <v>0</v>
      </c>
      <c r="I617" s="55">
        <f t="shared" si="131"/>
        <v>0</v>
      </c>
      <c r="J617" s="55">
        <f t="shared" si="132"/>
        <v>0</v>
      </c>
      <c r="K617" s="55">
        <f t="shared" ca="1" si="127"/>
        <v>-6.4213381614545359E-3</v>
      </c>
      <c r="L617" s="55">
        <f t="shared" ca="1" si="133"/>
        <v>4.123358378375232E-5</v>
      </c>
      <c r="M617" s="55">
        <f t="shared" ca="1" si="124"/>
        <v>5.5490457762851734E-4</v>
      </c>
      <c r="N617" s="55">
        <f t="shared" ca="1" si="125"/>
        <v>8.1570848129177364E-4</v>
      </c>
      <c r="O617" s="55">
        <f t="shared" ca="1" si="126"/>
        <v>9.5541255152516852E-2</v>
      </c>
      <c r="P617" s="33">
        <f t="shared" ca="1" si="134"/>
        <v>6.4213381614545359E-3</v>
      </c>
    </row>
    <row r="618" spans="4:16">
      <c r="D618" s="63">
        <f t="shared" si="123"/>
        <v>0</v>
      </c>
      <c r="E618" s="63">
        <f t="shared" si="123"/>
        <v>0</v>
      </c>
      <c r="F618" s="55">
        <f t="shared" si="128"/>
        <v>0</v>
      </c>
      <c r="G618" s="55">
        <f t="shared" si="129"/>
        <v>0</v>
      </c>
      <c r="H618" s="55">
        <f t="shared" si="130"/>
        <v>0</v>
      </c>
      <c r="I618" s="55">
        <f t="shared" si="131"/>
        <v>0</v>
      </c>
      <c r="J618" s="55">
        <f t="shared" si="132"/>
        <v>0</v>
      </c>
      <c r="K618" s="55">
        <f t="shared" ca="1" si="127"/>
        <v>-6.4213381614545359E-3</v>
      </c>
      <c r="L618" s="55">
        <f t="shared" ca="1" si="133"/>
        <v>4.123358378375232E-5</v>
      </c>
      <c r="M618" s="55">
        <f t="shared" ca="1" si="124"/>
        <v>5.5490457762851734E-4</v>
      </c>
      <c r="N618" s="55">
        <f t="shared" ca="1" si="125"/>
        <v>8.1570848129177364E-4</v>
      </c>
      <c r="O618" s="55">
        <f t="shared" ca="1" si="126"/>
        <v>9.5541255152516852E-2</v>
      </c>
      <c r="P618" s="33">
        <f t="shared" ca="1" si="134"/>
        <v>6.4213381614545359E-3</v>
      </c>
    </row>
    <row r="619" spans="4:16">
      <c r="D619" s="63">
        <f t="shared" si="123"/>
        <v>0</v>
      </c>
      <c r="E619" s="63">
        <f t="shared" si="123"/>
        <v>0</v>
      </c>
      <c r="F619" s="55">
        <f t="shared" si="128"/>
        <v>0</v>
      </c>
      <c r="G619" s="55">
        <f t="shared" si="129"/>
        <v>0</v>
      </c>
      <c r="H619" s="55">
        <f t="shared" si="130"/>
        <v>0</v>
      </c>
      <c r="I619" s="55">
        <f t="shared" si="131"/>
        <v>0</v>
      </c>
      <c r="J619" s="55">
        <f t="shared" si="132"/>
        <v>0</v>
      </c>
      <c r="K619" s="55">
        <f t="shared" ca="1" si="127"/>
        <v>-6.4213381614545359E-3</v>
      </c>
      <c r="L619" s="55">
        <f t="shared" ca="1" si="133"/>
        <v>4.123358378375232E-5</v>
      </c>
      <c r="M619" s="55">
        <f t="shared" ca="1" si="124"/>
        <v>5.5490457762851734E-4</v>
      </c>
      <c r="N619" s="55">
        <f t="shared" ca="1" si="125"/>
        <v>8.1570848129177364E-4</v>
      </c>
      <c r="O619" s="55">
        <f t="shared" ca="1" si="126"/>
        <v>9.5541255152516852E-2</v>
      </c>
      <c r="P619" s="33">
        <f t="shared" ca="1" si="134"/>
        <v>6.4213381614545359E-3</v>
      </c>
    </row>
    <row r="620" spans="4:16">
      <c r="D620" s="63">
        <f t="shared" si="123"/>
        <v>0</v>
      </c>
      <c r="E620" s="63">
        <f t="shared" si="123"/>
        <v>0</v>
      </c>
      <c r="F620" s="55">
        <f t="shared" si="128"/>
        <v>0</v>
      </c>
      <c r="G620" s="55">
        <f t="shared" si="129"/>
        <v>0</v>
      </c>
      <c r="H620" s="55">
        <f t="shared" si="130"/>
        <v>0</v>
      </c>
      <c r="I620" s="55">
        <f t="shared" si="131"/>
        <v>0</v>
      </c>
      <c r="J620" s="55">
        <f t="shared" si="132"/>
        <v>0</v>
      </c>
      <c r="K620" s="55">
        <f t="shared" ca="1" si="127"/>
        <v>-6.4213381614545359E-3</v>
      </c>
      <c r="L620" s="55">
        <f t="shared" ca="1" si="133"/>
        <v>4.123358378375232E-5</v>
      </c>
      <c r="M620" s="55">
        <f t="shared" ca="1" si="124"/>
        <v>5.5490457762851734E-4</v>
      </c>
      <c r="N620" s="55">
        <f t="shared" ca="1" si="125"/>
        <v>8.1570848129177364E-4</v>
      </c>
      <c r="O620" s="55">
        <f t="shared" ca="1" si="126"/>
        <v>9.5541255152516852E-2</v>
      </c>
      <c r="P620" s="33">
        <f t="shared" ca="1" si="134"/>
        <v>6.4213381614545359E-3</v>
      </c>
    </row>
    <row r="621" spans="4:16">
      <c r="D621" s="63">
        <f t="shared" si="123"/>
        <v>0</v>
      </c>
      <c r="E621" s="63">
        <f t="shared" si="123"/>
        <v>0</v>
      </c>
      <c r="F621" s="55">
        <f t="shared" si="128"/>
        <v>0</v>
      </c>
      <c r="G621" s="55">
        <f t="shared" si="129"/>
        <v>0</v>
      </c>
      <c r="H621" s="55">
        <f t="shared" si="130"/>
        <v>0</v>
      </c>
      <c r="I621" s="55">
        <f t="shared" si="131"/>
        <v>0</v>
      </c>
      <c r="J621" s="55">
        <f t="shared" si="132"/>
        <v>0</v>
      </c>
      <c r="K621" s="55">
        <f t="shared" ca="1" si="127"/>
        <v>-6.4213381614545359E-3</v>
      </c>
      <c r="L621" s="55">
        <f t="shared" ca="1" si="133"/>
        <v>4.123358378375232E-5</v>
      </c>
      <c r="M621" s="55">
        <f t="shared" ca="1" si="124"/>
        <v>5.5490457762851734E-4</v>
      </c>
      <c r="N621" s="55">
        <f t="shared" ca="1" si="125"/>
        <v>8.1570848129177364E-4</v>
      </c>
      <c r="O621" s="55">
        <f t="shared" ca="1" si="126"/>
        <v>9.5541255152516852E-2</v>
      </c>
      <c r="P621" s="33">
        <f t="shared" ca="1" si="134"/>
        <v>6.4213381614545359E-3</v>
      </c>
    </row>
    <row r="622" spans="4:16">
      <c r="D622" s="63">
        <f t="shared" si="123"/>
        <v>0</v>
      </c>
      <c r="E622" s="63">
        <f t="shared" si="123"/>
        <v>0</v>
      </c>
      <c r="F622" s="55">
        <f t="shared" si="128"/>
        <v>0</v>
      </c>
      <c r="G622" s="55">
        <f t="shared" si="129"/>
        <v>0</v>
      </c>
      <c r="H622" s="55">
        <f t="shared" si="130"/>
        <v>0</v>
      </c>
      <c r="I622" s="55">
        <f t="shared" si="131"/>
        <v>0</v>
      </c>
      <c r="J622" s="55">
        <f t="shared" si="132"/>
        <v>0</v>
      </c>
      <c r="K622" s="55">
        <f t="shared" ca="1" si="127"/>
        <v>-6.4213381614545359E-3</v>
      </c>
      <c r="L622" s="55">
        <f t="shared" ca="1" si="133"/>
        <v>4.123358378375232E-5</v>
      </c>
      <c r="M622" s="55">
        <f t="shared" ca="1" si="124"/>
        <v>5.5490457762851734E-4</v>
      </c>
      <c r="N622" s="55">
        <f t="shared" ca="1" si="125"/>
        <v>8.1570848129177364E-4</v>
      </c>
      <c r="O622" s="55">
        <f t="shared" ca="1" si="126"/>
        <v>9.5541255152516852E-2</v>
      </c>
      <c r="P622" s="33">
        <f t="shared" ca="1" si="134"/>
        <v>6.4213381614545359E-3</v>
      </c>
    </row>
    <row r="623" spans="4:16">
      <c r="D623" s="63">
        <f t="shared" si="123"/>
        <v>0</v>
      </c>
      <c r="E623" s="63">
        <f t="shared" si="123"/>
        <v>0</v>
      </c>
      <c r="F623" s="55">
        <f t="shared" si="128"/>
        <v>0</v>
      </c>
      <c r="G623" s="55">
        <f t="shared" si="129"/>
        <v>0</v>
      </c>
      <c r="H623" s="55">
        <f t="shared" si="130"/>
        <v>0</v>
      </c>
      <c r="I623" s="55">
        <f t="shared" si="131"/>
        <v>0</v>
      </c>
      <c r="J623" s="55">
        <f t="shared" si="132"/>
        <v>0</v>
      </c>
      <c r="K623" s="55">
        <f t="shared" ca="1" si="127"/>
        <v>-6.4213381614545359E-3</v>
      </c>
      <c r="L623" s="55">
        <f t="shared" ca="1" si="133"/>
        <v>4.123358378375232E-5</v>
      </c>
      <c r="M623" s="55">
        <f t="shared" ca="1" si="124"/>
        <v>5.5490457762851734E-4</v>
      </c>
      <c r="N623" s="55">
        <f t="shared" ca="1" si="125"/>
        <v>8.1570848129177364E-4</v>
      </c>
      <c r="O623" s="55">
        <f t="shared" ca="1" si="126"/>
        <v>9.5541255152516852E-2</v>
      </c>
      <c r="P623" s="33">
        <f t="shared" ca="1" si="134"/>
        <v>6.4213381614545359E-3</v>
      </c>
    </row>
    <row r="624" spans="4:16">
      <c r="D624" s="63">
        <f t="shared" si="123"/>
        <v>0</v>
      </c>
      <c r="E624" s="63">
        <f t="shared" si="123"/>
        <v>0</v>
      </c>
      <c r="F624" s="55">
        <f t="shared" si="128"/>
        <v>0</v>
      </c>
      <c r="G624" s="55">
        <f t="shared" si="129"/>
        <v>0</v>
      </c>
      <c r="H624" s="55">
        <f t="shared" si="130"/>
        <v>0</v>
      </c>
      <c r="I624" s="55">
        <f t="shared" si="131"/>
        <v>0</v>
      </c>
      <c r="J624" s="55">
        <f t="shared" si="132"/>
        <v>0</v>
      </c>
      <c r="K624" s="55">
        <f t="shared" ca="1" si="127"/>
        <v>-6.4213381614545359E-3</v>
      </c>
      <c r="L624" s="55">
        <f t="shared" ca="1" si="133"/>
        <v>4.123358378375232E-5</v>
      </c>
      <c r="M624" s="55">
        <f t="shared" ca="1" si="124"/>
        <v>5.5490457762851734E-4</v>
      </c>
      <c r="N624" s="55">
        <f t="shared" ca="1" si="125"/>
        <v>8.1570848129177364E-4</v>
      </c>
      <c r="O624" s="55">
        <f t="shared" ca="1" si="126"/>
        <v>9.5541255152516852E-2</v>
      </c>
      <c r="P624" s="33">
        <f t="shared" ca="1" si="134"/>
        <v>6.4213381614545359E-3</v>
      </c>
    </row>
    <row r="625" spans="4:16">
      <c r="D625" s="63">
        <f t="shared" ref="D625:E688" si="135">A625/A$18</f>
        <v>0</v>
      </c>
      <c r="E625" s="63">
        <f t="shared" si="135"/>
        <v>0</v>
      </c>
      <c r="F625" s="55">
        <f t="shared" si="128"/>
        <v>0</v>
      </c>
      <c r="G625" s="55">
        <f t="shared" si="129"/>
        <v>0</v>
      </c>
      <c r="H625" s="55">
        <f t="shared" si="130"/>
        <v>0</v>
      </c>
      <c r="I625" s="55">
        <f t="shared" si="131"/>
        <v>0</v>
      </c>
      <c r="J625" s="55">
        <f t="shared" si="132"/>
        <v>0</v>
      </c>
      <c r="K625" s="55">
        <f t="shared" ca="1" si="127"/>
        <v>-6.4213381614545359E-3</v>
      </c>
      <c r="L625" s="55">
        <f t="shared" ca="1" si="133"/>
        <v>4.123358378375232E-5</v>
      </c>
      <c r="M625" s="55">
        <f t="shared" ca="1" si="124"/>
        <v>5.5490457762851734E-4</v>
      </c>
      <c r="N625" s="55">
        <f t="shared" ca="1" si="125"/>
        <v>8.1570848129177364E-4</v>
      </c>
      <c r="O625" s="55">
        <f t="shared" ca="1" si="126"/>
        <v>9.5541255152516852E-2</v>
      </c>
      <c r="P625" s="33">
        <f t="shared" ca="1" si="134"/>
        <v>6.4213381614545359E-3</v>
      </c>
    </row>
    <row r="626" spans="4:16">
      <c r="D626" s="63">
        <f t="shared" si="135"/>
        <v>0</v>
      </c>
      <c r="E626" s="63">
        <f t="shared" si="135"/>
        <v>0</v>
      </c>
      <c r="F626" s="55">
        <f t="shared" si="128"/>
        <v>0</v>
      </c>
      <c r="G626" s="55">
        <f t="shared" si="129"/>
        <v>0</v>
      </c>
      <c r="H626" s="55">
        <f t="shared" si="130"/>
        <v>0</v>
      </c>
      <c r="I626" s="55">
        <f t="shared" si="131"/>
        <v>0</v>
      </c>
      <c r="J626" s="55">
        <f t="shared" si="132"/>
        <v>0</v>
      </c>
      <c r="K626" s="55">
        <f t="shared" ca="1" si="127"/>
        <v>-6.4213381614545359E-3</v>
      </c>
      <c r="L626" s="55">
        <f t="shared" ca="1" si="133"/>
        <v>4.123358378375232E-5</v>
      </c>
      <c r="M626" s="55">
        <f t="shared" ca="1" si="124"/>
        <v>5.5490457762851734E-4</v>
      </c>
      <c r="N626" s="55">
        <f t="shared" ca="1" si="125"/>
        <v>8.1570848129177364E-4</v>
      </c>
      <c r="O626" s="55">
        <f t="shared" ca="1" si="126"/>
        <v>9.5541255152516852E-2</v>
      </c>
      <c r="P626" s="33">
        <f t="shared" ca="1" si="134"/>
        <v>6.4213381614545359E-3</v>
      </c>
    </row>
    <row r="627" spans="4:16">
      <c r="D627" s="63">
        <f t="shared" si="135"/>
        <v>0</v>
      </c>
      <c r="E627" s="63">
        <f t="shared" si="135"/>
        <v>0</v>
      </c>
      <c r="F627" s="55">
        <f t="shared" si="128"/>
        <v>0</v>
      </c>
      <c r="G627" s="55">
        <f t="shared" si="129"/>
        <v>0</v>
      </c>
      <c r="H627" s="55">
        <f t="shared" si="130"/>
        <v>0</v>
      </c>
      <c r="I627" s="55">
        <f t="shared" si="131"/>
        <v>0</v>
      </c>
      <c r="J627" s="55">
        <f t="shared" si="132"/>
        <v>0</v>
      </c>
      <c r="K627" s="55">
        <f t="shared" ca="1" si="127"/>
        <v>-6.4213381614545359E-3</v>
      </c>
      <c r="L627" s="55">
        <f t="shared" ca="1" si="133"/>
        <v>4.123358378375232E-5</v>
      </c>
      <c r="M627" s="55">
        <f t="shared" ca="1" si="124"/>
        <v>5.5490457762851734E-4</v>
      </c>
      <c r="N627" s="55">
        <f t="shared" ca="1" si="125"/>
        <v>8.1570848129177364E-4</v>
      </c>
      <c r="O627" s="55">
        <f t="shared" ca="1" si="126"/>
        <v>9.5541255152516852E-2</v>
      </c>
      <c r="P627" s="33">
        <f t="shared" ca="1" si="134"/>
        <v>6.4213381614545359E-3</v>
      </c>
    </row>
    <row r="628" spans="4:16">
      <c r="D628" s="63">
        <f t="shared" si="135"/>
        <v>0</v>
      </c>
      <c r="E628" s="63">
        <f t="shared" si="135"/>
        <v>0</v>
      </c>
      <c r="F628" s="55">
        <f t="shared" si="128"/>
        <v>0</v>
      </c>
      <c r="G628" s="55">
        <f t="shared" si="129"/>
        <v>0</v>
      </c>
      <c r="H628" s="55">
        <f t="shared" si="130"/>
        <v>0</v>
      </c>
      <c r="I628" s="55">
        <f t="shared" si="131"/>
        <v>0</v>
      </c>
      <c r="J628" s="55">
        <f t="shared" si="132"/>
        <v>0</v>
      </c>
      <c r="K628" s="55">
        <f t="shared" ca="1" si="127"/>
        <v>-6.4213381614545359E-3</v>
      </c>
      <c r="L628" s="55">
        <f t="shared" ca="1" si="133"/>
        <v>4.123358378375232E-5</v>
      </c>
      <c r="M628" s="55">
        <f t="shared" ca="1" si="124"/>
        <v>5.5490457762851734E-4</v>
      </c>
      <c r="N628" s="55">
        <f t="shared" ca="1" si="125"/>
        <v>8.1570848129177364E-4</v>
      </c>
      <c r="O628" s="55">
        <f t="shared" ca="1" si="126"/>
        <v>9.5541255152516852E-2</v>
      </c>
      <c r="P628" s="33">
        <f t="shared" ca="1" si="134"/>
        <v>6.4213381614545359E-3</v>
      </c>
    </row>
    <row r="629" spans="4:16">
      <c r="D629" s="63">
        <f t="shared" si="135"/>
        <v>0</v>
      </c>
      <c r="E629" s="63">
        <f t="shared" si="135"/>
        <v>0</v>
      </c>
      <c r="F629" s="55">
        <f t="shared" si="128"/>
        <v>0</v>
      </c>
      <c r="G629" s="55">
        <f t="shared" si="129"/>
        <v>0</v>
      </c>
      <c r="H629" s="55">
        <f t="shared" si="130"/>
        <v>0</v>
      </c>
      <c r="I629" s="55">
        <f t="shared" si="131"/>
        <v>0</v>
      </c>
      <c r="J629" s="55">
        <f t="shared" si="132"/>
        <v>0</v>
      </c>
      <c r="K629" s="55">
        <f t="shared" ca="1" si="127"/>
        <v>-6.4213381614545359E-3</v>
      </c>
      <c r="L629" s="55">
        <f t="shared" ca="1" si="133"/>
        <v>4.123358378375232E-5</v>
      </c>
      <c r="M629" s="55">
        <f t="shared" ca="1" si="124"/>
        <v>5.5490457762851734E-4</v>
      </c>
      <c r="N629" s="55">
        <f t="shared" ca="1" si="125"/>
        <v>8.1570848129177364E-4</v>
      </c>
      <c r="O629" s="55">
        <f t="shared" ca="1" si="126"/>
        <v>9.5541255152516852E-2</v>
      </c>
      <c r="P629" s="33">
        <f t="shared" ca="1" si="134"/>
        <v>6.4213381614545359E-3</v>
      </c>
    </row>
    <row r="630" spans="4:16">
      <c r="D630" s="63">
        <f t="shared" si="135"/>
        <v>0</v>
      </c>
      <c r="E630" s="63">
        <f t="shared" si="135"/>
        <v>0</v>
      </c>
      <c r="F630" s="55">
        <f t="shared" si="128"/>
        <v>0</v>
      </c>
      <c r="G630" s="55">
        <f t="shared" si="129"/>
        <v>0</v>
      </c>
      <c r="H630" s="55">
        <f t="shared" si="130"/>
        <v>0</v>
      </c>
      <c r="I630" s="55">
        <f t="shared" si="131"/>
        <v>0</v>
      </c>
      <c r="J630" s="55">
        <f t="shared" si="132"/>
        <v>0</v>
      </c>
      <c r="K630" s="55">
        <f t="shared" ca="1" si="127"/>
        <v>-6.4213381614545359E-3</v>
      </c>
      <c r="L630" s="55">
        <f t="shared" ca="1" si="133"/>
        <v>4.123358378375232E-5</v>
      </c>
      <c r="M630" s="55">
        <f t="shared" ca="1" si="124"/>
        <v>5.5490457762851734E-4</v>
      </c>
      <c r="N630" s="55">
        <f t="shared" ca="1" si="125"/>
        <v>8.1570848129177364E-4</v>
      </c>
      <c r="O630" s="55">
        <f t="shared" ca="1" si="126"/>
        <v>9.5541255152516852E-2</v>
      </c>
      <c r="P630" s="33">
        <f t="shared" ca="1" si="134"/>
        <v>6.4213381614545359E-3</v>
      </c>
    </row>
    <row r="631" spans="4:16">
      <c r="D631" s="63">
        <f t="shared" si="135"/>
        <v>0</v>
      </c>
      <c r="E631" s="63">
        <f t="shared" si="135"/>
        <v>0</v>
      </c>
      <c r="F631" s="55">
        <f t="shared" si="128"/>
        <v>0</v>
      </c>
      <c r="G631" s="55">
        <f t="shared" si="129"/>
        <v>0</v>
      </c>
      <c r="H631" s="55">
        <f t="shared" si="130"/>
        <v>0</v>
      </c>
      <c r="I631" s="55">
        <f t="shared" si="131"/>
        <v>0</v>
      </c>
      <c r="J631" s="55">
        <f t="shared" si="132"/>
        <v>0</v>
      </c>
      <c r="K631" s="55">
        <f t="shared" ca="1" si="127"/>
        <v>-6.4213381614545359E-3</v>
      </c>
      <c r="L631" s="55">
        <f t="shared" ca="1" si="133"/>
        <v>4.123358378375232E-5</v>
      </c>
      <c r="M631" s="55">
        <f t="shared" ca="1" si="124"/>
        <v>5.5490457762851734E-4</v>
      </c>
      <c r="N631" s="55">
        <f t="shared" ca="1" si="125"/>
        <v>8.1570848129177364E-4</v>
      </c>
      <c r="O631" s="55">
        <f t="shared" ca="1" si="126"/>
        <v>9.5541255152516852E-2</v>
      </c>
      <c r="P631" s="33">
        <f t="shared" ca="1" si="134"/>
        <v>6.4213381614545359E-3</v>
      </c>
    </row>
    <row r="632" spans="4:16">
      <c r="D632" s="63">
        <f t="shared" si="135"/>
        <v>0</v>
      </c>
      <c r="E632" s="63">
        <f t="shared" si="135"/>
        <v>0</v>
      </c>
      <c r="F632" s="55">
        <f t="shared" si="128"/>
        <v>0</v>
      </c>
      <c r="G632" s="55">
        <f t="shared" si="129"/>
        <v>0</v>
      </c>
      <c r="H632" s="55">
        <f t="shared" si="130"/>
        <v>0</v>
      </c>
      <c r="I632" s="55">
        <f t="shared" si="131"/>
        <v>0</v>
      </c>
      <c r="J632" s="55">
        <f t="shared" si="132"/>
        <v>0</v>
      </c>
      <c r="K632" s="55">
        <f t="shared" ca="1" si="127"/>
        <v>-6.4213381614545359E-3</v>
      </c>
      <c r="L632" s="55">
        <f t="shared" ca="1" si="133"/>
        <v>4.123358378375232E-5</v>
      </c>
      <c r="M632" s="55">
        <f t="shared" ca="1" si="124"/>
        <v>5.5490457762851734E-4</v>
      </c>
      <c r="N632" s="55">
        <f t="shared" ca="1" si="125"/>
        <v>8.1570848129177364E-4</v>
      </c>
      <c r="O632" s="55">
        <f t="shared" ca="1" si="126"/>
        <v>9.5541255152516852E-2</v>
      </c>
      <c r="P632" s="33">
        <f t="shared" ca="1" si="134"/>
        <v>6.4213381614545359E-3</v>
      </c>
    </row>
    <row r="633" spans="4:16">
      <c r="D633" s="63">
        <f t="shared" si="135"/>
        <v>0</v>
      </c>
      <c r="E633" s="63">
        <f t="shared" si="135"/>
        <v>0</v>
      </c>
      <c r="F633" s="55">
        <f t="shared" si="128"/>
        <v>0</v>
      </c>
      <c r="G633" s="55">
        <f t="shared" si="129"/>
        <v>0</v>
      </c>
      <c r="H633" s="55">
        <f t="shared" si="130"/>
        <v>0</v>
      </c>
      <c r="I633" s="55">
        <f t="shared" si="131"/>
        <v>0</v>
      </c>
      <c r="J633" s="55">
        <f t="shared" si="132"/>
        <v>0</v>
      </c>
      <c r="K633" s="55">
        <f t="shared" ca="1" si="127"/>
        <v>-6.4213381614545359E-3</v>
      </c>
      <c r="L633" s="55">
        <f t="shared" ca="1" si="133"/>
        <v>4.123358378375232E-5</v>
      </c>
      <c r="M633" s="55">
        <f t="shared" ca="1" si="124"/>
        <v>5.5490457762851734E-4</v>
      </c>
      <c r="N633" s="55">
        <f t="shared" ca="1" si="125"/>
        <v>8.1570848129177364E-4</v>
      </c>
      <c r="O633" s="55">
        <f t="shared" ca="1" si="126"/>
        <v>9.5541255152516852E-2</v>
      </c>
      <c r="P633" s="33">
        <f t="shared" ca="1" si="134"/>
        <v>6.4213381614545359E-3</v>
      </c>
    </row>
    <row r="634" spans="4:16">
      <c r="D634" s="63">
        <f t="shared" si="135"/>
        <v>0</v>
      </c>
      <c r="E634" s="63">
        <f t="shared" si="135"/>
        <v>0</v>
      </c>
      <c r="F634" s="55">
        <f t="shared" si="128"/>
        <v>0</v>
      </c>
      <c r="G634" s="55">
        <f t="shared" si="129"/>
        <v>0</v>
      </c>
      <c r="H634" s="55">
        <f t="shared" si="130"/>
        <v>0</v>
      </c>
      <c r="I634" s="55">
        <f t="shared" si="131"/>
        <v>0</v>
      </c>
      <c r="J634" s="55">
        <f t="shared" si="132"/>
        <v>0</v>
      </c>
      <c r="K634" s="55">
        <f t="shared" ca="1" si="127"/>
        <v>-6.4213381614545359E-3</v>
      </c>
      <c r="L634" s="55">
        <f t="shared" ca="1" si="133"/>
        <v>4.123358378375232E-5</v>
      </c>
      <c r="M634" s="55">
        <f t="shared" ca="1" si="124"/>
        <v>5.5490457762851734E-4</v>
      </c>
      <c r="N634" s="55">
        <f t="shared" ca="1" si="125"/>
        <v>8.1570848129177364E-4</v>
      </c>
      <c r="O634" s="55">
        <f t="shared" ca="1" si="126"/>
        <v>9.5541255152516852E-2</v>
      </c>
      <c r="P634" s="33">
        <f t="shared" ca="1" si="134"/>
        <v>6.4213381614545359E-3</v>
      </c>
    </row>
    <row r="635" spans="4:16">
      <c r="D635" s="63">
        <f t="shared" si="135"/>
        <v>0</v>
      </c>
      <c r="E635" s="63">
        <f t="shared" si="135"/>
        <v>0</v>
      </c>
      <c r="F635" s="55">
        <f t="shared" si="128"/>
        <v>0</v>
      </c>
      <c r="G635" s="55">
        <f t="shared" si="129"/>
        <v>0</v>
      </c>
      <c r="H635" s="55">
        <f t="shared" si="130"/>
        <v>0</v>
      </c>
      <c r="I635" s="55">
        <f t="shared" si="131"/>
        <v>0</v>
      </c>
      <c r="J635" s="55">
        <f t="shared" si="132"/>
        <v>0</v>
      </c>
      <c r="K635" s="55">
        <f t="shared" ca="1" si="127"/>
        <v>-6.4213381614545359E-3</v>
      </c>
      <c r="L635" s="55">
        <f t="shared" ca="1" si="133"/>
        <v>4.123358378375232E-5</v>
      </c>
      <c r="M635" s="55">
        <f t="shared" ca="1" si="124"/>
        <v>5.5490457762851734E-4</v>
      </c>
      <c r="N635" s="55">
        <f t="shared" ca="1" si="125"/>
        <v>8.1570848129177364E-4</v>
      </c>
      <c r="O635" s="55">
        <f t="shared" ca="1" si="126"/>
        <v>9.5541255152516852E-2</v>
      </c>
      <c r="P635" s="33">
        <f t="shared" ca="1" si="134"/>
        <v>6.4213381614545359E-3</v>
      </c>
    </row>
    <row r="636" spans="4:16">
      <c r="D636" s="63">
        <f t="shared" si="135"/>
        <v>0</v>
      </c>
      <c r="E636" s="63">
        <f t="shared" si="135"/>
        <v>0</v>
      </c>
      <c r="F636" s="55">
        <f t="shared" si="128"/>
        <v>0</v>
      </c>
      <c r="G636" s="55">
        <f t="shared" si="129"/>
        <v>0</v>
      </c>
      <c r="H636" s="55">
        <f t="shared" si="130"/>
        <v>0</v>
      </c>
      <c r="I636" s="55">
        <f t="shared" si="131"/>
        <v>0</v>
      </c>
      <c r="J636" s="55">
        <f t="shared" si="132"/>
        <v>0</v>
      </c>
      <c r="K636" s="55">
        <f t="shared" ca="1" si="127"/>
        <v>-6.4213381614545359E-3</v>
      </c>
      <c r="L636" s="55">
        <f t="shared" ca="1" si="133"/>
        <v>4.123358378375232E-5</v>
      </c>
      <c r="M636" s="55">
        <f t="shared" ref="M636:M699" ca="1" si="136">(M$1-M$2*D636+M$3*F636)^2</f>
        <v>5.5490457762851734E-4</v>
      </c>
      <c r="N636" s="55">
        <f t="shared" ref="N636:N699" ca="1" si="137">(-M$2+M$4*D636-M$5*F636)^2</f>
        <v>8.1570848129177364E-4</v>
      </c>
      <c r="O636" s="55">
        <f t="shared" ref="O636:O699" ca="1" si="138">+(M$3-D636*M$5+F636*M$6)^2</f>
        <v>9.5541255152516852E-2</v>
      </c>
      <c r="P636" s="33">
        <f t="shared" ca="1" si="134"/>
        <v>6.4213381614545359E-3</v>
      </c>
    </row>
    <row r="637" spans="4:16">
      <c r="D637" s="63">
        <f t="shared" si="135"/>
        <v>0</v>
      </c>
      <c r="E637" s="63">
        <f t="shared" si="135"/>
        <v>0</v>
      </c>
      <c r="F637" s="55">
        <f t="shared" si="128"/>
        <v>0</v>
      </c>
      <c r="G637" s="55">
        <f t="shared" si="129"/>
        <v>0</v>
      </c>
      <c r="H637" s="55">
        <f t="shared" si="130"/>
        <v>0</v>
      </c>
      <c r="I637" s="55">
        <f t="shared" si="131"/>
        <v>0</v>
      </c>
      <c r="J637" s="55">
        <f t="shared" si="132"/>
        <v>0</v>
      </c>
      <c r="K637" s="55">
        <f t="shared" ca="1" si="127"/>
        <v>-6.4213381614545359E-3</v>
      </c>
      <c r="L637" s="55">
        <f t="shared" ca="1" si="133"/>
        <v>4.123358378375232E-5</v>
      </c>
      <c r="M637" s="55">
        <f t="shared" ca="1" si="136"/>
        <v>5.5490457762851734E-4</v>
      </c>
      <c r="N637" s="55">
        <f t="shared" ca="1" si="137"/>
        <v>8.1570848129177364E-4</v>
      </c>
      <c r="O637" s="55">
        <f t="shared" ca="1" si="138"/>
        <v>9.5541255152516852E-2</v>
      </c>
      <c r="P637" s="33">
        <f t="shared" ca="1" si="134"/>
        <v>6.4213381614545359E-3</v>
      </c>
    </row>
    <row r="638" spans="4:16">
      <c r="D638" s="63">
        <f t="shared" si="135"/>
        <v>0</v>
      </c>
      <c r="E638" s="63">
        <f t="shared" si="135"/>
        <v>0</v>
      </c>
      <c r="F638" s="55">
        <f t="shared" si="128"/>
        <v>0</v>
      </c>
      <c r="G638" s="55">
        <f t="shared" si="129"/>
        <v>0</v>
      </c>
      <c r="H638" s="55">
        <f t="shared" si="130"/>
        <v>0</v>
      </c>
      <c r="I638" s="55">
        <f t="shared" si="131"/>
        <v>0</v>
      </c>
      <c r="J638" s="55">
        <f t="shared" si="132"/>
        <v>0</v>
      </c>
      <c r="K638" s="55">
        <f t="shared" ca="1" si="127"/>
        <v>-6.4213381614545359E-3</v>
      </c>
      <c r="L638" s="55">
        <f t="shared" ca="1" si="133"/>
        <v>4.123358378375232E-5</v>
      </c>
      <c r="M638" s="55">
        <f t="shared" ca="1" si="136"/>
        <v>5.5490457762851734E-4</v>
      </c>
      <c r="N638" s="55">
        <f t="shared" ca="1" si="137"/>
        <v>8.1570848129177364E-4</v>
      </c>
      <c r="O638" s="55">
        <f t="shared" ca="1" si="138"/>
        <v>9.5541255152516852E-2</v>
      </c>
      <c r="P638" s="33">
        <f t="shared" ca="1" si="134"/>
        <v>6.4213381614545359E-3</v>
      </c>
    </row>
    <row r="639" spans="4:16">
      <c r="D639" s="63">
        <f t="shared" si="135"/>
        <v>0</v>
      </c>
      <c r="E639" s="63">
        <f t="shared" si="135"/>
        <v>0</v>
      </c>
      <c r="F639" s="55">
        <f t="shared" si="128"/>
        <v>0</v>
      </c>
      <c r="G639" s="55">
        <f t="shared" si="129"/>
        <v>0</v>
      </c>
      <c r="H639" s="55">
        <f t="shared" si="130"/>
        <v>0</v>
      </c>
      <c r="I639" s="55">
        <f t="shared" si="131"/>
        <v>0</v>
      </c>
      <c r="J639" s="55">
        <f t="shared" si="132"/>
        <v>0</v>
      </c>
      <c r="K639" s="55">
        <f t="shared" ca="1" si="127"/>
        <v>-6.4213381614545359E-3</v>
      </c>
      <c r="L639" s="55">
        <f t="shared" ca="1" si="133"/>
        <v>4.123358378375232E-5</v>
      </c>
      <c r="M639" s="55">
        <f t="shared" ca="1" si="136"/>
        <v>5.5490457762851734E-4</v>
      </c>
      <c r="N639" s="55">
        <f t="shared" ca="1" si="137"/>
        <v>8.1570848129177364E-4</v>
      </c>
      <c r="O639" s="55">
        <f t="shared" ca="1" si="138"/>
        <v>9.5541255152516852E-2</v>
      </c>
      <c r="P639" s="33">
        <f t="shared" ca="1" si="134"/>
        <v>6.4213381614545359E-3</v>
      </c>
    </row>
    <row r="640" spans="4:16">
      <c r="D640" s="63">
        <f t="shared" si="135"/>
        <v>0</v>
      </c>
      <c r="E640" s="63">
        <f t="shared" si="135"/>
        <v>0</v>
      </c>
      <c r="F640" s="55">
        <f t="shared" si="128"/>
        <v>0</v>
      </c>
      <c r="G640" s="55">
        <f t="shared" si="129"/>
        <v>0</v>
      </c>
      <c r="H640" s="55">
        <f t="shared" si="130"/>
        <v>0</v>
      </c>
      <c r="I640" s="55">
        <f t="shared" si="131"/>
        <v>0</v>
      </c>
      <c r="J640" s="55">
        <f t="shared" si="132"/>
        <v>0</v>
      </c>
      <c r="K640" s="55">
        <f t="shared" ca="1" si="127"/>
        <v>-6.4213381614545359E-3</v>
      </c>
      <c r="L640" s="55">
        <f t="shared" ca="1" si="133"/>
        <v>4.123358378375232E-5</v>
      </c>
      <c r="M640" s="55">
        <f t="shared" ca="1" si="136"/>
        <v>5.5490457762851734E-4</v>
      </c>
      <c r="N640" s="55">
        <f t="shared" ca="1" si="137"/>
        <v>8.1570848129177364E-4</v>
      </c>
      <c r="O640" s="55">
        <f t="shared" ca="1" si="138"/>
        <v>9.5541255152516852E-2</v>
      </c>
      <c r="P640" s="33">
        <f t="shared" ca="1" si="134"/>
        <v>6.4213381614545359E-3</v>
      </c>
    </row>
    <row r="641" spans="4:16">
      <c r="D641" s="63">
        <f t="shared" si="135"/>
        <v>0</v>
      </c>
      <c r="E641" s="63">
        <f t="shared" si="135"/>
        <v>0</v>
      </c>
      <c r="F641" s="55">
        <f t="shared" si="128"/>
        <v>0</v>
      </c>
      <c r="G641" s="55">
        <f t="shared" si="129"/>
        <v>0</v>
      </c>
      <c r="H641" s="55">
        <f t="shared" si="130"/>
        <v>0</v>
      </c>
      <c r="I641" s="55">
        <f t="shared" si="131"/>
        <v>0</v>
      </c>
      <c r="J641" s="55">
        <f t="shared" si="132"/>
        <v>0</v>
      </c>
      <c r="K641" s="55">
        <f t="shared" ca="1" si="127"/>
        <v>-6.4213381614545359E-3</v>
      </c>
      <c r="L641" s="55">
        <f t="shared" ca="1" si="133"/>
        <v>4.123358378375232E-5</v>
      </c>
      <c r="M641" s="55">
        <f t="shared" ca="1" si="136"/>
        <v>5.5490457762851734E-4</v>
      </c>
      <c r="N641" s="55">
        <f t="shared" ca="1" si="137"/>
        <v>8.1570848129177364E-4</v>
      </c>
      <c r="O641" s="55">
        <f t="shared" ca="1" si="138"/>
        <v>9.5541255152516852E-2</v>
      </c>
      <c r="P641" s="33">
        <f t="shared" ca="1" si="134"/>
        <v>6.4213381614545359E-3</v>
      </c>
    </row>
    <row r="642" spans="4:16">
      <c r="D642" s="63">
        <f t="shared" si="135"/>
        <v>0</v>
      </c>
      <c r="E642" s="63">
        <f t="shared" si="135"/>
        <v>0</v>
      </c>
      <c r="F642" s="55">
        <f t="shared" si="128"/>
        <v>0</v>
      </c>
      <c r="G642" s="55">
        <f t="shared" si="129"/>
        <v>0</v>
      </c>
      <c r="H642" s="55">
        <f t="shared" si="130"/>
        <v>0</v>
      </c>
      <c r="I642" s="55">
        <f t="shared" si="131"/>
        <v>0</v>
      </c>
      <c r="J642" s="55">
        <f t="shared" si="132"/>
        <v>0</v>
      </c>
      <c r="K642" s="55">
        <f t="shared" ca="1" si="127"/>
        <v>-6.4213381614545359E-3</v>
      </c>
      <c r="L642" s="55">
        <f t="shared" ca="1" si="133"/>
        <v>4.123358378375232E-5</v>
      </c>
      <c r="M642" s="55">
        <f t="shared" ca="1" si="136"/>
        <v>5.5490457762851734E-4</v>
      </c>
      <c r="N642" s="55">
        <f t="shared" ca="1" si="137"/>
        <v>8.1570848129177364E-4</v>
      </c>
      <c r="O642" s="55">
        <f t="shared" ca="1" si="138"/>
        <v>9.5541255152516852E-2</v>
      </c>
      <c r="P642" s="33">
        <f t="shared" ca="1" si="134"/>
        <v>6.4213381614545359E-3</v>
      </c>
    </row>
    <row r="643" spans="4:16">
      <c r="D643" s="63">
        <f t="shared" si="135"/>
        <v>0</v>
      </c>
      <c r="E643" s="63">
        <f t="shared" si="135"/>
        <v>0</v>
      </c>
      <c r="F643" s="55">
        <f t="shared" si="128"/>
        <v>0</v>
      </c>
      <c r="G643" s="55">
        <f t="shared" si="129"/>
        <v>0</v>
      </c>
      <c r="H643" s="55">
        <f t="shared" si="130"/>
        <v>0</v>
      </c>
      <c r="I643" s="55">
        <f t="shared" si="131"/>
        <v>0</v>
      </c>
      <c r="J643" s="55">
        <f t="shared" si="132"/>
        <v>0</v>
      </c>
      <c r="K643" s="55">
        <f t="shared" ca="1" si="127"/>
        <v>-6.4213381614545359E-3</v>
      </c>
      <c r="L643" s="55">
        <f t="shared" ca="1" si="133"/>
        <v>4.123358378375232E-5</v>
      </c>
      <c r="M643" s="55">
        <f t="shared" ca="1" si="136"/>
        <v>5.5490457762851734E-4</v>
      </c>
      <c r="N643" s="55">
        <f t="shared" ca="1" si="137"/>
        <v>8.1570848129177364E-4</v>
      </c>
      <c r="O643" s="55">
        <f t="shared" ca="1" si="138"/>
        <v>9.5541255152516852E-2</v>
      </c>
      <c r="P643" s="33">
        <f t="shared" ca="1" si="134"/>
        <v>6.4213381614545359E-3</v>
      </c>
    </row>
    <row r="644" spans="4:16">
      <c r="D644" s="63">
        <f t="shared" si="135"/>
        <v>0</v>
      </c>
      <c r="E644" s="63">
        <f t="shared" si="135"/>
        <v>0</v>
      </c>
      <c r="F644" s="55">
        <f t="shared" si="128"/>
        <v>0</v>
      </c>
      <c r="G644" s="55">
        <f t="shared" si="129"/>
        <v>0</v>
      </c>
      <c r="H644" s="55">
        <f t="shared" si="130"/>
        <v>0</v>
      </c>
      <c r="I644" s="55">
        <f t="shared" si="131"/>
        <v>0</v>
      </c>
      <c r="J644" s="55">
        <f t="shared" si="132"/>
        <v>0</v>
      </c>
      <c r="K644" s="55">
        <f t="shared" ca="1" si="127"/>
        <v>-6.4213381614545359E-3</v>
      </c>
      <c r="L644" s="55">
        <f t="shared" ca="1" si="133"/>
        <v>4.123358378375232E-5</v>
      </c>
      <c r="M644" s="55">
        <f t="shared" ca="1" si="136"/>
        <v>5.5490457762851734E-4</v>
      </c>
      <c r="N644" s="55">
        <f t="shared" ca="1" si="137"/>
        <v>8.1570848129177364E-4</v>
      </c>
      <c r="O644" s="55">
        <f t="shared" ca="1" si="138"/>
        <v>9.5541255152516852E-2</v>
      </c>
      <c r="P644" s="33">
        <f t="shared" ca="1" si="134"/>
        <v>6.4213381614545359E-3</v>
      </c>
    </row>
    <row r="645" spans="4:16">
      <c r="D645" s="63">
        <f t="shared" si="135"/>
        <v>0</v>
      </c>
      <c r="E645" s="63">
        <f t="shared" si="135"/>
        <v>0</v>
      </c>
      <c r="F645" s="55">
        <f t="shared" si="128"/>
        <v>0</v>
      </c>
      <c r="G645" s="55">
        <f t="shared" si="129"/>
        <v>0</v>
      </c>
      <c r="H645" s="55">
        <f t="shared" si="130"/>
        <v>0</v>
      </c>
      <c r="I645" s="55">
        <f t="shared" si="131"/>
        <v>0</v>
      </c>
      <c r="J645" s="55">
        <f t="shared" si="132"/>
        <v>0</v>
      </c>
      <c r="K645" s="55">
        <f t="shared" ca="1" si="127"/>
        <v>-6.4213381614545359E-3</v>
      </c>
      <c r="L645" s="55">
        <f t="shared" ca="1" si="133"/>
        <v>4.123358378375232E-5</v>
      </c>
      <c r="M645" s="55">
        <f t="shared" ca="1" si="136"/>
        <v>5.5490457762851734E-4</v>
      </c>
      <c r="N645" s="55">
        <f t="shared" ca="1" si="137"/>
        <v>8.1570848129177364E-4</v>
      </c>
      <c r="O645" s="55">
        <f t="shared" ca="1" si="138"/>
        <v>9.5541255152516852E-2</v>
      </c>
      <c r="P645" s="33">
        <f t="shared" ca="1" si="134"/>
        <v>6.4213381614545359E-3</v>
      </c>
    </row>
    <row r="646" spans="4:16">
      <c r="D646" s="63">
        <f t="shared" si="135"/>
        <v>0</v>
      </c>
      <c r="E646" s="63">
        <f t="shared" si="135"/>
        <v>0</v>
      </c>
      <c r="F646" s="55">
        <f t="shared" si="128"/>
        <v>0</v>
      </c>
      <c r="G646" s="55">
        <f t="shared" si="129"/>
        <v>0</v>
      </c>
      <c r="H646" s="55">
        <f t="shared" si="130"/>
        <v>0</v>
      </c>
      <c r="I646" s="55">
        <f t="shared" si="131"/>
        <v>0</v>
      </c>
      <c r="J646" s="55">
        <f t="shared" si="132"/>
        <v>0</v>
      </c>
      <c r="K646" s="55">
        <f t="shared" ca="1" si="127"/>
        <v>-6.4213381614545359E-3</v>
      </c>
      <c r="L646" s="55">
        <f t="shared" ca="1" si="133"/>
        <v>4.123358378375232E-5</v>
      </c>
      <c r="M646" s="55">
        <f t="shared" ca="1" si="136"/>
        <v>5.5490457762851734E-4</v>
      </c>
      <c r="N646" s="55">
        <f t="shared" ca="1" si="137"/>
        <v>8.1570848129177364E-4</v>
      </c>
      <c r="O646" s="55">
        <f t="shared" ca="1" si="138"/>
        <v>9.5541255152516852E-2</v>
      </c>
      <c r="P646" s="33">
        <f t="shared" ca="1" si="134"/>
        <v>6.4213381614545359E-3</v>
      </c>
    </row>
    <row r="647" spans="4:16">
      <c r="D647" s="63">
        <f t="shared" si="135"/>
        <v>0</v>
      </c>
      <c r="E647" s="63">
        <f t="shared" si="135"/>
        <v>0</v>
      </c>
      <c r="F647" s="55">
        <f t="shared" si="128"/>
        <v>0</v>
      </c>
      <c r="G647" s="55">
        <f t="shared" si="129"/>
        <v>0</v>
      </c>
      <c r="H647" s="55">
        <f t="shared" si="130"/>
        <v>0</v>
      </c>
      <c r="I647" s="55">
        <f t="shared" si="131"/>
        <v>0</v>
      </c>
      <c r="J647" s="55">
        <f t="shared" si="132"/>
        <v>0</v>
      </c>
      <c r="K647" s="55">
        <f t="shared" ca="1" si="127"/>
        <v>-6.4213381614545359E-3</v>
      </c>
      <c r="L647" s="55">
        <f t="shared" ca="1" si="133"/>
        <v>4.123358378375232E-5</v>
      </c>
      <c r="M647" s="55">
        <f t="shared" ca="1" si="136"/>
        <v>5.5490457762851734E-4</v>
      </c>
      <c r="N647" s="55">
        <f t="shared" ca="1" si="137"/>
        <v>8.1570848129177364E-4</v>
      </c>
      <c r="O647" s="55">
        <f t="shared" ca="1" si="138"/>
        <v>9.5541255152516852E-2</v>
      </c>
      <c r="P647" s="33">
        <f t="shared" ca="1" si="134"/>
        <v>6.4213381614545359E-3</v>
      </c>
    </row>
    <row r="648" spans="4:16">
      <c r="D648" s="63">
        <f t="shared" si="135"/>
        <v>0</v>
      </c>
      <c r="E648" s="63">
        <f t="shared" si="135"/>
        <v>0</v>
      </c>
      <c r="F648" s="55">
        <f t="shared" si="128"/>
        <v>0</v>
      </c>
      <c r="G648" s="55">
        <f t="shared" si="129"/>
        <v>0</v>
      </c>
      <c r="H648" s="55">
        <f t="shared" si="130"/>
        <v>0</v>
      </c>
      <c r="I648" s="55">
        <f t="shared" si="131"/>
        <v>0</v>
      </c>
      <c r="J648" s="55">
        <f t="shared" si="132"/>
        <v>0</v>
      </c>
      <c r="K648" s="55">
        <f t="shared" ca="1" si="127"/>
        <v>-6.4213381614545359E-3</v>
      </c>
      <c r="L648" s="55">
        <f t="shared" ca="1" si="133"/>
        <v>4.123358378375232E-5</v>
      </c>
      <c r="M648" s="55">
        <f t="shared" ca="1" si="136"/>
        <v>5.5490457762851734E-4</v>
      </c>
      <c r="N648" s="55">
        <f t="shared" ca="1" si="137"/>
        <v>8.1570848129177364E-4</v>
      </c>
      <c r="O648" s="55">
        <f t="shared" ca="1" si="138"/>
        <v>9.5541255152516852E-2</v>
      </c>
      <c r="P648" s="33">
        <f t="shared" ca="1" si="134"/>
        <v>6.4213381614545359E-3</v>
      </c>
    </row>
    <row r="649" spans="4:16">
      <c r="D649" s="63">
        <f t="shared" si="135"/>
        <v>0</v>
      </c>
      <c r="E649" s="63">
        <f t="shared" si="135"/>
        <v>0</v>
      </c>
      <c r="F649" s="55">
        <f t="shared" si="128"/>
        <v>0</v>
      </c>
      <c r="G649" s="55">
        <f t="shared" si="129"/>
        <v>0</v>
      </c>
      <c r="H649" s="55">
        <f t="shared" si="130"/>
        <v>0</v>
      </c>
      <c r="I649" s="55">
        <f t="shared" si="131"/>
        <v>0</v>
      </c>
      <c r="J649" s="55">
        <f t="shared" si="132"/>
        <v>0</v>
      </c>
      <c r="K649" s="55">
        <f t="shared" ca="1" si="127"/>
        <v>-6.4213381614545359E-3</v>
      </c>
      <c r="L649" s="55">
        <f t="shared" ca="1" si="133"/>
        <v>4.123358378375232E-5</v>
      </c>
      <c r="M649" s="55">
        <f t="shared" ca="1" si="136"/>
        <v>5.5490457762851734E-4</v>
      </c>
      <c r="N649" s="55">
        <f t="shared" ca="1" si="137"/>
        <v>8.1570848129177364E-4</v>
      </c>
      <c r="O649" s="55">
        <f t="shared" ca="1" si="138"/>
        <v>9.5541255152516852E-2</v>
      </c>
      <c r="P649" s="33">
        <f t="shared" ca="1" si="134"/>
        <v>6.4213381614545359E-3</v>
      </c>
    </row>
    <row r="650" spans="4:16">
      <c r="D650" s="63">
        <f t="shared" si="135"/>
        <v>0</v>
      </c>
      <c r="E650" s="63">
        <f t="shared" si="135"/>
        <v>0</v>
      </c>
      <c r="F650" s="55">
        <f t="shared" si="128"/>
        <v>0</v>
      </c>
      <c r="G650" s="55">
        <f t="shared" si="129"/>
        <v>0</v>
      </c>
      <c r="H650" s="55">
        <f t="shared" si="130"/>
        <v>0</v>
      </c>
      <c r="I650" s="55">
        <f t="shared" si="131"/>
        <v>0</v>
      </c>
      <c r="J650" s="55">
        <f t="shared" si="132"/>
        <v>0</v>
      </c>
      <c r="K650" s="55">
        <f t="shared" ca="1" si="127"/>
        <v>-6.4213381614545359E-3</v>
      </c>
      <c r="L650" s="55">
        <f t="shared" ca="1" si="133"/>
        <v>4.123358378375232E-5</v>
      </c>
      <c r="M650" s="55">
        <f t="shared" ca="1" si="136"/>
        <v>5.5490457762851734E-4</v>
      </c>
      <c r="N650" s="55">
        <f t="shared" ca="1" si="137"/>
        <v>8.1570848129177364E-4</v>
      </c>
      <c r="O650" s="55">
        <f t="shared" ca="1" si="138"/>
        <v>9.5541255152516852E-2</v>
      </c>
      <c r="P650" s="33">
        <f t="shared" ca="1" si="134"/>
        <v>6.4213381614545359E-3</v>
      </c>
    </row>
    <row r="651" spans="4:16">
      <c r="D651" s="63">
        <f t="shared" si="135"/>
        <v>0</v>
      </c>
      <c r="E651" s="63">
        <f t="shared" si="135"/>
        <v>0</v>
      </c>
      <c r="F651" s="55">
        <f t="shared" si="128"/>
        <v>0</v>
      </c>
      <c r="G651" s="55">
        <f t="shared" si="129"/>
        <v>0</v>
      </c>
      <c r="H651" s="55">
        <f t="shared" si="130"/>
        <v>0</v>
      </c>
      <c r="I651" s="55">
        <f t="shared" si="131"/>
        <v>0</v>
      </c>
      <c r="J651" s="55">
        <f t="shared" si="132"/>
        <v>0</v>
      </c>
      <c r="K651" s="55">
        <f t="shared" ca="1" si="127"/>
        <v>-6.4213381614545359E-3</v>
      </c>
      <c r="L651" s="55">
        <f t="shared" ca="1" si="133"/>
        <v>4.123358378375232E-5</v>
      </c>
      <c r="M651" s="55">
        <f t="shared" ca="1" si="136"/>
        <v>5.5490457762851734E-4</v>
      </c>
      <c r="N651" s="55">
        <f t="shared" ca="1" si="137"/>
        <v>8.1570848129177364E-4</v>
      </c>
      <c r="O651" s="55">
        <f t="shared" ca="1" si="138"/>
        <v>9.5541255152516852E-2</v>
      </c>
      <c r="P651" s="33">
        <f t="shared" ca="1" si="134"/>
        <v>6.4213381614545359E-3</v>
      </c>
    </row>
    <row r="652" spans="4:16">
      <c r="D652" s="63">
        <f t="shared" si="135"/>
        <v>0</v>
      </c>
      <c r="E652" s="63">
        <f t="shared" si="135"/>
        <v>0</v>
      </c>
      <c r="F652" s="55">
        <f t="shared" si="128"/>
        <v>0</v>
      </c>
      <c r="G652" s="55">
        <f t="shared" si="129"/>
        <v>0</v>
      </c>
      <c r="H652" s="55">
        <f t="shared" si="130"/>
        <v>0</v>
      </c>
      <c r="I652" s="55">
        <f t="shared" si="131"/>
        <v>0</v>
      </c>
      <c r="J652" s="55">
        <f t="shared" si="132"/>
        <v>0</v>
      </c>
      <c r="K652" s="55">
        <f t="shared" ca="1" si="127"/>
        <v>-6.4213381614545359E-3</v>
      </c>
      <c r="L652" s="55">
        <f t="shared" ca="1" si="133"/>
        <v>4.123358378375232E-5</v>
      </c>
      <c r="M652" s="55">
        <f t="shared" ca="1" si="136"/>
        <v>5.5490457762851734E-4</v>
      </c>
      <c r="N652" s="55">
        <f t="shared" ca="1" si="137"/>
        <v>8.1570848129177364E-4</v>
      </c>
      <c r="O652" s="55">
        <f t="shared" ca="1" si="138"/>
        <v>9.5541255152516852E-2</v>
      </c>
      <c r="P652" s="33">
        <f t="shared" ca="1" si="134"/>
        <v>6.4213381614545359E-3</v>
      </c>
    </row>
    <row r="653" spans="4:16">
      <c r="D653" s="63">
        <f t="shared" si="135"/>
        <v>0</v>
      </c>
      <c r="E653" s="63">
        <f t="shared" si="135"/>
        <v>0</v>
      </c>
      <c r="F653" s="55">
        <f t="shared" si="128"/>
        <v>0</v>
      </c>
      <c r="G653" s="55">
        <f t="shared" si="129"/>
        <v>0</v>
      </c>
      <c r="H653" s="55">
        <f t="shared" si="130"/>
        <v>0</v>
      </c>
      <c r="I653" s="55">
        <f t="shared" si="131"/>
        <v>0</v>
      </c>
      <c r="J653" s="55">
        <f t="shared" si="132"/>
        <v>0</v>
      </c>
      <c r="K653" s="55">
        <f t="shared" ca="1" si="127"/>
        <v>-6.4213381614545359E-3</v>
      </c>
      <c r="L653" s="55">
        <f t="shared" ca="1" si="133"/>
        <v>4.123358378375232E-5</v>
      </c>
      <c r="M653" s="55">
        <f t="shared" ca="1" si="136"/>
        <v>5.5490457762851734E-4</v>
      </c>
      <c r="N653" s="55">
        <f t="shared" ca="1" si="137"/>
        <v>8.1570848129177364E-4</v>
      </c>
      <c r="O653" s="55">
        <f t="shared" ca="1" si="138"/>
        <v>9.5541255152516852E-2</v>
      </c>
      <c r="P653" s="33">
        <f t="shared" ca="1" si="134"/>
        <v>6.4213381614545359E-3</v>
      </c>
    </row>
    <row r="654" spans="4:16">
      <c r="D654" s="63">
        <f t="shared" si="135"/>
        <v>0</v>
      </c>
      <c r="E654" s="63">
        <f t="shared" si="135"/>
        <v>0</v>
      </c>
      <c r="F654" s="55">
        <f t="shared" si="128"/>
        <v>0</v>
      </c>
      <c r="G654" s="55">
        <f t="shared" si="129"/>
        <v>0</v>
      </c>
      <c r="H654" s="55">
        <f t="shared" si="130"/>
        <v>0</v>
      </c>
      <c r="I654" s="55">
        <f t="shared" si="131"/>
        <v>0</v>
      </c>
      <c r="J654" s="55">
        <f t="shared" si="132"/>
        <v>0</v>
      </c>
      <c r="K654" s="55">
        <f t="shared" ca="1" si="127"/>
        <v>-6.4213381614545359E-3</v>
      </c>
      <c r="L654" s="55">
        <f t="shared" ca="1" si="133"/>
        <v>4.123358378375232E-5</v>
      </c>
      <c r="M654" s="55">
        <f t="shared" ca="1" si="136"/>
        <v>5.5490457762851734E-4</v>
      </c>
      <c r="N654" s="55">
        <f t="shared" ca="1" si="137"/>
        <v>8.1570848129177364E-4</v>
      </c>
      <c r="O654" s="55">
        <f t="shared" ca="1" si="138"/>
        <v>9.5541255152516852E-2</v>
      </c>
      <c r="P654" s="33">
        <f t="shared" ca="1" si="134"/>
        <v>6.4213381614545359E-3</v>
      </c>
    </row>
    <row r="655" spans="4:16">
      <c r="D655" s="63">
        <f t="shared" si="135"/>
        <v>0</v>
      </c>
      <c r="E655" s="63">
        <f t="shared" si="135"/>
        <v>0</v>
      </c>
      <c r="F655" s="55">
        <f t="shared" si="128"/>
        <v>0</v>
      </c>
      <c r="G655" s="55">
        <f t="shared" si="129"/>
        <v>0</v>
      </c>
      <c r="H655" s="55">
        <f t="shared" si="130"/>
        <v>0</v>
      </c>
      <c r="I655" s="55">
        <f t="shared" si="131"/>
        <v>0</v>
      </c>
      <c r="J655" s="55">
        <f t="shared" si="132"/>
        <v>0</v>
      </c>
      <c r="K655" s="55">
        <f t="shared" ca="1" si="127"/>
        <v>-6.4213381614545359E-3</v>
      </c>
      <c r="L655" s="55">
        <f t="shared" ca="1" si="133"/>
        <v>4.123358378375232E-5</v>
      </c>
      <c r="M655" s="55">
        <f t="shared" ca="1" si="136"/>
        <v>5.5490457762851734E-4</v>
      </c>
      <c r="N655" s="55">
        <f t="shared" ca="1" si="137"/>
        <v>8.1570848129177364E-4</v>
      </c>
      <c r="O655" s="55">
        <f t="shared" ca="1" si="138"/>
        <v>9.5541255152516852E-2</v>
      </c>
      <c r="P655" s="33">
        <f t="shared" ca="1" si="134"/>
        <v>6.4213381614545359E-3</v>
      </c>
    </row>
    <row r="656" spans="4:16">
      <c r="D656" s="63">
        <f t="shared" si="135"/>
        <v>0</v>
      </c>
      <c r="E656" s="63">
        <f t="shared" si="135"/>
        <v>0</v>
      </c>
      <c r="F656" s="55">
        <f t="shared" si="128"/>
        <v>0</v>
      </c>
      <c r="G656" s="55">
        <f t="shared" si="129"/>
        <v>0</v>
      </c>
      <c r="H656" s="55">
        <f t="shared" si="130"/>
        <v>0</v>
      </c>
      <c r="I656" s="55">
        <f t="shared" si="131"/>
        <v>0</v>
      </c>
      <c r="J656" s="55">
        <f t="shared" si="132"/>
        <v>0</v>
      </c>
      <c r="K656" s="55">
        <f t="shared" ca="1" si="127"/>
        <v>-6.4213381614545359E-3</v>
      </c>
      <c r="L656" s="55">
        <f t="shared" ca="1" si="133"/>
        <v>4.123358378375232E-5</v>
      </c>
      <c r="M656" s="55">
        <f t="shared" ca="1" si="136"/>
        <v>5.5490457762851734E-4</v>
      </c>
      <c r="N656" s="55">
        <f t="shared" ca="1" si="137"/>
        <v>8.1570848129177364E-4</v>
      </c>
      <c r="O656" s="55">
        <f t="shared" ca="1" si="138"/>
        <v>9.5541255152516852E-2</v>
      </c>
      <c r="P656" s="33">
        <f t="shared" ca="1" si="134"/>
        <v>6.4213381614545359E-3</v>
      </c>
    </row>
    <row r="657" spans="4:16">
      <c r="D657" s="63">
        <f t="shared" si="135"/>
        <v>0</v>
      </c>
      <c r="E657" s="63">
        <f t="shared" si="135"/>
        <v>0</v>
      </c>
      <c r="F657" s="55">
        <f t="shared" si="128"/>
        <v>0</v>
      </c>
      <c r="G657" s="55">
        <f t="shared" si="129"/>
        <v>0</v>
      </c>
      <c r="H657" s="55">
        <f t="shared" si="130"/>
        <v>0</v>
      </c>
      <c r="I657" s="55">
        <f t="shared" si="131"/>
        <v>0</v>
      </c>
      <c r="J657" s="55">
        <f t="shared" si="132"/>
        <v>0</v>
      </c>
      <c r="K657" s="55">
        <f t="shared" ca="1" si="127"/>
        <v>-6.4213381614545359E-3</v>
      </c>
      <c r="L657" s="55">
        <f t="shared" ca="1" si="133"/>
        <v>4.123358378375232E-5</v>
      </c>
      <c r="M657" s="55">
        <f t="shared" ca="1" si="136"/>
        <v>5.5490457762851734E-4</v>
      </c>
      <c r="N657" s="55">
        <f t="shared" ca="1" si="137"/>
        <v>8.1570848129177364E-4</v>
      </c>
      <c r="O657" s="55">
        <f t="shared" ca="1" si="138"/>
        <v>9.5541255152516852E-2</v>
      </c>
      <c r="P657" s="33">
        <f t="shared" ca="1" si="134"/>
        <v>6.4213381614545359E-3</v>
      </c>
    </row>
    <row r="658" spans="4:16">
      <c r="D658" s="63">
        <f t="shared" si="135"/>
        <v>0</v>
      </c>
      <c r="E658" s="63">
        <f t="shared" si="135"/>
        <v>0</v>
      </c>
      <c r="F658" s="55">
        <f t="shared" si="128"/>
        <v>0</v>
      </c>
      <c r="G658" s="55">
        <f t="shared" si="129"/>
        <v>0</v>
      </c>
      <c r="H658" s="55">
        <f t="shared" si="130"/>
        <v>0</v>
      </c>
      <c r="I658" s="55">
        <f t="shared" si="131"/>
        <v>0</v>
      </c>
      <c r="J658" s="55">
        <f t="shared" si="132"/>
        <v>0</v>
      </c>
      <c r="K658" s="55">
        <f t="shared" ca="1" si="127"/>
        <v>-6.4213381614545359E-3</v>
      </c>
      <c r="L658" s="55">
        <f t="shared" ca="1" si="133"/>
        <v>4.123358378375232E-5</v>
      </c>
      <c r="M658" s="55">
        <f t="shared" ca="1" si="136"/>
        <v>5.5490457762851734E-4</v>
      </c>
      <c r="N658" s="55">
        <f t="shared" ca="1" si="137"/>
        <v>8.1570848129177364E-4</v>
      </c>
      <c r="O658" s="55">
        <f t="shared" ca="1" si="138"/>
        <v>9.5541255152516852E-2</v>
      </c>
      <c r="P658" s="33">
        <f t="shared" ca="1" si="134"/>
        <v>6.4213381614545359E-3</v>
      </c>
    </row>
    <row r="659" spans="4:16">
      <c r="D659" s="63">
        <f t="shared" si="135"/>
        <v>0</v>
      </c>
      <c r="E659" s="63">
        <f t="shared" si="135"/>
        <v>0</v>
      </c>
      <c r="F659" s="55">
        <f t="shared" si="128"/>
        <v>0</v>
      </c>
      <c r="G659" s="55">
        <f t="shared" si="129"/>
        <v>0</v>
      </c>
      <c r="H659" s="55">
        <f t="shared" si="130"/>
        <v>0</v>
      </c>
      <c r="I659" s="55">
        <f t="shared" si="131"/>
        <v>0</v>
      </c>
      <c r="J659" s="55">
        <f t="shared" si="132"/>
        <v>0</v>
      </c>
      <c r="K659" s="55">
        <f t="shared" ca="1" si="127"/>
        <v>-6.4213381614545359E-3</v>
      </c>
      <c r="L659" s="55">
        <f t="shared" ca="1" si="133"/>
        <v>4.123358378375232E-5</v>
      </c>
      <c r="M659" s="55">
        <f t="shared" ca="1" si="136"/>
        <v>5.5490457762851734E-4</v>
      </c>
      <c r="N659" s="55">
        <f t="shared" ca="1" si="137"/>
        <v>8.1570848129177364E-4</v>
      </c>
      <c r="O659" s="55">
        <f t="shared" ca="1" si="138"/>
        <v>9.5541255152516852E-2</v>
      </c>
      <c r="P659" s="33">
        <f t="shared" ca="1" si="134"/>
        <v>6.4213381614545359E-3</v>
      </c>
    </row>
    <row r="660" spans="4:16">
      <c r="D660" s="63">
        <f t="shared" si="135"/>
        <v>0</v>
      </c>
      <c r="E660" s="63">
        <f t="shared" si="135"/>
        <v>0</v>
      </c>
      <c r="F660" s="55">
        <f t="shared" si="128"/>
        <v>0</v>
      </c>
      <c r="G660" s="55">
        <f t="shared" si="129"/>
        <v>0</v>
      </c>
      <c r="H660" s="55">
        <f t="shared" si="130"/>
        <v>0</v>
      </c>
      <c r="I660" s="55">
        <f t="shared" si="131"/>
        <v>0</v>
      </c>
      <c r="J660" s="55">
        <f t="shared" si="132"/>
        <v>0</v>
      </c>
      <c r="K660" s="55">
        <f t="shared" ca="1" si="127"/>
        <v>-6.4213381614545359E-3</v>
      </c>
      <c r="L660" s="55">
        <f t="shared" ca="1" si="133"/>
        <v>4.123358378375232E-5</v>
      </c>
      <c r="M660" s="55">
        <f t="shared" ca="1" si="136"/>
        <v>5.5490457762851734E-4</v>
      </c>
      <c r="N660" s="55">
        <f t="shared" ca="1" si="137"/>
        <v>8.1570848129177364E-4</v>
      </c>
      <c r="O660" s="55">
        <f t="shared" ca="1" si="138"/>
        <v>9.5541255152516852E-2</v>
      </c>
      <c r="P660" s="33">
        <f t="shared" ca="1" si="134"/>
        <v>6.4213381614545359E-3</v>
      </c>
    </row>
    <row r="661" spans="4:16">
      <c r="D661" s="63">
        <f t="shared" si="135"/>
        <v>0</v>
      </c>
      <c r="E661" s="63">
        <f t="shared" si="135"/>
        <v>0</v>
      </c>
      <c r="F661" s="55">
        <f t="shared" si="128"/>
        <v>0</v>
      </c>
      <c r="G661" s="55">
        <f t="shared" si="129"/>
        <v>0</v>
      </c>
      <c r="H661" s="55">
        <f t="shared" si="130"/>
        <v>0</v>
      </c>
      <c r="I661" s="55">
        <f t="shared" si="131"/>
        <v>0</v>
      </c>
      <c r="J661" s="55">
        <f t="shared" si="132"/>
        <v>0</v>
      </c>
      <c r="K661" s="55">
        <f t="shared" ref="K661:K699" ca="1" si="139">+E$4+E$5*D661+E$6*D661^2</f>
        <v>-6.4213381614545359E-3</v>
      </c>
      <c r="L661" s="55">
        <f t="shared" ca="1" si="133"/>
        <v>4.123358378375232E-5</v>
      </c>
      <c r="M661" s="55">
        <f t="shared" ca="1" si="136"/>
        <v>5.5490457762851734E-4</v>
      </c>
      <c r="N661" s="55">
        <f t="shared" ca="1" si="137"/>
        <v>8.1570848129177364E-4</v>
      </c>
      <c r="O661" s="55">
        <f t="shared" ca="1" si="138"/>
        <v>9.5541255152516852E-2</v>
      </c>
      <c r="P661" s="33">
        <f t="shared" ca="1" si="134"/>
        <v>6.4213381614545359E-3</v>
      </c>
    </row>
    <row r="662" spans="4:16">
      <c r="D662" s="63">
        <f t="shared" si="135"/>
        <v>0</v>
      </c>
      <c r="E662" s="63">
        <f t="shared" si="135"/>
        <v>0</v>
      </c>
      <c r="F662" s="55">
        <f t="shared" ref="F662:F699" si="140">D662*D662</f>
        <v>0</v>
      </c>
      <c r="G662" s="55">
        <f t="shared" ref="G662:G699" si="141">D662*F662</f>
        <v>0</v>
      </c>
      <c r="H662" s="55">
        <f t="shared" ref="H662:H699" si="142">F662*F662</f>
        <v>0</v>
      </c>
      <c r="I662" s="55">
        <f t="shared" ref="I662:I699" si="143">E662*D662</f>
        <v>0</v>
      </c>
      <c r="J662" s="55">
        <f t="shared" ref="J662:J699" si="144">I662*D662</f>
        <v>0</v>
      </c>
      <c r="K662" s="55">
        <f t="shared" ca="1" si="139"/>
        <v>-6.4213381614545359E-3</v>
      </c>
      <c r="L662" s="55">
        <f t="shared" ref="L662:L699" ca="1" si="145">+(K662-E662)^2</f>
        <v>4.123358378375232E-5</v>
      </c>
      <c r="M662" s="55">
        <f t="shared" ca="1" si="136"/>
        <v>5.5490457762851734E-4</v>
      </c>
      <c r="N662" s="55">
        <f t="shared" ca="1" si="137"/>
        <v>8.1570848129177364E-4</v>
      </c>
      <c r="O662" s="55">
        <f t="shared" ca="1" si="138"/>
        <v>9.5541255152516852E-2</v>
      </c>
      <c r="P662" s="33">
        <f t="shared" ref="P662:P699" ca="1" si="146">+E662-K662</f>
        <v>6.4213381614545359E-3</v>
      </c>
    </row>
    <row r="663" spans="4:16">
      <c r="D663" s="63">
        <f t="shared" si="135"/>
        <v>0</v>
      </c>
      <c r="E663" s="63">
        <f t="shared" si="135"/>
        <v>0</v>
      </c>
      <c r="F663" s="55">
        <f t="shared" si="140"/>
        <v>0</v>
      </c>
      <c r="G663" s="55">
        <f t="shared" si="141"/>
        <v>0</v>
      </c>
      <c r="H663" s="55">
        <f t="shared" si="142"/>
        <v>0</v>
      </c>
      <c r="I663" s="55">
        <f t="shared" si="143"/>
        <v>0</v>
      </c>
      <c r="J663" s="55">
        <f t="shared" si="144"/>
        <v>0</v>
      </c>
      <c r="K663" s="55">
        <f t="shared" ca="1" si="139"/>
        <v>-6.4213381614545359E-3</v>
      </c>
      <c r="L663" s="55">
        <f t="shared" ca="1" si="145"/>
        <v>4.123358378375232E-5</v>
      </c>
      <c r="M663" s="55">
        <f t="shared" ca="1" si="136"/>
        <v>5.5490457762851734E-4</v>
      </c>
      <c r="N663" s="55">
        <f t="shared" ca="1" si="137"/>
        <v>8.1570848129177364E-4</v>
      </c>
      <c r="O663" s="55">
        <f t="shared" ca="1" si="138"/>
        <v>9.5541255152516852E-2</v>
      </c>
      <c r="P663" s="33">
        <f t="shared" ca="1" si="146"/>
        <v>6.4213381614545359E-3</v>
      </c>
    </row>
    <row r="664" spans="4:16">
      <c r="D664" s="63">
        <f t="shared" si="135"/>
        <v>0</v>
      </c>
      <c r="E664" s="63">
        <f t="shared" si="135"/>
        <v>0</v>
      </c>
      <c r="F664" s="55">
        <f t="shared" si="140"/>
        <v>0</v>
      </c>
      <c r="G664" s="55">
        <f t="shared" si="141"/>
        <v>0</v>
      </c>
      <c r="H664" s="55">
        <f t="shared" si="142"/>
        <v>0</v>
      </c>
      <c r="I664" s="55">
        <f t="shared" si="143"/>
        <v>0</v>
      </c>
      <c r="J664" s="55">
        <f t="shared" si="144"/>
        <v>0</v>
      </c>
      <c r="K664" s="55">
        <f t="shared" ca="1" si="139"/>
        <v>-6.4213381614545359E-3</v>
      </c>
      <c r="L664" s="55">
        <f t="shared" ca="1" si="145"/>
        <v>4.123358378375232E-5</v>
      </c>
      <c r="M664" s="55">
        <f t="shared" ca="1" si="136"/>
        <v>5.5490457762851734E-4</v>
      </c>
      <c r="N664" s="55">
        <f t="shared" ca="1" si="137"/>
        <v>8.1570848129177364E-4</v>
      </c>
      <c r="O664" s="55">
        <f t="shared" ca="1" si="138"/>
        <v>9.5541255152516852E-2</v>
      </c>
      <c r="P664" s="33">
        <f t="shared" ca="1" si="146"/>
        <v>6.4213381614545359E-3</v>
      </c>
    </row>
    <row r="665" spans="4:16">
      <c r="D665" s="63">
        <f t="shared" si="135"/>
        <v>0</v>
      </c>
      <c r="E665" s="63">
        <f t="shared" si="135"/>
        <v>0</v>
      </c>
      <c r="F665" s="55">
        <f t="shared" si="140"/>
        <v>0</v>
      </c>
      <c r="G665" s="55">
        <f t="shared" si="141"/>
        <v>0</v>
      </c>
      <c r="H665" s="55">
        <f t="shared" si="142"/>
        <v>0</v>
      </c>
      <c r="I665" s="55">
        <f t="shared" si="143"/>
        <v>0</v>
      </c>
      <c r="J665" s="55">
        <f t="shared" si="144"/>
        <v>0</v>
      </c>
      <c r="K665" s="55">
        <f t="shared" ca="1" si="139"/>
        <v>-6.4213381614545359E-3</v>
      </c>
      <c r="L665" s="55">
        <f t="shared" ca="1" si="145"/>
        <v>4.123358378375232E-5</v>
      </c>
      <c r="M665" s="55">
        <f t="shared" ca="1" si="136"/>
        <v>5.5490457762851734E-4</v>
      </c>
      <c r="N665" s="55">
        <f t="shared" ca="1" si="137"/>
        <v>8.1570848129177364E-4</v>
      </c>
      <c r="O665" s="55">
        <f t="shared" ca="1" si="138"/>
        <v>9.5541255152516852E-2</v>
      </c>
      <c r="P665" s="33">
        <f t="shared" ca="1" si="146"/>
        <v>6.4213381614545359E-3</v>
      </c>
    </row>
    <row r="666" spans="4:16">
      <c r="D666" s="63">
        <f t="shared" si="135"/>
        <v>0</v>
      </c>
      <c r="E666" s="63">
        <f t="shared" si="135"/>
        <v>0</v>
      </c>
      <c r="F666" s="55">
        <f t="shared" si="140"/>
        <v>0</v>
      </c>
      <c r="G666" s="55">
        <f t="shared" si="141"/>
        <v>0</v>
      </c>
      <c r="H666" s="55">
        <f t="shared" si="142"/>
        <v>0</v>
      </c>
      <c r="I666" s="55">
        <f t="shared" si="143"/>
        <v>0</v>
      </c>
      <c r="J666" s="55">
        <f t="shared" si="144"/>
        <v>0</v>
      </c>
      <c r="K666" s="55">
        <f t="shared" ca="1" si="139"/>
        <v>-6.4213381614545359E-3</v>
      </c>
      <c r="L666" s="55">
        <f t="shared" ca="1" si="145"/>
        <v>4.123358378375232E-5</v>
      </c>
      <c r="M666" s="55">
        <f t="shared" ca="1" si="136"/>
        <v>5.5490457762851734E-4</v>
      </c>
      <c r="N666" s="55">
        <f t="shared" ca="1" si="137"/>
        <v>8.1570848129177364E-4</v>
      </c>
      <c r="O666" s="55">
        <f t="shared" ca="1" si="138"/>
        <v>9.5541255152516852E-2</v>
      </c>
      <c r="P666" s="33">
        <f t="shared" ca="1" si="146"/>
        <v>6.4213381614545359E-3</v>
      </c>
    </row>
    <row r="667" spans="4:16">
      <c r="D667" s="63">
        <f t="shared" si="135"/>
        <v>0</v>
      </c>
      <c r="E667" s="63">
        <f t="shared" si="135"/>
        <v>0</v>
      </c>
      <c r="F667" s="55">
        <f t="shared" si="140"/>
        <v>0</v>
      </c>
      <c r="G667" s="55">
        <f t="shared" si="141"/>
        <v>0</v>
      </c>
      <c r="H667" s="55">
        <f t="shared" si="142"/>
        <v>0</v>
      </c>
      <c r="I667" s="55">
        <f t="shared" si="143"/>
        <v>0</v>
      </c>
      <c r="J667" s="55">
        <f t="shared" si="144"/>
        <v>0</v>
      </c>
      <c r="K667" s="55">
        <f t="shared" ca="1" si="139"/>
        <v>-6.4213381614545359E-3</v>
      </c>
      <c r="L667" s="55">
        <f t="shared" ca="1" si="145"/>
        <v>4.123358378375232E-5</v>
      </c>
      <c r="M667" s="55">
        <f t="shared" ca="1" si="136"/>
        <v>5.5490457762851734E-4</v>
      </c>
      <c r="N667" s="55">
        <f t="shared" ca="1" si="137"/>
        <v>8.1570848129177364E-4</v>
      </c>
      <c r="O667" s="55">
        <f t="shared" ca="1" si="138"/>
        <v>9.5541255152516852E-2</v>
      </c>
      <c r="P667" s="33">
        <f t="shared" ca="1" si="146"/>
        <v>6.4213381614545359E-3</v>
      </c>
    </row>
    <row r="668" spans="4:16">
      <c r="D668" s="63">
        <f t="shared" si="135"/>
        <v>0</v>
      </c>
      <c r="E668" s="63">
        <f t="shared" si="135"/>
        <v>0</v>
      </c>
      <c r="F668" s="55">
        <f t="shared" si="140"/>
        <v>0</v>
      </c>
      <c r="G668" s="55">
        <f t="shared" si="141"/>
        <v>0</v>
      </c>
      <c r="H668" s="55">
        <f t="shared" si="142"/>
        <v>0</v>
      </c>
      <c r="I668" s="55">
        <f t="shared" si="143"/>
        <v>0</v>
      </c>
      <c r="J668" s="55">
        <f t="shared" si="144"/>
        <v>0</v>
      </c>
      <c r="K668" s="55">
        <f t="shared" ca="1" si="139"/>
        <v>-6.4213381614545359E-3</v>
      </c>
      <c r="L668" s="55">
        <f t="shared" ca="1" si="145"/>
        <v>4.123358378375232E-5</v>
      </c>
      <c r="M668" s="55">
        <f t="shared" ca="1" si="136"/>
        <v>5.5490457762851734E-4</v>
      </c>
      <c r="N668" s="55">
        <f t="shared" ca="1" si="137"/>
        <v>8.1570848129177364E-4</v>
      </c>
      <c r="O668" s="55">
        <f t="shared" ca="1" si="138"/>
        <v>9.5541255152516852E-2</v>
      </c>
      <c r="P668" s="33">
        <f t="shared" ca="1" si="146"/>
        <v>6.4213381614545359E-3</v>
      </c>
    </row>
    <row r="669" spans="4:16">
      <c r="D669" s="63">
        <f t="shared" si="135"/>
        <v>0</v>
      </c>
      <c r="E669" s="63">
        <f t="shared" si="135"/>
        <v>0</v>
      </c>
      <c r="F669" s="55">
        <f t="shared" si="140"/>
        <v>0</v>
      </c>
      <c r="G669" s="55">
        <f t="shared" si="141"/>
        <v>0</v>
      </c>
      <c r="H669" s="55">
        <f t="shared" si="142"/>
        <v>0</v>
      </c>
      <c r="I669" s="55">
        <f t="shared" si="143"/>
        <v>0</v>
      </c>
      <c r="J669" s="55">
        <f t="shared" si="144"/>
        <v>0</v>
      </c>
      <c r="K669" s="55">
        <f t="shared" ca="1" si="139"/>
        <v>-6.4213381614545359E-3</v>
      </c>
      <c r="L669" s="55">
        <f t="shared" ca="1" si="145"/>
        <v>4.123358378375232E-5</v>
      </c>
      <c r="M669" s="55">
        <f t="shared" ca="1" si="136"/>
        <v>5.5490457762851734E-4</v>
      </c>
      <c r="N669" s="55">
        <f t="shared" ca="1" si="137"/>
        <v>8.1570848129177364E-4</v>
      </c>
      <c r="O669" s="55">
        <f t="shared" ca="1" si="138"/>
        <v>9.5541255152516852E-2</v>
      </c>
      <c r="P669" s="33">
        <f t="shared" ca="1" si="146"/>
        <v>6.4213381614545359E-3</v>
      </c>
    </row>
    <row r="670" spans="4:16">
      <c r="D670" s="63">
        <f t="shared" si="135"/>
        <v>0</v>
      </c>
      <c r="E670" s="63">
        <f t="shared" si="135"/>
        <v>0</v>
      </c>
      <c r="F670" s="55">
        <f t="shared" si="140"/>
        <v>0</v>
      </c>
      <c r="G670" s="55">
        <f t="shared" si="141"/>
        <v>0</v>
      </c>
      <c r="H670" s="55">
        <f t="shared" si="142"/>
        <v>0</v>
      </c>
      <c r="I670" s="55">
        <f t="shared" si="143"/>
        <v>0</v>
      </c>
      <c r="J670" s="55">
        <f t="shared" si="144"/>
        <v>0</v>
      </c>
      <c r="K670" s="55">
        <f t="shared" ca="1" si="139"/>
        <v>-6.4213381614545359E-3</v>
      </c>
      <c r="L670" s="55">
        <f t="shared" ca="1" si="145"/>
        <v>4.123358378375232E-5</v>
      </c>
      <c r="M670" s="55">
        <f t="shared" ca="1" si="136"/>
        <v>5.5490457762851734E-4</v>
      </c>
      <c r="N670" s="55">
        <f t="shared" ca="1" si="137"/>
        <v>8.1570848129177364E-4</v>
      </c>
      <c r="O670" s="55">
        <f t="shared" ca="1" si="138"/>
        <v>9.5541255152516852E-2</v>
      </c>
      <c r="P670" s="33">
        <f t="shared" ca="1" si="146"/>
        <v>6.4213381614545359E-3</v>
      </c>
    </row>
    <row r="671" spans="4:16">
      <c r="D671" s="63">
        <f t="shared" si="135"/>
        <v>0</v>
      </c>
      <c r="E671" s="63">
        <f t="shared" si="135"/>
        <v>0</v>
      </c>
      <c r="F671" s="55">
        <f t="shared" si="140"/>
        <v>0</v>
      </c>
      <c r="G671" s="55">
        <f t="shared" si="141"/>
        <v>0</v>
      </c>
      <c r="H671" s="55">
        <f t="shared" si="142"/>
        <v>0</v>
      </c>
      <c r="I671" s="55">
        <f t="shared" si="143"/>
        <v>0</v>
      </c>
      <c r="J671" s="55">
        <f t="shared" si="144"/>
        <v>0</v>
      </c>
      <c r="K671" s="55">
        <f t="shared" ca="1" si="139"/>
        <v>-6.4213381614545359E-3</v>
      </c>
      <c r="L671" s="55">
        <f t="shared" ca="1" si="145"/>
        <v>4.123358378375232E-5</v>
      </c>
      <c r="M671" s="55">
        <f t="shared" ca="1" si="136"/>
        <v>5.5490457762851734E-4</v>
      </c>
      <c r="N671" s="55">
        <f t="shared" ca="1" si="137"/>
        <v>8.1570848129177364E-4</v>
      </c>
      <c r="O671" s="55">
        <f t="shared" ca="1" si="138"/>
        <v>9.5541255152516852E-2</v>
      </c>
      <c r="P671" s="33">
        <f t="shared" ca="1" si="146"/>
        <v>6.4213381614545359E-3</v>
      </c>
    </row>
    <row r="672" spans="4:16">
      <c r="D672" s="63">
        <f t="shared" si="135"/>
        <v>0</v>
      </c>
      <c r="E672" s="63">
        <f t="shared" si="135"/>
        <v>0</v>
      </c>
      <c r="F672" s="55">
        <f t="shared" si="140"/>
        <v>0</v>
      </c>
      <c r="G672" s="55">
        <f t="shared" si="141"/>
        <v>0</v>
      </c>
      <c r="H672" s="55">
        <f t="shared" si="142"/>
        <v>0</v>
      </c>
      <c r="I672" s="55">
        <f t="shared" si="143"/>
        <v>0</v>
      </c>
      <c r="J672" s="55">
        <f t="shared" si="144"/>
        <v>0</v>
      </c>
      <c r="K672" s="55">
        <f t="shared" ca="1" si="139"/>
        <v>-6.4213381614545359E-3</v>
      </c>
      <c r="L672" s="55">
        <f t="shared" ca="1" si="145"/>
        <v>4.123358378375232E-5</v>
      </c>
      <c r="M672" s="55">
        <f t="shared" ca="1" si="136"/>
        <v>5.5490457762851734E-4</v>
      </c>
      <c r="N672" s="55">
        <f t="shared" ca="1" si="137"/>
        <v>8.1570848129177364E-4</v>
      </c>
      <c r="O672" s="55">
        <f t="shared" ca="1" si="138"/>
        <v>9.5541255152516852E-2</v>
      </c>
      <c r="P672" s="33">
        <f t="shared" ca="1" si="146"/>
        <v>6.4213381614545359E-3</v>
      </c>
    </row>
    <row r="673" spans="4:16">
      <c r="D673" s="63">
        <f t="shared" si="135"/>
        <v>0</v>
      </c>
      <c r="E673" s="63">
        <f t="shared" si="135"/>
        <v>0</v>
      </c>
      <c r="F673" s="55">
        <f t="shared" si="140"/>
        <v>0</v>
      </c>
      <c r="G673" s="55">
        <f t="shared" si="141"/>
        <v>0</v>
      </c>
      <c r="H673" s="55">
        <f t="shared" si="142"/>
        <v>0</v>
      </c>
      <c r="I673" s="55">
        <f t="shared" si="143"/>
        <v>0</v>
      </c>
      <c r="J673" s="55">
        <f t="shared" si="144"/>
        <v>0</v>
      </c>
      <c r="K673" s="55">
        <f t="shared" ca="1" si="139"/>
        <v>-6.4213381614545359E-3</v>
      </c>
      <c r="L673" s="55">
        <f t="shared" ca="1" si="145"/>
        <v>4.123358378375232E-5</v>
      </c>
      <c r="M673" s="55">
        <f t="shared" ca="1" si="136"/>
        <v>5.5490457762851734E-4</v>
      </c>
      <c r="N673" s="55">
        <f t="shared" ca="1" si="137"/>
        <v>8.1570848129177364E-4</v>
      </c>
      <c r="O673" s="55">
        <f t="shared" ca="1" si="138"/>
        <v>9.5541255152516852E-2</v>
      </c>
      <c r="P673" s="33">
        <f t="shared" ca="1" si="146"/>
        <v>6.4213381614545359E-3</v>
      </c>
    </row>
    <row r="674" spans="4:16">
      <c r="D674" s="63">
        <f t="shared" si="135"/>
        <v>0</v>
      </c>
      <c r="E674" s="63">
        <f t="shared" si="135"/>
        <v>0</v>
      </c>
      <c r="F674" s="55">
        <f t="shared" si="140"/>
        <v>0</v>
      </c>
      <c r="G674" s="55">
        <f t="shared" si="141"/>
        <v>0</v>
      </c>
      <c r="H674" s="55">
        <f t="shared" si="142"/>
        <v>0</v>
      </c>
      <c r="I674" s="55">
        <f t="shared" si="143"/>
        <v>0</v>
      </c>
      <c r="J674" s="55">
        <f t="shared" si="144"/>
        <v>0</v>
      </c>
      <c r="K674" s="55">
        <f t="shared" ca="1" si="139"/>
        <v>-6.4213381614545359E-3</v>
      </c>
      <c r="L674" s="55">
        <f t="shared" ca="1" si="145"/>
        <v>4.123358378375232E-5</v>
      </c>
      <c r="M674" s="55">
        <f t="shared" ca="1" si="136"/>
        <v>5.5490457762851734E-4</v>
      </c>
      <c r="N674" s="55">
        <f t="shared" ca="1" si="137"/>
        <v>8.1570848129177364E-4</v>
      </c>
      <c r="O674" s="55">
        <f t="shared" ca="1" si="138"/>
        <v>9.5541255152516852E-2</v>
      </c>
      <c r="P674" s="33">
        <f t="shared" ca="1" si="146"/>
        <v>6.4213381614545359E-3</v>
      </c>
    </row>
    <row r="675" spans="4:16">
      <c r="D675" s="63">
        <f t="shared" si="135"/>
        <v>0</v>
      </c>
      <c r="E675" s="63">
        <f t="shared" si="135"/>
        <v>0</v>
      </c>
      <c r="F675" s="55">
        <f t="shared" si="140"/>
        <v>0</v>
      </c>
      <c r="G675" s="55">
        <f t="shared" si="141"/>
        <v>0</v>
      </c>
      <c r="H675" s="55">
        <f t="shared" si="142"/>
        <v>0</v>
      </c>
      <c r="I675" s="55">
        <f t="shared" si="143"/>
        <v>0</v>
      </c>
      <c r="J675" s="55">
        <f t="shared" si="144"/>
        <v>0</v>
      </c>
      <c r="K675" s="55">
        <f t="shared" ca="1" si="139"/>
        <v>-6.4213381614545359E-3</v>
      </c>
      <c r="L675" s="55">
        <f t="shared" ca="1" si="145"/>
        <v>4.123358378375232E-5</v>
      </c>
      <c r="M675" s="55">
        <f t="shared" ca="1" si="136"/>
        <v>5.5490457762851734E-4</v>
      </c>
      <c r="N675" s="55">
        <f t="shared" ca="1" si="137"/>
        <v>8.1570848129177364E-4</v>
      </c>
      <c r="O675" s="55">
        <f t="shared" ca="1" si="138"/>
        <v>9.5541255152516852E-2</v>
      </c>
      <c r="P675" s="33">
        <f t="shared" ca="1" si="146"/>
        <v>6.4213381614545359E-3</v>
      </c>
    </row>
    <row r="676" spans="4:16">
      <c r="D676" s="63">
        <f t="shared" si="135"/>
        <v>0</v>
      </c>
      <c r="E676" s="63">
        <f t="shared" si="135"/>
        <v>0</v>
      </c>
      <c r="F676" s="55">
        <f t="shared" si="140"/>
        <v>0</v>
      </c>
      <c r="G676" s="55">
        <f t="shared" si="141"/>
        <v>0</v>
      </c>
      <c r="H676" s="55">
        <f t="shared" si="142"/>
        <v>0</v>
      </c>
      <c r="I676" s="55">
        <f t="shared" si="143"/>
        <v>0</v>
      </c>
      <c r="J676" s="55">
        <f t="shared" si="144"/>
        <v>0</v>
      </c>
      <c r="K676" s="55">
        <f t="shared" ca="1" si="139"/>
        <v>-6.4213381614545359E-3</v>
      </c>
      <c r="L676" s="55">
        <f t="shared" ca="1" si="145"/>
        <v>4.123358378375232E-5</v>
      </c>
      <c r="M676" s="55">
        <f t="shared" ca="1" si="136"/>
        <v>5.5490457762851734E-4</v>
      </c>
      <c r="N676" s="55">
        <f t="shared" ca="1" si="137"/>
        <v>8.1570848129177364E-4</v>
      </c>
      <c r="O676" s="55">
        <f t="shared" ca="1" si="138"/>
        <v>9.5541255152516852E-2</v>
      </c>
      <c r="P676" s="33">
        <f t="shared" ca="1" si="146"/>
        <v>6.4213381614545359E-3</v>
      </c>
    </row>
    <row r="677" spans="4:16">
      <c r="D677" s="63">
        <f t="shared" si="135"/>
        <v>0</v>
      </c>
      <c r="E677" s="63">
        <f t="shared" si="135"/>
        <v>0</v>
      </c>
      <c r="F677" s="55">
        <f t="shared" si="140"/>
        <v>0</v>
      </c>
      <c r="G677" s="55">
        <f t="shared" si="141"/>
        <v>0</v>
      </c>
      <c r="H677" s="55">
        <f t="shared" si="142"/>
        <v>0</v>
      </c>
      <c r="I677" s="55">
        <f t="shared" si="143"/>
        <v>0</v>
      </c>
      <c r="J677" s="55">
        <f t="shared" si="144"/>
        <v>0</v>
      </c>
      <c r="K677" s="55">
        <f t="shared" ca="1" si="139"/>
        <v>-6.4213381614545359E-3</v>
      </c>
      <c r="L677" s="55">
        <f t="shared" ca="1" si="145"/>
        <v>4.123358378375232E-5</v>
      </c>
      <c r="M677" s="55">
        <f t="shared" ca="1" si="136"/>
        <v>5.5490457762851734E-4</v>
      </c>
      <c r="N677" s="55">
        <f t="shared" ca="1" si="137"/>
        <v>8.1570848129177364E-4</v>
      </c>
      <c r="O677" s="55">
        <f t="shared" ca="1" si="138"/>
        <v>9.5541255152516852E-2</v>
      </c>
      <c r="P677" s="33">
        <f t="shared" ca="1" si="146"/>
        <v>6.4213381614545359E-3</v>
      </c>
    </row>
    <row r="678" spans="4:16">
      <c r="D678" s="63">
        <f t="shared" si="135"/>
        <v>0</v>
      </c>
      <c r="E678" s="63">
        <f t="shared" si="135"/>
        <v>0</v>
      </c>
      <c r="F678" s="55">
        <f t="shared" si="140"/>
        <v>0</v>
      </c>
      <c r="G678" s="55">
        <f t="shared" si="141"/>
        <v>0</v>
      </c>
      <c r="H678" s="55">
        <f t="shared" si="142"/>
        <v>0</v>
      </c>
      <c r="I678" s="55">
        <f t="shared" si="143"/>
        <v>0</v>
      </c>
      <c r="J678" s="55">
        <f t="shared" si="144"/>
        <v>0</v>
      </c>
      <c r="K678" s="55">
        <f t="shared" ca="1" si="139"/>
        <v>-6.4213381614545359E-3</v>
      </c>
      <c r="L678" s="55">
        <f t="shared" ca="1" si="145"/>
        <v>4.123358378375232E-5</v>
      </c>
      <c r="M678" s="55">
        <f t="shared" ca="1" si="136"/>
        <v>5.5490457762851734E-4</v>
      </c>
      <c r="N678" s="55">
        <f t="shared" ca="1" si="137"/>
        <v>8.1570848129177364E-4</v>
      </c>
      <c r="O678" s="55">
        <f t="shared" ca="1" si="138"/>
        <v>9.5541255152516852E-2</v>
      </c>
      <c r="P678" s="33">
        <f t="shared" ca="1" si="146"/>
        <v>6.4213381614545359E-3</v>
      </c>
    </row>
    <row r="679" spans="4:16">
      <c r="D679" s="63">
        <f t="shared" si="135"/>
        <v>0</v>
      </c>
      <c r="E679" s="63">
        <f t="shared" si="135"/>
        <v>0</v>
      </c>
      <c r="F679" s="55">
        <f t="shared" si="140"/>
        <v>0</v>
      </c>
      <c r="G679" s="55">
        <f t="shared" si="141"/>
        <v>0</v>
      </c>
      <c r="H679" s="55">
        <f t="shared" si="142"/>
        <v>0</v>
      </c>
      <c r="I679" s="55">
        <f t="shared" si="143"/>
        <v>0</v>
      </c>
      <c r="J679" s="55">
        <f t="shared" si="144"/>
        <v>0</v>
      </c>
      <c r="K679" s="55">
        <f t="shared" ca="1" si="139"/>
        <v>-6.4213381614545359E-3</v>
      </c>
      <c r="L679" s="55">
        <f t="shared" ca="1" si="145"/>
        <v>4.123358378375232E-5</v>
      </c>
      <c r="M679" s="55">
        <f t="shared" ca="1" si="136"/>
        <v>5.5490457762851734E-4</v>
      </c>
      <c r="N679" s="55">
        <f t="shared" ca="1" si="137"/>
        <v>8.1570848129177364E-4</v>
      </c>
      <c r="O679" s="55">
        <f t="shared" ca="1" si="138"/>
        <v>9.5541255152516852E-2</v>
      </c>
      <c r="P679" s="33">
        <f t="shared" ca="1" si="146"/>
        <v>6.4213381614545359E-3</v>
      </c>
    </row>
    <row r="680" spans="4:16">
      <c r="D680" s="63">
        <f t="shared" si="135"/>
        <v>0</v>
      </c>
      <c r="E680" s="63">
        <f t="shared" si="135"/>
        <v>0</v>
      </c>
      <c r="F680" s="55">
        <f t="shared" si="140"/>
        <v>0</v>
      </c>
      <c r="G680" s="55">
        <f t="shared" si="141"/>
        <v>0</v>
      </c>
      <c r="H680" s="55">
        <f t="shared" si="142"/>
        <v>0</v>
      </c>
      <c r="I680" s="55">
        <f t="shared" si="143"/>
        <v>0</v>
      </c>
      <c r="J680" s="55">
        <f t="shared" si="144"/>
        <v>0</v>
      </c>
      <c r="K680" s="55">
        <f t="shared" ca="1" si="139"/>
        <v>-6.4213381614545359E-3</v>
      </c>
      <c r="L680" s="55">
        <f t="shared" ca="1" si="145"/>
        <v>4.123358378375232E-5</v>
      </c>
      <c r="M680" s="55">
        <f t="shared" ca="1" si="136"/>
        <v>5.5490457762851734E-4</v>
      </c>
      <c r="N680" s="55">
        <f t="shared" ca="1" si="137"/>
        <v>8.1570848129177364E-4</v>
      </c>
      <c r="O680" s="55">
        <f t="shared" ca="1" si="138"/>
        <v>9.5541255152516852E-2</v>
      </c>
      <c r="P680" s="33">
        <f t="shared" ca="1" si="146"/>
        <v>6.4213381614545359E-3</v>
      </c>
    </row>
    <row r="681" spans="4:16">
      <c r="D681" s="63">
        <f t="shared" si="135"/>
        <v>0</v>
      </c>
      <c r="E681" s="63">
        <f t="shared" si="135"/>
        <v>0</v>
      </c>
      <c r="F681" s="55">
        <f t="shared" si="140"/>
        <v>0</v>
      </c>
      <c r="G681" s="55">
        <f t="shared" si="141"/>
        <v>0</v>
      </c>
      <c r="H681" s="55">
        <f t="shared" si="142"/>
        <v>0</v>
      </c>
      <c r="I681" s="55">
        <f t="shared" si="143"/>
        <v>0</v>
      </c>
      <c r="J681" s="55">
        <f t="shared" si="144"/>
        <v>0</v>
      </c>
      <c r="K681" s="55">
        <f t="shared" ca="1" si="139"/>
        <v>-6.4213381614545359E-3</v>
      </c>
      <c r="L681" s="55">
        <f t="shared" ca="1" si="145"/>
        <v>4.123358378375232E-5</v>
      </c>
      <c r="M681" s="55">
        <f t="shared" ca="1" si="136"/>
        <v>5.5490457762851734E-4</v>
      </c>
      <c r="N681" s="55">
        <f t="shared" ca="1" si="137"/>
        <v>8.1570848129177364E-4</v>
      </c>
      <c r="O681" s="55">
        <f t="shared" ca="1" si="138"/>
        <v>9.5541255152516852E-2</v>
      </c>
      <c r="P681" s="33">
        <f t="shared" ca="1" si="146"/>
        <v>6.4213381614545359E-3</v>
      </c>
    </row>
    <row r="682" spans="4:16">
      <c r="D682" s="63">
        <f t="shared" si="135"/>
        <v>0</v>
      </c>
      <c r="E682" s="63">
        <f t="shared" si="135"/>
        <v>0</v>
      </c>
      <c r="F682" s="55">
        <f t="shared" si="140"/>
        <v>0</v>
      </c>
      <c r="G682" s="55">
        <f t="shared" si="141"/>
        <v>0</v>
      </c>
      <c r="H682" s="55">
        <f t="shared" si="142"/>
        <v>0</v>
      </c>
      <c r="I682" s="55">
        <f t="shared" si="143"/>
        <v>0</v>
      </c>
      <c r="J682" s="55">
        <f t="shared" si="144"/>
        <v>0</v>
      </c>
      <c r="K682" s="55">
        <f t="shared" ca="1" si="139"/>
        <v>-6.4213381614545359E-3</v>
      </c>
      <c r="L682" s="55">
        <f t="shared" ca="1" si="145"/>
        <v>4.123358378375232E-5</v>
      </c>
      <c r="M682" s="55">
        <f t="shared" ca="1" si="136"/>
        <v>5.5490457762851734E-4</v>
      </c>
      <c r="N682" s="55">
        <f t="shared" ca="1" si="137"/>
        <v>8.1570848129177364E-4</v>
      </c>
      <c r="O682" s="55">
        <f t="shared" ca="1" si="138"/>
        <v>9.5541255152516852E-2</v>
      </c>
      <c r="P682" s="33">
        <f t="shared" ca="1" si="146"/>
        <v>6.4213381614545359E-3</v>
      </c>
    </row>
    <row r="683" spans="4:16">
      <c r="D683" s="63">
        <f t="shared" si="135"/>
        <v>0</v>
      </c>
      <c r="E683" s="63">
        <f t="shared" si="135"/>
        <v>0</v>
      </c>
      <c r="F683" s="55">
        <f t="shared" si="140"/>
        <v>0</v>
      </c>
      <c r="G683" s="55">
        <f t="shared" si="141"/>
        <v>0</v>
      </c>
      <c r="H683" s="55">
        <f t="shared" si="142"/>
        <v>0</v>
      </c>
      <c r="I683" s="55">
        <f t="shared" si="143"/>
        <v>0</v>
      </c>
      <c r="J683" s="55">
        <f t="shared" si="144"/>
        <v>0</v>
      </c>
      <c r="K683" s="55">
        <f t="shared" ca="1" si="139"/>
        <v>-6.4213381614545359E-3</v>
      </c>
      <c r="L683" s="55">
        <f t="shared" ca="1" si="145"/>
        <v>4.123358378375232E-5</v>
      </c>
      <c r="M683" s="55">
        <f t="shared" ca="1" si="136"/>
        <v>5.5490457762851734E-4</v>
      </c>
      <c r="N683" s="55">
        <f t="shared" ca="1" si="137"/>
        <v>8.1570848129177364E-4</v>
      </c>
      <c r="O683" s="55">
        <f t="shared" ca="1" si="138"/>
        <v>9.5541255152516852E-2</v>
      </c>
      <c r="P683" s="33">
        <f t="shared" ca="1" si="146"/>
        <v>6.4213381614545359E-3</v>
      </c>
    </row>
    <row r="684" spans="4:16">
      <c r="D684" s="63">
        <f t="shared" si="135"/>
        <v>0</v>
      </c>
      <c r="E684" s="63">
        <f t="shared" si="135"/>
        <v>0</v>
      </c>
      <c r="F684" s="55">
        <f t="shared" si="140"/>
        <v>0</v>
      </c>
      <c r="G684" s="55">
        <f t="shared" si="141"/>
        <v>0</v>
      </c>
      <c r="H684" s="55">
        <f t="shared" si="142"/>
        <v>0</v>
      </c>
      <c r="I684" s="55">
        <f t="shared" si="143"/>
        <v>0</v>
      </c>
      <c r="J684" s="55">
        <f t="shared" si="144"/>
        <v>0</v>
      </c>
      <c r="K684" s="55">
        <f t="shared" ca="1" si="139"/>
        <v>-6.4213381614545359E-3</v>
      </c>
      <c r="L684" s="55">
        <f t="shared" ca="1" si="145"/>
        <v>4.123358378375232E-5</v>
      </c>
      <c r="M684" s="55">
        <f t="shared" ca="1" si="136"/>
        <v>5.5490457762851734E-4</v>
      </c>
      <c r="N684" s="55">
        <f t="shared" ca="1" si="137"/>
        <v>8.1570848129177364E-4</v>
      </c>
      <c r="O684" s="55">
        <f t="shared" ca="1" si="138"/>
        <v>9.5541255152516852E-2</v>
      </c>
      <c r="P684" s="33">
        <f t="shared" ca="1" si="146"/>
        <v>6.4213381614545359E-3</v>
      </c>
    </row>
    <row r="685" spans="4:16">
      <c r="D685" s="63">
        <f t="shared" si="135"/>
        <v>0</v>
      </c>
      <c r="E685" s="63">
        <f t="shared" si="135"/>
        <v>0</v>
      </c>
      <c r="F685" s="55">
        <f t="shared" si="140"/>
        <v>0</v>
      </c>
      <c r="G685" s="55">
        <f t="shared" si="141"/>
        <v>0</v>
      </c>
      <c r="H685" s="55">
        <f t="shared" si="142"/>
        <v>0</v>
      </c>
      <c r="I685" s="55">
        <f t="shared" si="143"/>
        <v>0</v>
      </c>
      <c r="J685" s="55">
        <f t="shared" si="144"/>
        <v>0</v>
      </c>
      <c r="K685" s="55">
        <f t="shared" ca="1" si="139"/>
        <v>-6.4213381614545359E-3</v>
      </c>
      <c r="L685" s="55">
        <f t="shared" ca="1" si="145"/>
        <v>4.123358378375232E-5</v>
      </c>
      <c r="M685" s="55">
        <f t="shared" ca="1" si="136"/>
        <v>5.5490457762851734E-4</v>
      </c>
      <c r="N685" s="55">
        <f t="shared" ca="1" si="137"/>
        <v>8.1570848129177364E-4</v>
      </c>
      <c r="O685" s="55">
        <f t="shared" ca="1" si="138"/>
        <v>9.5541255152516852E-2</v>
      </c>
      <c r="P685" s="33">
        <f t="shared" ca="1" si="146"/>
        <v>6.4213381614545359E-3</v>
      </c>
    </row>
    <row r="686" spans="4:16">
      <c r="D686" s="63">
        <f t="shared" si="135"/>
        <v>0</v>
      </c>
      <c r="E686" s="63">
        <f t="shared" si="135"/>
        <v>0</v>
      </c>
      <c r="F686" s="55">
        <f t="shared" si="140"/>
        <v>0</v>
      </c>
      <c r="G686" s="55">
        <f t="shared" si="141"/>
        <v>0</v>
      </c>
      <c r="H686" s="55">
        <f t="shared" si="142"/>
        <v>0</v>
      </c>
      <c r="I686" s="55">
        <f t="shared" si="143"/>
        <v>0</v>
      </c>
      <c r="J686" s="55">
        <f t="shared" si="144"/>
        <v>0</v>
      </c>
      <c r="K686" s="55">
        <f t="shared" ca="1" si="139"/>
        <v>-6.4213381614545359E-3</v>
      </c>
      <c r="L686" s="55">
        <f t="shared" ca="1" si="145"/>
        <v>4.123358378375232E-5</v>
      </c>
      <c r="M686" s="55">
        <f t="shared" ca="1" si="136"/>
        <v>5.5490457762851734E-4</v>
      </c>
      <c r="N686" s="55">
        <f t="shared" ca="1" si="137"/>
        <v>8.1570848129177364E-4</v>
      </c>
      <c r="O686" s="55">
        <f t="shared" ca="1" si="138"/>
        <v>9.5541255152516852E-2</v>
      </c>
      <c r="P686" s="33">
        <f t="shared" ca="1" si="146"/>
        <v>6.4213381614545359E-3</v>
      </c>
    </row>
    <row r="687" spans="4:16">
      <c r="D687" s="63">
        <f t="shared" si="135"/>
        <v>0</v>
      </c>
      <c r="E687" s="63">
        <f t="shared" si="135"/>
        <v>0</v>
      </c>
      <c r="F687" s="55">
        <f t="shared" si="140"/>
        <v>0</v>
      </c>
      <c r="G687" s="55">
        <f t="shared" si="141"/>
        <v>0</v>
      </c>
      <c r="H687" s="55">
        <f t="shared" si="142"/>
        <v>0</v>
      </c>
      <c r="I687" s="55">
        <f t="shared" si="143"/>
        <v>0</v>
      </c>
      <c r="J687" s="55">
        <f t="shared" si="144"/>
        <v>0</v>
      </c>
      <c r="K687" s="55">
        <f t="shared" ca="1" si="139"/>
        <v>-6.4213381614545359E-3</v>
      </c>
      <c r="L687" s="55">
        <f t="shared" ca="1" si="145"/>
        <v>4.123358378375232E-5</v>
      </c>
      <c r="M687" s="55">
        <f t="shared" ca="1" si="136"/>
        <v>5.5490457762851734E-4</v>
      </c>
      <c r="N687" s="55">
        <f t="shared" ca="1" si="137"/>
        <v>8.1570848129177364E-4</v>
      </c>
      <c r="O687" s="55">
        <f t="shared" ca="1" si="138"/>
        <v>9.5541255152516852E-2</v>
      </c>
      <c r="P687" s="33">
        <f t="shared" ca="1" si="146"/>
        <v>6.4213381614545359E-3</v>
      </c>
    </row>
    <row r="688" spans="4:16">
      <c r="D688" s="63">
        <f t="shared" si="135"/>
        <v>0</v>
      </c>
      <c r="E688" s="63">
        <f t="shared" si="135"/>
        <v>0</v>
      </c>
      <c r="F688" s="55">
        <f t="shared" si="140"/>
        <v>0</v>
      </c>
      <c r="G688" s="55">
        <f t="shared" si="141"/>
        <v>0</v>
      </c>
      <c r="H688" s="55">
        <f t="shared" si="142"/>
        <v>0</v>
      </c>
      <c r="I688" s="55">
        <f t="shared" si="143"/>
        <v>0</v>
      </c>
      <c r="J688" s="55">
        <f t="shared" si="144"/>
        <v>0</v>
      </c>
      <c r="K688" s="55">
        <f t="shared" ca="1" si="139"/>
        <v>-6.4213381614545359E-3</v>
      </c>
      <c r="L688" s="55">
        <f t="shared" ca="1" si="145"/>
        <v>4.123358378375232E-5</v>
      </c>
      <c r="M688" s="55">
        <f t="shared" ca="1" si="136"/>
        <v>5.5490457762851734E-4</v>
      </c>
      <c r="N688" s="55">
        <f t="shared" ca="1" si="137"/>
        <v>8.1570848129177364E-4</v>
      </c>
      <c r="O688" s="55">
        <f t="shared" ca="1" si="138"/>
        <v>9.5541255152516852E-2</v>
      </c>
      <c r="P688" s="33">
        <f t="shared" ca="1" si="146"/>
        <v>6.4213381614545359E-3</v>
      </c>
    </row>
    <row r="689" spans="4:16">
      <c r="D689" s="63">
        <f t="shared" ref="D689:E699" si="147">A689/A$18</f>
        <v>0</v>
      </c>
      <c r="E689" s="63">
        <f t="shared" si="147"/>
        <v>0</v>
      </c>
      <c r="F689" s="55">
        <f t="shared" si="140"/>
        <v>0</v>
      </c>
      <c r="G689" s="55">
        <f t="shared" si="141"/>
        <v>0</v>
      </c>
      <c r="H689" s="55">
        <f t="shared" si="142"/>
        <v>0</v>
      </c>
      <c r="I689" s="55">
        <f t="shared" si="143"/>
        <v>0</v>
      </c>
      <c r="J689" s="55">
        <f t="shared" si="144"/>
        <v>0</v>
      </c>
      <c r="K689" s="55">
        <f t="shared" ca="1" si="139"/>
        <v>-6.4213381614545359E-3</v>
      </c>
      <c r="L689" s="55">
        <f t="shared" ca="1" si="145"/>
        <v>4.123358378375232E-5</v>
      </c>
      <c r="M689" s="55">
        <f t="shared" ca="1" si="136"/>
        <v>5.5490457762851734E-4</v>
      </c>
      <c r="N689" s="55">
        <f t="shared" ca="1" si="137"/>
        <v>8.1570848129177364E-4</v>
      </c>
      <c r="O689" s="55">
        <f t="shared" ca="1" si="138"/>
        <v>9.5541255152516852E-2</v>
      </c>
      <c r="P689" s="33">
        <f t="shared" ca="1" si="146"/>
        <v>6.4213381614545359E-3</v>
      </c>
    </row>
    <row r="690" spans="4:16">
      <c r="D690" s="63">
        <f t="shared" si="147"/>
        <v>0</v>
      </c>
      <c r="E690" s="63">
        <f t="shared" si="147"/>
        <v>0</v>
      </c>
      <c r="F690" s="55">
        <f t="shared" si="140"/>
        <v>0</v>
      </c>
      <c r="G690" s="55">
        <f t="shared" si="141"/>
        <v>0</v>
      </c>
      <c r="H690" s="55">
        <f t="shared" si="142"/>
        <v>0</v>
      </c>
      <c r="I690" s="55">
        <f t="shared" si="143"/>
        <v>0</v>
      </c>
      <c r="J690" s="55">
        <f t="shared" si="144"/>
        <v>0</v>
      </c>
      <c r="K690" s="55">
        <f t="shared" ca="1" si="139"/>
        <v>-6.4213381614545359E-3</v>
      </c>
      <c r="L690" s="55">
        <f t="shared" ca="1" si="145"/>
        <v>4.123358378375232E-5</v>
      </c>
      <c r="M690" s="55">
        <f t="shared" ca="1" si="136"/>
        <v>5.5490457762851734E-4</v>
      </c>
      <c r="N690" s="55">
        <f t="shared" ca="1" si="137"/>
        <v>8.1570848129177364E-4</v>
      </c>
      <c r="O690" s="55">
        <f t="shared" ca="1" si="138"/>
        <v>9.5541255152516852E-2</v>
      </c>
      <c r="P690" s="33">
        <f t="shared" ca="1" si="146"/>
        <v>6.4213381614545359E-3</v>
      </c>
    </row>
    <row r="691" spans="4:16">
      <c r="D691" s="63">
        <f t="shared" si="147"/>
        <v>0</v>
      </c>
      <c r="E691" s="63">
        <f t="shared" si="147"/>
        <v>0</v>
      </c>
      <c r="F691" s="55">
        <f t="shared" si="140"/>
        <v>0</v>
      </c>
      <c r="G691" s="55">
        <f t="shared" si="141"/>
        <v>0</v>
      </c>
      <c r="H691" s="55">
        <f t="shared" si="142"/>
        <v>0</v>
      </c>
      <c r="I691" s="55">
        <f t="shared" si="143"/>
        <v>0</v>
      </c>
      <c r="J691" s="55">
        <f t="shared" si="144"/>
        <v>0</v>
      </c>
      <c r="K691" s="55">
        <f t="shared" ca="1" si="139"/>
        <v>-6.4213381614545359E-3</v>
      </c>
      <c r="L691" s="55">
        <f t="shared" ca="1" si="145"/>
        <v>4.123358378375232E-5</v>
      </c>
      <c r="M691" s="55">
        <f t="shared" ca="1" si="136"/>
        <v>5.5490457762851734E-4</v>
      </c>
      <c r="N691" s="55">
        <f t="shared" ca="1" si="137"/>
        <v>8.1570848129177364E-4</v>
      </c>
      <c r="O691" s="55">
        <f t="shared" ca="1" si="138"/>
        <v>9.5541255152516852E-2</v>
      </c>
      <c r="P691" s="33">
        <f t="shared" ca="1" si="146"/>
        <v>6.4213381614545359E-3</v>
      </c>
    </row>
    <row r="692" spans="4:16">
      <c r="D692" s="63">
        <f t="shared" si="147"/>
        <v>0</v>
      </c>
      <c r="E692" s="63">
        <f t="shared" si="147"/>
        <v>0</v>
      </c>
      <c r="F692" s="55">
        <f t="shared" si="140"/>
        <v>0</v>
      </c>
      <c r="G692" s="55">
        <f t="shared" si="141"/>
        <v>0</v>
      </c>
      <c r="H692" s="55">
        <f t="shared" si="142"/>
        <v>0</v>
      </c>
      <c r="I692" s="55">
        <f t="shared" si="143"/>
        <v>0</v>
      </c>
      <c r="J692" s="55">
        <f t="shared" si="144"/>
        <v>0</v>
      </c>
      <c r="K692" s="55">
        <f t="shared" ca="1" si="139"/>
        <v>-6.4213381614545359E-3</v>
      </c>
      <c r="L692" s="55">
        <f t="shared" ca="1" si="145"/>
        <v>4.123358378375232E-5</v>
      </c>
      <c r="M692" s="55">
        <f t="shared" ca="1" si="136"/>
        <v>5.5490457762851734E-4</v>
      </c>
      <c r="N692" s="55">
        <f t="shared" ca="1" si="137"/>
        <v>8.1570848129177364E-4</v>
      </c>
      <c r="O692" s="55">
        <f t="shared" ca="1" si="138"/>
        <v>9.5541255152516852E-2</v>
      </c>
      <c r="P692" s="33">
        <f t="shared" ca="1" si="146"/>
        <v>6.4213381614545359E-3</v>
      </c>
    </row>
    <row r="693" spans="4:16">
      <c r="D693" s="63">
        <f t="shared" si="147"/>
        <v>0</v>
      </c>
      <c r="E693" s="63">
        <f t="shared" si="147"/>
        <v>0</v>
      </c>
      <c r="F693" s="55">
        <f t="shared" si="140"/>
        <v>0</v>
      </c>
      <c r="G693" s="55">
        <f t="shared" si="141"/>
        <v>0</v>
      </c>
      <c r="H693" s="55">
        <f t="shared" si="142"/>
        <v>0</v>
      </c>
      <c r="I693" s="55">
        <f t="shared" si="143"/>
        <v>0</v>
      </c>
      <c r="J693" s="55">
        <f t="shared" si="144"/>
        <v>0</v>
      </c>
      <c r="K693" s="55">
        <f t="shared" ca="1" si="139"/>
        <v>-6.4213381614545359E-3</v>
      </c>
      <c r="L693" s="55">
        <f t="shared" ca="1" si="145"/>
        <v>4.123358378375232E-5</v>
      </c>
      <c r="M693" s="55">
        <f t="shared" ca="1" si="136"/>
        <v>5.5490457762851734E-4</v>
      </c>
      <c r="N693" s="55">
        <f t="shared" ca="1" si="137"/>
        <v>8.1570848129177364E-4</v>
      </c>
      <c r="O693" s="55">
        <f t="shared" ca="1" si="138"/>
        <v>9.5541255152516852E-2</v>
      </c>
      <c r="P693" s="33">
        <f t="shared" ca="1" si="146"/>
        <v>6.4213381614545359E-3</v>
      </c>
    </row>
    <row r="694" spans="4:16">
      <c r="D694" s="63">
        <f t="shared" si="147"/>
        <v>0</v>
      </c>
      <c r="E694" s="63">
        <f t="shared" si="147"/>
        <v>0</v>
      </c>
      <c r="F694" s="55">
        <f t="shared" si="140"/>
        <v>0</v>
      </c>
      <c r="G694" s="55">
        <f t="shared" si="141"/>
        <v>0</v>
      </c>
      <c r="H694" s="55">
        <f t="shared" si="142"/>
        <v>0</v>
      </c>
      <c r="I694" s="55">
        <f t="shared" si="143"/>
        <v>0</v>
      </c>
      <c r="J694" s="55">
        <f t="shared" si="144"/>
        <v>0</v>
      </c>
      <c r="K694" s="55">
        <f t="shared" ca="1" si="139"/>
        <v>-6.4213381614545359E-3</v>
      </c>
      <c r="L694" s="55">
        <f t="shared" ca="1" si="145"/>
        <v>4.123358378375232E-5</v>
      </c>
      <c r="M694" s="55">
        <f t="shared" ca="1" si="136"/>
        <v>5.5490457762851734E-4</v>
      </c>
      <c r="N694" s="55">
        <f t="shared" ca="1" si="137"/>
        <v>8.1570848129177364E-4</v>
      </c>
      <c r="O694" s="55">
        <f t="shared" ca="1" si="138"/>
        <v>9.5541255152516852E-2</v>
      </c>
      <c r="P694" s="33">
        <f t="shared" ca="1" si="146"/>
        <v>6.4213381614545359E-3</v>
      </c>
    </row>
    <row r="695" spans="4:16">
      <c r="D695" s="63">
        <f t="shared" si="147"/>
        <v>0</v>
      </c>
      <c r="E695" s="63">
        <f t="shared" si="147"/>
        <v>0</v>
      </c>
      <c r="F695" s="55">
        <f t="shared" si="140"/>
        <v>0</v>
      </c>
      <c r="G695" s="55">
        <f t="shared" si="141"/>
        <v>0</v>
      </c>
      <c r="H695" s="55">
        <f t="shared" si="142"/>
        <v>0</v>
      </c>
      <c r="I695" s="55">
        <f t="shared" si="143"/>
        <v>0</v>
      </c>
      <c r="J695" s="55">
        <f t="shared" si="144"/>
        <v>0</v>
      </c>
      <c r="K695" s="55">
        <f t="shared" ca="1" si="139"/>
        <v>-6.4213381614545359E-3</v>
      </c>
      <c r="L695" s="55">
        <f t="shared" ca="1" si="145"/>
        <v>4.123358378375232E-5</v>
      </c>
      <c r="M695" s="55">
        <f t="shared" ca="1" si="136"/>
        <v>5.5490457762851734E-4</v>
      </c>
      <c r="N695" s="55">
        <f t="shared" ca="1" si="137"/>
        <v>8.1570848129177364E-4</v>
      </c>
      <c r="O695" s="55">
        <f t="shared" ca="1" si="138"/>
        <v>9.5541255152516852E-2</v>
      </c>
      <c r="P695" s="33">
        <f t="shared" ca="1" si="146"/>
        <v>6.4213381614545359E-3</v>
      </c>
    </row>
    <row r="696" spans="4:16">
      <c r="D696" s="63">
        <f t="shared" si="147"/>
        <v>0</v>
      </c>
      <c r="E696" s="63">
        <f t="shared" si="147"/>
        <v>0</v>
      </c>
      <c r="F696" s="55">
        <f t="shared" si="140"/>
        <v>0</v>
      </c>
      <c r="G696" s="55">
        <f t="shared" si="141"/>
        <v>0</v>
      </c>
      <c r="H696" s="55">
        <f t="shared" si="142"/>
        <v>0</v>
      </c>
      <c r="I696" s="55">
        <f t="shared" si="143"/>
        <v>0</v>
      </c>
      <c r="J696" s="55">
        <f t="shared" si="144"/>
        <v>0</v>
      </c>
      <c r="K696" s="55">
        <f t="shared" ca="1" si="139"/>
        <v>-6.4213381614545359E-3</v>
      </c>
      <c r="L696" s="55">
        <f t="shared" ca="1" si="145"/>
        <v>4.123358378375232E-5</v>
      </c>
      <c r="M696" s="55">
        <f t="shared" ca="1" si="136"/>
        <v>5.5490457762851734E-4</v>
      </c>
      <c r="N696" s="55">
        <f t="shared" ca="1" si="137"/>
        <v>8.1570848129177364E-4</v>
      </c>
      <c r="O696" s="55">
        <f t="shared" ca="1" si="138"/>
        <v>9.5541255152516852E-2</v>
      </c>
      <c r="P696" s="33">
        <f t="shared" ca="1" si="146"/>
        <v>6.4213381614545359E-3</v>
      </c>
    </row>
    <row r="697" spans="4:16">
      <c r="D697" s="63">
        <f t="shared" si="147"/>
        <v>0</v>
      </c>
      <c r="E697" s="63">
        <f t="shared" si="147"/>
        <v>0</v>
      </c>
      <c r="F697" s="55">
        <f t="shared" si="140"/>
        <v>0</v>
      </c>
      <c r="G697" s="55">
        <f t="shared" si="141"/>
        <v>0</v>
      </c>
      <c r="H697" s="55">
        <f t="shared" si="142"/>
        <v>0</v>
      </c>
      <c r="I697" s="55">
        <f t="shared" si="143"/>
        <v>0</v>
      </c>
      <c r="J697" s="55">
        <f t="shared" si="144"/>
        <v>0</v>
      </c>
      <c r="K697" s="55">
        <f t="shared" ca="1" si="139"/>
        <v>-6.4213381614545359E-3</v>
      </c>
      <c r="L697" s="55">
        <f t="shared" ca="1" si="145"/>
        <v>4.123358378375232E-5</v>
      </c>
      <c r="M697" s="55">
        <f t="shared" ca="1" si="136"/>
        <v>5.5490457762851734E-4</v>
      </c>
      <c r="N697" s="55">
        <f t="shared" ca="1" si="137"/>
        <v>8.1570848129177364E-4</v>
      </c>
      <c r="O697" s="55">
        <f t="shared" ca="1" si="138"/>
        <v>9.5541255152516852E-2</v>
      </c>
      <c r="P697" s="33">
        <f t="shared" ca="1" si="146"/>
        <v>6.4213381614545359E-3</v>
      </c>
    </row>
    <row r="698" spans="4:16">
      <c r="D698" s="63">
        <f t="shared" si="147"/>
        <v>0</v>
      </c>
      <c r="E698" s="63">
        <f t="shared" si="147"/>
        <v>0</v>
      </c>
      <c r="F698" s="55">
        <f t="shared" si="140"/>
        <v>0</v>
      </c>
      <c r="G698" s="55">
        <f t="shared" si="141"/>
        <v>0</v>
      </c>
      <c r="H698" s="55">
        <f t="shared" si="142"/>
        <v>0</v>
      </c>
      <c r="I698" s="55">
        <f t="shared" si="143"/>
        <v>0</v>
      </c>
      <c r="J698" s="55">
        <f t="shared" si="144"/>
        <v>0</v>
      </c>
      <c r="K698" s="55">
        <f t="shared" ca="1" si="139"/>
        <v>-6.4213381614545359E-3</v>
      </c>
      <c r="L698" s="55">
        <f t="shared" ca="1" si="145"/>
        <v>4.123358378375232E-5</v>
      </c>
      <c r="M698" s="55">
        <f t="shared" ca="1" si="136"/>
        <v>5.5490457762851734E-4</v>
      </c>
      <c r="N698" s="55">
        <f t="shared" ca="1" si="137"/>
        <v>8.1570848129177364E-4</v>
      </c>
      <c r="O698" s="55">
        <f t="shared" ca="1" si="138"/>
        <v>9.5541255152516852E-2</v>
      </c>
      <c r="P698" s="33">
        <f t="shared" ca="1" si="146"/>
        <v>6.4213381614545359E-3</v>
      </c>
    </row>
    <row r="699" spans="4:16">
      <c r="D699" s="63">
        <f t="shared" si="147"/>
        <v>0</v>
      </c>
      <c r="E699" s="63">
        <f t="shared" si="147"/>
        <v>0</v>
      </c>
      <c r="F699" s="55">
        <f t="shared" si="140"/>
        <v>0</v>
      </c>
      <c r="G699" s="55">
        <f t="shared" si="141"/>
        <v>0</v>
      </c>
      <c r="H699" s="55">
        <f t="shared" si="142"/>
        <v>0</v>
      </c>
      <c r="I699" s="55">
        <f t="shared" si="143"/>
        <v>0</v>
      </c>
      <c r="J699" s="55">
        <f t="shared" si="144"/>
        <v>0</v>
      </c>
      <c r="K699" s="55">
        <f t="shared" ca="1" si="139"/>
        <v>-6.4213381614545359E-3</v>
      </c>
      <c r="L699" s="55">
        <f t="shared" ca="1" si="145"/>
        <v>4.123358378375232E-5</v>
      </c>
      <c r="M699" s="55">
        <f t="shared" ca="1" si="136"/>
        <v>5.5490457762851734E-4</v>
      </c>
      <c r="N699" s="55">
        <f t="shared" ca="1" si="137"/>
        <v>8.1570848129177364E-4</v>
      </c>
      <c r="O699" s="55">
        <f t="shared" ca="1" si="138"/>
        <v>9.5541255152516852E-2</v>
      </c>
      <c r="P699" s="33">
        <f t="shared" ca="1" si="146"/>
        <v>6.4213381614545359E-3</v>
      </c>
    </row>
  </sheetData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Active 1</vt:lpstr>
      <vt:lpstr>Active 2</vt:lpstr>
      <vt:lpstr>BAV</vt:lpstr>
      <vt:lpstr>Q_fit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2023-08-06T08:29:52Z</dcterms:modified>
</cp:coreProperties>
</file>