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0B72A23-062E-4D99-8732-E76B423DE7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57" i="1" l="1"/>
  <c r="F157" i="1" s="1"/>
  <c r="G157" i="1" s="1"/>
  <c r="K157" i="1" s="1"/>
  <c r="Q157" i="1"/>
  <c r="E156" i="1"/>
  <c r="F156" i="1" s="1"/>
  <c r="G156" i="1" s="1"/>
  <c r="K156" i="1" s="1"/>
  <c r="Q156" i="1"/>
  <c r="Q154" i="1"/>
  <c r="Q155" i="1"/>
  <c r="E150" i="1"/>
  <c r="F150" i="1" s="1"/>
  <c r="G150" i="1" s="1"/>
  <c r="K150" i="1" s="1"/>
  <c r="Q150" i="1"/>
  <c r="E151" i="1"/>
  <c r="F151" i="1" s="1"/>
  <c r="Q151" i="1"/>
  <c r="Q152" i="1"/>
  <c r="Q153" i="1"/>
  <c r="Q149" i="1"/>
  <c r="Q148" i="1"/>
  <c r="Q144" i="1"/>
  <c r="Q146" i="1"/>
  <c r="Q147" i="1"/>
  <c r="Q145" i="1"/>
  <c r="C7" i="1"/>
  <c r="E154" i="1" s="1"/>
  <c r="F154" i="1" s="1"/>
  <c r="G154" i="1" s="1"/>
  <c r="K154" i="1" s="1"/>
  <c r="C8" i="1"/>
  <c r="Q140" i="1"/>
  <c r="E85" i="1"/>
  <c r="F85" i="1" s="1"/>
  <c r="G85" i="1" s="1"/>
  <c r="I85" i="1" s="1"/>
  <c r="E88" i="1"/>
  <c r="F88" i="1" s="1"/>
  <c r="G88" i="1" s="1"/>
  <c r="I88" i="1" s="1"/>
  <c r="E92" i="1"/>
  <c r="E112" i="2" s="1"/>
  <c r="F92" i="1"/>
  <c r="G92" i="1" s="1"/>
  <c r="I92" i="1" s="1"/>
  <c r="E102" i="1"/>
  <c r="F102" i="1" s="1"/>
  <c r="G102" i="1" s="1"/>
  <c r="K102" i="1" s="1"/>
  <c r="E107" i="1"/>
  <c r="E121" i="2" s="1"/>
  <c r="F107" i="1"/>
  <c r="G107" i="1" s="1"/>
  <c r="K107" i="1" s="1"/>
  <c r="E113" i="1"/>
  <c r="F113" i="1" s="1"/>
  <c r="D9" i="1"/>
  <c r="C9" i="1"/>
  <c r="E121" i="1"/>
  <c r="F121" i="1" s="1"/>
  <c r="G121" i="1" s="1"/>
  <c r="J121" i="1" s="1"/>
  <c r="E61" i="1"/>
  <c r="F61" i="1" s="1"/>
  <c r="G61" i="1" s="1"/>
  <c r="I61" i="1" s="1"/>
  <c r="E122" i="1"/>
  <c r="E88" i="2" s="1"/>
  <c r="E66" i="1"/>
  <c r="E56" i="2" s="1"/>
  <c r="E70" i="1"/>
  <c r="F70" i="1" s="1"/>
  <c r="G70" i="1" s="1"/>
  <c r="I70" i="1" s="1"/>
  <c r="E78" i="1"/>
  <c r="F78" i="1" s="1"/>
  <c r="G78" i="1" s="1"/>
  <c r="I78" i="1" s="1"/>
  <c r="E131" i="1"/>
  <c r="F131" i="1" s="1"/>
  <c r="G131" i="1" s="1"/>
  <c r="K131" i="1" s="1"/>
  <c r="E23" i="1"/>
  <c r="F23" i="1" s="1"/>
  <c r="E57" i="1"/>
  <c r="F57" i="1"/>
  <c r="G57" i="1" s="1"/>
  <c r="I57" i="1" s="1"/>
  <c r="E38" i="1"/>
  <c r="F38" i="1" s="1"/>
  <c r="G38" i="1" s="1"/>
  <c r="I38" i="1" s="1"/>
  <c r="E75" i="1"/>
  <c r="F75" i="1" s="1"/>
  <c r="G75" i="1" s="1"/>
  <c r="I75" i="1" s="1"/>
  <c r="E27" i="1"/>
  <c r="F27" i="1"/>
  <c r="E111" i="1"/>
  <c r="F111" i="1" s="1"/>
  <c r="E95" i="1"/>
  <c r="E74" i="2" s="1"/>
  <c r="F95" i="1"/>
  <c r="G95" i="1" s="1"/>
  <c r="H95" i="1" s="1"/>
  <c r="E97" i="1"/>
  <c r="E76" i="2" s="1"/>
  <c r="E101" i="1"/>
  <c r="E78" i="2" s="1"/>
  <c r="F101" i="1"/>
  <c r="G101" i="1" s="1"/>
  <c r="I101" i="1" s="1"/>
  <c r="E110" i="1"/>
  <c r="F110" i="1" s="1"/>
  <c r="Q115" i="1"/>
  <c r="Q113" i="1"/>
  <c r="Q112" i="1"/>
  <c r="Q109" i="1"/>
  <c r="Q107" i="1"/>
  <c r="Q106" i="1"/>
  <c r="Q105" i="1"/>
  <c r="Q104" i="1"/>
  <c r="Q103" i="1"/>
  <c r="Q102" i="1"/>
  <c r="Q100" i="1"/>
  <c r="Q99" i="1"/>
  <c r="Q93" i="1"/>
  <c r="Q92" i="1"/>
  <c r="Q91" i="1"/>
  <c r="Q90" i="1"/>
  <c r="Q89" i="1"/>
  <c r="Q88" i="1"/>
  <c r="Q87" i="1"/>
  <c r="Q86" i="1"/>
  <c r="Q85" i="1"/>
  <c r="Q84" i="1"/>
  <c r="Q83" i="1"/>
  <c r="Q142" i="1"/>
  <c r="G102" i="2"/>
  <c r="C102" i="2"/>
  <c r="G18" i="2"/>
  <c r="C18" i="2"/>
  <c r="G101" i="2"/>
  <c r="C101" i="2"/>
  <c r="G131" i="2"/>
  <c r="C13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130" i="2"/>
  <c r="C130" i="2"/>
  <c r="E130" i="2"/>
  <c r="G129" i="2"/>
  <c r="C129" i="2"/>
  <c r="E129" i="2"/>
  <c r="G128" i="2"/>
  <c r="C128" i="2"/>
  <c r="E128" i="2"/>
  <c r="G127" i="2"/>
  <c r="C127" i="2"/>
  <c r="E127" i="2"/>
  <c r="G126" i="2"/>
  <c r="C126" i="2"/>
  <c r="E126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125" i="2"/>
  <c r="C125" i="2"/>
  <c r="G82" i="2"/>
  <c r="C82" i="2"/>
  <c r="G124" i="2"/>
  <c r="C124" i="2"/>
  <c r="G123" i="2"/>
  <c r="C123" i="2"/>
  <c r="G81" i="2"/>
  <c r="C81" i="2"/>
  <c r="G80" i="2"/>
  <c r="C80" i="2"/>
  <c r="G122" i="2"/>
  <c r="C122" i="2"/>
  <c r="G79" i="2"/>
  <c r="C79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78" i="2"/>
  <c r="C78" i="2"/>
  <c r="G115" i="2"/>
  <c r="C115" i="2"/>
  <c r="G114" i="2"/>
  <c r="C114" i="2"/>
  <c r="G77" i="2"/>
  <c r="C77" i="2"/>
  <c r="G76" i="2"/>
  <c r="C76" i="2"/>
  <c r="G75" i="2"/>
  <c r="C75" i="2"/>
  <c r="G74" i="2"/>
  <c r="C74" i="2"/>
  <c r="G73" i="2"/>
  <c r="C73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E108" i="2"/>
  <c r="G107" i="2"/>
  <c r="C107" i="2"/>
  <c r="G106" i="2"/>
  <c r="C106" i="2"/>
  <c r="G105" i="2"/>
  <c r="C105" i="2"/>
  <c r="G104" i="2"/>
  <c r="C104" i="2"/>
  <c r="G103" i="2"/>
  <c r="C103" i="2"/>
  <c r="G72" i="2"/>
  <c r="C72" i="2"/>
  <c r="E82" i="1"/>
  <c r="E72" i="2" s="1"/>
  <c r="G71" i="2"/>
  <c r="C71" i="2"/>
  <c r="G70" i="2"/>
  <c r="C70" i="2"/>
  <c r="G69" i="2"/>
  <c r="C69" i="2"/>
  <c r="E79" i="1"/>
  <c r="E69" i="2" s="1"/>
  <c r="G68" i="2"/>
  <c r="C68" i="2"/>
  <c r="G67" i="2"/>
  <c r="C67" i="2"/>
  <c r="G66" i="2"/>
  <c r="C66" i="2"/>
  <c r="G65" i="2"/>
  <c r="C65" i="2"/>
  <c r="E65" i="2"/>
  <c r="G64" i="2"/>
  <c r="C64" i="2"/>
  <c r="E64" i="2"/>
  <c r="E74" i="1"/>
  <c r="G63" i="2"/>
  <c r="C63" i="2"/>
  <c r="E73" i="1"/>
  <c r="F73" i="1" s="1"/>
  <c r="G73" i="1" s="1"/>
  <c r="H73" i="1" s="1"/>
  <c r="G62" i="2"/>
  <c r="C62" i="2"/>
  <c r="G61" i="2"/>
  <c r="C61" i="2"/>
  <c r="G60" i="2"/>
  <c r="C60" i="2"/>
  <c r="E60" i="2"/>
  <c r="G59" i="2"/>
  <c r="C59" i="2"/>
  <c r="E59" i="2"/>
  <c r="E69" i="1"/>
  <c r="G58" i="2"/>
  <c r="C58" i="2"/>
  <c r="G57" i="2"/>
  <c r="C57" i="2"/>
  <c r="G56" i="2"/>
  <c r="C56" i="2"/>
  <c r="G55" i="2"/>
  <c r="C55" i="2"/>
  <c r="G54" i="2"/>
  <c r="C54" i="2"/>
  <c r="E54" i="2"/>
  <c r="E64" i="1"/>
  <c r="G53" i="2"/>
  <c r="C53" i="2"/>
  <c r="G52" i="2"/>
  <c r="C52" i="2"/>
  <c r="E62" i="1"/>
  <c r="F62" i="1" s="1"/>
  <c r="G62" i="1" s="1"/>
  <c r="H62" i="1" s="1"/>
  <c r="G51" i="2"/>
  <c r="C51" i="2"/>
  <c r="E51" i="2"/>
  <c r="G50" i="2"/>
  <c r="C50" i="2"/>
  <c r="E60" i="1"/>
  <c r="F60" i="1" s="1"/>
  <c r="G60" i="1" s="1"/>
  <c r="H60" i="1" s="1"/>
  <c r="G49" i="2"/>
  <c r="C49" i="2"/>
  <c r="E59" i="1"/>
  <c r="F59" i="1" s="1"/>
  <c r="G59" i="1" s="1"/>
  <c r="H59" i="1" s="1"/>
  <c r="G48" i="2"/>
  <c r="C48" i="2"/>
  <c r="E58" i="1"/>
  <c r="E48" i="2" s="1"/>
  <c r="G47" i="2"/>
  <c r="C47" i="2"/>
  <c r="E47" i="2"/>
  <c r="G46" i="2"/>
  <c r="C46" i="2"/>
  <c r="E56" i="1"/>
  <c r="E46" i="2" s="1"/>
  <c r="G45" i="2"/>
  <c r="C45" i="2"/>
  <c r="E55" i="1"/>
  <c r="E45" i="2" s="1"/>
  <c r="G44" i="2"/>
  <c r="C44" i="2"/>
  <c r="E54" i="1"/>
  <c r="E44" i="2" s="1"/>
  <c r="G43" i="2"/>
  <c r="C43" i="2"/>
  <c r="E53" i="1"/>
  <c r="E43" i="2" s="1"/>
  <c r="G42" i="2"/>
  <c r="C42" i="2"/>
  <c r="E52" i="1"/>
  <c r="E42" i="2"/>
  <c r="G41" i="2"/>
  <c r="C41" i="2"/>
  <c r="E51" i="1"/>
  <c r="F51" i="1" s="1"/>
  <c r="G51" i="1" s="1"/>
  <c r="H51" i="1" s="1"/>
  <c r="G40" i="2"/>
  <c r="C40" i="2"/>
  <c r="E50" i="1"/>
  <c r="E40" i="2" s="1"/>
  <c r="G39" i="2"/>
  <c r="C39" i="2"/>
  <c r="E49" i="1"/>
  <c r="E39" i="2" s="1"/>
  <c r="G38" i="2"/>
  <c r="C38" i="2"/>
  <c r="E48" i="1"/>
  <c r="E38" i="2" s="1"/>
  <c r="G37" i="2"/>
  <c r="C37" i="2"/>
  <c r="E47" i="1"/>
  <c r="E37" i="2" s="1"/>
  <c r="G36" i="2"/>
  <c r="C36" i="2"/>
  <c r="E46" i="1"/>
  <c r="E36" i="2" s="1"/>
  <c r="G35" i="2"/>
  <c r="C35" i="2"/>
  <c r="E45" i="1"/>
  <c r="E35" i="2" s="1"/>
  <c r="G34" i="2"/>
  <c r="C34" i="2"/>
  <c r="E44" i="1"/>
  <c r="E34" i="2" s="1"/>
  <c r="G33" i="2"/>
  <c r="C33" i="2"/>
  <c r="E43" i="1"/>
  <c r="E33" i="2" s="1"/>
  <c r="G32" i="2"/>
  <c r="C32" i="2"/>
  <c r="E42" i="1"/>
  <c r="E32" i="2" s="1"/>
  <c r="G31" i="2"/>
  <c r="C31" i="2"/>
  <c r="E41" i="1"/>
  <c r="E31" i="2" s="1"/>
  <c r="G30" i="2"/>
  <c r="C30" i="2"/>
  <c r="E40" i="1"/>
  <c r="E30" i="2" s="1"/>
  <c r="G29" i="2"/>
  <c r="C29" i="2"/>
  <c r="E39" i="1"/>
  <c r="F39" i="1" s="1"/>
  <c r="G39" i="1" s="1"/>
  <c r="H39" i="1" s="1"/>
  <c r="G28" i="2"/>
  <c r="C28" i="2"/>
  <c r="E28" i="2"/>
  <c r="G27" i="2"/>
  <c r="C27" i="2"/>
  <c r="E37" i="1"/>
  <c r="E27" i="2" s="1"/>
  <c r="G26" i="2"/>
  <c r="C26" i="2"/>
  <c r="E26" i="2"/>
  <c r="E36" i="1"/>
  <c r="G25" i="2"/>
  <c r="C25" i="2"/>
  <c r="E35" i="1"/>
  <c r="E25" i="2" s="1"/>
  <c r="G24" i="2"/>
  <c r="C24" i="2"/>
  <c r="G23" i="2"/>
  <c r="C23" i="2"/>
  <c r="E33" i="1"/>
  <c r="G22" i="2"/>
  <c r="C22" i="2"/>
  <c r="E32" i="1"/>
  <c r="F32" i="1" s="1"/>
  <c r="G32" i="1" s="1"/>
  <c r="H32" i="1" s="1"/>
  <c r="G21" i="2"/>
  <c r="C21" i="2"/>
  <c r="E21" i="2"/>
  <c r="E31" i="1"/>
  <c r="G20" i="2"/>
  <c r="C20" i="2"/>
  <c r="E30" i="1"/>
  <c r="F30" i="1" s="1"/>
  <c r="G30" i="1" s="1"/>
  <c r="H30" i="1" s="1"/>
  <c r="G19" i="2"/>
  <c r="C19" i="2"/>
  <c r="E19" i="2"/>
  <c r="E29" i="1"/>
  <c r="G17" i="2"/>
  <c r="C17" i="2"/>
  <c r="E17" i="2"/>
  <c r="G16" i="2"/>
  <c r="C16" i="2"/>
  <c r="G15" i="2"/>
  <c r="C15" i="2"/>
  <c r="E25" i="1"/>
  <c r="F25" i="1" s="1"/>
  <c r="G25" i="1" s="1"/>
  <c r="H25" i="1" s="1"/>
  <c r="G14" i="2"/>
  <c r="C14" i="2"/>
  <c r="G13" i="2"/>
  <c r="C13" i="2"/>
  <c r="G12" i="2"/>
  <c r="C12" i="2"/>
  <c r="E12" i="2"/>
  <c r="E22" i="1"/>
  <c r="G11" i="2"/>
  <c r="C11" i="2"/>
  <c r="E21" i="1"/>
  <c r="H102" i="2"/>
  <c r="B102" i="2"/>
  <c r="D102" i="2"/>
  <c r="A102" i="2"/>
  <c r="H18" i="2"/>
  <c r="B18" i="2"/>
  <c r="D18" i="2"/>
  <c r="A18" i="2"/>
  <c r="H101" i="2"/>
  <c r="B101" i="2"/>
  <c r="D101" i="2"/>
  <c r="A101" i="2"/>
  <c r="H131" i="2"/>
  <c r="B131" i="2"/>
  <c r="D131" i="2"/>
  <c r="A13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125" i="2"/>
  <c r="B125" i="2"/>
  <c r="D125" i="2"/>
  <c r="A125" i="2"/>
  <c r="H82" i="2"/>
  <c r="B82" i="2"/>
  <c r="D82" i="2"/>
  <c r="A82" i="2"/>
  <c r="H124" i="2"/>
  <c r="B124" i="2"/>
  <c r="D124" i="2"/>
  <c r="A124" i="2"/>
  <c r="H123" i="2"/>
  <c r="B123" i="2"/>
  <c r="D123" i="2"/>
  <c r="A123" i="2"/>
  <c r="H81" i="2"/>
  <c r="B81" i="2"/>
  <c r="D81" i="2"/>
  <c r="A81" i="2"/>
  <c r="H80" i="2"/>
  <c r="B80" i="2"/>
  <c r="D80" i="2"/>
  <c r="A80" i="2"/>
  <c r="H122" i="2"/>
  <c r="B122" i="2"/>
  <c r="D122" i="2"/>
  <c r="A122" i="2"/>
  <c r="H79" i="2"/>
  <c r="B79" i="2"/>
  <c r="D79" i="2"/>
  <c r="A79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78" i="2"/>
  <c r="B78" i="2"/>
  <c r="D78" i="2"/>
  <c r="A78" i="2"/>
  <c r="H115" i="2"/>
  <c r="B115" i="2"/>
  <c r="D115" i="2"/>
  <c r="A115" i="2"/>
  <c r="H114" i="2"/>
  <c r="B114" i="2"/>
  <c r="D114" i="2"/>
  <c r="A114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113" i="2"/>
  <c r="B113" i="2"/>
  <c r="F113" i="2"/>
  <c r="D113" i="2"/>
  <c r="A113" i="2"/>
  <c r="H112" i="2"/>
  <c r="B112" i="2"/>
  <c r="F112" i="2"/>
  <c r="D112" i="2"/>
  <c r="A112" i="2"/>
  <c r="H111" i="2"/>
  <c r="F111" i="2"/>
  <c r="D111" i="2"/>
  <c r="B111" i="2"/>
  <c r="A111" i="2"/>
  <c r="H110" i="2"/>
  <c r="B110" i="2"/>
  <c r="F110" i="2"/>
  <c r="D110" i="2"/>
  <c r="A110" i="2"/>
  <c r="H109" i="2"/>
  <c r="B109" i="2"/>
  <c r="F109" i="2"/>
  <c r="D109" i="2"/>
  <c r="A109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143" i="1"/>
  <c r="Q141" i="1"/>
  <c r="Q139" i="1"/>
  <c r="Q138" i="1"/>
  <c r="Q137" i="1"/>
  <c r="Q136" i="1"/>
  <c r="Q118" i="1"/>
  <c r="Q122" i="1"/>
  <c r="Q126" i="1"/>
  <c r="Q134" i="1"/>
  <c r="Q121" i="1"/>
  <c r="Q135" i="1"/>
  <c r="Q128" i="1"/>
  <c r="Q129" i="1"/>
  <c r="Q130" i="1"/>
  <c r="Q131" i="1"/>
  <c r="Q132" i="1"/>
  <c r="F64" i="1"/>
  <c r="G64" i="1" s="1"/>
  <c r="H64" i="1" s="1"/>
  <c r="F69" i="1"/>
  <c r="G69" i="1" s="1"/>
  <c r="H69" i="1" s="1"/>
  <c r="F74" i="1"/>
  <c r="G74" i="1" s="1"/>
  <c r="H74" i="1" s="1"/>
  <c r="F79" i="1"/>
  <c r="G79" i="1" s="1"/>
  <c r="I79" i="1" s="1"/>
  <c r="F82" i="1"/>
  <c r="G82" i="1" s="1"/>
  <c r="I82" i="1" s="1"/>
  <c r="F21" i="1"/>
  <c r="G21" i="1" s="1"/>
  <c r="H21" i="1" s="1"/>
  <c r="F22" i="1"/>
  <c r="G22" i="1" s="1"/>
  <c r="H22" i="1" s="1"/>
  <c r="E28" i="1"/>
  <c r="F28" i="1" s="1"/>
  <c r="G28" i="1" s="1"/>
  <c r="H28" i="1" s="1"/>
  <c r="F29" i="1"/>
  <c r="G29" i="1" s="1"/>
  <c r="H29" i="1" s="1"/>
  <c r="F31" i="1"/>
  <c r="G31" i="1" s="1"/>
  <c r="H31" i="1" s="1"/>
  <c r="F33" i="1"/>
  <c r="G33" i="1" s="1"/>
  <c r="H33" i="1" s="1"/>
  <c r="F35" i="1"/>
  <c r="G35" i="1" s="1"/>
  <c r="H35" i="1" s="1"/>
  <c r="F36" i="1"/>
  <c r="G36" i="1" s="1"/>
  <c r="H36" i="1" s="1"/>
  <c r="F41" i="1"/>
  <c r="G41" i="1" s="1"/>
  <c r="H41" i="1" s="1"/>
  <c r="F44" i="1"/>
  <c r="G44" i="1" s="1"/>
  <c r="H44" i="1" s="1"/>
  <c r="F48" i="1"/>
  <c r="F49" i="1"/>
  <c r="G49" i="1" s="1"/>
  <c r="H49" i="1" s="1"/>
  <c r="F52" i="1"/>
  <c r="G52" i="1" s="1"/>
  <c r="H52" i="1" s="1"/>
  <c r="F16" i="1"/>
  <c r="F17" i="1" s="1"/>
  <c r="C17" i="1"/>
  <c r="Q127" i="1"/>
  <c r="Q133" i="1"/>
  <c r="Q125" i="1"/>
  <c r="Q124" i="1"/>
  <c r="Q123" i="1"/>
  <c r="Q120" i="1"/>
  <c r="Q117" i="1"/>
  <c r="Q114" i="1"/>
  <c r="G48" i="1"/>
  <c r="H48" i="1" s="1"/>
  <c r="Q116" i="1"/>
  <c r="Q119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80" i="1"/>
  <c r="Q81" i="1"/>
  <c r="Q111" i="1"/>
  <c r="Q110" i="1"/>
  <c r="Q108" i="1"/>
  <c r="Q79" i="1"/>
  <c r="Q82" i="1"/>
  <c r="Q94" i="1"/>
  <c r="Q95" i="1"/>
  <c r="Q96" i="1"/>
  <c r="Q97" i="1"/>
  <c r="Q98" i="1"/>
  <c r="Q101" i="1"/>
  <c r="Q28" i="1"/>
  <c r="E123" i="2"/>
  <c r="E65" i="1"/>
  <c r="E55" i="2" s="1"/>
  <c r="E129" i="1"/>
  <c r="F129" i="1" s="1"/>
  <c r="G129" i="1" s="1"/>
  <c r="K129" i="1" s="1"/>
  <c r="E80" i="1"/>
  <c r="F80" i="1" s="1"/>
  <c r="G80" i="1" s="1"/>
  <c r="I80" i="1" s="1"/>
  <c r="E71" i="1"/>
  <c r="E136" i="1"/>
  <c r="E97" i="2" s="1"/>
  <c r="E118" i="1"/>
  <c r="F118" i="1" s="1"/>
  <c r="G118" i="1" s="1"/>
  <c r="K118" i="1" s="1"/>
  <c r="E143" i="1"/>
  <c r="E102" i="2" s="1"/>
  <c r="F143" i="1"/>
  <c r="G143" i="1" s="1"/>
  <c r="J143" i="1" s="1"/>
  <c r="E138" i="1"/>
  <c r="F138" i="1"/>
  <c r="G138" i="1" s="1"/>
  <c r="J138" i="1" s="1"/>
  <c r="E116" i="1"/>
  <c r="E83" i="2" s="1"/>
  <c r="E112" i="1"/>
  <c r="F112" i="1"/>
  <c r="G112" i="1" s="1"/>
  <c r="K112" i="1" s="1"/>
  <c r="E105" i="1"/>
  <c r="F105" i="1" s="1"/>
  <c r="G105" i="1" s="1"/>
  <c r="I105" i="1" s="1"/>
  <c r="E100" i="1"/>
  <c r="F100" i="1"/>
  <c r="G100" i="1" s="1"/>
  <c r="I100" i="1" s="1"/>
  <c r="E91" i="1"/>
  <c r="E111" i="2" s="1"/>
  <c r="E87" i="1"/>
  <c r="E107" i="2" s="1"/>
  <c r="E83" i="1"/>
  <c r="E103" i="2"/>
  <c r="F91" i="1"/>
  <c r="G91" i="1" s="1"/>
  <c r="I91" i="1" s="1"/>
  <c r="E115" i="2"/>
  <c r="E23" i="2"/>
  <c r="F83" i="1"/>
  <c r="G83" i="1" s="1"/>
  <c r="I83" i="1" s="1"/>
  <c r="E90" i="2"/>
  <c r="E99" i="2"/>
  <c r="E11" i="2"/>
  <c r="E68" i="1"/>
  <c r="F68" i="1" s="1"/>
  <c r="G68" i="1" s="1"/>
  <c r="I68" i="1" s="1"/>
  <c r="E130" i="1"/>
  <c r="F130" i="1" s="1"/>
  <c r="G130" i="1" s="1"/>
  <c r="K130" i="1" s="1"/>
  <c r="E126" i="1"/>
  <c r="E141" i="1"/>
  <c r="E101" i="2" s="1"/>
  <c r="E140" i="1"/>
  <c r="F140" i="1" s="1"/>
  <c r="G140" i="1" s="1"/>
  <c r="K140" i="1" s="1"/>
  <c r="E106" i="1"/>
  <c r="E93" i="1"/>
  <c r="F93" i="1"/>
  <c r="G93" i="1"/>
  <c r="I93" i="1" s="1"/>
  <c r="E90" i="1"/>
  <c r="F90" i="1" s="1"/>
  <c r="G90" i="1" s="1"/>
  <c r="I90" i="1" s="1"/>
  <c r="E84" i="1"/>
  <c r="F84" i="1" s="1"/>
  <c r="G84" i="1" s="1"/>
  <c r="I84" i="1" s="1"/>
  <c r="E142" i="1"/>
  <c r="F142" i="1" s="1"/>
  <c r="U142" i="1" s="1"/>
  <c r="E81" i="1"/>
  <c r="F81" i="1"/>
  <c r="G81" i="1"/>
  <c r="I81" i="1" s="1"/>
  <c r="E76" i="1"/>
  <c r="F76" i="1" s="1"/>
  <c r="G76" i="1" s="1"/>
  <c r="I76" i="1" s="1"/>
  <c r="E127" i="1"/>
  <c r="E124" i="1"/>
  <c r="F124" i="1" s="1"/>
  <c r="G124" i="1" s="1"/>
  <c r="K124" i="1" s="1"/>
  <c r="E120" i="1"/>
  <c r="E119" i="1"/>
  <c r="F119" i="1" s="1"/>
  <c r="G119" i="1" s="1"/>
  <c r="K119" i="1" s="1"/>
  <c r="E146" i="1"/>
  <c r="F146" i="1"/>
  <c r="G146" i="1" s="1"/>
  <c r="K146" i="1" s="1"/>
  <c r="E147" i="1"/>
  <c r="F147" i="1"/>
  <c r="G147" i="1" s="1"/>
  <c r="K147" i="1" s="1"/>
  <c r="E133" i="1"/>
  <c r="F133" i="1" s="1"/>
  <c r="G133" i="1" s="1"/>
  <c r="K133" i="1" s="1"/>
  <c r="E125" i="1"/>
  <c r="E91" i="2" s="1"/>
  <c r="F125" i="1"/>
  <c r="G125" i="1" s="1"/>
  <c r="K125" i="1" s="1"/>
  <c r="E123" i="1"/>
  <c r="E117" i="1"/>
  <c r="F117" i="1" s="1"/>
  <c r="G117" i="1" s="1"/>
  <c r="K117" i="1" s="1"/>
  <c r="E114" i="1"/>
  <c r="F114" i="1" s="1"/>
  <c r="G114" i="1" s="1"/>
  <c r="K114" i="1" s="1"/>
  <c r="E145" i="1"/>
  <c r="F145" i="1" s="1"/>
  <c r="G145" i="1" s="1"/>
  <c r="K145" i="1" s="1"/>
  <c r="E144" i="1"/>
  <c r="F144" i="1"/>
  <c r="G144" i="1" s="1"/>
  <c r="K144" i="1" s="1"/>
  <c r="F123" i="1"/>
  <c r="G123" i="1" s="1"/>
  <c r="K123" i="1" s="1"/>
  <c r="E89" i="2"/>
  <c r="E71" i="2"/>
  <c r="E110" i="2"/>
  <c r="E113" i="2"/>
  <c r="E18" i="2"/>
  <c r="E94" i="2" l="1"/>
  <c r="E85" i="2"/>
  <c r="E119" i="2"/>
  <c r="E49" i="2"/>
  <c r="F45" i="1"/>
  <c r="G45" i="1" s="1"/>
  <c r="H45" i="1" s="1"/>
  <c r="F56" i="1"/>
  <c r="G56" i="1" s="1"/>
  <c r="H56" i="1" s="1"/>
  <c r="E20" i="2"/>
  <c r="E22" i="2"/>
  <c r="E80" i="2"/>
  <c r="E124" i="2"/>
  <c r="E108" i="1"/>
  <c r="E96" i="1"/>
  <c r="G27" i="1"/>
  <c r="I27" i="1" s="1"/>
  <c r="E67" i="1"/>
  <c r="E34" i="1"/>
  <c r="E132" i="1"/>
  <c r="F132" i="1" s="1"/>
  <c r="G132" i="1" s="1"/>
  <c r="K132" i="1" s="1"/>
  <c r="E77" i="1"/>
  <c r="E109" i="1"/>
  <c r="E99" i="1"/>
  <c r="E86" i="1"/>
  <c r="E153" i="1"/>
  <c r="F153" i="1" s="1"/>
  <c r="G153" i="1" s="1"/>
  <c r="K153" i="1" s="1"/>
  <c r="F54" i="1"/>
  <c r="G54" i="1" s="1"/>
  <c r="H54" i="1" s="1"/>
  <c r="E63" i="2"/>
  <c r="E105" i="2"/>
  <c r="E152" i="1"/>
  <c r="F152" i="1" s="1"/>
  <c r="G152" i="1" s="1"/>
  <c r="K152" i="1" s="1"/>
  <c r="E104" i="2"/>
  <c r="F136" i="1"/>
  <c r="G136" i="1" s="1"/>
  <c r="K136" i="1" s="1"/>
  <c r="F116" i="1"/>
  <c r="G116" i="1" s="1"/>
  <c r="J116" i="1" s="1"/>
  <c r="E116" i="2"/>
  <c r="E81" i="2"/>
  <c r="E137" i="1"/>
  <c r="E115" i="1"/>
  <c r="E104" i="1"/>
  <c r="E84" i="2"/>
  <c r="E13" i="2"/>
  <c r="E98" i="1"/>
  <c r="E94" i="1"/>
  <c r="E26" i="1"/>
  <c r="E63" i="1"/>
  <c r="E24" i="1"/>
  <c r="E128" i="1"/>
  <c r="F128" i="1" s="1"/>
  <c r="G128" i="1" s="1"/>
  <c r="K128" i="1" s="1"/>
  <c r="E139" i="1"/>
  <c r="E89" i="1"/>
  <c r="E155" i="1"/>
  <c r="F155" i="1" s="1"/>
  <c r="G155" i="1" s="1"/>
  <c r="K155" i="1" s="1"/>
  <c r="E87" i="2"/>
  <c r="E82" i="2"/>
  <c r="E58" i="2"/>
  <c r="F65" i="1"/>
  <c r="G65" i="1" s="1"/>
  <c r="I65" i="1" s="1"/>
  <c r="E29" i="2"/>
  <c r="G110" i="1"/>
  <c r="K110" i="1" s="1"/>
  <c r="F97" i="1"/>
  <c r="G97" i="1" s="1"/>
  <c r="I97" i="1" s="1"/>
  <c r="G23" i="1"/>
  <c r="I23" i="1" s="1"/>
  <c r="E72" i="1"/>
  <c r="E134" i="1"/>
  <c r="F134" i="1" s="1"/>
  <c r="G134" i="1" s="1"/>
  <c r="K134" i="1" s="1"/>
  <c r="E135" i="1"/>
  <c r="G113" i="1"/>
  <c r="K113" i="1" s="1"/>
  <c r="E103" i="1"/>
  <c r="E148" i="1"/>
  <c r="F148" i="1" s="1"/>
  <c r="G148" i="1" s="1"/>
  <c r="K148" i="1" s="1"/>
  <c r="E149" i="1"/>
  <c r="F149" i="1" s="1"/>
  <c r="G149" i="1" s="1"/>
  <c r="K149" i="1" s="1"/>
  <c r="G151" i="1"/>
  <c r="K151" i="1" s="1"/>
  <c r="E93" i="2"/>
  <c r="F127" i="1"/>
  <c r="G127" i="1" s="1"/>
  <c r="K127" i="1" s="1"/>
  <c r="F71" i="1"/>
  <c r="G71" i="1" s="1"/>
  <c r="I71" i="1" s="1"/>
  <c r="E61" i="2"/>
  <c r="E92" i="2"/>
  <c r="F126" i="1"/>
  <c r="G126" i="1" s="1"/>
  <c r="K126" i="1" s="1"/>
  <c r="F106" i="1"/>
  <c r="G106" i="1" s="1"/>
  <c r="I106" i="1" s="1"/>
  <c r="E120" i="2"/>
  <c r="E86" i="2"/>
  <c r="F120" i="1"/>
  <c r="G120" i="1" s="1"/>
  <c r="E70" i="2"/>
  <c r="F46" i="1"/>
  <c r="G46" i="1" s="1"/>
  <c r="H46" i="1" s="1"/>
  <c r="F37" i="1"/>
  <c r="G37" i="1" s="1"/>
  <c r="H37" i="1" s="1"/>
  <c r="E50" i="2"/>
  <c r="E52" i="2"/>
  <c r="E68" i="2"/>
  <c r="F66" i="1"/>
  <c r="G66" i="1" s="1"/>
  <c r="I66" i="1" s="1"/>
  <c r="F122" i="1"/>
  <c r="G122" i="1" s="1"/>
  <c r="K122" i="1" s="1"/>
  <c r="E41" i="2"/>
  <c r="E66" i="2"/>
  <c r="E131" i="2"/>
  <c r="F87" i="1"/>
  <c r="G87" i="1" s="1"/>
  <c r="I87" i="1" s="1"/>
  <c r="E15" i="2"/>
  <c r="F53" i="1"/>
  <c r="G53" i="1" s="1"/>
  <c r="H53" i="1" s="1"/>
  <c r="F141" i="1"/>
  <c r="G141" i="1" s="1"/>
  <c r="J141" i="1" s="1"/>
  <c r="F40" i="1"/>
  <c r="G40" i="1" s="1"/>
  <c r="H40" i="1" s="1"/>
  <c r="F58" i="1"/>
  <c r="G58" i="1" s="1"/>
  <c r="H58" i="1" s="1"/>
  <c r="F47" i="1"/>
  <c r="G47" i="1" s="1"/>
  <c r="H47" i="1" s="1"/>
  <c r="F43" i="1"/>
  <c r="G43" i="1" s="1"/>
  <c r="H43" i="1" s="1"/>
  <c r="F55" i="1"/>
  <c r="G55" i="1" s="1"/>
  <c r="H55" i="1" s="1"/>
  <c r="F50" i="1"/>
  <c r="G50" i="1" s="1"/>
  <c r="H50" i="1" s="1"/>
  <c r="F42" i="1"/>
  <c r="G42" i="1" s="1"/>
  <c r="H42" i="1" s="1"/>
  <c r="F24" i="1" l="1"/>
  <c r="G24" i="1" s="1"/>
  <c r="I24" i="1" s="1"/>
  <c r="E14" i="2"/>
  <c r="E125" i="2"/>
  <c r="F115" i="1"/>
  <c r="G115" i="1" s="1"/>
  <c r="I115" i="1" s="1"/>
  <c r="E96" i="2"/>
  <c r="F135" i="1"/>
  <c r="G135" i="1" s="1"/>
  <c r="E53" i="2"/>
  <c r="F63" i="1"/>
  <c r="G63" i="1" s="1"/>
  <c r="I63" i="1" s="1"/>
  <c r="E98" i="2"/>
  <c r="F137" i="1"/>
  <c r="G137" i="1" s="1"/>
  <c r="J137" i="1" s="1"/>
  <c r="E24" i="2"/>
  <c r="F34" i="1"/>
  <c r="G34" i="1" s="1"/>
  <c r="I34" i="1" s="1"/>
  <c r="E95" i="2"/>
  <c r="F72" i="1"/>
  <c r="G72" i="1" s="1"/>
  <c r="I72" i="1" s="1"/>
  <c r="E62" i="2"/>
  <c r="F94" i="1"/>
  <c r="G94" i="1" s="1"/>
  <c r="I94" i="1" s="1"/>
  <c r="E73" i="2"/>
  <c r="F98" i="1"/>
  <c r="G98" i="1" s="1"/>
  <c r="I98" i="1" s="1"/>
  <c r="E77" i="2"/>
  <c r="E106" i="2"/>
  <c r="F86" i="1"/>
  <c r="G86" i="1" s="1"/>
  <c r="I86" i="1" s="1"/>
  <c r="E75" i="2"/>
  <c r="F96" i="1"/>
  <c r="G96" i="1" s="1"/>
  <c r="I96" i="1" s="1"/>
  <c r="E109" i="2"/>
  <c r="F89" i="1"/>
  <c r="G89" i="1" s="1"/>
  <c r="I89" i="1" s="1"/>
  <c r="F99" i="1"/>
  <c r="G99" i="1" s="1"/>
  <c r="I99" i="1" s="1"/>
  <c r="E114" i="2"/>
  <c r="F108" i="1"/>
  <c r="G108" i="1" s="1"/>
  <c r="K108" i="1" s="1"/>
  <c r="E79" i="2"/>
  <c r="E16" i="2"/>
  <c r="F26" i="1"/>
  <c r="G26" i="1" s="1"/>
  <c r="I26" i="1" s="1"/>
  <c r="E57" i="2"/>
  <c r="F67" i="1"/>
  <c r="G67" i="1" s="1"/>
  <c r="I67" i="1" s="1"/>
  <c r="F139" i="1"/>
  <c r="G139" i="1" s="1"/>
  <c r="K139" i="1" s="1"/>
  <c r="E100" i="2"/>
  <c r="F109" i="1"/>
  <c r="G109" i="1" s="1"/>
  <c r="K109" i="1" s="1"/>
  <c r="E122" i="2"/>
  <c r="E117" i="2"/>
  <c r="F103" i="1"/>
  <c r="G103" i="1" s="1"/>
  <c r="I103" i="1" s="1"/>
  <c r="F104" i="1"/>
  <c r="G104" i="1" s="1"/>
  <c r="I104" i="1" s="1"/>
  <c r="E118" i="2"/>
  <c r="E67" i="2"/>
  <c r="F77" i="1"/>
  <c r="G77" i="1" s="1"/>
  <c r="I77" i="1" s="1"/>
  <c r="K120" i="1"/>
  <c r="C12" i="1"/>
  <c r="C11" i="1"/>
  <c r="O157" i="1" l="1"/>
  <c r="O156" i="1"/>
  <c r="O84" i="1"/>
  <c r="O109" i="1"/>
  <c r="O78" i="1"/>
  <c r="O76" i="1"/>
  <c r="O145" i="1"/>
  <c r="O77" i="1"/>
  <c r="O118" i="1"/>
  <c r="O74" i="1"/>
  <c r="O143" i="1"/>
  <c r="O137" i="1"/>
  <c r="O96" i="1"/>
  <c r="O75" i="1"/>
  <c r="O152" i="1"/>
  <c r="O114" i="1"/>
  <c r="O112" i="1"/>
  <c r="O150" i="1"/>
  <c r="O104" i="1"/>
  <c r="O89" i="1"/>
  <c r="O128" i="1"/>
  <c r="O121" i="1"/>
  <c r="O86" i="1"/>
  <c r="O115" i="1"/>
  <c r="O125" i="1"/>
  <c r="O81" i="1"/>
  <c r="O90" i="1"/>
  <c r="O120" i="1"/>
  <c r="O99" i="1"/>
  <c r="O149" i="1"/>
  <c r="O134" i="1"/>
  <c r="O67" i="1"/>
  <c r="O138" i="1"/>
  <c r="O105" i="1"/>
  <c r="O124" i="1"/>
  <c r="O107" i="1"/>
  <c r="O66" i="1"/>
  <c r="O142" i="1"/>
  <c r="O103" i="1"/>
  <c r="O131" i="1"/>
  <c r="O97" i="1"/>
  <c r="O155" i="1"/>
  <c r="O80" i="1"/>
  <c r="O92" i="1"/>
  <c r="O135" i="1"/>
  <c r="O151" i="1"/>
  <c r="O85" i="1"/>
  <c r="O144" i="1"/>
  <c r="O79" i="1"/>
  <c r="O68" i="1"/>
  <c r="O108" i="1"/>
  <c r="O154" i="1"/>
  <c r="O87" i="1"/>
  <c r="O147" i="1"/>
  <c r="O82" i="1"/>
  <c r="O88" i="1"/>
  <c r="O126" i="1"/>
  <c r="O106" i="1"/>
  <c r="O130" i="1"/>
  <c r="O93" i="1"/>
  <c r="O139" i="1"/>
  <c r="O129" i="1"/>
  <c r="O132" i="1"/>
  <c r="O146" i="1"/>
  <c r="O123" i="1"/>
  <c r="O100" i="1"/>
  <c r="O69" i="1"/>
  <c r="O122" i="1"/>
  <c r="O91" i="1"/>
  <c r="O83" i="1"/>
  <c r="O95" i="1"/>
  <c r="O140" i="1"/>
  <c r="O113" i="1"/>
  <c r="O65" i="1"/>
  <c r="O70" i="1"/>
  <c r="O73" i="1"/>
  <c r="O101" i="1"/>
  <c r="O98" i="1"/>
  <c r="O102" i="1"/>
  <c r="O127" i="1"/>
  <c r="O148" i="1"/>
  <c r="O94" i="1"/>
  <c r="O72" i="1"/>
  <c r="O71" i="1"/>
  <c r="C15" i="1"/>
  <c r="O117" i="1"/>
  <c r="O153" i="1"/>
  <c r="O110" i="1"/>
  <c r="O141" i="1"/>
  <c r="O116" i="1"/>
  <c r="O64" i="1"/>
  <c r="O111" i="1"/>
  <c r="O136" i="1"/>
  <c r="O133" i="1"/>
  <c r="O119" i="1"/>
  <c r="C16" i="1"/>
  <c r="D18" i="1" s="1"/>
  <c r="J135" i="1"/>
  <c r="F18" i="1" l="1"/>
  <c r="F19" i="1" s="1"/>
  <c r="C18" i="1"/>
</calcChain>
</file>

<file path=xl/sharedStrings.xml><?xml version="1.0" encoding="utf-8"?>
<sst xmlns="http://schemas.openxmlformats.org/spreadsheetml/2006/main" count="1210" uniqueCount="567">
  <si>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</si>
  <si>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</si>
  <si>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</si>
  <si>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</si>
  <si>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</si>
  <si>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</si>
  <si>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</si>
  <si>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</si>
  <si>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</si>
  <si>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</si>
  <si>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</si>
  <si>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</si>
  <si>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</si>
  <si>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</si>
  <si>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</si>
  <si>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</si>
  <si>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</si>
  <si>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</si>
  <si>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</si>
  <si>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</si>
  <si>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</si>
  <si>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</si>
  <si>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</si>
  <si>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</si>
  <si>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</si>
  <si>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</si>
  <si>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</si>
  <si>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Diethelm R</t>
  </si>
  <si>
    <t>BBSAG Bull.3</t>
  </si>
  <si>
    <t>B</t>
  </si>
  <si>
    <t>v</t>
  </si>
  <si>
    <t>Peter H</t>
  </si>
  <si>
    <t>BBSAG Bull.22</t>
  </si>
  <si>
    <t>phe</t>
  </si>
  <si>
    <t>BBSAG Bull.87</t>
  </si>
  <si>
    <t>pg</t>
  </si>
  <si>
    <t>BAV-M 56</t>
  </si>
  <si>
    <t>K</t>
  </si>
  <si>
    <t>BBSAG Bull.100</t>
  </si>
  <si>
    <t>BBSAG Bull.103</t>
  </si>
  <si>
    <t>BBSAG Bull.104</t>
  </si>
  <si>
    <t>BBSAG Bull.108</t>
  </si>
  <si>
    <t>Misc</t>
  </si>
  <si>
    <t>IBVS 5493</t>
  </si>
  <si>
    <t>IBVS 5592</t>
  </si>
  <si>
    <t>IBVS 5643</t>
  </si>
  <si>
    <t>EA/D:</t>
  </si>
  <si>
    <t>IBVS</t>
  </si>
  <si>
    <t>B.V.Kukarkin PZ 3.30</t>
  </si>
  <si>
    <t>R.Prager KVBB 6.41</t>
  </si>
  <si>
    <t>R.Prager KVBB 6.52</t>
  </si>
  <si>
    <t>B.V.Kukarkin PZ 3.93</t>
  </si>
  <si>
    <t>W.Zessewitsch IODE 4.2.56</t>
  </si>
  <si>
    <t>F.Lause AN 260.291</t>
  </si>
  <si>
    <t>S.Gaposchkin HB 902.22</t>
  </si>
  <si>
    <t>F.Lause AN 277.41</t>
  </si>
  <si>
    <t>S.Gaposchkin HA 113.74</t>
  </si>
  <si>
    <t>A.Soloviev PZ 8.281</t>
  </si>
  <si>
    <t>J.Pagaczewski SAC 23.85</t>
  </si>
  <si>
    <t>S.Kaho BTOK 49.385</t>
  </si>
  <si>
    <t>H.Huth MVS 2.123</t>
  </si>
  <si>
    <t>R.H.Koch AJ 68.785</t>
  </si>
  <si>
    <t>K.H„ussler HABZ 92</t>
  </si>
  <si>
    <t>W.Quester BAVM 15</t>
  </si>
  <si>
    <t>R.Rudolph BAVM 15</t>
  </si>
  <si>
    <t>L.Bier”gel MVS 4.66</t>
  </si>
  <si>
    <t>H.Busch MVS 4.66</t>
  </si>
  <si>
    <t>W.Braune BAVM 23</t>
  </si>
  <si>
    <t>AL Gem / GSC 01356-00206</t>
  </si>
  <si>
    <t>My time zone &gt;&gt;&gt;&gt;&gt;</t>
  </si>
  <si>
    <t>(PST=8, PDT=MDT=7, MDT=CST=6, etc.)</t>
  </si>
  <si>
    <t>JD today</t>
  </si>
  <si>
    <t>New Cycle</t>
  </si>
  <si>
    <t># of data points:</t>
  </si>
  <si>
    <t>Next ToM</t>
  </si>
  <si>
    <t>IBVS 5802</t>
  </si>
  <si>
    <t>Start of linear fit &gt;&gt;&gt;&gt;&gt;&gt;&gt;&gt;&gt;&gt;&gt;&gt;&gt;&gt;&gt;&gt;&gt;&gt;&gt;&gt;&gt;</t>
  </si>
  <si>
    <t>IBVS 5843</t>
  </si>
  <si>
    <t>I</t>
  </si>
  <si>
    <t>IBVS 5875</t>
  </si>
  <si>
    <t>IBVS 5897</t>
  </si>
  <si>
    <t>II</t>
  </si>
  <si>
    <t>IBVS 5943</t>
  </si>
  <si>
    <t>Add cycle</t>
  </si>
  <si>
    <t>Old Cycle</t>
  </si>
  <si>
    <t>OEJV 0137</t>
  </si>
  <si>
    <t>IBVS 5918</t>
  </si>
  <si>
    <t>.0017</t>
  </si>
  <si>
    <t>IBVS 6010</t>
  </si>
  <si>
    <t>JAVSO..36..171</t>
  </si>
  <si>
    <t>JAVSO..37...44</t>
  </si>
  <si>
    <t>JAVSO..38..183</t>
  </si>
  <si>
    <t>JAVSO..39..177</t>
  </si>
  <si>
    <t>IBVS 6084</t>
  </si>
  <si>
    <t>IBVS 6118</t>
  </si>
  <si>
    <t>JAVSO..42..426</t>
  </si>
  <si>
    <t>JAVSO..41..122</t>
  </si>
  <si>
    <t>IBVS 6152</t>
  </si>
  <si>
    <t>IBVS 6157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</si>
  <si>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</si>
  <si>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</si>
  <si>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</si>
  <si>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</si>
  <si>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</si>
  <si>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</si>
  <si>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</si>
  <si>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</si>
  <si>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</si>
  <si>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</si>
  <si>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</si>
  <si>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</si>
  <si>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2416177.36 </t>
  </si>
  <si>
    <t> 03.03.1903 20:38 </t>
  </si>
  <si>
    <t> -0.06 </t>
  </si>
  <si>
    <t>P </t>
  </si>
  <si>
    <t> B.V.Kukarkin </t>
  </si>
  <si>
    <t> PZ 3.30 </t>
  </si>
  <si>
    <t>2416575.30 </t>
  </si>
  <si>
    <t> 04.04.1904 19:12 </t>
  </si>
  <si>
    <t> -0.04 </t>
  </si>
  <si>
    <t>2424969.30 </t>
  </si>
  <si>
    <t> 29.03.1927 19:12 </t>
  </si>
  <si>
    <t> 0.02 </t>
  </si>
  <si>
    <t> R.Prager </t>
  </si>
  <si>
    <t> KVBB 6.41 </t>
  </si>
  <si>
    <t>2424987.38 </t>
  </si>
  <si>
    <t> 16.04.1927 21:07 </t>
  </si>
  <si>
    <t> 0.01 </t>
  </si>
  <si>
    <t> KVBB 6.52 </t>
  </si>
  <si>
    <t>2425620.423 </t>
  </si>
  <si>
    <t> 08.01.1929 22:09 </t>
  </si>
  <si>
    <t> -0.006 </t>
  </si>
  <si>
    <t>V </t>
  </si>
  <si>
    <t> PZ 3.93 </t>
  </si>
  <si>
    <t>2426068.434 </t>
  </si>
  <si>
    <t> 01.04.1930 22:24 </t>
  </si>
  <si>
    <t> W.Zessewitsch </t>
  </si>
  <si>
    <t> IODE 4.2.56 </t>
  </si>
  <si>
    <t>2426324.440 </t>
  </si>
  <si>
    <t> 13.12.1930 22:33 </t>
  </si>
  <si>
    <t> -0.007 </t>
  </si>
  <si>
    <t>2427483.437 </t>
  </si>
  <si>
    <t> 14.02.1934 22:29 </t>
  </si>
  <si>
    <t> 0.005 </t>
  </si>
  <si>
    <t> F.Lause </t>
  </si>
  <si>
    <t> AN 260.291 </t>
  </si>
  <si>
    <t>2427486.233 </t>
  </si>
  <si>
    <t> 17.02.1934 17:35 </t>
  </si>
  <si>
    <t> 0.019 </t>
  </si>
  <si>
    <t>2427490.388 </t>
  </si>
  <si>
    <t> 21.02.1934 21:18 </t>
  </si>
  <si>
    <t> -0.000 </t>
  </si>
  <si>
    <t>2427543.287 </t>
  </si>
  <si>
    <t> 15.04.1934 18:53 </t>
  </si>
  <si>
    <t> 0.028 </t>
  </si>
  <si>
    <t>2427814.567 </t>
  </si>
  <si>
    <t> 12.01.1935 01:36 </t>
  </si>
  <si>
    <t>2427839.618 </t>
  </si>
  <si>
    <t> 06.02.1935 02:49 </t>
  </si>
  <si>
    <t> 0.004 </t>
  </si>
  <si>
    <t> S.Gaposchkin </t>
  </si>
  <si>
    <t> HB 902.22 </t>
  </si>
  <si>
    <t>2427842.405 </t>
  </si>
  <si>
    <t> 08.02.1935 21:43 </t>
  </si>
  <si>
    <t> 0.008 </t>
  </si>
  <si>
    <t>2427856.320 </t>
  </si>
  <si>
    <t> 22.02.1935 19:40 </t>
  </si>
  <si>
    <t> 0.010 </t>
  </si>
  <si>
    <t>2427870.237 </t>
  </si>
  <si>
    <t> 08.03.1935 17:41 </t>
  </si>
  <si>
    <t> 0.013 </t>
  </si>
  <si>
    <t>2427871.588 </t>
  </si>
  <si>
    <t> 10.03.1935 02:06 </t>
  </si>
  <si>
    <t> -0.027 </t>
  </si>
  <si>
    <t>2427888.311 </t>
  </si>
  <si>
    <t> 26.03.1935 19:27 </t>
  </si>
  <si>
    <t>2427913.366 </t>
  </si>
  <si>
    <t> 20.04.1935 20:47 </t>
  </si>
  <si>
    <t> 0.011 </t>
  </si>
  <si>
    <t>2428151.275 </t>
  </si>
  <si>
    <t> 14.12.1935 18:36 </t>
  </si>
  <si>
    <t> 0.001 </t>
  </si>
  <si>
    <t>2428497.709 </t>
  </si>
  <si>
    <t> 25.11.1936 05:00 </t>
  </si>
  <si>
    <t> -0.008 </t>
  </si>
  <si>
    <t> AN 277.41 </t>
  </si>
  <si>
    <t>2428514.408 </t>
  </si>
  <si>
    <t> 11.12.1936 21:47 </t>
  </si>
  <si>
    <t> -0.005 </t>
  </si>
  <si>
    <t>2428521.360 </t>
  </si>
  <si>
    <t> 18.12.1936 20:38 </t>
  </si>
  <si>
    <t> -0.010 </t>
  </si>
  <si>
    <t>2428525.539 </t>
  </si>
  <si>
    <t> 23.12.1936 00:56 </t>
  </si>
  <si>
    <t>2428535.285 </t>
  </si>
  <si>
    <t> 01.01.1937 18:50 </t>
  </si>
  <si>
    <t>2428599.304 </t>
  </si>
  <si>
    <t> 06.03.1937 19:17 </t>
  </si>
  <si>
    <t>2428631.293 </t>
  </si>
  <si>
    <t> 07.04.1937 19:01 </t>
  </si>
  <si>
    <t> 0.007 </t>
  </si>
  <si>
    <t>2428838.588 </t>
  </si>
  <si>
    <t> 01.11.1937 02:06 </t>
  </si>
  <si>
    <t>2428937.378 </t>
  </si>
  <si>
    <t> 07.02.1938 21:04 </t>
  </si>
  <si>
    <t> -0.002 </t>
  </si>
  <si>
    <t>2428951.291 </t>
  </si>
  <si>
    <t> 21.02.1938 18:59 </t>
  </si>
  <si>
    <t>2428955.463 </t>
  </si>
  <si>
    <t> 25.02.1938 23:06 </t>
  </si>
  <si>
    <t>2428958.245 </t>
  </si>
  <si>
    <t> 28.02.1938 17:52 </t>
  </si>
  <si>
    <t>2428962.408 </t>
  </si>
  <si>
    <t> 04.03.1938 21:47 </t>
  </si>
  <si>
    <t> -0.016 </t>
  </si>
  <si>
    <t>2428976.338 </t>
  </si>
  <si>
    <t> 18.03.1938 20:06 </t>
  </si>
  <si>
    <t> 0.000 </t>
  </si>
  <si>
    <t>2429008.328 </t>
  </si>
  <si>
    <t> 19.04.1938 19:52 </t>
  </si>
  <si>
    <t> -0.011 </t>
  </si>
  <si>
    <t>2430995.169 </t>
  </si>
  <si>
    <t> 27.09.1943 16:03 </t>
  </si>
  <si>
    <t> -0.001 </t>
  </si>
  <si>
    <t> HA 113.74 </t>
  </si>
  <si>
    <t>2432250.156 </t>
  </si>
  <si>
    <t> 05.03.1947 15:44 </t>
  </si>
  <si>
    <t> A.Soloviev </t>
  </si>
  <si>
    <t> PZ 8.281 </t>
  </si>
  <si>
    <t>2432257.116 </t>
  </si>
  <si>
    <t> 12.03.1947 14:47 </t>
  </si>
  <si>
    <t> 0.002 </t>
  </si>
  <si>
    <t>2432261.290 </t>
  </si>
  <si>
    <t> 16.03.1947 18:57 </t>
  </si>
  <si>
    <t>2432670.336 </t>
  </si>
  <si>
    <t> 28.04.1948 20:03 </t>
  </si>
  <si>
    <t> J.Pagaczewski </t>
  </si>
  <si>
    <t> SAC 23.85 </t>
  </si>
  <si>
    <t>2433018.161 </t>
  </si>
  <si>
    <t> 11.04.1949 15:51 </t>
  </si>
  <si>
    <t> -0.015 </t>
  </si>
  <si>
    <t>2433633.094 </t>
  </si>
  <si>
    <t> 17.12.1950 14:15 </t>
  </si>
  <si>
    <t> -0.054 </t>
  </si>
  <si>
    <t> S.Kaho </t>
  </si>
  <si>
    <t> BTOK 49.385 </t>
  </si>
  <si>
    <t>2436599.474 </t>
  </si>
  <si>
    <t> 30.01.1959 23:22 </t>
  </si>
  <si>
    <t> H.Huth </t>
  </si>
  <si>
    <t> MVS 2.123 </t>
  </si>
  <si>
    <t>2437339.6736 </t>
  </si>
  <si>
    <t> 09.02.1961 04:09 </t>
  </si>
  <si>
    <t> -0.0000 </t>
  </si>
  <si>
    <t>E </t>
  </si>
  <si>
    <t>?</t>
  </si>
  <si>
    <t> R.H.Koch </t>
  </si>
  <si>
    <t> AJ 68.785 </t>
  </si>
  <si>
    <t>2437349.397 </t>
  </si>
  <si>
    <t> 18.02.1961 21:31 </t>
  </si>
  <si>
    <t> K.Häussler </t>
  </si>
  <si>
    <t> HABZ 92 </t>
  </si>
  <si>
    <t>2437349.413 </t>
  </si>
  <si>
    <t> 18.02.1961 21:54 </t>
  </si>
  <si>
    <t> W.Quester </t>
  </si>
  <si>
    <t>BAVM 15 </t>
  </si>
  <si>
    <t>2437349.418 </t>
  </si>
  <si>
    <t> 18.02.1961 22:01 </t>
  </si>
  <si>
    <t> R.Rudolph </t>
  </si>
  <si>
    <t>2437648.552 </t>
  </si>
  <si>
    <t> 15.12.1961 01:14 </t>
  </si>
  <si>
    <t>2438408.240 </t>
  </si>
  <si>
    <t> 13.01.1964 17:45 </t>
  </si>
  <si>
    <t> 0.018 </t>
  </si>
  <si>
    <t>2438753.277 </t>
  </si>
  <si>
    <t> 23.12.1964 18:38 </t>
  </si>
  <si>
    <t> 0.003 </t>
  </si>
  <si>
    <t>2439180.387 </t>
  </si>
  <si>
    <t> 23.02.1966 21:17 </t>
  </si>
  <si>
    <t> L.Bierögel </t>
  </si>
  <si>
    <t> MVS 4.66 </t>
  </si>
  <si>
    <t>2439180.405 </t>
  </si>
  <si>
    <t> 23.02.1966 21:43 </t>
  </si>
  <si>
    <t> -0.009 </t>
  </si>
  <si>
    <t> H.Busch </t>
  </si>
  <si>
    <t>2439205.445 </t>
  </si>
  <si>
    <t> 20.03.1966 22:40 </t>
  </si>
  <si>
    <t> -0.014 </t>
  </si>
  <si>
    <t>2439205.461 </t>
  </si>
  <si>
    <t> 20.03.1966 23:03 </t>
  </si>
  <si>
    <t> W.Braune </t>
  </si>
  <si>
    <t>BAVM 23 </t>
  </si>
  <si>
    <t>2439528.258 </t>
  </si>
  <si>
    <t> 06.02.1967 18:11 </t>
  </si>
  <si>
    <t> 0.009 </t>
  </si>
  <si>
    <t>2439852.419 </t>
  </si>
  <si>
    <t> 27.12.1967 22:03 </t>
  </si>
  <si>
    <t> -0.012 </t>
  </si>
  <si>
    <t>2441331.428 </t>
  </si>
  <si>
    <t> 14.01.1972 22:16 </t>
  </si>
  <si>
    <t>2441434.384 </t>
  </si>
  <si>
    <t> 26.04.1972 21:12 </t>
  </si>
  <si>
    <t> R.Diethelm </t>
  </si>
  <si>
    <t> BBS 3 </t>
  </si>
  <si>
    <t>2442074.395 </t>
  </si>
  <si>
    <t> 26.01.1974 21:28 </t>
  </si>
  <si>
    <t> -0.004 </t>
  </si>
  <si>
    <t>2442454.255 </t>
  </si>
  <si>
    <t> 10.02.1975 18:07 </t>
  </si>
  <si>
    <t> 0.021 </t>
  </si>
  <si>
    <t>2442529.352 </t>
  </si>
  <si>
    <t> 26.04.1975 20:26 </t>
  </si>
  <si>
    <t> H.Peter </t>
  </si>
  <si>
    <t> BBS 22 </t>
  </si>
  <si>
    <t>2443131.786 </t>
  </si>
  <si>
    <t> 19.12.1976 06:51 </t>
  </si>
  <si>
    <t> -0.030 </t>
  </si>
  <si>
    <t> D.Ruokonen </t>
  </si>
  <si>
    <t> AOEB 6 </t>
  </si>
  <si>
    <t>2443131.792 </t>
  </si>
  <si>
    <t> 19.12.1976 07:00 </t>
  </si>
  <si>
    <t> -0.024 </t>
  </si>
  <si>
    <t> G.Wedemayer </t>
  </si>
  <si>
    <t>2443131.795 </t>
  </si>
  <si>
    <t> 19.12.1976 07:04 </t>
  </si>
  <si>
    <t> -0.021 </t>
  </si>
  <si>
    <t> G.Samolyk </t>
  </si>
  <si>
    <t>2443856.682 </t>
  </si>
  <si>
    <t> 14.12.1978 04:22 </t>
  </si>
  <si>
    <t>2444638.636 </t>
  </si>
  <si>
    <t> 03.02.1981 03:15 </t>
  </si>
  <si>
    <t>2444670.628 </t>
  </si>
  <si>
    <t> 07.03.1981 03:04 </t>
  </si>
  <si>
    <t>2445797.625 </t>
  </si>
  <si>
    <t> 07.04.1984 03:00 </t>
  </si>
  <si>
    <t>2446078.686 </t>
  </si>
  <si>
    <t> 13.01.1985 04:27 </t>
  </si>
  <si>
    <t> 0.015 </t>
  </si>
  <si>
    <t> D.Williams </t>
  </si>
  <si>
    <t>2446124.588 </t>
  </si>
  <si>
    <t> 28.02.1985 02:06 </t>
  </si>
  <si>
    <t> S.Cook </t>
  </si>
  <si>
    <t>2446149.638 </t>
  </si>
  <si>
    <t> 25.03.1985 03:18 </t>
  </si>
  <si>
    <t>2446437.633 </t>
  </si>
  <si>
    <t> 07.01.1986 03:11 </t>
  </si>
  <si>
    <t>2447208.4493 </t>
  </si>
  <si>
    <t> 16.02.1988 22:46 </t>
  </si>
  <si>
    <t> 0.0117 </t>
  </si>
  <si>
    <t> BBS 87 </t>
  </si>
  <si>
    <t>2447827.604 </t>
  </si>
  <si>
    <t> 28.10.1989 02:29 </t>
  </si>
  <si>
    <t> Moschner&amp;Kleikamp </t>
  </si>
  <si>
    <t>BAVM 56 </t>
  </si>
  <si>
    <t>2448676.3292 </t>
  </si>
  <si>
    <t> 23.02.1992 19:54 </t>
  </si>
  <si>
    <t> 0.0295 </t>
  </si>
  <si>
    <t> BBS 100 </t>
  </si>
  <si>
    <t>2449060.358 </t>
  </si>
  <si>
    <t> 13.03.1993 20:35 </t>
  </si>
  <si>
    <t> 0.049 </t>
  </si>
  <si>
    <t> BBS 103 </t>
  </si>
  <si>
    <t>2449092.351 </t>
  </si>
  <si>
    <t> 14.04.1993 20:25 </t>
  </si>
  <si>
    <t> 0.041 </t>
  </si>
  <si>
    <t> BBS 104 </t>
  </si>
  <si>
    <t>2449445.751 </t>
  </si>
  <si>
    <t> 03.04.1994 06:01 </t>
  </si>
  <si>
    <t> R.Hill </t>
  </si>
  <si>
    <t>2449779.684 </t>
  </si>
  <si>
    <t> 03.03.1995 04:24 </t>
  </si>
  <si>
    <t> 0.053 </t>
  </si>
  <si>
    <t>2449789.401 </t>
  </si>
  <si>
    <t> 12.03.1995 21:37 </t>
  </si>
  <si>
    <t> 0.030 </t>
  </si>
  <si>
    <t> BBS 108 </t>
  </si>
  <si>
    <t>2451567.5518 </t>
  </si>
  <si>
    <t> 24.01.2000 01:14 </t>
  </si>
  <si>
    <t> 0.0507 </t>
  </si>
  <si>
    <t>C </t>
  </si>
  <si>
    <t>ns</t>
  </si>
  <si>
    <t>2451930.6969 </t>
  </si>
  <si>
    <t> 21.01.2001 04:43 </t>
  </si>
  <si>
    <t> 0.0564 </t>
  </si>
  <si>
    <t> C.Hesseltine </t>
  </si>
  <si>
    <t> AOEB 12 </t>
  </si>
  <si>
    <t>2451951.559 </t>
  </si>
  <si>
    <t> 11.02.2001 01:24 </t>
  </si>
  <si>
    <t> 0.048 </t>
  </si>
  <si>
    <t> B.Manske </t>
  </si>
  <si>
    <t>2451951.5620 </t>
  </si>
  <si>
    <t> 11.02.2001 01:29 </t>
  </si>
  <si>
    <t> 0.0515 </t>
  </si>
  <si>
    <t>2451951.564 </t>
  </si>
  <si>
    <t> 11.02.2001 01:32 </t>
  </si>
  <si>
    <t> D.Weier </t>
  </si>
  <si>
    <t>2452257.6595 </t>
  </si>
  <si>
    <t> 14.12.2001 03:49 </t>
  </si>
  <si>
    <t> 0.0545 </t>
  </si>
  <si>
    <t> S.Dvorak </t>
  </si>
  <si>
    <t>2452951.9411 </t>
  </si>
  <si>
    <t> 08.11.2003 10:35 </t>
  </si>
  <si>
    <t> 0.0582 </t>
  </si>
  <si>
    <t> R.Nelson </t>
  </si>
  <si>
    <t>IBVS 5493 </t>
  </si>
  <si>
    <t>2452979.7684 </t>
  </si>
  <si>
    <t> 06.12.2003 06:26 </t>
  </si>
  <si>
    <t> 0.0587 </t>
  </si>
  <si>
    <t>2453045.1617 </t>
  </si>
  <si>
    <t> 09.02.2004 15:52 </t>
  </si>
  <si>
    <t> 0.0591 </t>
  </si>
  <si>
    <t> T.Krajci </t>
  </si>
  <si>
    <t>IBVS 5592 </t>
  </si>
  <si>
    <t>2453056.3329 </t>
  </si>
  <si>
    <t> 20.02.2004 19:59 </t>
  </si>
  <si>
    <t> 0.0996 </t>
  </si>
  <si>
    <t>o</t>
  </si>
  <si>
    <t> M.Dietrich </t>
  </si>
  <si>
    <t>BAVM 172 </t>
  </si>
  <si>
    <t>2453398.5621 </t>
  </si>
  <si>
    <t> 28.01.2005 01:29 </t>
  </si>
  <si>
    <t> 0.0595 </t>
  </si>
  <si>
    <t>2454067.7987 </t>
  </si>
  <si>
    <t> 28.11.2006 07:10 </t>
  </si>
  <si>
    <t> 0.0623 </t>
  </si>
  <si>
    <t> J.Bialozynski </t>
  </si>
  <si>
    <t>2454106.7526 </t>
  </si>
  <si>
    <t> 06.01.2007 06:03 </t>
  </si>
  <si>
    <t>-I</t>
  </si>
  <si>
    <t> W.Ogloza et al. </t>
  </si>
  <si>
    <t>IBVS 5843 </t>
  </si>
  <si>
    <t>2454127.624 </t>
  </si>
  <si>
    <t> 27.01.2007 02:58 </t>
  </si>
  <si>
    <t>19983</t>
  </si>
  <si>
    <t> 0.060 </t>
  </si>
  <si>
    <t> C.Stephan </t>
  </si>
  <si>
    <t>2454141.5406 </t>
  </si>
  <si>
    <t> 10.02.2007 00:58 </t>
  </si>
  <si>
    <t>19993</t>
  </si>
  <si>
    <t> 0.0633 </t>
  </si>
  <si>
    <t> F.Agerer </t>
  </si>
  <si>
    <t>BAVM 186 </t>
  </si>
  <si>
    <t>2454491.4655 </t>
  </si>
  <si>
    <t> 25.01.2008 23:10 </t>
  </si>
  <si>
    <t>20244.5</t>
  </si>
  <si>
    <t> 0.0665 </t>
  </si>
  <si>
    <t>V;R</t>
  </si>
  <si>
    <t> A.Liakos &amp; P.Niarchos </t>
  </si>
  <si>
    <t>IBVS 5897 </t>
  </si>
  <si>
    <t>2454497.7243 </t>
  </si>
  <si>
    <t> 01.02.2008 05:22 </t>
  </si>
  <si>
    <t>20249</t>
  </si>
  <si>
    <t> 0.0643 </t>
  </si>
  <si>
    <t>JAAVSO 36(2);171 </t>
  </si>
  <si>
    <t>2454544.3340 </t>
  </si>
  <si>
    <t> 18.03.2008 20:00 </t>
  </si>
  <si>
    <t>20282.5</t>
  </si>
  <si>
    <t> 0.0642 </t>
  </si>
  <si>
    <t>2454830.2578 </t>
  </si>
  <si>
    <t> 29.12.2008 18:11 </t>
  </si>
  <si>
    <t>20488</t>
  </si>
  <si>
    <t> 0.0679 </t>
  </si>
  <si>
    <t>BAVM 209 </t>
  </si>
  <si>
    <t>2454870.6061 </t>
  </si>
  <si>
    <t> 08.02.2009 02:32 </t>
  </si>
  <si>
    <t>20517</t>
  </si>
  <si>
    <t> 0.0674 </t>
  </si>
  <si>
    <t>JAAVSO 37(1);44 </t>
  </si>
  <si>
    <t>2454887.3015 </t>
  </si>
  <si>
    <t> 24.02.2009 19:14 </t>
  </si>
  <si>
    <t>20529</t>
  </si>
  <si>
    <t> 0.0667 </t>
  </si>
  <si>
    <t>m</t>
  </si>
  <si>
    <t>2454919.3026 </t>
  </si>
  <si>
    <t> 28.03.2009 19:15 </t>
  </si>
  <si>
    <t>20552</t>
  </si>
  <si>
    <t> 0.0670 </t>
  </si>
  <si>
    <t>2454935.3010 </t>
  </si>
  <si>
    <t> 13.04.2009 19:13 </t>
  </si>
  <si>
    <t>20563.5</t>
  </si>
  <si>
    <t> 0.0651 </t>
  </si>
  <si>
    <t>2455240.7038 </t>
  </si>
  <si>
    <t> 13.02.2010 04:53 </t>
  </si>
  <si>
    <t>20783</t>
  </si>
  <si>
    <t> 0.0691 </t>
  </si>
  <si>
    <t> N.Simmons </t>
  </si>
  <si>
    <t> JAAVSO 38;120 </t>
  </si>
  <si>
    <t>2455246.2693 </t>
  </si>
  <si>
    <t> 18.02.2010 18:27 </t>
  </si>
  <si>
    <t>20787</t>
  </si>
  <si>
    <t> 0.0692 </t>
  </si>
  <si>
    <t>IBVS 5943 </t>
  </si>
  <si>
    <t>2455257.4000 </t>
  </si>
  <si>
    <t> 01.03.2010 21:36 </t>
  </si>
  <si>
    <t>20795</t>
  </si>
  <si>
    <t> L.Šmelcer </t>
  </si>
  <si>
    <t>OEJV 0137 </t>
  </si>
  <si>
    <t>2455257.4001 </t>
  </si>
  <si>
    <t> 0.0693 </t>
  </si>
  <si>
    <t>R</t>
  </si>
  <si>
    <t>2455257.4002 </t>
  </si>
  <si>
    <t> 0.0694 </t>
  </si>
  <si>
    <t>2455264.3572 </t>
  </si>
  <si>
    <t> 08.03.2010 20:34 </t>
  </si>
  <si>
    <t>20800</t>
  </si>
  <si>
    <t> 0.0697 </t>
  </si>
  <si>
    <t>2455273.3935 </t>
  </si>
  <si>
    <t> 17.03.2010 21:26 </t>
  </si>
  <si>
    <t>20806.5</t>
  </si>
  <si>
    <t>2455521.7569 </t>
  </si>
  <si>
    <t> 21.11.2010 06:09 </t>
  </si>
  <si>
    <t>20985</t>
  </si>
  <si>
    <t> 0.0718 </t>
  </si>
  <si>
    <t> K.Menzies </t>
  </si>
  <si>
    <t> JAAVSO 39;177 </t>
  </si>
  <si>
    <t>2455623.3254 </t>
  </si>
  <si>
    <t> 02.03.2011 19:48 </t>
  </si>
  <si>
    <t>21058</t>
  </si>
  <si>
    <t> 0.0726 </t>
  </si>
  <si>
    <t> U.Schmidt </t>
  </si>
  <si>
    <t>BAVM 220 </t>
  </si>
  <si>
    <t>2455937.7718 </t>
  </si>
  <si>
    <t> 11.01.2012 06:31 </t>
  </si>
  <si>
    <t>21284</t>
  </si>
  <si>
    <t> 0.0765 </t>
  </si>
  <si>
    <t> JAAVSO 41;122 </t>
  </si>
  <si>
    <t>2456334.3053 </t>
  </si>
  <si>
    <t> 10.02.2013 19:19 </t>
  </si>
  <si>
    <t>21569</t>
  </si>
  <si>
    <t> 0.0785 </t>
  </si>
  <si>
    <t>BAVM 232 </t>
  </si>
  <si>
    <t>2456338.4771 </t>
  </si>
  <si>
    <t> 14.02.2013 23:27 </t>
  </si>
  <si>
    <t> 0.0763 </t>
  </si>
  <si>
    <t>2456620.9214 </t>
  </si>
  <si>
    <t> 24.11.2013 10:06 </t>
  </si>
  <si>
    <t> 0.0789 </t>
  </si>
  <si>
    <t> JAAVSO 42;426 </t>
  </si>
  <si>
    <t>2456657.0961 </t>
  </si>
  <si>
    <t> 30.12.2013 14:18 </t>
  </si>
  <si>
    <t> 0.0788 </t>
  </si>
  <si>
    <t>Rc</t>
  </si>
  <si>
    <t> K.Shiokawa </t>
  </si>
  <si>
    <t>VSB 56 </t>
  </si>
  <si>
    <t>2456690.4907 </t>
  </si>
  <si>
    <t> 01.02.2014 23:46 </t>
  </si>
  <si>
    <t> 0.0812 </t>
  </si>
  <si>
    <t>BAVM 234 </t>
  </si>
  <si>
    <t>2457070.2835 </t>
  </si>
  <si>
    <t> 16.02.2015 18:48 </t>
  </si>
  <si>
    <t> 0.0386 </t>
  </si>
  <si>
    <t>BAVM 241 (=IBVS 6157) </t>
  </si>
  <si>
    <t>2457074.5012 </t>
  </si>
  <si>
    <t> 21.02.2015 00:01 </t>
  </si>
  <si>
    <t> 0.0823 </t>
  </si>
  <si>
    <t>BAVM 239 </t>
  </si>
  <si>
    <t>BAD?</t>
  </si>
  <si>
    <t>OEJV 0179</t>
  </si>
  <si>
    <t>JAVSO..44…69</t>
  </si>
  <si>
    <t>JAVSO..45..215</t>
  </si>
  <si>
    <t>JAVSO..46…79 (2018)</t>
  </si>
  <si>
    <t>JAVSO..48…87</t>
  </si>
  <si>
    <t>JAVSO 49, 108</t>
  </si>
  <si>
    <t>JAVSO 49, 256</t>
  </si>
  <si>
    <t>JAVSO, 50, 133</t>
  </si>
  <si>
    <t>JAAVSO, 50, 255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</si>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</sst>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6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83">
    <xf numFmtId="0" fontId="0" fillId="0" borderId="0" xfId="0" applyAlignment="1"/>
    <xf numFmtId="0" fontId="3" fillId="0" borderId="0" xfId="0" applyFont="1" applyAlignment="1"/>
    <xf numFmtId="0" fontId="4" fillId="0" borderId="9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7" fillId="0" borderId="0" xfId="0" applyFont="1" applyAlignment="1"/>
    <xf numFmtId="0" fontId="0" fillId="0" borderId="0" xfId="0">
      <alignment vertical="top"/>
    </xf>
    <xf numFmtId="0" fontId="0" fillId="0" borderId="0" xfId="0" applyAlignment="1">
      <alignment horizontal="left"/>
    </xf>
    <xf numFmtId="0" fontId="8" fillId="0" borderId="0" xfId="0" applyFont="1">
      <alignment vertical="top"/>
    </xf>
    <xf numFmtId="0" fontId="9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10" fillId="0" borderId="0" xfId="0" applyFont="1">
      <alignment vertical="top"/>
    </xf>
    <xf numFmtId="22" fontId="7" fillId="0" borderId="0" xfId="0" applyNumberFormat="1" applyFont="1">
      <alignment vertical="top"/>
    </xf>
    <xf numFmtId="0" fontId="11" fillId="0" borderId="0" xfId="0" applyFont="1" applyAlignme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13" fillId="0" borderId="0" xfId="38" applyAlignment="1" applyProtection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0" fillId="0" borderId="0" xfId="0" quotePrefix="1">
      <alignment vertical="top"/>
    </xf>
    <xf numFmtId="0" fontId="5" fillId="24" borderId="16" xfId="0" applyFont="1" applyFill="1" applyBorder="1" applyAlignment="1">
      <alignment horizontal="left" vertical="top" wrapText="1" indent="1"/>
    </xf>
    <xf numFmtId="0" fontId="5" fillId="24" borderId="16" xfId="0" applyFont="1" applyFill="1" applyBorder="1" applyAlignment="1">
      <alignment horizontal="center" vertical="top" wrapText="1"/>
    </xf>
    <xf numFmtId="0" fontId="5" fillId="24" borderId="16" xfId="0" applyFont="1" applyFill="1" applyBorder="1" applyAlignment="1">
      <alignment horizontal="right" vertical="top" wrapText="1"/>
    </xf>
    <xf numFmtId="0" fontId="13" fillId="24" borderId="16" xfId="38" applyFill="1" applyBorder="1" applyAlignment="1" applyProtection="1">
      <alignment horizontal="right" vertical="top" wrapText="1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42" applyFont="1" applyAlignment="1">
      <alignment horizontal="left" vertical="center"/>
    </xf>
    <xf numFmtId="0" fontId="33" fillId="0" borderId="0" xfId="42" applyFont="1" applyAlignment="1">
      <alignment horizontal="center" vertical="center"/>
    </xf>
    <xf numFmtId="0" fontId="33" fillId="0" borderId="0" xfId="42" applyFont="1" applyAlignment="1">
      <alignment horizontal="left"/>
    </xf>
    <xf numFmtId="0" fontId="33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34" fillId="0" borderId="0" xfId="42" applyFont="1" applyAlignment="1">
      <alignment horizontal="center"/>
    </xf>
    <xf numFmtId="0" fontId="34" fillId="0" borderId="0" xfId="42" applyFont="1"/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166" fontId="35" fillId="0" borderId="0" xfId="0" applyNumberFormat="1" applyFont="1" applyAlignment="1">
      <alignment horizontal="left" vertical="center" wrapText="1"/>
    </xf>
    <xf numFmtId="0" fontId="6" fillId="0" borderId="0" xfId="0" applyFont="1" applyAlignment="1"/>
    <xf numFmtId="0" fontId="4" fillId="0" borderId="0" xfId="0" applyFont="1" applyAlignment="1"/>
    <xf numFmtId="0" fontId="6" fillId="0" borderId="17" xfId="0" applyFont="1" applyBorder="1" applyAlignment="1"/>
    <xf numFmtId="0" fontId="6" fillId="0" borderId="8" xfId="0" applyFont="1" applyBorder="1" applyAlignment="1"/>
    <xf numFmtId="0" fontId="6" fillId="0" borderId="0" xfId="0" applyFont="1">
      <alignment vertical="top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>
      <alignment vertical="top"/>
    </xf>
    <xf numFmtId="0" fontId="6" fillId="0" borderId="8" xfId="0" applyFont="1" applyBorder="1">
      <alignment vertical="top"/>
    </xf>
    <xf numFmtId="22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 Gem - O-C Diagr.</a:t>
            </a:r>
          </a:p>
        </c:rich>
      </c:tx>
      <c:layout>
        <c:manualLayout>
          <c:xMode val="edge"/>
          <c:yMode val="edge"/>
          <c:x val="0.37337696424310596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997373104238"/>
          <c:y val="0.19697636398308196"/>
          <c:w val="0.75041658791489008"/>
          <c:h val="0.5485034135528897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0">
                  <c:v>-5.5019499999616528E-2</c:v>
                </c:pt>
                <c:pt idx="1">
                  <c:v>-3.7830500001291512E-2</c:v>
                </c:pt>
                <c:pt idx="4">
                  <c:v>-6.4190000011876691E-3</c:v>
                </c:pt>
                <c:pt idx="7">
                  <c:v>0</c:v>
                </c:pt>
                <c:pt idx="8">
                  <c:v>5.3294999997888226E-3</c:v>
                </c:pt>
                <c:pt idx="9">
                  <c:v>1.8652499999006977E-2</c:v>
                </c:pt>
                <c:pt idx="10">
                  <c:v>-3.6300000283517875E-4</c:v>
                </c:pt>
                <c:pt idx="11">
                  <c:v>2.7773999998316867E-2</c:v>
                </c:pt>
                <c:pt idx="12">
                  <c:v>-3.2335000032617245E-3</c:v>
                </c:pt>
                <c:pt idx="14">
                  <c:v>7.9964999968069606E-3</c:v>
                </c:pt>
                <c:pt idx="15">
                  <c:v>9.6114999978453852E-3</c:v>
                </c:pt>
                <c:pt idx="16">
                  <c:v>1.3226499999291264E-2</c:v>
                </c:pt>
                <c:pt idx="18">
                  <c:v>-1.7400000069756061E-4</c:v>
                </c:pt>
                <c:pt idx="19">
                  <c:v>1.0733000002801418E-2</c:v>
                </c:pt>
                <c:pt idx="20">
                  <c:v>8.4950000018579885E-4</c:v>
                </c:pt>
                <c:pt idx="21">
                  <c:v>-8.4370000004128087E-3</c:v>
                </c:pt>
                <c:pt idx="22">
                  <c:v>-5.4990000026009511E-3</c:v>
                </c:pt>
                <c:pt idx="23">
                  <c:v>-1.0191500001383247E-2</c:v>
                </c:pt>
                <c:pt idx="24">
                  <c:v>-5.2069999983359594E-3</c:v>
                </c:pt>
                <c:pt idx="25">
                  <c:v>1.4234999980544671E-3</c:v>
                </c:pt>
                <c:pt idx="26">
                  <c:v>1.885250000123051E-2</c:v>
                </c:pt>
                <c:pt idx="27">
                  <c:v>7.0670000022801105E-3</c:v>
                </c:pt>
                <c:pt idx="28">
                  <c:v>-7.3694999991857912E-3</c:v>
                </c:pt>
                <c:pt idx="29">
                  <c:v>-2.4029999985941686E-3</c:v>
                </c:pt>
                <c:pt idx="30">
                  <c:v>-2.7879999979631975E-3</c:v>
                </c:pt>
                <c:pt idx="31">
                  <c:v>-4.8034999999799766E-3</c:v>
                </c:pt>
                <c:pt idx="32">
                  <c:v>-5.4804999999760184E-3</c:v>
                </c:pt>
                <c:pt idx="33">
                  <c:v>-1.649600000018836E-2</c:v>
                </c:pt>
                <c:pt idx="34">
                  <c:v>1.1900000026798807E-4</c:v>
                </c:pt>
                <c:pt idx="35">
                  <c:v>-1.0666499998478685E-2</c:v>
                </c:pt>
                <c:pt idx="37">
                  <c:v>-1.3715000022784807E-3</c:v>
                </c:pt>
                <c:pt idx="38">
                  <c:v>1.9360000005690381E-3</c:v>
                </c:pt>
                <c:pt idx="39">
                  <c:v>1.9204999989597127E-3</c:v>
                </c:pt>
                <c:pt idx="41">
                  <c:v>-1.522349999868311E-2</c:v>
                </c:pt>
                <c:pt idx="43">
                  <c:v>-7.5224999964120798E-3</c:v>
                </c:pt>
                <c:pt idx="48">
                  <c:v>1.2485000042943284E-3</c:v>
                </c:pt>
                <c:pt idx="52">
                  <c:v>-9.4400000016321428E-3</c:v>
                </c:pt>
                <c:pt idx="53">
                  <c:v>-1.3532999997551087E-2</c:v>
                </c:pt>
                <c:pt idx="74">
                  <c:v>2.0782500003406312E-2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85-4D47-857C-B0554D7FF05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6">
                    <c:v>0</c:v>
                  </c:pt>
                </c:numCache>
              </c:numRef>
            </c:plus>
            <c:minus>
              <c:numRef>
                <c:f>Active!$D$22:$D$44</c:f>
                <c:numCache>
                  <c:formatCode>General</c:formatCode>
                  <c:ptCount val="23"/>
                  <c:pt idx="6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2">
                  <c:v>1.6998999999486841E-2</c:v>
                </c:pt>
                <c:pt idx="3">
                  <c:v>9.598500000720378E-3</c:v>
                </c:pt>
                <c:pt idx="5">
                  <c:v>-6.4160000001720618E-3</c:v>
                </c:pt>
                <c:pt idx="6">
                  <c:v>-6.7000000017287675E-3</c:v>
                </c:pt>
                <c:pt idx="13">
                  <c:v>3.6734999994223472E-3</c:v>
                </c:pt>
                <c:pt idx="17">
                  <c:v>-2.7111999999760883E-2</c:v>
                </c:pt>
                <c:pt idx="36">
                  <c:v>-1.0445000007166527E-3</c:v>
                </c:pt>
                <c:pt idx="40">
                  <c:v>-5.5984999999054708E-3</c:v>
                </c:pt>
                <c:pt idx="42">
                  <c:v>-5.3840500004298519E-2</c:v>
                </c:pt>
                <c:pt idx="44">
                  <c:v>-4.4999978854320943E-6</c:v>
                </c:pt>
                <c:pt idx="45">
                  <c:v>-1.5974000001733657E-2</c:v>
                </c:pt>
                <c:pt idx="46">
                  <c:v>2.6000001525972039E-5</c:v>
                </c:pt>
                <c:pt idx="47">
                  <c:v>5.0259999989066273E-3</c:v>
                </c:pt>
                <c:pt idx="49">
                  <c:v>1.8427499999233987E-2</c:v>
                </c:pt>
                <c:pt idx="50">
                  <c:v>3.4795000028680079E-3</c:v>
                </c:pt>
                <c:pt idx="51">
                  <c:v>-2.7439999998023268E-2</c:v>
                </c:pt>
                <c:pt idx="54">
                  <c:v>2.4670000057085417E-3</c:v>
                </c:pt>
                <c:pt idx="55">
                  <c:v>8.9350000052945688E-3</c:v>
                </c:pt>
                <c:pt idx="56">
                  <c:v>-1.193549999879906E-2</c:v>
                </c:pt>
                <c:pt idx="57">
                  <c:v>4.2390000016894192E-3</c:v>
                </c:pt>
                <c:pt idx="58">
                  <c:v>1.1899999954039231E-3</c:v>
                </c:pt>
                <c:pt idx="59">
                  <c:v>-3.5200000056647696E-3</c:v>
                </c:pt>
                <c:pt idx="60">
                  <c:v>2.1069499998702668E-2</c:v>
                </c:pt>
                <c:pt idx="61">
                  <c:v>-1.4209500004653819E-2</c:v>
                </c:pt>
                <c:pt idx="62">
                  <c:v>-2.9780000004393514E-2</c:v>
                </c:pt>
                <c:pt idx="63">
                  <c:v>-2.3780000003171153E-2</c:v>
                </c:pt>
                <c:pt idx="64">
                  <c:v>-2.0780000006197952E-2</c:v>
                </c:pt>
                <c:pt idx="65">
                  <c:v>-2.1138500000233762E-2</c:v>
                </c:pt>
                <c:pt idx="66">
                  <c:v>6.2449999677482992E-4</c:v>
                </c:pt>
                <c:pt idx="67">
                  <c:v>-8.1610000052023679E-3</c:v>
                </c:pt>
                <c:pt idx="68">
                  <c:v>4.6540000039385632E-3</c:v>
                </c:pt>
                <c:pt idx="69">
                  <c:v>1.5276999998604879E-2</c:v>
                </c:pt>
                <c:pt idx="70">
                  <c:v>3.106500007561408E-3</c:v>
                </c:pt>
                <c:pt idx="71">
                  <c:v>9.0134999991278164E-3</c:v>
                </c:pt>
                <c:pt idx="72">
                  <c:v>-3.0560000013792887E-3</c:v>
                </c:pt>
                <c:pt idx="73">
                  <c:v>1.171500000054948E-2</c:v>
                </c:pt>
                <c:pt idx="75">
                  <c:v>2.9497499999706633E-2</c:v>
                </c:pt>
                <c:pt idx="76">
                  <c:v>4.8871500002860557E-2</c:v>
                </c:pt>
                <c:pt idx="77">
                  <c:v>4.1086000004725065E-2</c:v>
                </c:pt>
                <c:pt idx="78">
                  <c:v>4.1106999997282401E-2</c:v>
                </c:pt>
                <c:pt idx="79">
                  <c:v>5.2866999998514075E-2</c:v>
                </c:pt>
                <c:pt idx="80">
                  <c:v>3.0497499996272381E-2</c:v>
                </c:pt>
                <c:pt idx="82">
                  <c:v>5.6446000002324581E-2</c:v>
                </c:pt>
                <c:pt idx="83">
                  <c:v>4.8468500004673842E-2</c:v>
                </c:pt>
                <c:pt idx="84">
                  <c:v>5.1468500001647044E-2</c:v>
                </c:pt>
                <c:pt idx="85">
                  <c:v>5.3468500002054498E-2</c:v>
                </c:pt>
                <c:pt idx="94">
                  <c:v>6.0054499997931998E-2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85-4D47-857C-B0554D7FF05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95">
                  <c:v>6.3269500002206769E-2</c:v>
                </c:pt>
                <c:pt idx="100">
                  <c:v>6.7911999998614192E-2</c:v>
                </c:pt>
                <c:pt idx="114">
                  <c:v>7.2566999995615333E-2</c:v>
                </c:pt>
                <c:pt idx="116">
                  <c:v>7.8493499997421168E-2</c:v>
                </c:pt>
                <c:pt idx="117">
                  <c:v>7.6278000000456814E-2</c:v>
                </c:pt>
                <c:pt idx="120">
                  <c:v>8.1237500002316665E-2</c:v>
                </c:pt>
                <c:pt idx="122">
                  <c:v>8.2311499994830228E-2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5-4D47-857C-B0554D7FF05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81">
                  <c:v>5.0694500001554843E-2</c:v>
                </c:pt>
                <c:pt idx="86">
                  <c:v>5.4498500001500361E-2</c:v>
                </c:pt>
                <c:pt idx="87">
                  <c:v>5.8186999995086808E-2</c:v>
                </c:pt>
                <c:pt idx="88">
                  <c:v>5.8716999999887776E-2</c:v>
                </c:pt>
                <c:pt idx="89">
                  <c:v>5.9107499997480772E-2</c:v>
                </c:pt>
                <c:pt idx="91">
                  <c:v>5.9528500001761131E-2</c:v>
                </c:pt>
                <c:pt idx="92">
                  <c:v>6.2309999993885867E-2</c:v>
                </c:pt>
                <c:pt idx="93">
                  <c:v>5.8731999997689854E-2</c:v>
                </c:pt>
                <c:pt idx="96">
                  <c:v>6.6536749996885192E-2</c:v>
                </c:pt>
                <c:pt idx="97">
                  <c:v>6.4313499999116175E-2</c:v>
                </c:pt>
                <c:pt idx="98">
                  <c:v>6.3737396281794645E-2</c:v>
                </c:pt>
                <c:pt idx="99">
                  <c:v>6.4173749997280538E-2</c:v>
                </c:pt>
                <c:pt idx="101">
                  <c:v>6.7395499994745478E-2</c:v>
                </c:pt>
                <c:pt idx="102">
                  <c:v>6.6733500003465451E-2</c:v>
                </c:pt>
                <c:pt idx="103">
                  <c:v>6.7048000004433561E-2</c:v>
                </c:pt>
                <c:pt idx="104">
                  <c:v>6.5055249993747566E-2</c:v>
                </c:pt>
                <c:pt idx="105">
                  <c:v>6.9054500003403518E-2</c:v>
                </c:pt>
                <c:pt idx="106">
                  <c:v>6.9200500001898035E-2</c:v>
                </c:pt>
                <c:pt idx="107">
                  <c:v>6.9232499998179264E-2</c:v>
                </c:pt>
                <c:pt idx="108">
                  <c:v>6.9332499995653052E-2</c:v>
                </c:pt>
                <c:pt idx="109">
                  <c:v>6.9432500000402797E-2</c:v>
                </c:pt>
                <c:pt idx="110">
                  <c:v>6.9719999992230441E-2</c:v>
                </c:pt>
                <c:pt idx="111">
                  <c:v>6.9719999992230441E-2</c:v>
                </c:pt>
                <c:pt idx="112">
                  <c:v>6.2299749995872844E-2</c:v>
                </c:pt>
                <c:pt idx="113">
                  <c:v>7.1777500001189765E-2</c:v>
                </c:pt>
                <c:pt idx="115">
                  <c:v>7.6465999998617917E-2</c:v>
                </c:pt>
                <c:pt idx="118">
                  <c:v>7.8862499998649582E-2</c:v>
                </c:pt>
                <c:pt idx="119">
                  <c:v>7.8761500000837259E-2</c:v>
                </c:pt>
                <c:pt idx="123">
                  <c:v>8.6589000005915295E-2</c:v>
                </c:pt>
                <c:pt idx="124">
                  <c:v>8.6341250003897585E-2</c:v>
                </c:pt>
                <c:pt idx="125">
                  <c:v>9.122199999546865E-2</c:v>
                </c:pt>
                <c:pt idx="126">
                  <c:v>9.3037500002537854E-2</c:v>
                </c:pt>
                <c:pt idx="127">
                  <c:v>9.7833999992872123E-2</c:v>
                </c:pt>
                <c:pt idx="128">
                  <c:v>0.1009635000009439</c:v>
                </c:pt>
                <c:pt idx="129">
                  <c:v>0.10691599999699974</c:v>
                </c:pt>
                <c:pt idx="130">
                  <c:v>0.10764499999640975</c:v>
                </c:pt>
                <c:pt idx="131">
                  <c:v>0.10725999999704072</c:v>
                </c:pt>
                <c:pt idx="132">
                  <c:v>0.10692750000453088</c:v>
                </c:pt>
                <c:pt idx="133">
                  <c:v>0.11059000000386732</c:v>
                </c:pt>
                <c:pt idx="134">
                  <c:v>0.11198699999658857</c:v>
                </c:pt>
                <c:pt idx="135">
                  <c:v>0.1145570000007865</c:v>
                </c:pt>
                <c:pt idx="136">
                  <c:v>0.11534550000214949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85-4D47-857C-B0554D7FF05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85-4D47-857C-B0554D7FF05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85-4D47-857C-B0554D7FF05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085-4D47-857C-B0554D7FF05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43">
                  <c:v>-0.10788990861462051</c:v>
                </c:pt>
                <c:pt idx="44">
                  <c:v>-0.10088696742922117</c:v>
                </c:pt>
                <c:pt idx="45">
                  <c:v>-0.10079482346625539</c:v>
                </c:pt>
                <c:pt idx="46">
                  <c:v>-0.10079482346625539</c:v>
                </c:pt>
                <c:pt idx="47">
                  <c:v>-0.10079482346625539</c:v>
                </c:pt>
                <c:pt idx="48">
                  <c:v>-9.7964687460877817E-2</c:v>
                </c:pt>
                <c:pt idx="49">
                  <c:v>-9.0777458349546911E-2</c:v>
                </c:pt>
                <c:pt idx="50">
                  <c:v>-8.751292937590209E-2</c:v>
                </c:pt>
                <c:pt idx="51">
                  <c:v>-8.3471758428688564E-2</c:v>
                </c:pt>
                <c:pt idx="52">
                  <c:v>-8.3471758428688564E-2</c:v>
                </c:pt>
                <c:pt idx="53">
                  <c:v>-8.3234816809633697E-2</c:v>
                </c:pt>
                <c:pt idx="54">
                  <c:v>-8.3234816809633697E-2</c:v>
                </c:pt>
                <c:pt idx="55">
                  <c:v>-8.0180902608482096E-2</c:v>
                </c:pt>
                <c:pt idx="56">
                  <c:v>-7.7113824984049673E-2</c:v>
                </c:pt>
                <c:pt idx="57">
                  <c:v>-6.3121106036531788E-2</c:v>
                </c:pt>
                <c:pt idx="58">
                  <c:v>-6.2147012713750671E-2</c:v>
                </c:pt>
                <c:pt idx="59">
                  <c:v>-5.6091838004570793E-2</c:v>
                </c:pt>
                <c:pt idx="60">
                  <c:v>-5.249822344890534E-2</c:v>
                </c:pt>
                <c:pt idx="61">
                  <c:v>-5.1787398591740724E-2</c:v>
                </c:pt>
                <c:pt idx="62">
                  <c:v>-4.6087636311143154E-2</c:v>
                </c:pt>
                <c:pt idx="63">
                  <c:v>-4.6087636311143154E-2</c:v>
                </c:pt>
                <c:pt idx="64">
                  <c:v>-4.6087636311143154E-2</c:v>
                </c:pt>
                <c:pt idx="65">
                  <c:v>-3.9229492781832881E-2</c:v>
                </c:pt>
                <c:pt idx="66">
                  <c:v>-3.1831648898008741E-2</c:v>
                </c:pt>
                <c:pt idx="67">
                  <c:v>-3.1528890162549755E-2</c:v>
                </c:pt>
                <c:pt idx="68">
                  <c:v>-2.0866517305080795E-2</c:v>
                </c:pt>
                <c:pt idx="69">
                  <c:v>-1.8207505802353974E-2</c:v>
                </c:pt>
                <c:pt idx="70">
                  <c:v>-1.7773112834086724E-2</c:v>
                </c:pt>
                <c:pt idx="71">
                  <c:v>-1.753617121503187E-2</c:v>
                </c:pt>
                <c:pt idx="72">
                  <c:v>-1.4811342595900917E-2</c:v>
                </c:pt>
                <c:pt idx="73">
                  <c:v>-7.518806098323394E-3</c:v>
                </c:pt>
                <c:pt idx="74">
                  <c:v>-1.6610827383558846E-3</c:v>
                </c:pt>
                <c:pt idx="75">
                  <c:v>6.3686054629478739E-3</c:v>
                </c:pt>
                <c:pt idx="76">
                  <c:v>1.0001710288455812E-2</c:v>
                </c:pt>
                <c:pt idx="77">
                  <c:v>1.0304469023914797E-2</c:v>
                </c:pt>
                <c:pt idx="78">
                  <c:v>1.3647978537244587E-2</c:v>
                </c:pt>
                <c:pt idx="79">
                  <c:v>1.680720012464279E-2</c:v>
                </c:pt>
                <c:pt idx="80">
                  <c:v>1.689934408760857E-2</c:v>
                </c:pt>
                <c:pt idx="81">
                  <c:v>3.3722199040503997E-2</c:v>
                </c:pt>
                <c:pt idx="82">
                  <c:v>3.7157852516799539E-2</c:v>
                </c:pt>
                <c:pt idx="83">
                  <c:v>3.7355303866011935E-2</c:v>
                </c:pt>
                <c:pt idx="84">
                  <c:v>3.7355303866011935E-2</c:v>
                </c:pt>
                <c:pt idx="85">
                  <c:v>3.7355303866011935E-2</c:v>
                </c:pt>
                <c:pt idx="86">
                  <c:v>4.025125698779361E-2</c:v>
                </c:pt>
                <c:pt idx="87">
                  <c:v>4.6819805204925735E-2</c:v>
                </c:pt>
                <c:pt idx="88">
                  <c:v>4.7083073670542264E-2</c:v>
                </c:pt>
                <c:pt idx="89">
                  <c:v>4.7701754564741072E-2</c:v>
                </c:pt>
                <c:pt idx="90">
                  <c:v>4.7807061950987662E-2</c:v>
                </c:pt>
                <c:pt idx="91">
                  <c:v>5.1045264078070807E-2</c:v>
                </c:pt>
                <c:pt idx="92">
                  <c:v>5.7376870676148051E-2</c:v>
                </c:pt>
                <c:pt idx="93">
                  <c:v>5.7745446528011168E-2</c:v>
                </c:pt>
                <c:pt idx="94">
                  <c:v>5.7942897877223565E-2</c:v>
                </c:pt>
                <c:pt idx="95">
                  <c:v>5.8074532110031829E-2</c:v>
                </c:pt>
                <c:pt idx="96">
                  <c:v>6.1385133065159525E-2</c:v>
                </c:pt>
                <c:pt idx="97">
                  <c:v>6.1444368469923238E-2</c:v>
                </c:pt>
                <c:pt idx="98">
                  <c:v>6.161549297257396E-2</c:v>
                </c:pt>
                <c:pt idx="99">
                  <c:v>6.1885343149830907E-2</c:v>
                </c:pt>
                <c:pt idx="100">
                  <c:v>6.4590426634040632E-2</c:v>
                </c:pt>
                <c:pt idx="101">
                  <c:v>6.4972165909184587E-2</c:v>
                </c:pt>
                <c:pt idx="102">
                  <c:v>6.5130126988554471E-2</c:v>
                </c:pt>
                <c:pt idx="103">
                  <c:v>6.5432885724013456E-2</c:v>
                </c:pt>
                <c:pt idx="104">
                  <c:v>6.5584265091742977E-2</c:v>
                </c:pt>
                <c:pt idx="105">
                  <c:v>6.8473636501884261E-2</c:v>
                </c:pt>
                <c:pt idx="106">
                  <c:v>6.8526290195007555E-2</c:v>
                </c:pt>
                <c:pt idx="107">
                  <c:v>6.8631597581254145E-2</c:v>
                </c:pt>
                <c:pt idx="108">
                  <c:v>6.8631597581254145E-2</c:v>
                </c:pt>
                <c:pt idx="109">
                  <c:v>6.8631597581254145E-2</c:v>
                </c:pt>
                <c:pt idx="110">
                  <c:v>6.8697414697658277E-2</c:v>
                </c:pt>
                <c:pt idx="111">
                  <c:v>6.8697414697658277E-2</c:v>
                </c:pt>
                <c:pt idx="112">
                  <c:v>6.8782976948983665E-2</c:v>
                </c:pt>
                <c:pt idx="113">
                  <c:v>7.1132648004611054E-2</c:v>
                </c:pt>
                <c:pt idx="114">
                  <c:v>7.2093577904111361E-2</c:v>
                </c:pt>
                <c:pt idx="115">
                  <c:v>7.5068511565577978E-2</c:v>
                </c:pt>
                <c:pt idx="116">
                  <c:v>7.8820087200613342E-2</c:v>
                </c:pt>
                <c:pt idx="117">
                  <c:v>7.8859577470455855E-2</c:v>
                </c:pt>
                <c:pt idx="118">
                  <c:v>8.1531752396463486E-2</c:v>
                </c:pt>
                <c:pt idx="119">
                  <c:v>8.1874001401764984E-2</c:v>
                </c:pt>
                <c:pt idx="120">
                  <c:v>8.2189923560504807E-2</c:v>
                </c:pt>
                <c:pt idx="121">
                  <c:v>8.5783538116170233E-2</c:v>
                </c:pt>
                <c:pt idx="122">
                  <c:v>8.5823028386012745E-2</c:v>
                </c:pt>
                <c:pt idx="123">
                  <c:v>8.8258261692965523E-2</c:v>
                </c:pt>
                <c:pt idx="124">
                  <c:v>8.9331080690352838E-2</c:v>
                </c:pt>
                <c:pt idx="125">
                  <c:v>9.276015245500796E-2</c:v>
                </c:pt>
                <c:pt idx="126">
                  <c:v>9.5353346841330622E-2</c:v>
                </c:pt>
                <c:pt idx="127">
                  <c:v>9.9183903016050956E-2</c:v>
                </c:pt>
                <c:pt idx="128">
                  <c:v>0.10225098064048338</c:v>
                </c:pt>
                <c:pt idx="129">
                  <c:v>0.10534438511147748</c:v>
                </c:pt>
                <c:pt idx="130">
                  <c:v>0.10594990258239545</c:v>
                </c:pt>
                <c:pt idx="131">
                  <c:v>0.10608153681520371</c:v>
                </c:pt>
                <c:pt idx="132">
                  <c:v>0.10667389086284085</c:v>
                </c:pt>
                <c:pt idx="133">
                  <c:v>0.10897748993698542</c:v>
                </c:pt>
                <c:pt idx="134">
                  <c:v>0.1100042369528898</c:v>
                </c:pt>
                <c:pt idx="135">
                  <c:v>0.11237365314343845</c:v>
                </c:pt>
                <c:pt idx="136">
                  <c:v>0.11367683204824025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085-4D47-857C-B0554D7FF05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Active!$U$21:$U$983</c:f>
              <c:numCache>
                <c:formatCode>General</c:formatCode>
                <c:ptCount val="963"/>
                <c:pt idx="90">
                  <c:v>9.9599500004842412E-2</c:v>
                </c:pt>
                <c:pt idx="121">
                  <c:v>3.8626999994448852E-2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085-4D47-857C-B0554D7FF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822424"/>
        <c:axId val="1"/>
      </c:scatterChart>
      <c:valAx>
        <c:axId val="808822424"/>
        <c:scaling>
          <c:orientation val="minMax"/>
          <c:min val="18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10423697037866"/>
              <c:y val="0.869822485207100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24675324675328E-2"/>
              <c:y val="0.3875739644970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88224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AL Gem - O-C Diagr.</a:t>
            </a:r>
          </a:p>
        </c:rich>
      </c:tx>
      <c:layout>
        <c:manualLayout>
          <c:xMode val="edge"/>
          <c:yMode val="edge"/>
          <c:x val="0.37439222042139386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71518095677295"/>
          <c:y val="0.19638139399883864"/>
          <c:w val="0.73578439953304597"/>
          <c:h val="0.54382539876601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0">
                  <c:v>-5.5019499999616528E-2</c:v>
                </c:pt>
                <c:pt idx="1">
                  <c:v>-3.7830500001291512E-2</c:v>
                </c:pt>
                <c:pt idx="4">
                  <c:v>-6.4190000011876691E-3</c:v>
                </c:pt>
                <c:pt idx="7">
                  <c:v>0</c:v>
                </c:pt>
                <c:pt idx="8">
                  <c:v>5.3294999997888226E-3</c:v>
                </c:pt>
                <c:pt idx="9">
                  <c:v>1.8652499999006977E-2</c:v>
                </c:pt>
                <c:pt idx="10">
                  <c:v>-3.6300000283517875E-4</c:v>
                </c:pt>
                <c:pt idx="11">
                  <c:v>2.7773999998316867E-2</c:v>
                </c:pt>
                <c:pt idx="12">
                  <c:v>-3.2335000032617245E-3</c:v>
                </c:pt>
                <c:pt idx="14">
                  <c:v>7.9964999968069606E-3</c:v>
                </c:pt>
                <c:pt idx="15">
                  <c:v>9.6114999978453852E-3</c:v>
                </c:pt>
                <c:pt idx="16">
                  <c:v>1.3226499999291264E-2</c:v>
                </c:pt>
                <c:pt idx="18">
                  <c:v>-1.7400000069756061E-4</c:v>
                </c:pt>
                <c:pt idx="19">
                  <c:v>1.0733000002801418E-2</c:v>
                </c:pt>
                <c:pt idx="20">
                  <c:v>8.4950000018579885E-4</c:v>
                </c:pt>
                <c:pt idx="21">
                  <c:v>-8.4370000004128087E-3</c:v>
                </c:pt>
                <c:pt idx="22">
                  <c:v>-5.4990000026009511E-3</c:v>
                </c:pt>
                <c:pt idx="23">
                  <c:v>-1.0191500001383247E-2</c:v>
                </c:pt>
                <c:pt idx="24">
                  <c:v>-5.2069999983359594E-3</c:v>
                </c:pt>
                <c:pt idx="25">
                  <c:v>1.4234999980544671E-3</c:v>
                </c:pt>
                <c:pt idx="26">
                  <c:v>1.885250000123051E-2</c:v>
                </c:pt>
                <c:pt idx="27">
                  <c:v>7.0670000022801105E-3</c:v>
                </c:pt>
                <c:pt idx="28">
                  <c:v>-7.3694999991857912E-3</c:v>
                </c:pt>
                <c:pt idx="29">
                  <c:v>-2.4029999985941686E-3</c:v>
                </c:pt>
                <c:pt idx="30">
                  <c:v>-2.7879999979631975E-3</c:v>
                </c:pt>
                <c:pt idx="31">
                  <c:v>-4.8034999999799766E-3</c:v>
                </c:pt>
                <c:pt idx="32">
                  <c:v>-5.4804999999760184E-3</c:v>
                </c:pt>
                <c:pt idx="33">
                  <c:v>-1.649600000018836E-2</c:v>
                </c:pt>
                <c:pt idx="34">
                  <c:v>1.1900000026798807E-4</c:v>
                </c:pt>
                <c:pt idx="35">
                  <c:v>-1.0666499998478685E-2</c:v>
                </c:pt>
                <c:pt idx="37">
                  <c:v>-1.3715000022784807E-3</c:v>
                </c:pt>
                <c:pt idx="38">
                  <c:v>1.9360000005690381E-3</c:v>
                </c:pt>
                <c:pt idx="39">
                  <c:v>1.9204999989597127E-3</c:v>
                </c:pt>
                <c:pt idx="41">
                  <c:v>-1.522349999868311E-2</c:v>
                </c:pt>
                <c:pt idx="43">
                  <c:v>-7.5224999964120798E-3</c:v>
                </c:pt>
                <c:pt idx="48">
                  <c:v>1.2485000042943284E-3</c:v>
                </c:pt>
                <c:pt idx="52">
                  <c:v>-9.4400000016321428E-3</c:v>
                </c:pt>
                <c:pt idx="53">
                  <c:v>-1.3532999997551087E-2</c:v>
                </c:pt>
                <c:pt idx="74">
                  <c:v>2.0782500003406312E-2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77-4F9F-AD29-4F9A7DFAB0D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6">
                    <c:v>0</c:v>
                  </c:pt>
                </c:numCache>
              </c:numRef>
            </c:plus>
            <c:minus>
              <c:numRef>
                <c:f>Active!$D$22:$D$44</c:f>
                <c:numCache>
                  <c:formatCode>General</c:formatCode>
                  <c:ptCount val="23"/>
                  <c:pt idx="6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2">
                  <c:v>1.6998999999486841E-2</c:v>
                </c:pt>
                <c:pt idx="3">
                  <c:v>9.598500000720378E-3</c:v>
                </c:pt>
                <c:pt idx="5">
                  <c:v>-6.4160000001720618E-3</c:v>
                </c:pt>
                <c:pt idx="6">
                  <c:v>-6.7000000017287675E-3</c:v>
                </c:pt>
                <c:pt idx="13">
                  <c:v>3.6734999994223472E-3</c:v>
                </c:pt>
                <c:pt idx="17">
                  <c:v>-2.7111999999760883E-2</c:v>
                </c:pt>
                <c:pt idx="36">
                  <c:v>-1.0445000007166527E-3</c:v>
                </c:pt>
                <c:pt idx="40">
                  <c:v>-5.5984999999054708E-3</c:v>
                </c:pt>
                <c:pt idx="42">
                  <c:v>-5.3840500004298519E-2</c:v>
                </c:pt>
                <c:pt idx="44">
                  <c:v>-4.4999978854320943E-6</c:v>
                </c:pt>
                <c:pt idx="45">
                  <c:v>-1.5974000001733657E-2</c:v>
                </c:pt>
                <c:pt idx="46">
                  <c:v>2.6000001525972039E-5</c:v>
                </c:pt>
                <c:pt idx="47">
                  <c:v>5.0259999989066273E-3</c:v>
                </c:pt>
                <c:pt idx="49">
                  <c:v>1.8427499999233987E-2</c:v>
                </c:pt>
                <c:pt idx="50">
                  <c:v>3.4795000028680079E-3</c:v>
                </c:pt>
                <c:pt idx="51">
                  <c:v>-2.7439999998023268E-2</c:v>
                </c:pt>
                <c:pt idx="54">
                  <c:v>2.4670000057085417E-3</c:v>
                </c:pt>
                <c:pt idx="55">
                  <c:v>8.9350000052945688E-3</c:v>
                </c:pt>
                <c:pt idx="56">
                  <c:v>-1.193549999879906E-2</c:v>
                </c:pt>
                <c:pt idx="57">
                  <c:v>4.2390000016894192E-3</c:v>
                </c:pt>
                <c:pt idx="58">
                  <c:v>1.1899999954039231E-3</c:v>
                </c:pt>
                <c:pt idx="59">
                  <c:v>-3.5200000056647696E-3</c:v>
                </c:pt>
                <c:pt idx="60">
                  <c:v>2.1069499998702668E-2</c:v>
                </c:pt>
                <c:pt idx="61">
                  <c:v>-1.4209500004653819E-2</c:v>
                </c:pt>
                <c:pt idx="62">
                  <c:v>-2.9780000004393514E-2</c:v>
                </c:pt>
                <c:pt idx="63">
                  <c:v>-2.3780000003171153E-2</c:v>
                </c:pt>
                <c:pt idx="64">
                  <c:v>-2.0780000006197952E-2</c:v>
                </c:pt>
                <c:pt idx="65">
                  <c:v>-2.1138500000233762E-2</c:v>
                </c:pt>
                <c:pt idx="66">
                  <c:v>6.2449999677482992E-4</c:v>
                </c:pt>
                <c:pt idx="67">
                  <c:v>-8.1610000052023679E-3</c:v>
                </c:pt>
                <c:pt idx="68">
                  <c:v>4.6540000039385632E-3</c:v>
                </c:pt>
                <c:pt idx="69">
                  <c:v>1.5276999998604879E-2</c:v>
                </c:pt>
                <c:pt idx="70">
                  <c:v>3.106500007561408E-3</c:v>
                </c:pt>
                <c:pt idx="71">
                  <c:v>9.0134999991278164E-3</c:v>
                </c:pt>
                <c:pt idx="72">
                  <c:v>-3.0560000013792887E-3</c:v>
                </c:pt>
                <c:pt idx="73">
                  <c:v>1.171500000054948E-2</c:v>
                </c:pt>
                <c:pt idx="75">
                  <c:v>2.9497499999706633E-2</c:v>
                </c:pt>
                <c:pt idx="76">
                  <c:v>4.8871500002860557E-2</c:v>
                </c:pt>
                <c:pt idx="77">
                  <c:v>4.1086000004725065E-2</c:v>
                </c:pt>
                <c:pt idx="78">
                  <c:v>4.1106999997282401E-2</c:v>
                </c:pt>
                <c:pt idx="79">
                  <c:v>5.2866999998514075E-2</c:v>
                </c:pt>
                <c:pt idx="80">
                  <c:v>3.0497499996272381E-2</c:v>
                </c:pt>
                <c:pt idx="82">
                  <c:v>5.6446000002324581E-2</c:v>
                </c:pt>
                <c:pt idx="83">
                  <c:v>4.8468500004673842E-2</c:v>
                </c:pt>
                <c:pt idx="84">
                  <c:v>5.1468500001647044E-2</c:v>
                </c:pt>
                <c:pt idx="85">
                  <c:v>5.3468500002054498E-2</c:v>
                </c:pt>
                <c:pt idx="94">
                  <c:v>6.0054499997931998E-2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77-4F9F-AD29-4F9A7DFAB0D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95">
                  <c:v>6.3269500002206769E-2</c:v>
                </c:pt>
                <c:pt idx="100">
                  <c:v>6.7911999998614192E-2</c:v>
                </c:pt>
                <c:pt idx="114">
                  <c:v>7.2566999995615333E-2</c:v>
                </c:pt>
                <c:pt idx="116">
                  <c:v>7.8493499997421168E-2</c:v>
                </c:pt>
                <c:pt idx="117">
                  <c:v>7.6278000000456814E-2</c:v>
                </c:pt>
                <c:pt idx="120">
                  <c:v>8.1237500002316665E-2</c:v>
                </c:pt>
                <c:pt idx="122">
                  <c:v>8.2311499994830228E-2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77-4F9F-AD29-4F9A7DFAB0D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81">
                  <c:v>5.0694500001554843E-2</c:v>
                </c:pt>
                <c:pt idx="86">
                  <c:v>5.4498500001500361E-2</c:v>
                </c:pt>
                <c:pt idx="87">
                  <c:v>5.8186999995086808E-2</c:v>
                </c:pt>
                <c:pt idx="88">
                  <c:v>5.8716999999887776E-2</c:v>
                </c:pt>
                <c:pt idx="89">
                  <c:v>5.9107499997480772E-2</c:v>
                </c:pt>
                <c:pt idx="91">
                  <c:v>5.9528500001761131E-2</c:v>
                </c:pt>
                <c:pt idx="92">
                  <c:v>6.2309999993885867E-2</c:v>
                </c:pt>
                <c:pt idx="93">
                  <c:v>5.8731999997689854E-2</c:v>
                </c:pt>
                <c:pt idx="96">
                  <c:v>6.6536749996885192E-2</c:v>
                </c:pt>
                <c:pt idx="97">
                  <c:v>6.4313499999116175E-2</c:v>
                </c:pt>
                <c:pt idx="98">
                  <c:v>6.3737396281794645E-2</c:v>
                </c:pt>
                <c:pt idx="99">
                  <c:v>6.4173749997280538E-2</c:v>
                </c:pt>
                <c:pt idx="101">
                  <c:v>6.7395499994745478E-2</c:v>
                </c:pt>
                <c:pt idx="102">
                  <c:v>6.6733500003465451E-2</c:v>
                </c:pt>
                <c:pt idx="103">
                  <c:v>6.7048000004433561E-2</c:v>
                </c:pt>
                <c:pt idx="104">
                  <c:v>6.5055249993747566E-2</c:v>
                </c:pt>
                <c:pt idx="105">
                  <c:v>6.9054500003403518E-2</c:v>
                </c:pt>
                <c:pt idx="106">
                  <c:v>6.9200500001898035E-2</c:v>
                </c:pt>
                <c:pt idx="107">
                  <c:v>6.9232499998179264E-2</c:v>
                </c:pt>
                <c:pt idx="108">
                  <c:v>6.9332499995653052E-2</c:v>
                </c:pt>
                <c:pt idx="109">
                  <c:v>6.9432500000402797E-2</c:v>
                </c:pt>
                <c:pt idx="110">
                  <c:v>6.9719999992230441E-2</c:v>
                </c:pt>
                <c:pt idx="111">
                  <c:v>6.9719999992230441E-2</c:v>
                </c:pt>
                <c:pt idx="112">
                  <c:v>6.2299749995872844E-2</c:v>
                </c:pt>
                <c:pt idx="113">
                  <c:v>7.1777500001189765E-2</c:v>
                </c:pt>
                <c:pt idx="115">
                  <c:v>7.6465999998617917E-2</c:v>
                </c:pt>
                <c:pt idx="118">
                  <c:v>7.8862499998649582E-2</c:v>
                </c:pt>
                <c:pt idx="119">
                  <c:v>7.8761500000837259E-2</c:v>
                </c:pt>
                <c:pt idx="123">
                  <c:v>8.6589000005915295E-2</c:v>
                </c:pt>
                <c:pt idx="124">
                  <c:v>8.6341250003897585E-2</c:v>
                </c:pt>
                <c:pt idx="125">
                  <c:v>9.122199999546865E-2</c:v>
                </c:pt>
                <c:pt idx="126">
                  <c:v>9.3037500002537854E-2</c:v>
                </c:pt>
                <c:pt idx="127">
                  <c:v>9.7833999992872123E-2</c:v>
                </c:pt>
                <c:pt idx="128">
                  <c:v>0.1009635000009439</c:v>
                </c:pt>
                <c:pt idx="129">
                  <c:v>0.10691599999699974</c:v>
                </c:pt>
                <c:pt idx="130">
                  <c:v>0.10764499999640975</c:v>
                </c:pt>
                <c:pt idx="131">
                  <c:v>0.10725999999704072</c:v>
                </c:pt>
                <c:pt idx="132">
                  <c:v>0.10692750000453088</c:v>
                </c:pt>
                <c:pt idx="133">
                  <c:v>0.11059000000386732</c:v>
                </c:pt>
                <c:pt idx="134">
                  <c:v>0.11198699999658857</c:v>
                </c:pt>
                <c:pt idx="135">
                  <c:v>0.1145570000007865</c:v>
                </c:pt>
                <c:pt idx="136">
                  <c:v>0.11534550000214949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77-4F9F-AD29-4F9A7DFAB0D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77-4F9F-AD29-4F9A7DFAB0D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77-4F9F-AD29-4F9A7DFAB0D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7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577-4F9F-AD29-4F9A7DFAB0D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43">
                  <c:v>-0.10788990861462051</c:v>
                </c:pt>
                <c:pt idx="44">
                  <c:v>-0.10088696742922117</c:v>
                </c:pt>
                <c:pt idx="45">
                  <c:v>-0.10079482346625539</c:v>
                </c:pt>
                <c:pt idx="46">
                  <c:v>-0.10079482346625539</c:v>
                </c:pt>
                <c:pt idx="47">
                  <c:v>-0.10079482346625539</c:v>
                </c:pt>
                <c:pt idx="48">
                  <c:v>-9.7964687460877817E-2</c:v>
                </c:pt>
                <c:pt idx="49">
                  <c:v>-9.0777458349546911E-2</c:v>
                </c:pt>
                <c:pt idx="50">
                  <c:v>-8.751292937590209E-2</c:v>
                </c:pt>
                <c:pt idx="51">
                  <c:v>-8.3471758428688564E-2</c:v>
                </c:pt>
                <c:pt idx="52">
                  <c:v>-8.3471758428688564E-2</c:v>
                </c:pt>
                <c:pt idx="53">
                  <c:v>-8.3234816809633697E-2</c:v>
                </c:pt>
                <c:pt idx="54">
                  <c:v>-8.3234816809633697E-2</c:v>
                </c:pt>
                <c:pt idx="55">
                  <c:v>-8.0180902608482096E-2</c:v>
                </c:pt>
                <c:pt idx="56">
                  <c:v>-7.7113824984049673E-2</c:v>
                </c:pt>
                <c:pt idx="57">
                  <c:v>-6.3121106036531788E-2</c:v>
                </c:pt>
                <c:pt idx="58">
                  <c:v>-6.2147012713750671E-2</c:v>
                </c:pt>
                <c:pt idx="59">
                  <c:v>-5.6091838004570793E-2</c:v>
                </c:pt>
                <c:pt idx="60">
                  <c:v>-5.249822344890534E-2</c:v>
                </c:pt>
                <c:pt idx="61">
                  <c:v>-5.1787398591740724E-2</c:v>
                </c:pt>
                <c:pt idx="62">
                  <c:v>-4.6087636311143154E-2</c:v>
                </c:pt>
                <c:pt idx="63">
                  <c:v>-4.6087636311143154E-2</c:v>
                </c:pt>
                <c:pt idx="64">
                  <c:v>-4.6087636311143154E-2</c:v>
                </c:pt>
                <c:pt idx="65">
                  <c:v>-3.9229492781832881E-2</c:v>
                </c:pt>
                <c:pt idx="66">
                  <c:v>-3.1831648898008741E-2</c:v>
                </c:pt>
                <c:pt idx="67">
                  <c:v>-3.1528890162549755E-2</c:v>
                </c:pt>
                <c:pt idx="68">
                  <c:v>-2.0866517305080795E-2</c:v>
                </c:pt>
                <c:pt idx="69">
                  <c:v>-1.8207505802353974E-2</c:v>
                </c:pt>
                <c:pt idx="70">
                  <c:v>-1.7773112834086724E-2</c:v>
                </c:pt>
                <c:pt idx="71">
                  <c:v>-1.753617121503187E-2</c:v>
                </c:pt>
                <c:pt idx="72">
                  <c:v>-1.4811342595900917E-2</c:v>
                </c:pt>
                <c:pt idx="73">
                  <c:v>-7.518806098323394E-3</c:v>
                </c:pt>
                <c:pt idx="74">
                  <c:v>-1.6610827383558846E-3</c:v>
                </c:pt>
                <c:pt idx="75">
                  <c:v>6.3686054629478739E-3</c:v>
                </c:pt>
                <c:pt idx="76">
                  <c:v>1.0001710288455812E-2</c:v>
                </c:pt>
                <c:pt idx="77">
                  <c:v>1.0304469023914797E-2</c:v>
                </c:pt>
                <c:pt idx="78">
                  <c:v>1.3647978537244587E-2</c:v>
                </c:pt>
                <c:pt idx="79">
                  <c:v>1.680720012464279E-2</c:v>
                </c:pt>
                <c:pt idx="80">
                  <c:v>1.689934408760857E-2</c:v>
                </c:pt>
                <c:pt idx="81">
                  <c:v>3.3722199040503997E-2</c:v>
                </c:pt>
                <c:pt idx="82">
                  <c:v>3.7157852516799539E-2</c:v>
                </c:pt>
                <c:pt idx="83">
                  <c:v>3.7355303866011935E-2</c:v>
                </c:pt>
                <c:pt idx="84">
                  <c:v>3.7355303866011935E-2</c:v>
                </c:pt>
                <c:pt idx="85">
                  <c:v>3.7355303866011935E-2</c:v>
                </c:pt>
                <c:pt idx="86">
                  <c:v>4.025125698779361E-2</c:v>
                </c:pt>
                <c:pt idx="87">
                  <c:v>4.6819805204925735E-2</c:v>
                </c:pt>
                <c:pt idx="88">
                  <c:v>4.7083073670542264E-2</c:v>
                </c:pt>
                <c:pt idx="89">
                  <c:v>4.7701754564741072E-2</c:v>
                </c:pt>
                <c:pt idx="90">
                  <c:v>4.7807061950987662E-2</c:v>
                </c:pt>
                <c:pt idx="91">
                  <c:v>5.1045264078070807E-2</c:v>
                </c:pt>
                <c:pt idx="92">
                  <c:v>5.7376870676148051E-2</c:v>
                </c:pt>
                <c:pt idx="93">
                  <c:v>5.7745446528011168E-2</c:v>
                </c:pt>
                <c:pt idx="94">
                  <c:v>5.7942897877223565E-2</c:v>
                </c:pt>
                <c:pt idx="95">
                  <c:v>5.8074532110031829E-2</c:v>
                </c:pt>
                <c:pt idx="96">
                  <c:v>6.1385133065159525E-2</c:v>
                </c:pt>
                <c:pt idx="97">
                  <c:v>6.1444368469923238E-2</c:v>
                </c:pt>
                <c:pt idx="98">
                  <c:v>6.161549297257396E-2</c:v>
                </c:pt>
                <c:pt idx="99">
                  <c:v>6.1885343149830907E-2</c:v>
                </c:pt>
                <c:pt idx="100">
                  <c:v>6.4590426634040632E-2</c:v>
                </c:pt>
                <c:pt idx="101">
                  <c:v>6.4972165909184587E-2</c:v>
                </c:pt>
                <c:pt idx="102">
                  <c:v>6.5130126988554471E-2</c:v>
                </c:pt>
                <c:pt idx="103">
                  <c:v>6.5432885724013456E-2</c:v>
                </c:pt>
                <c:pt idx="104">
                  <c:v>6.5584265091742977E-2</c:v>
                </c:pt>
                <c:pt idx="105">
                  <c:v>6.8473636501884261E-2</c:v>
                </c:pt>
                <c:pt idx="106">
                  <c:v>6.8526290195007555E-2</c:v>
                </c:pt>
                <c:pt idx="107">
                  <c:v>6.8631597581254145E-2</c:v>
                </c:pt>
                <c:pt idx="108">
                  <c:v>6.8631597581254145E-2</c:v>
                </c:pt>
                <c:pt idx="109">
                  <c:v>6.8631597581254145E-2</c:v>
                </c:pt>
                <c:pt idx="110">
                  <c:v>6.8697414697658277E-2</c:v>
                </c:pt>
                <c:pt idx="111">
                  <c:v>6.8697414697658277E-2</c:v>
                </c:pt>
                <c:pt idx="112">
                  <c:v>6.8782976948983665E-2</c:v>
                </c:pt>
                <c:pt idx="113">
                  <c:v>7.1132648004611054E-2</c:v>
                </c:pt>
                <c:pt idx="114">
                  <c:v>7.2093577904111361E-2</c:v>
                </c:pt>
                <c:pt idx="115">
                  <c:v>7.5068511565577978E-2</c:v>
                </c:pt>
                <c:pt idx="116">
                  <c:v>7.8820087200613342E-2</c:v>
                </c:pt>
                <c:pt idx="117">
                  <c:v>7.8859577470455855E-2</c:v>
                </c:pt>
                <c:pt idx="118">
                  <c:v>8.1531752396463486E-2</c:v>
                </c:pt>
                <c:pt idx="119">
                  <c:v>8.1874001401764984E-2</c:v>
                </c:pt>
                <c:pt idx="120">
                  <c:v>8.2189923560504807E-2</c:v>
                </c:pt>
                <c:pt idx="121">
                  <c:v>8.5783538116170233E-2</c:v>
                </c:pt>
                <c:pt idx="122">
                  <c:v>8.5823028386012745E-2</c:v>
                </c:pt>
                <c:pt idx="123">
                  <c:v>8.8258261692965523E-2</c:v>
                </c:pt>
                <c:pt idx="124">
                  <c:v>8.9331080690352838E-2</c:v>
                </c:pt>
                <c:pt idx="125">
                  <c:v>9.276015245500796E-2</c:v>
                </c:pt>
                <c:pt idx="126">
                  <c:v>9.5353346841330622E-2</c:v>
                </c:pt>
                <c:pt idx="127">
                  <c:v>9.9183903016050956E-2</c:v>
                </c:pt>
                <c:pt idx="128">
                  <c:v>0.10225098064048338</c:v>
                </c:pt>
                <c:pt idx="129">
                  <c:v>0.10534438511147748</c:v>
                </c:pt>
                <c:pt idx="130">
                  <c:v>0.10594990258239545</c:v>
                </c:pt>
                <c:pt idx="131">
                  <c:v>0.10608153681520371</c:v>
                </c:pt>
                <c:pt idx="132">
                  <c:v>0.10667389086284085</c:v>
                </c:pt>
                <c:pt idx="133">
                  <c:v>0.10897748993698542</c:v>
                </c:pt>
                <c:pt idx="134">
                  <c:v>0.1100042369528898</c:v>
                </c:pt>
                <c:pt idx="135">
                  <c:v>0.11237365314343845</c:v>
                </c:pt>
                <c:pt idx="136">
                  <c:v>0.11367683204824025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77-4F9F-AD29-4F9A7DFAB0D1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Active!$F$21:$F$983</c:f>
              <c:numCache>
                <c:formatCode>General</c:formatCode>
                <c:ptCount val="963"/>
                <c:pt idx="0">
                  <c:v>-7293</c:v>
                </c:pt>
                <c:pt idx="1">
                  <c:v>-7007</c:v>
                </c:pt>
                <c:pt idx="2">
                  <c:v>-974</c:v>
                </c:pt>
                <c:pt idx="3">
                  <c:v>-961</c:v>
                </c:pt>
                <c:pt idx="4">
                  <c:v>-506</c:v>
                </c:pt>
                <c:pt idx="5">
                  <c:v>-184</c:v>
                </c:pt>
                <c:pt idx="6">
                  <c:v>0</c:v>
                </c:pt>
                <c:pt idx="7">
                  <c:v>0</c:v>
                </c:pt>
                <c:pt idx="8">
                  <c:v>833</c:v>
                </c:pt>
                <c:pt idx="9">
                  <c:v>835</c:v>
                </c:pt>
                <c:pt idx="10">
                  <c:v>838</c:v>
                </c:pt>
                <c:pt idx="11">
                  <c:v>876</c:v>
                </c:pt>
                <c:pt idx="12">
                  <c:v>1071</c:v>
                </c:pt>
                <c:pt idx="13">
                  <c:v>1089</c:v>
                </c:pt>
                <c:pt idx="14">
                  <c:v>1091</c:v>
                </c:pt>
                <c:pt idx="15">
                  <c:v>1101</c:v>
                </c:pt>
                <c:pt idx="16">
                  <c:v>1111</c:v>
                </c:pt>
                <c:pt idx="17">
                  <c:v>1112</c:v>
                </c:pt>
                <c:pt idx="18">
                  <c:v>1124</c:v>
                </c:pt>
                <c:pt idx="19">
                  <c:v>1142</c:v>
                </c:pt>
                <c:pt idx="20">
                  <c:v>1313</c:v>
                </c:pt>
                <c:pt idx="21">
                  <c:v>1562</c:v>
                </c:pt>
                <c:pt idx="22">
                  <c:v>1574</c:v>
                </c:pt>
                <c:pt idx="23">
                  <c:v>1579</c:v>
                </c:pt>
                <c:pt idx="24">
                  <c:v>1582</c:v>
                </c:pt>
                <c:pt idx="25">
                  <c:v>1589</c:v>
                </c:pt>
                <c:pt idx="26">
                  <c:v>1635</c:v>
                </c:pt>
                <c:pt idx="27">
                  <c:v>1658</c:v>
                </c:pt>
                <c:pt idx="28">
                  <c:v>1807</c:v>
                </c:pt>
                <c:pt idx="29">
                  <c:v>1878</c:v>
                </c:pt>
                <c:pt idx="30">
                  <c:v>1888</c:v>
                </c:pt>
                <c:pt idx="31">
                  <c:v>1891</c:v>
                </c:pt>
                <c:pt idx="32">
                  <c:v>1893</c:v>
                </c:pt>
                <c:pt idx="33">
                  <c:v>1896</c:v>
                </c:pt>
                <c:pt idx="34">
                  <c:v>1906</c:v>
                </c:pt>
                <c:pt idx="35">
                  <c:v>1929</c:v>
                </c:pt>
                <c:pt idx="36">
                  <c:v>3357</c:v>
                </c:pt>
                <c:pt idx="37">
                  <c:v>4259</c:v>
                </c:pt>
                <c:pt idx="38">
                  <c:v>4264</c:v>
                </c:pt>
                <c:pt idx="39">
                  <c:v>4267</c:v>
                </c:pt>
                <c:pt idx="40">
                  <c:v>4561</c:v>
                </c:pt>
                <c:pt idx="41">
                  <c:v>4811</c:v>
                </c:pt>
                <c:pt idx="42">
                  <c:v>5253</c:v>
                </c:pt>
                <c:pt idx="43">
                  <c:v>7385</c:v>
                </c:pt>
                <c:pt idx="44">
                  <c:v>7917</c:v>
                </c:pt>
                <c:pt idx="45">
                  <c:v>7924</c:v>
                </c:pt>
                <c:pt idx="46">
                  <c:v>7924</c:v>
                </c:pt>
                <c:pt idx="47">
                  <c:v>7924</c:v>
                </c:pt>
                <c:pt idx="48">
                  <c:v>8139</c:v>
                </c:pt>
                <c:pt idx="49">
                  <c:v>8685</c:v>
                </c:pt>
                <c:pt idx="50">
                  <c:v>8933</c:v>
                </c:pt>
                <c:pt idx="51">
                  <c:v>9240</c:v>
                </c:pt>
                <c:pt idx="52">
                  <c:v>9240</c:v>
                </c:pt>
                <c:pt idx="53">
                  <c:v>9258</c:v>
                </c:pt>
                <c:pt idx="54">
                  <c:v>9258</c:v>
                </c:pt>
                <c:pt idx="55">
                  <c:v>9490</c:v>
                </c:pt>
                <c:pt idx="56">
                  <c:v>9723</c:v>
                </c:pt>
                <c:pt idx="57">
                  <c:v>10786</c:v>
                </c:pt>
                <c:pt idx="58">
                  <c:v>10860</c:v>
                </c:pt>
                <c:pt idx="59">
                  <c:v>11320</c:v>
                </c:pt>
                <c:pt idx="60">
                  <c:v>11593</c:v>
                </c:pt>
                <c:pt idx="61">
                  <c:v>11647</c:v>
                </c:pt>
                <c:pt idx="62">
                  <c:v>12080</c:v>
                </c:pt>
                <c:pt idx="63">
                  <c:v>12080</c:v>
                </c:pt>
                <c:pt idx="64">
                  <c:v>12080</c:v>
                </c:pt>
                <c:pt idx="65">
                  <c:v>12601</c:v>
                </c:pt>
                <c:pt idx="66">
                  <c:v>13163</c:v>
                </c:pt>
                <c:pt idx="67">
                  <c:v>13186</c:v>
                </c:pt>
                <c:pt idx="68">
                  <c:v>13996</c:v>
                </c:pt>
                <c:pt idx="69">
                  <c:v>14198</c:v>
                </c:pt>
                <c:pt idx="70">
                  <c:v>14231</c:v>
                </c:pt>
                <c:pt idx="71">
                  <c:v>14249</c:v>
                </c:pt>
                <c:pt idx="72">
                  <c:v>14456</c:v>
                </c:pt>
                <c:pt idx="73">
                  <c:v>15010</c:v>
                </c:pt>
                <c:pt idx="74">
                  <c:v>15455</c:v>
                </c:pt>
                <c:pt idx="75">
                  <c:v>16065</c:v>
                </c:pt>
                <c:pt idx="76">
                  <c:v>16341</c:v>
                </c:pt>
                <c:pt idx="77">
                  <c:v>16364</c:v>
                </c:pt>
                <c:pt idx="78">
                  <c:v>16618</c:v>
                </c:pt>
                <c:pt idx="79">
                  <c:v>16858</c:v>
                </c:pt>
                <c:pt idx="80">
                  <c:v>16865</c:v>
                </c:pt>
                <c:pt idx="81">
                  <c:v>18143</c:v>
                </c:pt>
                <c:pt idx="82">
                  <c:v>18404</c:v>
                </c:pt>
                <c:pt idx="83">
                  <c:v>18419</c:v>
                </c:pt>
                <c:pt idx="84">
                  <c:v>18419</c:v>
                </c:pt>
                <c:pt idx="85">
                  <c:v>18419</c:v>
                </c:pt>
                <c:pt idx="86">
                  <c:v>18639</c:v>
                </c:pt>
                <c:pt idx="87">
                  <c:v>19138</c:v>
                </c:pt>
                <c:pt idx="88">
                  <c:v>19158</c:v>
                </c:pt>
                <c:pt idx="89">
                  <c:v>19205</c:v>
                </c:pt>
                <c:pt idx="90">
                  <c:v>19213</c:v>
                </c:pt>
                <c:pt idx="91">
                  <c:v>19459</c:v>
                </c:pt>
                <c:pt idx="92">
                  <c:v>19940</c:v>
                </c:pt>
                <c:pt idx="93">
                  <c:v>19968</c:v>
                </c:pt>
                <c:pt idx="94">
                  <c:v>19983</c:v>
                </c:pt>
                <c:pt idx="95">
                  <c:v>19993</c:v>
                </c:pt>
                <c:pt idx="96">
                  <c:v>20244.5</c:v>
                </c:pt>
                <c:pt idx="97">
                  <c:v>20249</c:v>
                </c:pt>
                <c:pt idx="98">
                  <c:v>20262</c:v>
                </c:pt>
                <c:pt idx="99">
                  <c:v>20282.5</c:v>
                </c:pt>
                <c:pt idx="100">
                  <c:v>20488</c:v>
                </c:pt>
                <c:pt idx="101">
                  <c:v>20517</c:v>
                </c:pt>
                <c:pt idx="102">
                  <c:v>20529</c:v>
                </c:pt>
                <c:pt idx="103">
                  <c:v>20552</c:v>
                </c:pt>
                <c:pt idx="104">
                  <c:v>20563.5</c:v>
                </c:pt>
                <c:pt idx="105">
                  <c:v>20783</c:v>
                </c:pt>
                <c:pt idx="106">
                  <c:v>20787</c:v>
                </c:pt>
                <c:pt idx="107">
                  <c:v>20795</c:v>
                </c:pt>
                <c:pt idx="108">
                  <c:v>20795</c:v>
                </c:pt>
                <c:pt idx="109">
                  <c:v>20795</c:v>
                </c:pt>
                <c:pt idx="110">
                  <c:v>20800</c:v>
                </c:pt>
                <c:pt idx="111">
                  <c:v>20800</c:v>
                </c:pt>
                <c:pt idx="112">
                  <c:v>20806.5</c:v>
                </c:pt>
                <c:pt idx="113">
                  <c:v>20985</c:v>
                </c:pt>
                <c:pt idx="114">
                  <c:v>21058</c:v>
                </c:pt>
                <c:pt idx="115">
                  <c:v>21284</c:v>
                </c:pt>
                <c:pt idx="116">
                  <c:v>21569</c:v>
                </c:pt>
                <c:pt idx="117">
                  <c:v>21572</c:v>
                </c:pt>
                <c:pt idx="118">
                  <c:v>21775</c:v>
                </c:pt>
                <c:pt idx="119">
                  <c:v>21801</c:v>
                </c:pt>
                <c:pt idx="120">
                  <c:v>21825</c:v>
                </c:pt>
                <c:pt idx="121">
                  <c:v>22098</c:v>
                </c:pt>
                <c:pt idx="122">
                  <c:v>22101</c:v>
                </c:pt>
                <c:pt idx="123">
                  <c:v>22286</c:v>
                </c:pt>
                <c:pt idx="124">
                  <c:v>22367.5</c:v>
                </c:pt>
                <c:pt idx="125">
                  <c:v>22628</c:v>
                </c:pt>
                <c:pt idx="126">
                  <c:v>22825</c:v>
                </c:pt>
                <c:pt idx="127">
                  <c:v>23116</c:v>
                </c:pt>
                <c:pt idx="128">
                  <c:v>23349</c:v>
                </c:pt>
                <c:pt idx="129">
                  <c:v>23584</c:v>
                </c:pt>
                <c:pt idx="130">
                  <c:v>23630</c:v>
                </c:pt>
                <c:pt idx="131">
                  <c:v>23640</c:v>
                </c:pt>
                <c:pt idx="132">
                  <c:v>23685</c:v>
                </c:pt>
                <c:pt idx="133">
                  <c:v>23860</c:v>
                </c:pt>
                <c:pt idx="134">
                  <c:v>23938</c:v>
                </c:pt>
                <c:pt idx="135">
                  <c:v>24118</c:v>
                </c:pt>
                <c:pt idx="136">
                  <c:v>24217</c:v>
                </c:pt>
              </c:numCache>
            </c:numRef>
          </c:xVal>
          <c:yVal>
            <c:numRef>
              <c:f>Active!$U$21:$U$983</c:f>
              <c:numCache>
                <c:formatCode>General</c:formatCode>
                <c:ptCount val="963"/>
                <c:pt idx="90">
                  <c:v>9.9599500004842412E-2</c:v>
                </c:pt>
                <c:pt idx="121">
                  <c:v>3.8626999994448852E-2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577-4F9F-AD29-4F9A7DFAB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447104"/>
        <c:axId val="1"/>
      </c:scatterChart>
      <c:valAx>
        <c:axId val="526447104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50081037277152"/>
              <c:y val="0.87020896724192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243111831442464E-2"/>
              <c:y val="0.38938176975665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4471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16</xdr:col>
      <xdr:colOff>314325</xdr:colOff>
      <xdr:row>18</xdr:row>
      <xdr:rowOff>142875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36321509-48CA-636B-FDBF-7B95A8A6A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0</xdr:row>
      <xdr:rowOff>0</xdr:rowOff>
    </xdr:from>
    <xdr:to>
      <xdr:col>25</xdr:col>
      <xdr:colOff>304800</xdr:colOff>
      <xdr:row>18</xdr:row>
      <xdr:rowOff>152400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E7B30B66-A84D-3E5D-83A8-D98E38D1E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s://www.aavso.org/ejaavso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vsolj.cetus-net.org/bulletin.html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vsolj.cetus-net.org/bulletin.html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843" TargetMode="External"/><Relationship Id="rId13" Type="http://schemas.openxmlformats.org/officeDocument/2006/relationships/hyperlink" Target="http://www.bav-astro.de/sfs/BAVM_link.php?BAVMnr=209" TargetMode="External"/><Relationship Id="rId18" Type="http://schemas.openxmlformats.org/officeDocument/2006/relationships/hyperlink" Target="http://www.konkoly.hu/cgi-bin/IBVS?5943" TargetMode="External"/><Relationship Id="rId26" Type="http://schemas.openxmlformats.org/officeDocument/2006/relationships/hyperlink" Target="http://www.bav-astro.de/sfs/BAVM_link.php?BAVMnr=232" TargetMode="External"/><Relationship Id="rId3" Type="http://schemas.openxmlformats.org/officeDocument/2006/relationships/hyperlink" Target="http://www.bav-astro.de/sfs/BAVM_link.php?BAVMnr=23" TargetMode="External"/><Relationship Id="rId21" Type="http://schemas.openxmlformats.org/officeDocument/2006/relationships/hyperlink" Target="http://var.astro.cz/oejv/issues/oejv0137.pdf" TargetMode="External"/><Relationship Id="rId7" Type="http://schemas.openxmlformats.org/officeDocument/2006/relationships/hyperlink" Target="http://www.bav-astro.de/sfs/BAVM_link.php?BAVMnr=172" TargetMode="External"/><Relationship Id="rId12" Type="http://schemas.openxmlformats.org/officeDocument/2006/relationships/hyperlink" Target="http://www.konkoly.hu/cgi-bin/IBVS?5897" TargetMode="External"/><Relationship Id="rId17" Type="http://schemas.openxmlformats.org/officeDocument/2006/relationships/hyperlink" Target="http://www.konkoly.hu/cgi-bin/IBVS?5897" TargetMode="External"/><Relationship Id="rId25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bav-astro.de/sfs/BAVM_link.php?BAVMnr=15" TargetMode="External"/><Relationship Id="rId16" Type="http://schemas.openxmlformats.org/officeDocument/2006/relationships/hyperlink" Target="http://www.konkoly.hu/cgi-bin/IBVS?5897" TargetMode="External"/><Relationship Id="rId20" Type="http://schemas.openxmlformats.org/officeDocument/2006/relationships/hyperlink" Target="http://var.astro.cz/oejv/issues/oejv0137.pdf" TargetMode="External"/><Relationship Id="rId29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bav-astro.de/sfs/BAVM_link.php?BAVMnr=15" TargetMode="External"/><Relationship Id="rId6" Type="http://schemas.openxmlformats.org/officeDocument/2006/relationships/hyperlink" Target="http://www.konkoly.hu/cgi-bin/IBVS?5592" TargetMode="External"/><Relationship Id="rId11" Type="http://schemas.openxmlformats.org/officeDocument/2006/relationships/hyperlink" Target="http://www.aavso.org/sites/default/files/jaavso/v36n2/171.pdf" TargetMode="External"/><Relationship Id="rId24" Type="http://schemas.openxmlformats.org/officeDocument/2006/relationships/hyperlink" Target="http://www.konkoly.hu/cgi-bin/IBVS?5943" TargetMode="External"/><Relationship Id="rId5" Type="http://schemas.openxmlformats.org/officeDocument/2006/relationships/hyperlink" Target="http://www.konkoly.hu/cgi-bin/IBVS?5493" TargetMode="External"/><Relationship Id="rId15" Type="http://schemas.openxmlformats.org/officeDocument/2006/relationships/hyperlink" Target="http://www.konkoly.hu/cgi-bin/IBVS?5897" TargetMode="External"/><Relationship Id="rId23" Type="http://schemas.openxmlformats.org/officeDocument/2006/relationships/hyperlink" Target="http://var.astro.cz/oejv/issues/oejv0137.pdf" TargetMode="External"/><Relationship Id="rId28" Type="http://schemas.openxmlformats.org/officeDocument/2006/relationships/hyperlink" Target="http://vsolj.cetus-net.org/vsoljno56.pdf" TargetMode="External"/><Relationship Id="rId10" Type="http://schemas.openxmlformats.org/officeDocument/2006/relationships/hyperlink" Target="http://www.konkoly.hu/cgi-bin/IBVS?5897" TargetMode="External"/><Relationship Id="rId19" Type="http://schemas.openxmlformats.org/officeDocument/2006/relationships/hyperlink" Target="http://var.astro.cz/oejv/issues/oejv0137.pdf" TargetMode="External"/><Relationship Id="rId31" Type="http://schemas.openxmlformats.org/officeDocument/2006/relationships/hyperlink" Target="http://www.bav-astro.de/sfs/BAVM_link.php?BAVMnr=239" TargetMode="External"/><Relationship Id="rId4" Type="http://schemas.openxmlformats.org/officeDocument/2006/relationships/hyperlink" Target="http://www.bav-astro.de/sfs/BAVM_link.php?BAVMnr=56" TargetMode="External"/><Relationship Id="rId9" Type="http://schemas.openxmlformats.org/officeDocument/2006/relationships/hyperlink" Target="http://www.bav-astro.de/sfs/BAVM_link.php?BAVMnr=186" TargetMode="External"/><Relationship Id="rId14" Type="http://schemas.openxmlformats.org/officeDocument/2006/relationships/hyperlink" Target="http://www.aavso.org/sites/default/files/jaavso/v37n1/44.pdf" TargetMode="External"/><Relationship Id="rId22" Type="http://schemas.openxmlformats.org/officeDocument/2006/relationships/hyperlink" Target="http://var.astro.cz/oejv/issues/oejv0137.pdf" TargetMode="External"/><Relationship Id="rId27" Type="http://schemas.openxmlformats.org/officeDocument/2006/relationships/hyperlink" Target="http://www.bav-astro.de/sfs/BAVM_link.php?BAVMnr=232" TargetMode="External"/><Relationship Id="rId30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50"/>
  <sheetViews>
    <sheetView tabSelected="1" workbookViewId="0">
      <pane xSplit="13" ySplit="22" topLeftCell="N141" activePane="bottomRight" state="frozen"/>
      <selection pane="topRight" activeCell="N1" sqref="N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.5703125" customWidth="1"/>
    <col min="2" max="2" width="5.140625" customWidth="1"/>
    <col min="3" max="3" width="14.425781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1.7109375" customWidth="1"/>
  </cols>
  <sheetData>
    <row r="1" spans="1:6" ht="20.25" x14ac:dyDescent="0.3">
      <c r="A1" s="1" t="s">
        <v>68</v>
      </c>
    </row>
    <row r="2" spans="1:6" s="56" customFormat="1" ht="12.95" customHeight="1" x14ac:dyDescent="0.2">
      <c r="A2" s="56" t="s">
        <v>25</v>
      </c>
      <c r="B2" s="3" t="s">
        <v>46</v>
      </c>
    </row>
    <row r="3" spans="1:6" s="56" customFormat="1" ht="12.95" customHeight="1" x14ac:dyDescent="0.2"/>
    <row r="4" spans="1:6" s="56" customFormat="1" ht="12.95" customHeight="1" thickTop="1" thickBot="1" x14ac:dyDescent="0.25">
      <c r="A4" s="57" t="s">
        <v>1</v>
      </c>
      <c r="C4" s="58">
        <v>26324.4467</v>
      </c>
      <c r="D4" s="59">
        <v>1.3913385</v>
      </c>
    </row>
    <row r="5" spans="1:6" s="56" customFormat="1" ht="12.95" customHeight="1" thickTop="1" x14ac:dyDescent="0.2">
      <c r="A5" s="7" t="s">
        <v>69</v>
      </c>
      <c r="B5" s="60"/>
      <c r="C5" s="8">
        <v>-9.5</v>
      </c>
      <c r="D5" s="60" t="s">
        <v>70</v>
      </c>
    </row>
    <row r="6" spans="1:6" s="56" customFormat="1" ht="12.95" customHeight="1" x14ac:dyDescent="0.2">
      <c r="A6" s="57" t="s">
        <v>2</v>
      </c>
    </row>
    <row r="7" spans="1:6" s="56" customFormat="1" ht="12.95" customHeight="1" x14ac:dyDescent="0.2">
      <c r="A7" s="56" t="s">
        <v>3</v>
      </c>
      <c r="C7" s="56">
        <f>+C4</f>
        <v>26324.4467</v>
      </c>
    </row>
    <row r="8" spans="1:6" s="56" customFormat="1" ht="12.95" customHeight="1" x14ac:dyDescent="0.2">
      <c r="A8" s="56" t="s">
        <v>4</v>
      </c>
      <c r="C8" s="56">
        <f>+D4</f>
        <v>1.3913385</v>
      </c>
    </row>
    <row r="9" spans="1:6" s="56" customFormat="1" ht="12.95" customHeight="1" x14ac:dyDescent="0.2">
      <c r="A9" s="11" t="s">
        <v>76</v>
      </c>
      <c r="B9" s="14">
        <v>120</v>
      </c>
      <c r="C9" s="32" t="str">
        <f>"F"&amp;B9</f>
        <v>F120</v>
      </c>
      <c r="D9" s="4" t="str">
        <f>"G"&amp;B9</f>
        <v>G120</v>
      </c>
    </row>
    <row r="10" spans="1:6" s="56" customFormat="1" ht="12.95" customHeight="1" thickBot="1" x14ac:dyDescent="0.25">
      <c r="A10" s="60"/>
      <c r="B10" s="60"/>
      <c r="C10" s="61" t="s">
        <v>21</v>
      </c>
      <c r="D10" s="61" t="s">
        <v>22</v>
      </c>
      <c r="E10" s="60"/>
    </row>
    <row r="11" spans="1:6" s="56" customFormat="1" ht="12.95" customHeight="1" x14ac:dyDescent="0.2">
      <c r="A11" s="60" t="s">
        <v>17</v>
      </c>
      <c r="B11" s="60"/>
      <c r="C11" s="33">
        <f ca="1">INTERCEPT(INDIRECT($D$9):G981,INDIRECT($C$9):F981)</f>
        <v>-0.20510178954351943</v>
      </c>
      <c r="D11" s="62"/>
      <c r="E11" s="60"/>
    </row>
    <row r="12" spans="1:6" s="56" customFormat="1" ht="12.95" customHeight="1" x14ac:dyDescent="0.2">
      <c r="A12" s="60" t="s">
        <v>18</v>
      </c>
      <c r="B12" s="60"/>
      <c r="C12" s="33">
        <f ca="1">SLOPE(INDIRECT($D$9):G981,INDIRECT($C$9):F981)</f>
        <v>1.3163423280825852E-5</v>
      </c>
      <c r="D12" s="62"/>
      <c r="E12" s="60"/>
    </row>
    <row r="13" spans="1:6" s="56" customFormat="1" ht="12.95" customHeight="1" x14ac:dyDescent="0.2">
      <c r="A13" s="60" t="s">
        <v>20</v>
      </c>
      <c r="B13" s="60"/>
      <c r="C13" s="62" t="s">
        <v>15</v>
      </c>
    </row>
    <row r="14" spans="1:6" s="56" customFormat="1" ht="12.95" customHeight="1" x14ac:dyDescent="0.2">
      <c r="A14" s="60"/>
      <c r="B14" s="60"/>
      <c r="C14" s="60"/>
    </row>
    <row r="15" spans="1:6" s="56" customFormat="1" ht="12.95" customHeight="1" x14ac:dyDescent="0.2">
      <c r="A15" s="10" t="s">
        <v>19</v>
      </c>
      <c r="B15" s="60"/>
      <c r="C15" s="34">
        <f ca="1">(C7+C11)+(C8+C12)*INT(MAX(F21:F3522))</f>
        <v>60018.60483133205</v>
      </c>
      <c r="E15" s="11" t="s">
        <v>83</v>
      </c>
      <c r="F15" s="8">
        <v>1</v>
      </c>
    </row>
    <row r="16" spans="1:6" s="56" customFormat="1" ht="12.95" customHeight="1" x14ac:dyDescent="0.2">
      <c r="A16" s="10" t="s">
        <v>5</v>
      </c>
      <c r="B16" s="60"/>
      <c r="C16" s="34">
        <f ca="1">+C8+C12</f>
        <v>1.3913516634232808</v>
      </c>
      <c r="E16" s="11" t="s">
        <v>71</v>
      </c>
      <c r="F16" s="33">
        <f ca="1">NOW()+15018.5+$C$5/24</f>
        <v>60308.712226967589</v>
      </c>
    </row>
    <row r="17" spans="1:21" s="56" customFormat="1" ht="12.95" customHeight="1" thickBot="1" x14ac:dyDescent="0.25">
      <c r="A17" s="11" t="s">
        <v>73</v>
      </c>
      <c r="B17" s="60"/>
      <c r="C17" s="60">
        <f>COUNT(C21:C2180)</f>
        <v>137</v>
      </c>
      <c r="E17" s="11" t="s">
        <v>84</v>
      </c>
      <c r="F17" s="33">
        <f ca="1">ROUND(2*(F16-$C$7)/$C$8,0)/2+F15</f>
        <v>24426.5</v>
      </c>
    </row>
    <row r="18" spans="1:21" s="56" customFormat="1" ht="12.95" customHeight="1" thickTop="1" thickBot="1" x14ac:dyDescent="0.25">
      <c r="A18" s="10" t="s">
        <v>6</v>
      </c>
      <c r="B18" s="60"/>
      <c r="C18" s="63">
        <f ca="1">+C15</f>
        <v>60018.60483133205</v>
      </c>
      <c r="D18" s="64">
        <f ca="1">+C16</f>
        <v>1.3913516634232808</v>
      </c>
      <c r="E18" s="11" t="s">
        <v>72</v>
      </c>
      <c r="F18" s="4">
        <f ca="1">ROUND(2*(F16-$C$15)/$C$16,0)/2+F15</f>
        <v>209.5</v>
      </c>
    </row>
    <row r="19" spans="1:21" s="56" customFormat="1" ht="12.95" customHeight="1" thickTop="1" x14ac:dyDescent="0.2">
      <c r="E19" s="11" t="s">
        <v>74</v>
      </c>
      <c r="F19" s="12">
        <f ca="1">+$C$15+$C$16*F18-15018.5-$C$5/24</f>
        <v>45291.98883815256</v>
      </c>
    </row>
    <row r="20" spans="1:21" s="56" customFormat="1" ht="12.95" customHeight="1" thickBot="1" x14ac:dyDescent="0.25">
      <c r="A20" s="61" t="s">
        <v>7</v>
      </c>
      <c r="B20" s="61" t="s">
        <v>8</v>
      </c>
      <c r="C20" s="61" t="s">
        <v>9</v>
      </c>
      <c r="D20" s="61" t="s">
        <v>14</v>
      </c>
      <c r="E20" s="61" t="s">
        <v>10</v>
      </c>
      <c r="F20" s="61" t="s">
        <v>11</v>
      </c>
      <c r="G20" s="61" t="s">
        <v>12</v>
      </c>
      <c r="H20" s="2" t="s">
        <v>35</v>
      </c>
      <c r="I20" s="2" t="s">
        <v>108</v>
      </c>
      <c r="J20" s="2" t="s">
        <v>103</v>
      </c>
      <c r="K20" s="2" t="s">
        <v>101</v>
      </c>
      <c r="L20" s="2" t="s">
        <v>47</v>
      </c>
      <c r="M20" s="2" t="s">
        <v>26</v>
      </c>
      <c r="N20" s="2" t="s">
        <v>42</v>
      </c>
      <c r="O20" s="2" t="s">
        <v>24</v>
      </c>
      <c r="P20" s="2" t="s">
        <v>23</v>
      </c>
      <c r="Q20" s="61" t="s">
        <v>16</v>
      </c>
      <c r="U20" s="31" t="s">
        <v>555</v>
      </c>
    </row>
    <row r="21" spans="1:21" s="56" customFormat="1" ht="12.95" customHeight="1" x14ac:dyDescent="0.2">
      <c r="A21" s="65" t="s">
        <v>48</v>
      </c>
      <c r="B21" s="66"/>
      <c r="C21" s="67">
        <v>16177.36</v>
      </c>
      <c r="D21" s="68"/>
      <c r="E21" s="56">
        <f t="shared" ref="E21:E52" si="0">+(C21-C$7)/C$8</f>
        <v>-7293.0395442949357</v>
      </c>
      <c r="F21" s="56">
        <f t="shared" ref="F21:F52" si="1">ROUND(2*E21,0)/2</f>
        <v>-7293</v>
      </c>
      <c r="G21" s="56">
        <f t="shared" ref="G21:G52" si="2">+C21-(C$7+F21*C$8)</f>
        <v>-5.5019499999616528E-2</v>
      </c>
      <c r="H21" s="56">
        <f>G21</f>
        <v>-5.5019499999616528E-2</v>
      </c>
      <c r="Q21" s="69">
        <f t="shared" ref="Q21:Q52" si="3">+C21-15018.5</f>
        <v>1158.8600000000006</v>
      </c>
    </row>
    <row r="22" spans="1:21" s="56" customFormat="1" ht="12.95" customHeight="1" x14ac:dyDescent="0.2">
      <c r="A22" s="66" t="s">
        <v>48</v>
      </c>
      <c r="B22" s="66"/>
      <c r="C22" s="67">
        <v>16575.3</v>
      </c>
      <c r="D22" s="68"/>
      <c r="E22" s="56">
        <f t="shared" si="0"/>
        <v>-7007.0271900044463</v>
      </c>
      <c r="F22" s="56">
        <f t="shared" si="1"/>
        <v>-7007</v>
      </c>
      <c r="G22" s="56">
        <f t="shared" si="2"/>
        <v>-3.7830500001291512E-2</v>
      </c>
      <c r="H22" s="56">
        <f>G22</f>
        <v>-3.7830500001291512E-2</v>
      </c>
      <c r="Q22" s="69">
        <f t="shared" si="3"/>
        <v>1556.7999999999993</v>
      </c>
    </row>
    <row r="23" spans="1:21" s="56" customFormat="1" ht="12.95" customHeight="1" x14ac:dyDescent="0.2">
      <c r="A23" s="66" t="s">
        <v>49</v>
      </c>
      <c r="B23" s="66"/>
      <c r="C23" s="67">
        <v>24969.3</v>
      </c>
      <c r="D23" s="68"/>
      <c r="E23" s="56">
        <f t="shared" si="0"/>
        <v>-973.98778226865795</v>
      </c>
      <c r="F23" s="56">
        <f t="shared" si="1"/>
        <v>-974</v>
      </c>
      <c r="G23" s="56">
        <f t="shared" si="2"/>
        <v>1.6998999999486841E-2</v>
      </c>
      <c r="I23" s="56">
        <f>G23</f>
        <v>1.6998999999486841E-2</v>
      </c>
      <c r="Q23" s="69">
        <f t="shared" si="3"/>
        <v>9950.7999999999993</v>
      </c>
    </row>
    <row r="24" spans="1:21" s="56" customFormat="1" ht="12.95" customHeight="1" x14ac:dyDescent="0.2">
      <c r="A24" s="66" t="s">
        <v>50</v>
      </c>
      <c r="B24" s="66"/>
      <c r="C24" s="67">
        <v>24987.38</v>
      </c>
      <c r="D24" s="68"/>
      <c r="E24" s="56">
        <f t="shared" si="0"/>
        <v>-960.99310124746739</v>
      </c>
      <c r="F24" s="56">
        <f t="shared" si="1"/>
        <v>-961</v>
      </c>
      <c r="G24" s="56">
        <f t="shared" si="2"/>
        <v>9.598500000720378E-3</v>
      </c>
      <c r="I24" s="56">
        <f>G24</f>
        <v>9.598500000720378E-3</v>
      </c>
      <c r="Q24" s="69">
        <f t="shared" si="3"/>
        <v>9968.880000000001</v>
      </c>
    </row>
    <row r="25" spans="1:21" s="56" customFormat="1" ht="12.95" customHeight="1" x14ac:dyDescent="0.2">
      <c r="A25" s="66" t="s">
        <v>51</v>
      </c>
      <c r="B25" s="66"/>
      <c r="C25" s="67">
        <v>25620.422999999999</v>
      </c>
      <c r="D25" s="68"/>
      <c r="E25" s="56">
        <f t="shared" si="0"/>
        <v>-506.00461354300302</v>
      </c>
      <c r="F25" s="56">
        <f t="shared" si="1"/>
        <v>-506</v>
      </c>
      <c r="G25" s="56">
        <f t="shared" si="2"/>
        <v>-6.4190000011876691E-3</v>
      </c>
      <c r="H25" s="56">
        <f>G25</f>
        <v>-6.4190000011876691E-3</v>
      </c>
      <c r="Q25" s="69">
        <f t="shared" si="3"/>
        <v>10601.922999999999</v>
      </c>
    </row>
    <row r="26" spans="1:21" s="56" customFormat="1" ht="12.95" customHeight="1" x14ac:dyDescent="0.2">
      <c r="A26" s="66" t="s">
        <v>52</v>
      </c>
      <c r="B26" s="66"/>
      <c r="C26" s="67">
        <v>26068.434000000001</v>
      </c>
      <c r="D26" s="68"/>
      <c r="E26" s="56">
        <f t="shared" si="0"/>
        <v>-184.00461138680436</v>
      </c>
      <c r="F26" s="56">
        <f t="shared" si="1"/>
        <v>-184</v>
      </c>
      <c r="G26" s="56">
        <f t="shared" si="2"/>
        <v>-6.4160000001720618E-3</v>
      </c>
      <c r="I26" s="56">
        <f>G26</f>
        <v>-6.4160000001720618E-3</v>
      </c>
      <c r="Q26" s="69">
        <f t="shared" si="3"/>
        <v>11049.934000000001</v>
      </c>
    </row>
    <row r="27" spans="1:21" s="56" customFormat="1" ht="12.95" customHeight="1" x14ac:dyDescent="0.2">
      <c r="A27" s="66" t="s">
        <v>52</v>
      </c>
      <c r="B27" s="66"/>
      <c r="C27" s="67">
        <v>26324.44</v>
      </c>
      <c r="D27" s="68"/>
      <c r="E27" s="56">
        <f t="shared" si="0"/>
        <v>-4.8155067955991783E-3</v>
      </c>
      <c r="F27" s="56">
        <f t="shared" si="1"/>
        <v>0</v>
      </c>
      <c r="G27" s="56">
        <f t="shared" si="2"/>
        <v>-6.7000000017287675E-3</v>
      </c>
      <c r="I27" s="56">
        <f>G27</f>
        <v>-6.7000000017287675E-3</v>
      </c>
      <c r="Q27" s="69">
        <f t="shared" si="3"/>
        <v>11305.939999999999</v>
      </c>
    </row>
    <row r="28" spans="1:21" s="56" customFormat="1" ht="12.95" customHeight="1" x14ac:dyDescent="0.2">
      <c r="A28" s="66" t="s">
        <v>13</v>
      </c>
      <c r="B28" s="66"/>
      <c r="C28" s="67">
        <v>26324.4467</v>
      </c>
      <c r="D28" s="70" t="s">
        <v>15</v>
      </c>
      <c r="E28" s="56">
        <f t="shared" si="0"/>
        <v>0</v>
      </c>
      <c r="F28" s="56">
        <f t="shared" si="1"/>
        <v>0</v>
      </c>
      <c r="G28" s="56">
        <f t="shared" si="2"/>
        <v>0</v>
      </c>
      <c r="H28" s="56">
        <f>+G28</f>
        <v>0</v>
      </c>
      <c r="Q28" s="69">
        <f t="shared" si="3"/>
        <v>11305.9467</v>
      </c>
    </row>
    <row r="29" spans="1:21" s="56" customFormat="1" ht="12.95" customHeight="1" x14ac:dyDescent="0.2">
      <c r="A29" s="66" t="s">
        <v>53</v>
      </c>
      <c r="B29" s="66"/>
      <c r="C29" s="67">
        <v>27483.437000000002</v>
      </c>
      <c r="D29" s="68"/>
      <c r="E29" s="56">
        <f t="shared" si="0"/>
        <v>833.00383048409947</v>
      </c>
      <c r="F29" s="56">
        <f t="shared" si="1"/>
        <v>833</v>
      </c>
      <c r="G29" s="56">
        <f t="shared" si="2"/>
        <v>5.3294999997888226E-3</v>
      </c>
      <c r="H29" s="56">
        <f>G29</f>
        <v>5.3294999997888226E-3</v>
      </c>
      <c r="Q29" s="69">
        <f t="shared" si="3"/>
        <v>12464.937000000002</v>
      </c>
    </row>
    <row r="30" spans="1:21" s="56" customFormat="1" ht="12.95" customHeight="1" x14ac:dyDescent="0.2">
      <c r="A30" s="66" t="s">
        <v>53</v>
      </c>
      <c r="B30" s="66"/>
      <c r="C30" s="67">
        <v>27486.233</v>
      </c>
      <c r="D30" s="68"/>
      <c r="E30" s="56">
        <f t="shared" si="0"/>
        <v>835.01340615529557</v>
      </c>
      <c r="F30" s="56">
        <f t="shared" si="1"/>
        <v>835</v>
      </c>
      <c r="G30" s="56">
        <f t="shared" si="2"/>
        <v>1.8652499999006977E-2</v>
      </c>
      <c r="H30" s="56">
        <f>G30</f>
        <v>1.8652499999006977E-2</v>
      </c>
      <c r="Q30" s="69">
        <f t="shared" si="3"/>
        <v>12467.733</v>
      </c>
    </row>
    <row r="31" spans="1:21" s="56" customFormat="1" ht="12.95" customHeight="1" x14ac:dyDescent="0.2">
      <c r="A31" s="66" t="s">
        <v>53</v>
      </c>
      <c r="B31" s="66"/>
      <c r="C31" s="67">
        <v>27490.387999999999</v>
      </c>
      <c r="D31" s="68"/>
      <c r="E31" s="56">
        <f t="shared" si="0"/>
        <v>837.99973910015319</v>
      </c>
      <c r="F31" s="56">
        <f t="shared" si="1"/>
        <v>838</v>
      </c>
      <c r="G31" s="56">
        <f t="shared" si="2"/>
        <v>-3.6300000283517875E-4</v>
      </c>
      <c r="H31" s="56">
        <f>G31</f>
        <v>-3.6300000283517875E-4</v>
      </c>
      <c r="Q31" s="69">
        <f t="shared" si="3"/>
        <v>12471.887999999999</v>
      </c>
    </row>
    <row r="32" spans="1:21" s="56" customFormat="1" ht="12.95" customHeight="1" x14ac:dyDescent="0.2">
      <c r="A32" s="66" t="s">
        <v>53</v>
      </c>
      <c r="B32" s="66"/>
      <c r="C32" s="67">
        <v>27543.287</v>
      </c>
      <c r="D32" s="71"/>
      <c r="E32" s="56">
        <f t="shared" si="0"/>
        <v>876.0199620724934</v>
      </c>
      <c r="F32" s="56">
        <f t="shared" si="1"/>
        <v>876</v>
      </c>
      <c r="G32" s="56">
        <f t="shared" si="2"/>
        <v>2.7773999998316867E-2</v>
      </c>
      <c r="H32" s="56">
        <f>G32</f>
        <v>2.7773999998316867E-2</v>
      </c>
      <c r="Q32" s="69">
        <f t="shared" si="3"/>
        <v>12524.787</v>
      </c>
    </row>
    <row r="33" spans="1:17" s="56" customFormat="1" ht="12.95" customHeight="1" x14ac:dyDescent="0.2">
      <c r="A33" s="66" t="s">
        <v>53</v>
      </c>
      <c r="B33" s="66"/>
      <c r="C33" s="67">
        <v>27814.566999999999</v>
      </c>
      <c r="D33" s="71"/>
      <c r="E33" s="56">
        <f t="shared" si="0"/>
        <v>1070.9976759789215</v>
      </c>
      <c r="F33" s="56">
        <f t="shared" si="1"/>
        <v>1071</v>
      </c>
      <c r="G33" s="56">
        <f t="shared" si="2"/>
        <v>-3.2335000032617245E-3</v>
      </c>
      <c r="H33" s="56">
        <f>G33</f>
        <v>-3.2335000032617245E-3</v>
      </c>
      <c r="Q33" s="69">
        <f t="shared" si="3"/>
        <v>12796.066999999999</v>
      </c>
    </row>
    <row r="34" spans="1:17" s="56" customFormat="1" ht="12.95" customHeight="1" x14ac:dyDescent="0.2">
      <c r="A34" s="66" t="s">
        <v>54</v>
      </c>
      <c r="B34" s="66"/>
      <c r="C34" s="67">
        <v>27839.617999999999</v>
      </c>
      <c r="D34" s="71"/>
      <c r="E34" s="56">
        <f t="shared" si="0"/>
        <v>1089.0026402633134</v>
      </c>
      <c r="F34" s="56">
        <f t="shared" si="1"/>
        <v>1089</v>
      </c>
      <c r="G34" s="56">
        <f t="shared" si="2"/>
        <v>3.6734999994223472E-3</v>
      </c>
      <c r="I34" s="56">
        <f>G34</f>
        <v>3.6734999994223472E-3</v>
      </c>
      <c r="Q34" s="69">
        <f t="shared" si="3"/>
        <v>12821.117999999999</v>
      </c>
    </row>
    <row r="35" spans="1:17" s="56" customFormat="1" ht="12.95" customHeight="1" x14ac:dyDescent="0.2">
      <c r="A35" s="66" t="s">
        <v>53</v>
      </c>
      <c r="B35" s="66"/>
      <c r="C35" s="67">
        <v>27842.404999999999</v>
      </c>
      <c r="D35" s="71"/>
      <c r="E35" s="56">
        <f t="shared" si="0"/>
        <v>1091.0057473432946</v>
      </c>
      <c r="F35" s="56">
        <f t="shared" si="1"/>
        <v>1091</v>
      </c>
      <c r="G35" s="56">
        <f t="shared" si="2"/>
        <v>7.9964999968069606E-3</v>
      </c>
      <c r="H35" s="56">
        <f>G35</f>
        <v>7.9964999968069606E-3</v>
      </c>
      <c r="Q35" s="69">
        <f t="shared" si="3"/>
        <v>12823.904999999999</v>
      </c>
    </row>
    <row r="36" spans="1:17" s="56" customFormat="1" ht="12.95" customHeight="1" x14ac:dyDescent="0.2">
      <c r="A36" s="66" t="s">
        <v>53</v>
      </c>
      <c r="B36" s="66"/>
      <c r="C36" s="67">
        <v>27856.32</v>
      </c>
      <c r="D36" s="71"/>
      <c r="E36" s="56">
        <f t="shared" si="0"/>
        <v>1101.0069080960523</v>
      </c>
      <c r="F36" s="56">
        <f t="shared" si="1"/>
        <v>1101</v>
      </c>
      <c r="G36" s="56">
        <f t="shared" si="2"/>
        <v>9.6114999978453852E-3</v>
      </c>
      <c r="H36" s="56">
        <f>G36</f>
        <v>9.6114999978453852E-3</v>
      </c>
      <c r="Q36" s="69">
        <f t="shared" si="3"/>
        <v>12837.82</v>
      </c>
    </row>
    <row r="37" spans="1:17" s="56" customFormat="1" ht="12.95" customHeight="1" x14ac:dyDescent="0.2">
      <c r="A37" s="66" t="s">
        <v>53</v>
      </c>
      <c r="B37" s="66"/>
      <c r="C37" s="67">
        <v>27870.237000000001</v>
      </c>
      <c r="D37" s="71"/>
      <c r="E37" s="56">
        <f t="shared" si="0"/>
        <v>1111.009506313525</v>
      </c>
      <c r="F37" s="56">
        <f t="shared" si="1"/>
        <v>1111</v>
      </c>
      <c r="G37" s="56">
        <f t="shared" si="2"/>
        <v>1.3226499999291264E-2</v>
      </c>
      <c r="H37" s="56">
        <f>G37</f>
        <v>1.3226499999291264E-2</v>
      </c>
      <c r="Q37" s="69">
        <f t="shared" si="3"/>
        <v>12851.737000000001</v>
      </c>
    </row>
    <row r="38" spans="1:17" s="56" customFormat="1" ht="12.95" customHeight="1" x14ac:dyDescent="0.2">
      <c r="A38" s="66" t="s">
        <v>54</v>
      </c>
      <c r="B38" s="66"/>
      <c r="C38" s="67">
        <v>27871.588</v>
      </c>
      <c r="D38" s="71"/>
      <c r="E38" s="56">
        <f t="shared" si="0"/>
        <v>1111.9805137283265</v>
      </c>
      <c r="F38" s="56">
        <f t="shared" si="1"/>
        <v>1112</v>
      </c>
      <c r="G38" s="56">
        <f t="shared" si="2"/>
        <v>-2.7111999999760883E-2</v>
      </c>
      <c r="I38" s="56">
        <f>G38</f>
        <v>-2.7111999999760883E-2</v>
      </c>
      <c r="Q38" s="69">
        <f t="shared" si="3"/>
        <v>12853.088</v>
      </c>
    </row>
    <row r="39" spans="1:17" s="56" customFormat="1" ht="12.95" customHeight="1" x14ac:dyDescent="0.2">
      <c r="A39" s="66" t="s">
        <v>53</v>
      </c>
      <c r="B39" s="66"/>
      <c r="C39" s="67">
        <v>27888.311000000002</v>
      </c>
      <c r="D39" s="71"/>
      <c r="E39" s="56">
        <f t="shared" si="0"/>
        <v>1123.9998749405706</v>
      </c>
      <c r="F39" s="56">
        <f t="shared" si="1"/>
        <v>1124</v>
      </c>
      <c r="G39" s="56">
        <f t="shared" si="2"/>
        <v>-1.7400000069756061E-4</v>
      </c>
      <c r="H39" s="56">
        <f t="shared" ref="H39:H56" si="4">G39</f>
        <v>-1.7400000069756061E-4</v>
      </c>
      <c r="Q39" s="69">
        <f t="shared" si="3"/>
        <v>12869.811000000002</v>
      </c>
    </row>
    <row r="40" spans="1:17" s="56" customFormat="1" ht="12.95" customHeight="1" x14ac:dyDescent="0.2">
      <c r="A40" s="66" t="s">
        <v>53</v>
      </c>
      <c r="B40" s="66"/>
      <c r="C40" s="67">
        <v>27913.366000000002</v>
      </c>
      <c r="D40" s="71"/>
      <c r="E40" s="56">
        <f t="shared" si="0"/>
        <v>1142.0077141543925</v>
      </c>
      <c r="F40" s="56">
        <f t="shared" si="1"/>
        <v>1142</v>
      </c>
      <c r="G40" s="56">
        <f t="shared" si="2"/>
        <v>1.0733000002801418E-2</v>
      </c>
      <c r="H40" s="56">
        <f t="shared" si="4"/>
        <v>1.0733000002801418E-2</v>
      </c>
      <c r="Q40" s="69">
        <f t="shared" si="3"/>
        <v>12894.866000000002</v>
      </c>
    </row>
    <row r="41" spans="1:17" s="56" customFormat="1" ht="12.95" customHeight="1" x14ac:dyDescent="0.2">
      <c r="A41" s="66" t="s">
        <v>53</v>
      </c>
      <c r="B41" s="66"/>
      <c r="C41" s="67">
        <v>28151.275000000001</v>
      </c>
      <c r="D41" s="71"/>
      <c r="E41" s="56">
        <f t="shared" si="0"/>
        <v>1313.0006105631383</v>
      </c>
      <c r="F41" s="56">
        <f t="shared" si="1"/>
        <v>1313</v>
      </c>
      <c r="G41" s="56">
        <f t="shared" si="2"/>
        <v>8.4950000018579885E-4</v>
      </c>
      <c r="H41" s="56">
        <f t="shared" si="4"/>
        <v>8.4950000018579885E-4</v>
      </c>
      <c r="Q41" s="69">
        <f t="shared" si="3"/>
        <v>13132.775000000001</v>
      </c>
    </row>
    <row r="42" spans="1:17" s="56" customFormat="1" ht="12.95" customHeight="1" x14ac:dyDescent="0.2">
      <c r="A42" s="66" t="s">
        <v>55</v>
      </c>
      <c r="B42" s="66"/>
      <c r="C42" s="67">
        <v>28497.708999999999</v>
      </c>
      <c r="D42" s="71"/>
      <c r="E42" s="56">
        <f t="shared" si="0"/>
        <v>1561.9939360550998</v>
      </c>
      <c r="F42" s="56">
        <f t="shared" si="1"/>
        <v>1562</v>
      </c>
      <c r="G42" s="56">
        <f t="shared" si="2"/>
        <v>-8.4370000004128087E-3</v>
      </c>
      <c r="H42" s="56">
        <f t="shared" si="4"/>
        <v>-8.4370000004128087E-3</v>
      </c>
      <c r="Q42" s="69">
        <f t="shared" si="3"/>
        <v>13479.208999999999</v>
      </c>
    </row>
    <row r="43" spans="1:17" s="56" customFormat="1" ht="12.95" customHeight="1" x14ac:dyDescent="0.2">
      <c r="A43" s="66" t="s">
        <v>55</v>
      </c>
      <c r="B43" s="66"/>
      <c r="C43" s="67">
        <v>28514.407999999999</v>
      </c>
      <c r="D43" s="71"/>
      <c r="E43" s="56">
        <f t="shared" si="0"/>
        <v>1573.9960476907661</v>
      </c>
      <c r="F43" s="56">
        <f t="shared" si="1"/>
        <v>1574</v>
      </c>
      <c r="G43" s="56">
        <f t="shared" si="2"/>
        <v>-5.4990000026009511E-3</v>
      </c>
      <c r="H43" s="56">
        <f t="shared" si="4"/>
        <v>-5.4990000026009511E-3</v>
      </c>
      <c r="Q43" s="69">
        <f t="shared" si="3"/>
        <v>13495.907999999999</v>
      </c>
    </row>
    <row r="44" spans="1:17" s="56" customFormat="1" ht="12.95" customHeight="1" x14ac:dyDescent="0.2">
      <c r="A44" s="66" t="s">
        <v>55</v>
      </c>
      <c r="B44" s="66"/>
      <c r="C44" s="67">
        <v>28521.360000000001</v>
      </c>
      <c r="D44" s="71"/>
      <c r="E44" s="56">
        <f t="shared" si="0"/>
        <v>1578.9926750391801</v>
      </c>
      <c r="F44" s="56">
        <f t="shared" si="1"/>
        <v>1579</v>
      </c>
      <c r="G44" s="56">
        <f t="shared" si="2"/>
        <v>-1.0191500001383247E-2</v>
      </c>
      <c r="H44" s="56">
        <f t="shared" si="4"/>
        <v>-1.0191500001383247E-2</v>
      </c>
      <c r="Q44" s="69">
        <f t="shared" si="3"/>
        <v>13502.86</v>
      </c>
    </row>
    <row r="45" spans="1:17" s="56" customFormat="1" ht="12.95" customHeight="1" x14ac:dyDescent="0.2">
      <c r="A45" s="66" t="s">
        <v>55</v>
      </c>
      <c r="B45" s="66"/>
      <c r="C45" s="67">
        <v>28525.539000000001</v>
      </c>
      <c r="D45" s="71"/>
      <c r="E45" s="56">
        <f t="shared" si="0"/>
        <v>1581.9962575606153</v>
      </c>
      <c r="F45" s="56">
        <f t="shared" si="1"/>
        <v>1582</v>
      </c>
      <c r="G45" s="56">
        <f t="shared" si="2"/>
        <v>-5.2069999983359594E-3</v>
      </c>
      <c r="H45" s="56">
        <f t="shared" si="4"/>
        <v>-5.2069999983359594E-3</v>
      </c>
      <c r="Q45" s="69">
        <f t="shared" si="3"/>
        <v>13507.039000000001</v>
      </c>
    </row>
    <row r="46" spans="1:17" s="56" customFormat="1" ht="12.95" customHeight="1" x14ac:dyDescent="0.2">
      <c r="A46" s="66" t="s">
        <v>55</v>
      </c>
      <c r="B46" s="66"/>
      <c r="C46" s="67">
        <v>28535.285</v>
      </c>
      <c r="D46" s="71"/>
      <c r="E46" s="56">
        <f t="shared" si="0"/>
        <v>1589.0010231155102</v>
      </c>
      <c r="F46" s="56">
        <f t="shared" si="1"/>
        <v>1589</v>
      </c>
      <c r="G46" s="56">
        <f t="shared" si="2"/>
        <v>1.4234999980544671E-3</v>
      </c>
      <c r="H46" s="56">
        <f t="shared" si="4"/>
        <v>1.4234999980544671E-3</v>
      </c>
      <c r="Q46" s="69">
        <f t="shared" si="3"/>
        <v>13516.785</v>
      </c>
    </row>
    <row r="47" spans="1:17" s="56" customFormat="1" ht="12.95" customHeight="1" x14ac:dyDescent="0.2">
      <c r="A47" s="66" t="s">
        <v>55</v>
      </c>
      <c r="B47" s="66"/>
      <c r="C47" s="67">
        <v>28599.304</v>
      </c>
      <c r="D47" s="71"/>
      <c r="E47" s="56">
        <f t="shared" si="0"/>
        <v>1635.013549901767</v>
      </c>
      <c r="F47" s="56">
        <f t="shared" si="1"/>
        <v>1635</v>
      </c>
      <c r="G47" s="56">
        <f t="shared" si="2"/>
        <v>1.885250000123051E-2</v>
      </c>
      <c r="H47" s="56">
        <f t="shared" si="4"/>
        <v>1.885250000123051E-2</v>
      </c>
      <c r="Q47" s="69">
        <f t="shared" si="3"/>
        <v>13580.804</v>
      </c>
    </row>
    <row r="48" spans="1:17" s="56" customFormat="1" ht="12.95" customHeight="1" x14ac:dyDescent="0.2">
      <c r="A48" s="66" t="s">
        <v>55</v>
      </c>
      <c r="B48" s="66"/>
      <c r="C48" s="67">
        <v>28631.293000000001</v>
      </c>
      <c r="D48" s="71"/>
      <c r="E48" s="56">
        <f t="shared" si="0"/>
        <v>1658.0050792815703</v>
      </c>
      <c r="F48" s="56">
        <f t="shared" si="1"/>
        <v>1658</v>
      </c>
      <c r="G48" s="56">
        <f t="shared" si="2"/>
        <v>7.0670000022801105E-3</v>
      </c>
      <c r="H48" s="56">
        <f t="shared" si="4"/>
        <v>7.0670000022801105E-3</v>
      </c>
      <c r="Q48" s="69">
        <f t="shared" si="3"/>
        <v>13612.793000000001</v>
      </c>
    </row>
    <row r="49" spans="1:17" s="56" customFormat="1" ht="12.95" customHeight="1" x14ac:dyDescent="0.2">
      <c r="A49" s="66" t="s">
        <v>55</v>
      </c>
      <c r="B49" s="66"/>
      <c r="C49" s="67">
        <v>28838.588</v>
      </c>
      <c r="D49" s="71"/>
      <c r="E49" s="56">
        <f t="shared" si="0"/>
        <v>1806.9947033018918</v>
      </c>
      <c r="F49" s="56">
        <f t="shared" si="1"/>
        <v>1807</v>
      </c>
      <c r="G49" s="56">
        <f t="shared" si="2"/>
        <v>-7.3694999991857912E-3</v>
      </c>
      <c r="H49" s="56">
        <f t="shared" si="4"/>
        <v>-7.3694999991857912E-3</v>
      </c>
      <c r="Q49" s="69">
        <f t="shared" si="3"/>
        <v>13820.088</v>
      </c>
    </row>
    <row r="50" spans="1:17" s="56" customFormat="1" ht="12.95" customHeight="1" x14ac:dyDescent="0.2">
      <c r="A50" s="66" t="s">
        <v>55</v>
      </c>
      <c r="B50" s="66"/>
      <c r="C50" s="67">
        <v>28937.378000000001</v>
      </c>
      <c r="D50" s="71"/>
      <c r="E50" s="56">
        <f t="shared" si="0"/>
        <v>1877.9982728861453</v>
      </c>
      <c r="F50" s="56">
        <f t="shared" si="1"/>
        <v>1878</v>
      </c>
      <c r="G50" s="56">
        <f t="shared" si="2"/>
        <v>-2.4029999985941686E-3</v>
      </c>
      <c r="H50" s="56">
        <f t="shared" si="4"/>
        <v>-2.4029999985941686E-3</v>
      </c>
      <c r="Q50" s="69">
        <f t="shared" si="3"/>
        <v>13918.878000000001</v>
      </c>
    </row>
    <row r="51" spans="1:17" s="56" customFormat="1" ht="12.95" customHeight="1" x14ac:dyDescent="0.2">
      <c r="A51" s="66" t="s">
        <v>55</v>
      </c>
      <c r="B51" s="66"/>
      <c r="C51" s="67">
        <v>28951.291000000001</v>
      </c>
      <c r="D51" s="71"/>
      <c r="E51" s="56">
        <f t="shared" si="0"/>
        <v>1887.9979961741881</v>
      </c>
      <c r="F51" s="56">
        <f t="shared" si="1"/>
        <v>1888</v>
      </c>
      <c r="G51" s="56">
        <f t="shared" si="2"/>
        <v>-2.7879999979631975E-3</v>
      </c>
      <c r="H51" s="56">
        <f t="shared" si="4"/>
        <v>-2.7879999979631975E-3</v>
      </c>
      <c r="Q51" s="69">
        <f t="shared" si="3"/>
        <v>13932.791000000001</v>
      </c>
    </row>
    <row r="52" spans="1:17" s="56" customFormat="1" ht="12.95" customHeight="1" x14ac:dyDescent="0.2">
      <c r="A52" s="66" t="s">
        <v>55</v>
      </c>
      <c r="B52" s="66"/>
      <c r="C52" s="67">
        <v>28955.463</v>
      </c>
      <c r="D52" s="71"/>
      <c r="E52" s="56">
        <f t="shared" si="0"/>
        <v>1890.9965475691208</v>
      </c>
      <c r="F52" s="56">
        <f t="shared" si="1"/>
        <v>1891</v>
      </c>
      <c r="G52" s="56">
        <f t="shared" si="2"/>
        <v>-4.8034999999799766E-3</v>
      </c>
      <c r="H52" s="56">
        <f t="shared" si="4"/>
        <v>-4.8034999999799766E-3</v>
      </c>
      <c r="Q52" s="69">
        <f t="shared" si="3"/>
        <v>13936.963</v>
      </c>
    </row>
    <row r="53" spans="1:17" s="56" customFormat="1" ht="12.95" customHeight="1" x14ac:dyDescent="0.2">
      <c r="A53" s="66" t="s">
        <v>55</v>
      </c>
      <c r="B53" s="66"/>
      <c r="C53" s="67">
        <v>28958.244999999999</v>
      </c>
      <c r="D53" s="71"/>
      <c r="E53" s="56">
        <f t="shared" ref="E53:E84" si="5">+(C53-C$7)/C$8</f>
        <v>1892.9960609873144</v>
      </c>
      <c r="F53" s="56">
        <f t="shared" ref="F53:F84" si="6">ROUND(2*E53,0)/2</f>
        <v>1893</v>
      </c>
      <c r="G53" s="56">
        <f t="shared" ref="G53:G84" si="7">+C53-(C$7+F53*C$8)</f>
        <v>-5.4804999999760184E-3</v>
      </c>
      <c r="H53" s="56">
        <f t="shared" si="4"/>
        <v>-5.4804999999760184E-3</v>
      </c>
      <c r="Q53" s="69">
        <f t="shared" ref="Q53:Q84" si="8">+C53-15018.5</f>
        <v>13939.744999999999</v>
      </c>
    </row>
    <row r="54" spans="1:17" s="56" customFormat="1" ht="12.95" customHeight="1" x14ac:dyDescent="0.2">
      <c r="A54" s="66" t="s">
        <v>55</v>
      </c>
      <c r="B54" s="66"/>
      <c r="C54" s="67">
        <v>28962.407999999999</v>
      </c>
      <c r="D54" s="71"/>
      <c r="E54" s="56">
        <f t="shared" si="5"/>
        <v>1895.9881437910321</v>
      </c>
      <c r="F54" s="56">
        <f t="shared" si="6"/>
        <v>1896</v>
      </c>
      <c r="G54" s="56">
        <f t="shared" si="7"/>
        <v>-1.649600000018836E-2</v>
      </c>
      <c r="H54" s="56">
        <f t="shared" si="4"/>
        <v>-1.649600000018836E-2</v>
      </c>
      <c r="Q54" s="69">
        <f t="shared" si="8"/>
        <v>13943.907999999999</v>
      </c>
    </row>
    <row r="55" spans="1:17" s="56" customFormat="1" ht="12.95" customHeight="1" x14ac:dyDescent="0.2">
      <c r="A55" s="66" t="s">
        <v>55</v>
      </c>
      <c r="B55" s="66"/>
      <c r="C55" s="67">
        <v>28976.338</v>
      </c>
      <c r="D55" s="71"/>
      <c r="E55" s="56">
        <f t="shared" si="5"/>
        <v>1906.0000855291501</v>
      </c>
      <c r="F55" s="56">
        <f t="shared" si="6"/>
        <v>1906</v>
      </c>
      <c r="G55" s="56">
        <f t="shared" si="7"/>
        <v>1.1900000026798807E-4</v>
      </c>
      <c r="H55" s="56">
        <f t="shared" si="4"/>
        <v>1.1900000026798807E-4</v>
      </c>
      <c r="Q55" s="69">
        <f t="shared" si="8"/>
        <v>13957.838</v>
      </c>
    </row>
    <row r="56" spans="1:17" s="56" customFormat="1" ht="12.95" customHeight="1" x14ac:dyDescent="0.2">
      <c r="A56" s="66" t="s">
        <v>55</v>
      </c>
      <c r="B56" s="66"/>
      <c r="C56" s="67">
        <v>29008.328000000001</v>
      </c>
      <c r="D56" s="71"/>
      <c r="E56" s="56">
        <f t="shared" si="5"/>
        <v>1928.9923336413108</v>
      </c>
      <c r="F56" s="56">
        <f t="shared" si="6"/>
        <v>1929</v>
      </c>
      <c r="G56" s="56">
        <f t="shared" si="7"/>
        <v>-1.0666499998478685E-2</v>
      </c>
      <c r="H56" s="56">
        <f t="shared" si="4"/>
        <v>-1.0666499998478685E-2</v>
      </c>
      <c r="Q56" s="69">
        <f t="shared" si="8"/>
        <v>13989.828000000001</v>
      </c>
    </row>
    <row r="57" spans="1:17" s="56" customFormat="1" ht="12.95" customHeight="1" x14ac:dyDescent="0.2">
      <c r="A57" s="66" t="s">
        <v>56</v>
      </c>
      <c r="B57" s="66"/>
      <c r="C57" s="67">
        <v>30995.169000000002</v>
      </c>
      <c r="D57" s="71"/>
      <c r="E57" s="56">
        <f t="shared" si="5"/>
        <v>3356.9992492840533</v>
      </c>
      <c r="F57" s="56">
        <f t="shared" si="6"/>
        <v>3357</v>
      </c>
      <c r="G57" s="56">
        <f t="shared" si="7"/>
        <v>-1.0445000007166527E-3</v>
      </c>
      <c r="I57" s="56">
        <f>G57</f>
        <v>-1.0445000007166527E-3</v>
      </c>
      <c r="Q57" s="69">
        <f t="shared" si="8"/>
        <v>15976.669000000002</v>
      </c>
    </row>
    <row r="58" spans="1:17" s="56" customFormat="1" ht="12.95" customHeight="1" x14ac:dyDescent="0.2">
      <c r="A58" s="66" t="s">
        <v>57</v>
      </c>
      <c r="B58" s="66"/>
      <c r="C58" s="67">
        <v>32250.155999999999</v>
      </c>
      <c r="D58" s="71"/>
      <c r="E58" s="56">
        <f t="shared" si="5"/>
        <v>4258.9990142585712</v>
      </c>
      <c r="F58" s="56">
        <f t="shared" si="6"/>
        <v>4259</v>
      </c>
      <c r="G58" s="56">
        <f t="shared" si="7"/>
        <v>-1.3715000022784807E-3</v>
      </c>
      <c r="H58" s="56">
        <f>G58</f>
        <v>-1.3715000022784807E-3</v>
      </c>
      <c r="Q58" s="69">
        <f t="shared" si="8"/>
        <v>17231.655999999999</v>
      </c>
    </row>
    <row r="59" spans="1:17" s="56" customFormat="1" ht="12.95" customHeight="1" x14ac:dyDescent="0.2">
      <c r="A59" s="66" t="s">
        <v>57</v>
      </c>
      <c r="B59" s="66"/>
      <c r="C59" s="67">
        <v>32257.116000000002</v>
      </c>
      <c r="D59" s="71"/>
      <c r="E59" s="56">
        <f t="shared" si="5"/>
        <v>4264.0013914658448</v>
      </c>
      <c r="F59" s="56">
        <f t="shared" si="6"/>
        <v>4264</v>
      </c>
      <c r="G59" s="56">
        <f t="shared" si="7"/>
        <v>1.9360000005690381E-3</v>
      </c>
      <c r="H59" s="56">
        <f>G59</f>
        <v>1.9360000005690381E-3</v>
      </c>
      <c r="Q59" s="69">
        <f t="shared" si="8"/>
        <v>17238.616000000002</v>
      </c>
    </row>
    <row r="60" spans="1:17" s="56" customFormat="1" ht="12.95" customHeight="1" x14ac:dyDescent="0.2">
      <c r="A60" s="66" t="s">
        <v>57</v>
      </c>
      <c r="B60" s="66"/>
      <c r="C60" s="67">
        <v>32261.29</v>
      </c>
      <c r="D60" s="71"/>
      <c r="E60" s="56">
        <f t="shared" si="5"/>
        <v>4267.0013803254924</v>
      </c>
      <c r="F60" s="56">
        <f t="shared" si="6"/>
        <v>4267</v>
      </c>
      <c r="G60" s="56">
        <f t="shared" si="7"/>
        <v>1.9204999989597127E-3</v>
      </c>
      <c r="H60" s="56">
        <f>G60</f>
        <v>1.9204999989597127E-3</v>
      </c>
      <c r="Q60" s="69">
        <f t="shared" si="8"/>
        <v>17242.79</v>
      </c>
    </row>
    <row r="61" spans="1:17" s="56" customFormat="1" ht="12.95" customHeight="1" x14ac:dyDescent="0.2">
      <c r="A61" s="66" t="s">
        <v>58</v>
      </c>
      <c r="B61" s="66"/>
      <c r="C61" s="67">
        <v>32670.335999999999</v>
      </c>
      <c r="D61" s="71"/>
      <c r="E61" s="56">
        <f t="shared" si="5"/>
        <v>4560.995976176896</v>
      </c>
      <c r="F61" s="56">
        <f t="shared" si="6"/>
        <v>4561</v>
      </c>
      <c r="G61" s="56">
        <f t="shared" si="7"/>
        <v>-5.5984999999054708E-3</v>
      </c>
      <c r="I61" s="56">
        <f>G61</f>
        <v>-5.5984999999054708E-3</v>
      </c>
      <c r="Q61" s="69">
        <f t="shared" si="8"/>
        <v>17651.835999999999</v>
      </c>
    </row>
    <row r="62" spans="1:17" s="56" customFormat="1" ht="12.95" customHeight="1" x14ac:dyDescent="0.2">
      <c r="A62" s="66" t="s">
        <v>57</v>
      </c>
      <c r="B62" s="66"/>
      <c r="C62" s="67">
        <v>33018.161</v>
      </c>
      <c r="D62" s="71"/>
      <c r="E62" s="56">
        <f t="shared" si="5"/>
        <v>4810.989058377957</v>
      </c>
      <c r="F62" s="56">
        <f t="shared" si="6"/>
        <v>4811</v>
      </c>
      <c r="G62" s="56">
        <f t="shared" si="7"/>
        <v>-1.522349999868311E-2</v>
      </c>
      <c r="H62" s="56">
        <f>G62</f>
        <v>-1.522349999868311E-2</v>
      </c>
      <c r="Q62" s="69">
        <f t="shared" si="8"/>
        <v>17999.661</v>
      </c>
    </row>
    <row r="63" spans="1:17" s="56" customFormat="1" ht="12.95" customHeight="1" x14ac:dyDescent="0.2">
      <c r="A63" s="66" t="s">
        <v>59</v>
      </c>
      <c r="B63" s="66"/>
      <c r="C63" s="67">
        <v>33633.093999999997</v>
      </c>
      <c r="D63" s="71"/>
      <c r="E63" s="56">
        <f t="shared" si="5"/>
        <v>5252.9613030905111</v>
      </c>
      <c r="F63" s="56">
        <f t="shared" si="6"/>
        <v>5253</v>
      </c>
      <c r="G63" s="56">
        <f t="shared" si="7"/>
        <v>-5.3840500004298519E-2</v>
      </c>
      <c r="I63" s="56">
        <f>G63</f>
        <v>-5.3840500004298519E-2</v>
      </c>
      <c r="Q63" s="69">
        <f t="shared" si="8"/>
        <v>18614.593999999997</v>
      </c>
    </row>
    <row r="64" spans="1:17" s="56" customFormat="1" ht="12.95" customHeight="1" x14ac:dyDescent="0.2">
      <c r="A64" s="66" t="s">
        <v>60</v>
      </c>
      <c r="B64" s="66"/>
      <c r="C64" s="67">
        <v>36599.474000000002</v>
      </c>
      <c r="D64" s="71"/>
      <c r="E64" s="56">
        <f t="shared" si="5"/>
        <v>7384.9945933358431</v>
      </c>
      <c r="F64" s="56">
        <f t="shared" si="6"/>
        <v>7385</v>
      </c>
      <c r="G64" s="56">
        <f t="shared" si="7"/>
        <v>-7.5224999964120798E-3</v>
      </c>
      <c r="H64" s="56">
        <f>G64</f>
        <v>-7.5224999964120798E-3</v>
      </c>
      <c r="O64" s="56">
        <f t="shared" ref="O64:O95" ca="1" si="9">+C$11+C$12*F64</f>
        <v>-0.10788990861462051</v>
      </c>
      <c r="Q64" s="69">
        <f t="shared" si="8"/>
        <v>21580.974000000002</v>
      </c>
    </row>
    <row r="65" spans="1:33" s="56" customFormat="1" ht="12.95" customHeight="1" x14ac:dyDescent="0.2">
      <c r="A65" s="66" t="s">
        <v>61</v>
      </c>
      <c r="B65" s="66"/>
      <c r="C65" s="67">
        <v>37339.673600000002</v>
      </c>
      <c r="D65" s="71"/>
      <c r="E65" s="56">
        <f t="shared" si="5"/>
        <v>7916.999996765705</v>
      </c>
      <c r="F65" s="56">
        <f t="shared" si="6"/>
        <v>7917</v>
      </c>
      <c r="G65" s="56">
        <f t="shared" si="7"/>
        <v>-4.4999978854320943E-6</v>
      </c>
      <c r="I65" s="56">
        <f>G65</f>
        <v>-4.4999978854320943E-6</v>
      </c>
      <c r="O65" s="56">
        <f t="shared" ca="1" si="9"/>
        <v>-0.10088696742922117</v>
      </c>
      <c r="Q65" s="69">
        <f t="shared" si="8"/>
        <v>22321.173600000002</v>
      </c>
    </row>
    <row r="66" spans="1:33" s="56" customFormat="1" ht="12.95" customHeight="1" x14ac:dyDescent="0.2">
      <c r="A66" s="66" t="s">
        <v>62</v>
      </c>
      <c r="B66" s="66"/>
      <c r="C66" s="67">
        <v>37349.396999999997</v>
      </c>
      <c r="D66" s="71"/>
      <c r="E66" s="56">
        <f t="shared" si="5"/>
        <v>7923.9885189693214</v>
      </c>
      <c r="F66" s="56">
        <f t="shared" si="6"/>
        <v>7924</v>
      </c>
      <c r="G66" s="56">
        <f t="shared" si="7"/>
        <v>-1.5974000001733657E-2</v>
      </c>
      <c r="I66" s="56">
        <f>G66</f>
        <v>-1.5974000001733657E-2</v>
      </c>
      <c r="O66" s="56">
        <f t="shared" ca="1" si="9"/>
        <v>-0.10079482346625539</v>
      </c>
      <c r="Q66" s="69">
        <f t="shared" si="8"/>
        <v>22330.896999999997</v>
      </c>
    </row>
    <row r="67" spans="1:33" s="56" customFormat="1" ht="12.95" customHeight="1" x14ac:dyDescent="0.2">
      <c r="A67" s="66" t="s">
        <v>63</v>
      </c>
      <c r="B67" s="66"/>
      <c r="C67" s="67">
        <v>37349.413</v>
      </c>
      <c r="D67" s="71"/>
      <c r="E67" s="56">
        <f t="shared" si="5"/>
        <v>7924.0000186870411</v>
      </c>
      <c r="F67" s="56">
        <f t="shared" si="6"/>
        <v>7924</v>
      </c>
      <c r="G67" s="56">
        <f t="shared" si="7"/>
        <v>2.6000001525972039E-5</v>
      </c>
      <c r="I67" s="56">
        <f>G67</f>
        <v>2.6000001525972039E-5</v>
      </c>
      <c r="O67" s="56">
        <f t="shared" ca="1" si="9"/>
        <v>-0.10079482346625539</v>
      </c>
      <c r="Q67" s="69">
        <f t="shared" si="8"/>
        <v>22330.913</v>
      </c>
    </row>
    <row r="68" spans="1:33" s="56" customFormat="1" ht="12.95" customHeight="1" x14ac:dyDescent="0.2">
      <c r="A68" s="66" t="s">
        <v>64</v>
      </c>
      <c r="B68" s="66"/>
      <c r="C68" s="67">
        <v>37349.417999999998</v>
      </c>
      <c r="D68" s="71"/>
      <c r="E68" s="56">
        <f t="shared" si="5"/>
        <v>7924.0036123488262</v>
      </c>
      <c r="F68" s="56">
        <f t="shared" si="6"/>
        <v>7924</v>
      </c>
      <c r="G68" s="56">
        <f t="shared" si="7"/>
        <v>5.0259999989066273E-3</v>
      </c>
      <c r="I68" s="56">
        <f>G68</f>
        <v>5.0259999989066273E-3</v>
      </c>
      <c r="O68" s="56">
        <f t="shared" ca="1" si="9"/>
        <v>-0.10079482346625539</v>
      </c>
      <c r="Q68" s="69">
        <f t="shared" si="8"/>
        <v>22330.917999999998</v>
      </c>
    </row>
    <row r="69" spans="1:33" s="56" customFormat="1" ht="12.95" customHeight="1" x14ac:dyDescent="0.2">
      <c r="A69" s="66" t="s">
        <v>60</v>
      </c>
      <c r="B69" s="66"/>
      <c r="C69" s="67">
        <v>37648.552000000003</v>
      </c>
      <c r="D69" s="71"/>
      <c r="E69" s="56">
        <f t="shared" si="5"/>
        <v>8139.0008973373497</v>
      </c>
      <c r="F69" s="56">
        <f t="shared" si="6"/>
        <v>8139</v>
      </c>
      <c r="G69" s="56">
        <f t="shared" si="7"/>
        <v>1.2485000042943284E-3</v>
      </c>
      <c r="H69" s="56">
        <f>G69</f>
        <v>1.2485000042943284E-3</v>
      </c>
      <c r="O69" s="56">
        <f t="shared" ca="1" si="9"/>
        <v>-9.7964687460877817E-2</v>
      </c>
      <c r="Q69" s="69">
        <f t="shared" si="8"/>
        <v>22630.052000000003</v>
      </c>
    </row>
    <row r="70" spans="1:33" s="56" customFormat="1" ht="12.95" customHeight="1" x14ac:dyDescent="0.2">
      <c r="A70" s="66" t="s">
        <v>62</v>
      </c>
      <c r="B70" s="66"/>
      <c r="C70" s="67">
        <v>38408.239999999998</v>
      </c>
      <c r="D70" s="71"/>
      <c r="E70" s="56">
        <f t="shared" si="5"/>
        <v>8685.0132444405135</v>
      </c>
      <c r="F70" s="56">
        <f t="shared" si="6"/>
        <v>8685</v>
      </c>
      <c r="G70" s="56">
        <f t="shared" si="7"/>
        <v>1.8427499999233987E-2</v>
      </c>
      <c r="I70" s="56">
        <f>G70</f>
        <v>1.8427499999233987E-2</v>
      </c>
      <c r="O70" s="56">
        <f t="shared" ca="1" si="9"/>
        <v>-9.0777458349546911E-2</v>
      </c>
      <c r="Q70" s="69">
        <f t="shared" si="8"/>
        <v>23389.739999999998</v>
      </c>
    </row>
    <row r="71" spans="1:33" s="56" customFormat="1" ht="12.95" customHeight="1" x14ac:dyDescent="0.2">
      <c r="A71" s="66" t="s">
        <v>62</v>
      </c>
      <c r="B71" s="66"/>
      <c r="C71" s="67">
        <v>38753.277000000002</v>
      </c>
      <c r="D71" s="71"/>
      <c r="E71" s="56">
        <f t="shared" si="5"/>
        <v>8933.0025008292378</v>
      </c>
      <c r="F71" s="56">
        <f t="shared" si="6"/>
        <v>8933</v>
      </c>
      <c r="G71" s="56">
        <f t="shared" si="7"/>
        <v>3.4795000028680079E-3</v>
      </c>
      <c r="I71" s="56">
        <f>G71</f>
        <v>3.4795000028680079E-3</v>
      </c>
      <c r="O71" s="56">
        <f t="shared" ca="1" si="9"/>
        <v>-8.751292937590209E-2</v>
      </c>
      <c r="Q71" s="69">
        <f t="shared" si="8"/>
        <v>23734.777000000002</v>
      </c>
    </row>
    <row r="72" spans="1:33" s="56" customFormat="1" ht="12.95" customHeight="1" x14ac:dyDescent="0.2">
      <c r="A72" s="66" t="s">
        <v>65</v>
      </c>
      <c r="B72" s="66"/>
      <c r="C72" s="67">
        <v>39180.387000000002</v>
      </c>
      <c r="D72" s="71"/>
      <c r="E72" s="56">
        <f t="shared" si="5"/>
        <v>9239.9802779841157</v>
      </c>
      <c r="F72" s="56">
        <f t="shared" si="6"/>
        <v>9240</v>
      </c>
      <c r="G72" s="56">
        <f t="shared" si="7"/>
        <v>-2.7439999998023268E-2</v>
      </c>
      <c r="I72" s="56">
        <f>G72</f>
        <v>-2.7439999998023268E-2</v>
      </c>
      <c r="O72" s="56">
        <f t="shared" ca="1" si="9"/>
        <v>-8.3471758428688564E-2</v>
      </c>
      <c r="Q72" s="69">
        <f t="shared" si="8"/>
        <v>24161.887000000002</v>
      </c>
    </row>
    <row r="73" spans="1:33" s="56" customFormat="1" ht="12.95" customHeight="1" x14ac:dyDescent="0.2">
      <c r="A73" s="66" t="s">
        <v>66</v>
      </c>
      <c r="B73" s="66"/>
      <c r="C73" s="67">
        <v>39180.404999999999</v>
      </c>
      <c r="D73" s="71"/>
      <c r="E73" s="56">
        <f t="shared" si="5"/>
        <v>9239.9932151665453</v>
      </c>
      <c r="F73" s="56">
        <f t="shared" si="6"/>
        <v>9240</v>
      </c>
      <c r="G73" s="56">
        <f t="shared" si="7"/>
        <v>-9.4400000016321428E-3</v>
      </c>
      <c r="H73" s="56">
        <f>G73</f>
        <v>-9.4400000016321428E-3</v>
      </c>
      <c r="O73" s="56">
        <f t="shared" ca="1" si="9"/>
        <v>-8.3471758428688564E-2</v>
      </c>
      <c r="Q73" s="69">
        <f t="shared" si="8"/>
        <v>24161.904999999999</v>
      </c>
    </row>
    <row r="74" spans="1:33" s="56" customFormat="1" ht="12.95" customHeight="1" x14ac:dyDescent="0.2">
      <c r="A74" s="66" t="s">
        <v>66</v>
      </c>
      <c r="B74" s="66"/>
      <c r="C74" s="67">
        <v>39205.445</v>
      </c>
      <c r="D74" s="71"/>
      <c r="E74" s="56">
        <f t="shared" si="5"/>
        <v>9257.9902733950075</v>
      </c>
      <c r="F74" s="56">
        <f t="shared" si="6"/>
        <v>9258</v>
      </c>
      <c r="G74" s="56">
        <f t="shared" si="7"/>
        <v>-1.3532999997551087E-2</v>
      </c>
      <c r="H74" s="56">
        <f>G74</f>
        <v>-1.3532999997551087E-2</v>
      </c>
      <c r="O74" s="56">
        <f t="shared" ca="1" si="9"/>
        <v>-8.3234816809633697E-2</v>
      </c>
      <c r="Q74" s="69">
        <f t="shared" si="8"/>
        <v>24186.945</v>
      </c>
    </row>
    <row r="75" spans="1:33" s="56" customFormat="1" ht="12.95" customHeight="1" x14ac:dyDescent="0.2">
      <c r="A75" s="66" t="s">
        <v>67</v>
      </c>
      <c r="B75" s="66"/>
      <c r="C75" s="67">
        <v>39205.461000000003</v>
      </c>
      <c r="D75" s="71"/>
      <c r="E75" s="56">
        <f t="shared" si="5"/>
        <v>9258.0017731127264</v>
      </c>
      <c r="F75" s="56">
        <f t="shared" si="6"/>
        <v>9258</v>
      </c>
      <c r="G75" s="56">
        <f t="shared" si="7"/>
        <v>2.4670000057085417E-3</v>
      </c>
      <c r="I75" s="56">
        <f t="shared" ref="I75:I94" si="10">G75</f>
        <v>2.4670000057085417E-3</v>
      </c>
      <c r="O75" s="56">
        <f t="shared" ca="1" si="9"/>
        <v>-8.3234816809633697E-2</v>
      </c>
      <c r="Q75" s="69">
        <f t="shared" si="8"/>
        <v>24186.961000000003</v>
      </c>
    </row>
    <row r="76" spans="1:33" s="56" customFormat="1" ht="12.95" customHeight="1" x14ac:dyDescent="0.2">
      <c r="A76" s="66" t="s">
        <v>62</v>
      </c>
      <c r="B76" s="66"/>
      <c r="C76" s="67">
        <v>39528.258000000002</v>
      </c>
      <c r="D76" s="71"/>
      <c r="E76" s="56">
        <f t="shared" si="5"/>
        <v>9490.0064218736134</v>
      </c>
      <c r="F76" s="56">
        <f t="shared" si="6"/>
        <v>9490</v>
      </c>
      <c r="G76" s="56">
        <f t="shared" si="7"/>
        <v>8.9350000052945688E-3</v>
      </c>
      <c r="I76" s="56">
        <f t="shared" si="10"/>
        <v>8.9350000052945688E-3</v>
      </c>
      <c r="O76" s="56">
        <f t="shared" ca="1" si="9"/>
        <v>-8.0180902608482096E-2</v>
      </c>
      <c r="Q76" s="69">
        <f t="shared" si="8"/>
        <v>24509.758000000002</v>
      </c>
    </row>
    <row r="77" spans="1:33" s="56" customFormat="1" ht="12.95" customHeight="1" x14ac:dyDescent="0.2">
      <c r="A77" s="66" t="s">
        <v>62</v>
      </c>
      <c r="B77" s="66"/>
      <c r="C77" s="67">
        <v>39852.419000000002</v>
      </c>
      <c r="D77" s="71"/>
      <c r="E77" s="56">
        <f t="shared" si="5"/>
        <v>9722.99142156995</v>
      </c>
      <c r="F77" s="56">
        <f t="shared" si="6"/>
        <v>9723</v>
      </c>
      <c r="G77" s="56">
        <f t="shared" si="7"/>
        <v>-1.193549999879906E-2</v>
      </c>
      <c r="I77" s="56">
        <f t="shared" si="10"/>
        <v>-1.193549999879906E-2</v>
      </c>
      <c r="O77" s="56">
        <f t="shared" ca="1" si="9"/>
        <v>-7.7113824984049673E-2</v>
      </c>
      <c r="Q77" s="69">
        <f t="shared" si="8"/>
        <v>24833.919000000002</v>
      </c>
    </row>
    <row r="78" spans="1:33" s="56" customFormat="1" ht="12.95" customHeight="1" x14ac:dyDescent="0.2">
      <c r="A78" s="66" t="s">
        <v>62</v>
      </c>
      <c r="B78" s="66"/>
      <c r="C78" s="67">
        <v>41331.428</v>
      </c>
      <c r="D78" s="71"/>
      <c r="E78" s="56">
        <f t="shared" si="5"/>
        <v>10786.003046706463</v>
      </c>
      <c r="F78" s="56">
        <f t="shared" si="6"/>
        <v>10786</v>
      </c>
      <c r="G78" s="56">
        <f t="shared" si="7"/>
        <v>4.2390000016894192E-3</v>
      </c>
      <c r="I78" s="56">
        <f t="shared" si="10"/>
        <v>4.2390000016894192E-3</v>
      </c>
      <c r="O78" s="56">
        <f t="shared" ca="1" si="9"/>
        <v>-6.3121106036531788E-2</v>
      </c>
      <c r="Q78" s="69">
        <f t="shared" si="8"/>
        <v>26312.928</v>
      </c>
    </row>
    <row r="79" spans="1:33" s="56" customFormat="1" ht="12.95" customHeight="1" x14ac:dyDescent="0.2">
      <c r="A79" s="66" t="s">
        <v>28</v>
      </c>
      <c r="B79" s="66"/>
      <c r="C79" s="67">
        <v>41434.383999999998</v>
      </c>
      <c r="D79" s="67"/>
      <c r="E79" s="56">
        <f t="shared" si="5"/>
        <v>10860.000855291504</v>
      </c>
      <c r="F79" s="56">
        <f t="shared" si="6"/>
        <v>10860</v>
      </c>
      <c r="G79" s="56">
        <f t="shared" si="7"/>
        <v>1.1899999954039231E-3</v>
      </c>
      <c r="I79" s="56">
        <f t="shared" si="10"/>
        <v>1.1899999954039231E-3</v>
      </c>
      <c r="O79" s="56">
        <f t="shared" ca="1" si="9"/>
        <v>-6.2147012713750671E-2</v>
      </c>
      <c r="Q79" s="69">
        <f t="shared" si="8"/>
        <v>26415.883999999998</v>
      </c>
      <c r="AC79" s="56">
        <v>10</v>
      </c>
      <c r="AE79" s="56" t="s">
        <v>27</v>
      </c>
      <c r="AG79" s="56" t="s">
        <v>29</v>
      </c>
    </row>
    <row r="80" spans="1:33" s="56" customFormat="1" ht="12.95" customHeight="1" x14ac:dyDescent="0.2">
      <c r="A80" s="66" t="s">
        <v>62</v>
      </c>
      <c r="B80" s="66"/>
      <c r="C80" s="67">
        <v>42074.394999999997</v>
      </c>
      <c r="D80" s="71"/>
      <c r="E80" s="56">
        <f t="shared" si="5"/>
        <v>11319.997470062099</v>
      </c>
      <c r="F80" s="56">
        <f t="shared" si="6"/>
        <v>11320</v>
      </c>
      <c r="G80" s="56">
        <f t="shared" si="7"/>
        <v>-3.5200000056647696E-3</v>
      </c>
      <c r="I80" s="56">
        <f t="shared" si="10"/>
        <v>-3.5200000056647696E-3</v>
      </c>
      <c r="O80" s="56">
        <f t="shared" ca="1" si="9"/>
        <v>-5.6091838004570793E-2</v>
      </c>
      <c r="Q80" s="69">
        <f t="shared" si="8"/>
        <v>27055.894999999997</v>
      </c>
    </row>
    <row r="81" spans="1:33" s="56" customFormat="1" ht="12.95" customHeight="1" x14ac:dyDescent="0.2">
      <c r="A81" s="66" t="s">
        <v>62</v>
      </c>
      <c r="B81" s="66"/>
      <c r="C81" s="67">
        <v>42454.254999999997</v>
      </c>
      <c r="D81" s="71"/>
      <c r="E81" s="56">
        <f t="shared" si="5"/>
        <v>11593.0151433314</v>
      </c>
      <c r="F81" s="56">
        <f t="shared" si="6"/>
        <v>11593</v>
      </c>
      <c r="G81" s="56">
        <f t="shared" si="7"/>
        <v>2.1069499998702668E-2</v>
      </c>
      <c r="I81" s="56">
        <f t="shared" si="10"/>
        <v>2.1069499998702668E-2</v>
      </c>
      <c r="O81" s="56">
        <f t="shared" ca="1" si="9"/>
        <v>-5.249822344890534E-2</v>
      </c>
      <c r="Q81" s="69">
        <f t="shared" si="8"/>
        <v>27435.754999999997</v>
      </c>
    </row>
    <row r="82" spans="1:33" s="56" customFormat="1" ht="12.95" customHeight="1" x14ac:dyDescent="0.2">
      <c r="A82" s="66" t="s">
        <v>32</v>
      </c>
      <c r="B82" s="66"/>
      <c r="C82" s="67">
        <v>42529.351999999999</v>
      </c>
      <c r="D82" s="67"/>
      <c r="E82" s="56">
        <f t="shared" si="5"/>
        <v>11646.989787172566</v>
      </c>
      <c r="F82" s="56">
        <f t="shared" si="6"/>
        <v>11647</v>
      </c>
      <c r="G82" s="56">
        <f t="shared" si="7"/>
        <v>-1.4209500004653819E-2</v>
      </c>
      <c r="I82" s="56">
        <f t="shared" si="10"/>
        <v>-1.4209500004653819E-2</v>
      </c>
      <c r="O82" s="56">
        <f t="shared" ca="1" si="9"/>
        <v>-5.1787398591740724E-2</v>
      </c>
      <c r="Q82" s="69">
        <f t="shared" si="8"/>
        <v>27510.851999999999</v>
      </c>
      <c r="AA82" s="56" t="s">
        <v>30</v>
      </c>
      <c r="AC82" s="56">
        <v>8</v>
      </c>
      <c r="AE82" s="56" t="s">
        <v>31</v>
      </c>
      <c r="AG82" s="56" t="s">
        <v>29</v>
      </c>
    </row>
    <row r="83" spans="1:33" s="56" customFormat="1" ht="12.95" customHeight="1" x14ac:dyDescent="0.2">
      <c r="A83" s="28" t="s">
        <v>317</v>
      </c>
      <c r="B83" s="30" t="s">
        <v>78</v>
      </c>
      <c r="C83" s="29">
        <v>43131.786</v>
      </c>
      <c r="D83" s="29" t="s">
        <v>108</v>
      </c>
      <c r="E83" s="56">
        <f t="shared" si="5"/>
        <v>12079.978596150397</v>
      </c>
      <c r="F83" s="56">
        <f t="shared" si="6"/>
        <v>12080</v>
      </c>
      <c r="G83" s="56">
        <f t="shared" si="7"/>
        <v>-2.9780000004393514E-2</v>
      </c>
      <c r="I83" s="56">
        <f t="shared" si="10"/>
        <v>-2.9780000004393514E-2</v>
      </c>
      <c r="O83" s="56">
        <f t="shared" ca="1" si="9"/>
        <v>-4.6087636311143154E-2</v>
      </c>
      <c r="Q83" s="69">
        <f t="shared" si="8"/>
        <v>28113.286</v>
      </c>
    </row>
    <row r="84" spans="1:33" s="56" customFormat="1" ht="12.95" customHeight="1" x14ac:dyDescent="0.2">
      <c r="A84" s="28" t="s">
        <v>317</v>
      </c>
      <c r="B84" s="30" t="s">
        <v>78</v>
      </c>
      <c r="C84" s="29">
        <v>43131.792000000001</v>
      </c>
      <c r="D84" s="29" t="s">
        <v>108</v>
      </c>
      <c r="E84" s="56">
        <f t="shared" si="5"/>
        <v>12079.982908544542</v>
      </c>
      <c r="F84" s="56">
        <f t="shared" si="6"/>
        <v>12080</v>
      </c>
      <c r="G84" s="56">
        <f t="shared" si="7"/>
        <v>-2.3780000003171153E-2</v>
      </c>
      <c r="I84" s="56">
        <f t="shared" si="10"/>
        <v>-2.3780000003171153E-2</v>
      </c>
      <c r="O84" s="56">
        <f t="shared" ca="1" si="9"/>
        <v>-4.6087636311143154E-2</v>
      </c>
      <c r="Q84" s="69">
        <f t="shared" si="8"/>
        <v>28113.292000000001</v>
      </c>
    </row>
    <row r="85" spans="1:33" s="56" customFormat="1" ht="12.95" customHeight="1" x14ac:dyDescent="0.2">
      <c r="A85" s="28" t="s">
        <v>317</v>
      </c>
      <c r="B85" s="30" t="s">
        <v>78</v>
      </c>
      <c r="C85" s="29">
        <v>43131.794999999998</v>
      </c>
      <c r="D85" s="29" t="s">
        <v>108</v>
      </c>
      <c r="E85" s="56">
        <f t="shared" ref="E85:E116" si="11">+(C85-C$7)/C$8</f>
        <v>12079.985064741611</v>
      </c>
      <c r="F85" s="56">
        <f t="shared" ref="F85:F116" si="12">ROUND(2*E85,0)/2</f>
        <v>12080</v>
      </c>
      <c r="G85" s="56">
        <f t="shared" ref="G85:G110" si="13">+C85-(C$7+F85*C$8)</f>
        <v>-2.0780000006197952E-2</v>
      </c>
      <c r="I85" s="56">
        <f t="shared" si="10"/>
        <v>-2.0780000006197952E-2</v>
      </c>
      <c r="O85" s="56">
        <f t="shared" ca="1" si="9"/>
        <v>-4.6087636311143154E-2</v>
      </c>
      <c r="Q85" s="69">
        <f t="shared" ref="Q85:Q116" si="14">+C85-15018.5</f>
        <v>28113.294999999998</v>
      </c>
    </row>
    <row r="86" spans="1:33" s="56" customFormat="1" ht="12.95" customHeight="1" x14ac:dyDescent="0.2">
      <c r="A86" s="28" t="s">
        <v>317</v>
      </c>
      <c r="B86" s="30" t="s">
        <v>78</v>
      </c>
      <c r="C86" s="29">
        <v>43856.682000000001</v>
      </c>
      <c r="D86" s="29" t="s">
        <v>108</v>
      </c>
      <c r="E86" s="56">
        <f t="shared" si="11"/>
        <v>12600.984807076064</v>
      </c>
      <c r="F86" s="56">
        <f t="shared" si="12"/>
        <v>12601</v>
      </c>
      <c r="G86" s="56">
        <f t="shared" si="13"/>
        <v>-2.1138500000233762E-2</v>
      </c>
      <c r="I86" s="56">
        <f t="shared" si="10"/>
        <v>-2.1138500000233762E-2</v>
      </c>
      <c r="O86" s="56">
        <f t="shared" ca="1" si="9"/>
        <v>-3.9229492781832881E-2</v>
      </c>
      <c r="Q86" s="69">
        <f t="shared" si="14"/>
        <v>28838.182000000001</v>
      </c>
    </row>
    <row r="87" spans="1:33" s="56" customFormat="1" ht="12.95" customHeight="1" x14ac:dyDescent="0.2">
      <c r="A87" s="28" t="s">
        <v>317</v>
      </c>
      <c r="B87" s="30" t="s">
        <v>78</v>
      </c>
      <c r="C87" s="29">
        <v>44638.635999999999</v>
      </c>
      <c r="D87" s="29" t="s">
        <v>108</v>
      </c>
      <c r="E87" s="56">
        <f t="shared" si="11"/>
        <v>13163.000448848356</v>
      </c>
      <c r="F87" s="56">
        <f t="shared" si="12"/>
        <v>13163</v>
      </c>
      <c r="G87" s="56">
        <f t="shared" si="13"/>
        <v>6.2449999677482992E-4</v>
      </c>
      <c r="I87" s="56">
        <f t="shared" si="10"/>
        <v>6.2449999677482992E-4</v>
      </c>
      <c r="O87" s="56">
        <f t="shared" ca="1" si="9"/>
        <v>-3.1831648898008741E-2</v>
      </c>
      <c r="Q87" s="69">
        <f t="shared" si="14"/>
        <v>29620.135999999999</v>
      </c>
    </row>
    <row r="88" spans="1:33" s="56" customFormat="1" ht="12.95" customHeight="1" x14ac:dyDescent="0.2">
      <c r="A88" s="28" t="s">
        <v>317</v>
      </c>
      <c r="B88" s="30" t="s">
        <v>78</v>
      </c>
      <c r="C88" s="29">
        <v>44670.627999999997</v>
      </c>
      <c r="D88" s="29" t="s">
        <v>108</v>
      </c>
      <c r="E88" s="56">
        <f t="shared" si="11"/>
        <v>13185.994134425229</v>
      </c>
      <c r="F88" s="56">
        <f t="shared" si="12"/>
        <v>13186</v>
      </c>
      <c r="G88" s="56">
        <f t="shared" si="13"/>
        <v>-8.1610000052023679E-3</v>
      </c>
      <c r="I88" s="56">
        <f t="shared" si="10"/>
        <v>-8.1610000052023679E-3</v>
      </c>
      <c r="O88" s="56">
        <f t="shared" ca="1" si="9"/>
        <v>-3.1528890162549755E-2</v>
      </c>
      <c r="Q88" s="69">
        <f t="shared" si="14"/>
        <v>29652.127999999997</v>
      </c>
    </row>
    <row r="89" spans="1:33" s="56" customFormat="1" ht="12.95" customHeight="1" x14ac:dyDescent="0.2">
      <c r="A89" s="28" t="s">
        <v>317</v>
      </c>
      <c r="B89" s="30" t="s">
        <v>78</v>
      </c>
      <c r="C89" s="29">
        <v>45797.625</v>
      </c>
      <c r="D89" s="29" t="s">
        <v>108</v>
      </c>
      <c r="E89" s="56">
        <f t="shared" si="11"/>
        <v>13996.00334498039</v>
      </c>
      <c r="F89" s="56">
        <f t="shared" si="12"/>
        <v>13996</v>
      </c>
      <c r="G89" s="56">
        <f t="shared" si="13"/>
        <v>4.6540000039385632E-3</v>
      </c>
      <c r="I89" s="56">
        <f t="shared" si="10"/>
        <v>4.6540000039385632E-3</v>
      </c>
      <c r="O89" s="56">
        <f t="shared" ca="1" si="9"/>
        <v>-2.0866517305080795E-2</v>
      </c>
      <c r="Q89" s="69">
        <f t="shared" si="14"/>
        <v>30779.125</v>
      </c>
    </row>
    <row r="90" spans="1:33" s="56" customFormat="1" ht="12.95" customHeight="1" x14ac:dyDescent="0.2">
      <c r="A90" s="28" t="s">
        <v>317</v>
      </c>
      <c r="B90" s="30" t="s">
        <v>78</v>
      </c>
      <c r="C90" s="29">
        <v>46078.686000000002</v>
      </c>
      <c r="D90" s="29" t="s">
        <v>108</v>
      </c>
      <c r="E90" s="56">
        <f t="shared" si="11"/>
        <v>14198.010980074225</v>
      </c>
      <c r="F90" s="56">
        <f t="shared" si="12"/>
        <v>14198</v>
      </c>
      <c r="G90" s="56">
        <f t="shared" si="13"/>
        <v>1.5276999998604879E-2</v>
      </c>
      <c r="I90" s="56">
        <f t="shared" si="10"/>
        <v>1.5276999998604879E-2</v>
      </c>
      <c r="O90" s="56">
        <f t="shared" ca="1" si="9"/>
        <v>-1.8207505802353974E-2</v>
      </c>
      <c r="Q90" s="69">
        <f t="shared" si="14"/>
        <v>31060.186000000002</v>
      </c>
    </row>
    <row r="91" spans="1:33" s="56" customFormat="1" ht="12.95" customHeight="1" x14ac:dyDescent="0.2">
      <c r="A91" s="28" t="s">
        <v>317</v>
      </c>
      <c r="B91" s="30" t="s">
        <v>78</v>
      </c>
      <c r="C91" s="29">
        <v>46124.588000000003</v>
      </c>
      <c r="D91" s="29" t="s">
        <v>108</v>
      </c>
      <c r="E91" s="56">
        <f t="shared" si="11"/>
        <v>14231.00223274207</v>
      </c>
      <c r="F91" s="56">
        <f t="shared" si="12"/>
        <v>14231</v>
      </c>
      <c r="G91" s="56">
        <f t="shared" si="13"/>
        <v>3.106500007561408E-3</v>
      </c>
      <c r="I91" s="56">
        <f t="shared" si="10"/>
        <v>3.106500007561408E-3</v>
      </c>
      <c r="O91" s="56">
        <f t="shared" ca="1" si="9"/>
        <v>-1.7773112834086724E-2</v>
      </c>
      <c r="Q91" s="69">
        <f t="shared" si="14"/>
        <v>31106.088000000003</v>
      </c>
    </row>
    <row r="92" spans="1:33" s="56" customFormat="1" ht="12.95" customHeight="1" x14ac:dyDescent="0.2">
      <c r="A92" s="28" t="s">
        <v>317</v>
      </c>
      <c r="B92" s="30" t="s">
        <v>78</v>
      </c>
      <c r="C92" s="29">
        <v>46149.637999999999</v>
      </c>
      <c r="D92" s="29" t="s">
        <v>108</v>
      </c>
      <c r="E92" s="56">
        <f t="shared" si="11"/>
        <v>14249.006478294103</v>
      </c>
      <c r="F92" s="56">
        <f t="shared" si="12"/>
        <v>14249</v>
      </c>
      <c r="G92" s="56">
        <f t="shared" si="13"/>
        <v>9.0134999991278164E-3</v>
      </c>
      <c r="I92" s="56">
        <f t="shared" si="10"/>
        <v>9.0134999991278164E-3</v>
      </c>
      <c r="O92" s="56">
        <f t="shared" ca="1" si="9"/>
        <v>-1.753617121503187E-2</v>
      </c>
      <c r="Q92" s="69">
        <f t="shared" si="14"/>
        <v>31131.137999999999</v>
      </c>
    </row>
    <row r="93" spans="1:33" s="56" customFormat="1" ht="12.95" customHeight="1" x14ac:dyDescent="0.2">
      <c r="A93" s="28" t="s">
        <v>317</v>
      </c>
      <c r="B93" s="30" t="s">
        <v>78</v>
      </c>
      <c r="C93" s="29">
        <v>46437.633000000002</v>
      </c>
      <c r="D93" s="29" t="s">
        <v>108</v>
      </c>
      <c r="E93" s="56">
        <f t="shared" si="11"/>
        <v>14455.997803553917</v>
      </c>
      <c r="F93" s="56">
        <f t="shared" si="12"/>
        <v>14456</v>
      </c>
      <c r="G93" s="56">
        <f t="shared" si="13"/>
        <v>-3.0560000013792887E-3</v>
      </c>
      <c r="I93" s="56">
        <f t="shared" si="10"/>
        <v>-3.0560000013792887E-3</v>
      </c>
      <c r="O93" s="56">
        <f t="shared" ca="1" si="9"/>
        <v>-1.4811342595900917E-2</v>
      </c>
      <c r="Q93" s="69">
        <f t="shared" si="14"/>
        <v>31419.133000000002</v>
      </c>
    </row>
    <row r="94" spans="1:33" s="56" customFormat="1" ht="12.95" customHeight="1" x14ac:dyDescent="0.2">
      <c r="A94" s="66" t="s">
        <v>34</v>
      </c>
      <c r="B94" s="66"/>
      <c r="C94" s="67">
        <v>47208.4493</v>
      </c>
      <c r="D94" s="67"/>
      <c r="E94" s="56">
        <f t="shared" si="11"/>
        <v>15010.008419949567</v>
      </c>
      <c r="F94" s="56">
        <f t="shared" si="12"/>
        <v>15010</v>
      </c>
      <c r="G94" s="56">
        <f t="shared" si="13"/>
        <v>1.171500000054948E-2</v>
      </c>
      <c r="I94" s="56">
        <f t="shared" si="10"/>
        <v>1.171500000054948E-2</v>
      </c>
      <c r="O94" s="56">
        <f t="shared" ca="1" si="9"/>
        <v>-7.518806098323394E-3</v>
      </c>
      <c r="Q94" s="69">
        <f t="shared" si="14"/>
        <v>32189.9493</v>
      </c>
      <c r="AA94" s="56" t="s">
        <v>33</v>
      </c>
      <c r="AC94" s="56">
        <v>7</v>
      </c>
      <c r="AE94" s="56" t="s">
        <v>27</v>
      </c>
      <c r="AG94" s="56" t="s">
        <v>29</v>
      </c>
    </row>
    <row r="95" spans="1:33" s="56" customFormat="1" ht="12.95" customHeight="1" x14ac:dyDescent="0.2">
      <c r="A95" s="66" t="s">
        <v>36</v>
      </c>
      <c r="B95" s="66"/>
      <c r="C95" s="67">
        <v>47827.603999999999</v>
      </c>
      <c r="D95" s="67"/>
      <c r="E95" s="56">
        <f t="shared" si="11"/>
        <v>15455.014937055215</v>
      </c>
      <c r="F95" s="56">
        <f t="shared" si="12"/>
        <v>15455</v>
      </c>
      <c r="G95" s="56">
        <f t="shared" si="13"/>
        <v>2.0782500003406312E-2</v>
      </c>
      <c r="H95" s="56">
        <f>G95</f>
        <v>2.0782500003406312E-2</v>
      </c>
      <c r="O95" s="56">
        <f t="shared" ca="1" si="9"/>
        <v>-1.6610827383558846E-3</v>
      </c>
      <c r="Q95" s="69">
        <f t="shared" si="14"/>
        <v>32809.103999999999</v>
      </c>
      <c r="AA95" s="56" t="s">
        <v>35</v>
      </c>
      <c r="AG95" s="56" t="s">
        <v>37</v>
      </c>
    </row>
    <row r="96" spans="1:33" s="56" customFormat="1" ht="12.95" customHeight="1" x14ac:dyDescent="0.2">
      <c r="A96" s="66" t="s">
        <v>38</v>
      </c>
      <c r="B96" s="66"/>
      <c r="C96" s="67">
        <v>48676.3292</v>
      </c>
      <c r="D96" s="67">
        <v>3.0000000000000001E-3</v>
      </c>
      <c r="E96" s="56">
        <f t="shared" si="11"/>
        <v>16065.021200807711</v>
      </c>
      <c r="F96" s="56">
        <f t="shared" si="12"/>
        <v>16065</v>
      </c>
      <c r="G96" s="56">
        <f t="shared" si="13"/>
        <v>2.9497499999706633E-2</v>
      </c>
      <c r="I96" s="56">
        <f t="shared" ref="I96:I101" si="15">G96</f>
        <v>2.9497499999706633E-2</v>
      </c>
      <c r="O96" s="56">
        <f t="shared" ref="O96:O127" ca="1" si="16">+C$11+C$12*F96</f>
        <v>6.3686054629478739E-3</v>
      </c>
      <c r="Q96" s="69">
        <f t="shared" si="14"/>
        <v>33657.8292</v>
      </c>
      <c r="AA96" s="56" t="s">
        <v>33</v>
      </c>
      <c r="AB96" s="56" t="s">
        <v>29</v>
      </c>
      <c r="AC96" s="56">
        <v>16</v>
      </c>
      <c r="AE96" s="56" t="s">
        <v>27</v>
      </c>
      <c r="AG96" s="56" t="s">
        <v>29</v>
      </c>
    </row>
    <row r="97" spans="1:33" s="56" customFormat="1" ht="12.95" customHeight="1" x14ac:dyDescent="0.2">
      <c r="A97" s="66" t="s">
        <v>39</v>
      </c>
      <c r="B97" s="66"/>
      <c r="C97" s="67">
        <v>49060.358</v>
      </c>
      <c r="D97" s="67">
        <v>5.0000000000000001E-3</v>
      </c>
      <c r="E97" s="56">
        <f t="shared" si="11"/>
        <v>16341.035125528402</v>
      </c>
      <c r="F97" s="56">
        <f t="shared" si="12"/>
        <v>16341</v>
      </c>
      <c r="G97" s="56">
        <f t="shared" si="13"/>
        <v>4.8871500002860557E-2</v>
      </c>
      <c r="I97" s="56">
        <f t="shared" si="15"/>
        <v>4.8871500002860557E-2</v>
      </c>
      <c r="O97" s="56">
        <f t="shared" ca="1" si="16"/>
        <v>1.0001710288455812E-2</v>
      </c>
      <c r="Q97" s="69">
        <f t="shared" si="14"/>
        <v>34041.858</v>
      </c>
      <c r="AA97" s="56" t="s">
        <v>30</v>
      </c>
      <c r="AC97" s="56">
        <v>8</v>
      </c>
      <c r="AE97" s="56" t="s">
        <v>31</v>
      </c>
      <c r="AG97" s="56" t="s">
        <v>29</v>
      </c>
    </row>
    <row r="98" spans="1:33" s="56" customFormat="1" ht="12.95" customHeight="1" x14ac:dyDescent="0.2">
      <c r="A98" s="66" t="s">
        <v>40</v>
      </c>
      <c r="B98" s="66"/>
      <c r="C98" s="67">
        <v>49092.351000000002</v>
      </c>
      <c r="D98" s="67">
        <v>4.0000000000000001E-3</v>
      </c>
      <c r="E98" s="56">
        <f t="shared" si="11"/>
        <v>16364.029529837635</v>
      </c>
      <c r="F98" s="56">
        <f t="shared" si="12"/>
        <v>16364</v>
      </c>
      <c r="G98" s="56">
        <f t="shared" si="13"/>
        <v>4.1086000004725065E-2</v>
      </c>
      <c r="I98" s="56">
        <f t="shared" si="15"/>
        <v>4.1086000004725065E-2</v>
      </c>
      <c r="O98" s="56">
        <f t="shared" ca="1" si="16"/>
        <v>1.0304469023914797E-2</v>
      </c>
      <c r="Q98" s="69">
        <f t="shared" si="14"/>
        <v>34073.851000000002</v>
      </c>
      <c r="AA98" s="56" t="s">
        <v>30</v>
      </c>
      <c r="AC98" s="56">
        <v>9</v>
      </c>
      <c r="AE98" s="56" t="s">
        <v>31</v>
      </c>
      <c r="AG98" s="56" t="s">
        <v>29</v>
      </c>
    </row>
    <row r="99" spans="1:33" s="56" customFormat="1" ht="12.95" customHeight="1" x14ac:dyDescent="0.2">
      <c r="A99" s="28" t="s">
        <v>317</v>
      </c>
      <c r="B99" s="30" t="s">
        <v>78</v>
      </c>
      <c r="C99" s="29">
        <v>49445.750999999997</v>
      </c>
      <c r="D99" s="29" t="s">
        <v>108</v>
      </c>
      <c r="E99" s="56">
        <f t="shared" si="11"/>
        <v>16618.029544931011</v>
      </c>
      <c r="F99" s="56">
        <f t="shared" si="12"/>
        <v>16618</v>
      </c>
      <c r="G99" s="56">
        <f t="shared" si="13"/>
        <v>4.1106999997282401E-2</v>
      </c>
      <c r="I99" s="56">
        <f t="shared" si="15"/>
        <v>4.1106999997282401E-2</v>
      </c>
      <c r="O99" s="56">
        <f t="shared" ca="1" si="16"/>
        <v>1.3647978537244587E-2</v>
      </c>
      <c r="Q99" s="69">
        <f t="shared" si="14"/>
        <v>34427.250999999997</v>
      </c>
    </row>
    <row r="100" spans="1:33" s="56" customFormat="1" ht="12.95" customHeight="1" x14ac:dyDescent="0.2">
      <c r="A100" s="28" t="s">
        <v>317</v>
      </c>
      <c r="B100" s="30" t="s">
        <v>78</v>
      </c>
      <c r="C100" s="29">
        <v>49779.684000000001</v>
      </c>
      <c r="D100" s="29" t="s">
        <v>108</v>
      </c>
      <c r="E100" s="56">
        <f t="shared" si="11"/>
        <v>16858.037997223539</v>
      </c>
      <c r="F100" s="56">
        <f t="shared" si="12"/>
        <v>16858</v>
      </c>
      <c r="G100" s="56">
        <f t="shared" si="13"/>
        <v>5.2866999998514075E-2</v>
      </c>
      <c r="I100" s="56">
        <f t="shared" si="15"/>
        <v>5.2866999998514075E-2</v>
      </c>
      <c r="O100" s="56">
        <f t="shared" ca="1" si="16"/>
        <v>1.680720012464279E-2</v>
      </c>
      <c r="Q100" s="69">
        <f t="shared" si="14"/>
        <v>34761.184000000001</v>
      </c>
    </row>
    <row r="101" spans="1:33" s="56" customFormat="1" ht="12.95" customHeight="1" x14ac:dyDescent="0.2">
      <c r="A101" s="66" t="s">
        <v>41</v>
      </c>
      <c r="B101" s="66"/>
      <c r="C101" s="67">
        <v>49789.400999999998</v>
      </c>
      <c r="D101" s="67">
        <v>4.0000000000000001E-3</v>
      </c>
      <c r="E101" s="56">
        <f t="shared" si="11"/>
        <v>16865.021919540068</v>
      </c>
      <c r="F101" s="56">
        <f t="shared" si="12"/>
        <v>16865</v>
      </c>
      <c r="G101" s="56">
        <f t="shared" si="13"/>
        <v>3.0497499996272381E-2</v>
      </c>
      <c r="I101" s="56">
        <f t="shared" si="15"/>
        <v>3.0497499996272381E-2</v>
      </c>
      <c r="O101" s="56">
        <f t="shared" ca="1" si="16"/>
        <v>1.689934408760857E-2</v>
      </c>
      <c r="Q101" s="69">
        <f t="shared" si="14"/>
        <v>34770.900999999998</v>
      </c>
      <c r="AA101" s="56" t="s">
        <v>33</v>
      </c>
      <c r="AB101" s="56" t="s">
        <v>29</v>
      </c>
      <c r="AC101" s="56">
        <v>12</v>
      </c>
      <c r="AE101" s="56" t="s">
        <v>27</v>
      </c>
      <c r="AG101" s="56" t="s">
        <v>29</v>
      </c>
    </row>
    <row r="102" spans="1:33" s="56" customFormat="1" ht="12.95" customHeight="1" x14ac:dyDescent="0.2">
      <c r="A102" s="28" t="s">
        <v>317</v>
      </c>
      <c r="B102" s="30" t="s">
        <v>78</v>
      </c>
      <c r="C102" s="29">
        <v>51567.551800000001</v>
      </c>
      <c r="D102" s="29" t="s">
        <v>108</v>
      </c>
      <c r="E102" s="56">
        <f t="shared" si="11"/>
        <v>18143.036435777489</v>
      </c>
      <c r="F102" s="56">
        <f t="shared" si="12"/>
        <v>18143</v>
      </c>
      <c r="G102" s="56">
        <f t="shared" si="13"/>
        <v>5.0694500001554843E-2</v>
      </c>
      <c r="K102" s="56">
        <f>G102</f>
        <v>5.0694500001554843E-2</v>
      </c>
      <c r="O102" s="56">
        <f t="shared" ca="1" si="16"/>
        <v>3.3722199040503997E-2</v>
      </c>
      <c r="Q102" s="69">
        <f t="shared" si="14"/>
        <v>36549.051800000001</v>
      </c>
    </row>
    <row r="103" spans="1:33" s="56" customFormat="1" ht="12.95" customHeight="1" x14ac:dyDescent="0.2">
      <c r="A103" s="28" t="s">
        <v>384</v>
      </c>
      <c r="B103" s="30" t="s">
        <v>78</v>
      </c>
      <c r="C103" s="29">
        <v>51930.696900000003</v>
      </c>
      <c r="D103" s="29" t="s">
        <v>108</v>
      </c>
      <c r="E103" s="56">
        <f t="shared" si="11"/>
        <v>18404.040569566645</v>
      </c>
      <c r="F103" s="56">
        <f t="shared" si="12"/>
        <v>18404</v>
      </c>
      <c r="G103" s="56">
        <f t="shared" si="13"/>
        <v>5.6446000002324581E-2</v>
      </c>
      <c r="I103" s="56">
        <f>G103</f>
        <v>5.6446000002324581E-2</v>
      </c>
      <c r="O103" s="56">
        <f t="shared" ca="1" si="16"/>
        <v>3.7157852516799539E-2</v>
      </c>
      <c r="Q103" s="69">
        <f t="shared" si="14"/>
        <v>36912.196900000003</v>
      </c>
    </row>
    <row r="104" spans="1:33" s="56" customFormat="1" ht="12.95" customHeight="1" x14ac:dyDescent="0.2">
      <c r="A104" s="28" t="s">
        <v>384</v>
      </c>
      <c r="B104" s="30" t="s">
        <v>78</v>
      </c>
      <c r="C104" s="29">
        <v>51951.559000000001</v>
      </c>
      <c r="D104" s="29" t="s">
        <v>108</v>
      </c>
      <c r="E104" s="56">
        <f t="shared" si="11"/>
        <v>18419.034835879262</v>
      </c>
      <c r="F104" s="56">
        <f t="shared" si="12"/>
        <v>18419</v>
      </c>
      <c r="G104" s="56">
        <f t="shared" si="13"/>
        <v>4.8468500004673842E-2</v>
      </c>
      <c r="I104" s="56">
        <f>G104</f>
        <v>4.8468500004673842E-2</v>
      </c>
      <c r="O104" s="56">
        <f t="shared" ca="1" si="16"/>
        <v>3.7355303866011935E-2</v>
      </c>
      <c r="Q104" s="69">
        <f t="shared" si="14"/>
        <v>36933.059000000001</v>
      </c>
    </row>
    <row r="105" spans="1:33" s="56" customFormat="1" ht="12.95" customHeight="1" x14ac:dyDescent="0.2">
      <c r="A105" s="28" t="s">
        <v>384</v>
      </c>
      <c r="B105" s="30" t="s">
        <v>78</v>
      </c>
      <c r="C105" s="29">
        <v>51951.561999999998</v>
      </c>
      <c r="D105" s="29" t="s">
        <v>108</v>
      </c>
      <c r="E105" s="56">
        <f t="shared" si="11"/>
        <v>18419.036992076333</v>
      </c>
      <c r="F105" s="56">
        <f t="shared" si="12"/>
        <v>18419</v>
      </c>
      <c r="G105" s="56">
        <f t="shared" si="13"/>
        <v>5.1468500001647044E-2</v>
      </c>
      <c r="I105" s="56">
        <f>G105</f>
        <v>5.1468500001647044E-2</v>
      </c>
      <c r="O105" s="56">
        <f t="shared" ca="1" si="16"/>
        <v>3.7355303866011935E-2</v>
      </c>
      <c r="Q105" s="69">
        <f t="shared" si="14"/>
        <v>36933.061999999998</v>
      </c>
    </row>
    <row r="106" spans="1:33" s="56" customFormat="1" ht="12.95" customHeight="1" x14ac:dyDescent="0.2">
      <c r="A106" s="28" t="s">
        <v>384</v>
      </c>
      <c r="B106" s="30" t="s">
        <v>78</v>
      </c>
      <c r="C106" s="29">
        <v>51951.563999999998</v>
      </c>
      <c r="D106" s="29" t="s">
        <v>108</v>
      </c>
      <c r="E106" s="56">
        <f t="shared" si="11"/>
        <v>18419.038429541048</v>
      </c>
      <c r="F106" s="56">
        <f t="shared" si="12"/>
        <v>18419</v>
      </c>
      <c r="G106" s="56">
        <f t="shared" si="13"/>
        <v>5.3468500002054498E-2</v>
      </c>
      <c r="I106" s="56">
        <f>G106</f>
        <v>5.3468500002054498E-2</v>
      </c>
      <c r="O106" s="56">
        <f t="shared" ca="1" si="16"/>
        <v>3.7355303866011935E-2</v>
      </c>
      <c r="Q106" s="69">
        <f t="shared" si="14"/>
        <v>36933.063999999998</v>
      </c>
    </row>
    <row r="107" spans="1:33" s="56" customFormat="1" ht="12.95" customHeight="1" x14ac:dyDescent="0.2">
      <c r="A107" s="28" t="s">
        <v>384</v>
      </c>
      <c r="B107" s="30" t="s">
        <v>78</v>
      </c>
      <c r="C107" s="29">
        <v>52257.659500000002</v>
      </c>
      <c r="D107" s="29" t="s">
        <v>108</v>
      </c>
      <c r="E107" s="56">
        <f t="shared" si="11"/>
        <v>18639.039169835378</v>
      </c>
      <c r="F107" s="56">
        <f t="shared" si="12"/>
        <v>18639</v>
      </c>
      <c r="G107" s="56">
        <f t="shared" si="13"/>
        <v>5.4498500001500361E-2</v>
      </c>
      <c r="K107" s="56">
        <f>G107</f>
        <v>5.4498500001500361E-2</v>
      </c>
      <c r="O107" s="56">
        <f t="shared" ca="1" si="16"/>
        <v>4.025125698779361E-2</v>
      </c>
      <c r="Q107" s="69">
        <f t="shared" si="14"/>
        <v>37239.159500000002</v>
      </c>
    </row>
    <row r="108" spans="1:33" s="56" customFormat="1" ht="12.95" customHeight="1" x14ac:dyDescent="0.2">
      <c r="A108" s="13" t="s">
        <v>43</v>
      </c>
      <c r="B108" s="66"/>
      <c r="C108" s="67">
        <v>52951.941099999996</v>
      </c>
      <c r="D108" s="67">
        <v>1E-4</v>
      </c>
      <c r="E108" s="56">
        <f t="shared" si="11"/>
        <v>19138.041820879676</v>
      </c>
      <c r="F108" s="56">
        <f t="shared" si="12"/>
        <v>19138</v>
      </c>
      <c r="G108" s="56">
        <f t="shared" si="13"/>
        <v>5.8186999995086808E-2</v>
      </c>
      <c r="K108" s="56">
        <f>G108</f>
        <v>5.8186999995086808E-2</v>
      </c>
      <c r="O108" s="56">
        <f t="shared" ca="1" si="16"/>
        <v>4.6819805204925735E-2</v>
      </c>
      <c r="Q108" s="69">
        <f t="shared" si="14"/>
        <v>37933.441099999996</v>
      </c>
    </row>
    <row r="109" spans="1:33" s="56" customFormat="1" ht="12.95" customHeight="1" x14ac:dyDescent="0.2">
      <c r="A109" s="28" t="s">
        <v>384</v>
      </c>
      <c r="B109" s="30" t="s">
        <v>78</v>
      </c>
      <c r="C109" s="29">
        <v>52979.768400000001</v>
      </c>
      <c r="D109" s="29" t="s">
        <v>108</v>
      </c>
      <c r="E109" s="56">
        <f t="shared" si="11"/>
        <v>19158.042201807828</v>
      </c>
      <c r="F109" s="56">
        <f t="shared" si="12"/>
        <v>19158</v>
      </c>
      <c r="G109" s="56">
        <f t="shared" si="13"/>
        <v>5.8716999999887776E-2</v>
      </c>
      <c r="K109" s="56">
        <f>G109</f>
        <v>5.8716999999887776E-2</v>
      </c>
      <c r="O109" s="56">
        <f t="shared" ca="1" si="16"/>
        <v>4.7083073670542264E-2</v>
      </c>
      <c r="Q109" s="69">
        <f t="shared" si="14"/>
        <v>37961.268400000001</v>
      </c>
    </row>
    <row r="110" spans="1:33" s="56" customFormat="1" ht="12.95" customHeight="1" x14ac:dyDescent="0.2">
      <c r="A110" s="72" t="s">
        <v>44</v>
      </c>
      <c r="B110" s="66"/>
      <c r="C110" s="67">
        <v>53045.161699999997</v>
      </c>
      <c r="D110" s="67">
        <v>2.9999999999999997E-4</v>
      </c>
      <c r="E110" s="56">
        <f t="shared" si="11"/>
        <v>19205.042482472811</v>
      </c>
      <c r="F110" s="56">
        <f t="shared" si="12"/>
        <v>19205</v>
      </c>
      <c r="G110" s="56">
        <f t="shared" si="13"/>
        <v>5.9107499997480772E-2</v>
      </c>
      <c r="K110" s="56">
        <f>G110</f>
        <v>5.9107499997480772E-2</v>
      </c>
      <c r="O110" s="56">
        <f t="shared" ca="1" si="16"/>
        <v>4.7701754564741072E-2</v>
      </c>
      <c r="Q110" s="69">
        <f t="shared" si="14"/>
        <v>38026.661699999997</v>
      </c>
    </row>
    <row r="111" spans="1:33" s="56" customFormat="1" ht="12.95" customHeight="1" x14ac:dyDescent="0.2">
      <c r="A111" s="73" t="s">
        <v>45</v>
      </c>
      <c r="B111" s="74"/>
      <c r="C111" s="67">
        <v>53056.332900000001</v>
      </c>
      <c r="D111" s="67">
        <v>5.0000000000000001E-4</v>
      </c>
      <c r="E111" s="56">
        <f t="shared" si="11"/>
        <v>19213.071585383426</v>
      </c>
      <c r="F111" s="56">
        <f t="shared" si="12"/>
        <v>19213</v>
      </c>
      <c r="O111" s="56">
        <f t="shared" ca="1" si="16"/>
        <v>4.7807061950987662E-2</v>
      </c>
      <c r="Q111" s="69">
        <f t="shared" si="14"/>
        <v>38037.832900000001</v>
      </c>
      <c r="U111" s="4">
        <v>9.9599500004842412E-2</v>
      </c>
    </row>
    <row r="112" spans="1:33" s="56" customFormat="1" ht="12.95" customHeight="1" x14ac:dyDescent="0.2">
      <c r="A112" s="28" t="s">
        <v>384</v>
      </c>
      <c r="B112" s="30" t="s">
        <v>78</v>
      </c>
      <c r="C112" s="29">
        <v>53398.562100000003</v>
      </c>
      <c r="D112" s="29" t="s">
        <v>108</v>
      </c>
      <c r="E112" s="56">
        <f t="shared" si="11"/>
        <v>19459.042785059137</v>
      </c>
      <c r="F112" s="56">
        <f t="shared" si="12"/>
        <v>19459</v>
      </c>
      <c r="G112" s="56">
        <f t="shared" ref="G112:G141" si="17">+C112-(C$7+F112*C$8)</f>
        <v>5.9528500001761131E-2</v>
      </c>
      <c r="K112" s="56">
        <f>G112</f>
        <v>5.9528500001761131E-2</v>
      </c>
      <c r="O112" s="56">
        <f t="shared" ca="1" si="16"/>
        <v>5.1045264078070807E-2</v>
      </c>
      <c r="Q112" s="69">
        <f t="shared" si="14"/>
        <v>38380.062100000003</v>
      </c>
    </row>
    <row r="113" spans="1:17" s="56" customFormat="1" ht="12.95" customHeight="1" x14ac:dyDescent="0.2">
      <c r="A113" s="28" t="s">
        <v>384</v>
      </c>
      <c r="B113" s="30" t="s">
        <v>78</v>
      </c>
      <c r="C113" s="29">
        <v>54067.798699999999</v>
      </c>
      <c r="D113" s="29" t="s">
        <v>108</v>
      </c>
      <c r="E113" s="56">
        <f t="shared" si="11"/>
        <v>19940.044784213187</v>
      </c>
      <c r="F113" s="56">
        <f t="shared" si="12"/>
        <v>19940</v>
      </c>
      <c r="G113" s="56">
        <f t="shared" si="17"/>
        <v>6.2309999993885867E-2</v>
      </c>
      <c r="K113" s="56">
        <f>G113</f>
        <v>6.2309999993885867E-2</v>
      </c>
      <c r="O113" s="56">
        <f t="shared" ca="1" si="16"/>
        <v>5.7376870676148051E-2</v>
      </c>
      <c r="Q113" s="69">
        <f t="shared" si="14"/>
        <v>39049.298699999999</v>
      </c>
    </row>
    <row r="114" spans="1:17" s="56" customFormat="1" ht="12.95" customHeight="1" x14ac:dyDescent="0.2">
      <c r="A114" s="75" t="s">
        <v>77</v>
      </c>
      <c r="B114" s="76" t="s">
        <v>78</v>
      </c>
      <c r="C114" s="67">
        <v>54106.7526</v>
      </c>
      <c r="D114" s="67">
        <v>8.9999999999999998E-4</v>
      </c>
      <c r="E114" s="56">
        <f t="shared" si="11"/>
        <v>19968.042212588811</v>
      </c>
      <c r="F114" s="56">
        <f t="shared" si="12"/>
        <v>19968</v>
      </c>
      <c r="G114" s="56">
        <f t="shared" si="17"/>
        <v>5.8731999997689854E-2</v>
      </c>
      <c r="K114" s="56">
        <f>G114</f>
        <v>5.8731999997689854E-2</v>
      </c>
      <c r="O114" s="56">
        <f t="shared" ca="1" si="16"/>
        <v>5.7745446528011168E-2</v>
      </c>
      <c r="Q114" s="69">
        <f t="shared" si="14"/>
        <v>39088.2526</v>
      </c>
    </row>
    <row r="115" spans="1:17" s="56" customFormat="1" ht="12.95" customHeight="1" x14ac:dyDescent="0.2">
      <c r="A115" s="28" t="s">
        <v>384</v>
      </c>
      <c r="B115" s="30" t="s">
        <v>78</v>
      </c>
      <c r="C115" s="29">
        <v>54127.624000000003</v>
      </c>
      <c r="D115" s="29" t="s">
        <v>108</v>
      </c>
      <c r="E115" s="56">
        <f t="shared" si="11"/>
        <v>19983.043163112357</v>
      </c>
      <c r="F115" s="56">
        <f t="shared" si="12"/>
        <v>19983</v>
      </c>
      <c r="G115" s="56">
        <f t="shared" si="17"/>
        <v>6.0054499997931998E-2</v>
      </c>
      <c r="I115" s="56">
        <f>G115</f>
        <v>6.0054499997931998E-2</v>
      </c>
      <c r="O115" s="56">
        <f t="shared" ca="1" si="16"/>
        <v>5.7942897877223565E-2</v>
      </c>
      <c r="Q115" s="69">
        <f t="shared" si="14"/>
        <v>39109.124000000003</v>
      </c>
    </row>
    <row r="116" spans="1:17" s="56" customFormat="1" ht="12.95" customHeight="1" x14ac:dyDescent="0.2">
      <c r="A116" s="67" t="s">
        <v>75</v>
      </c>
      <c r="B116" s="77"/>
      <c r="C116" s="67">
        <v>54141.5406</v>
      </c>
      <c r="D116" s="67">
        <v>8.9999999999999998E-4</v>
      </c>
      <c r="E116" s="56">
        <f t="shared" si="11"/>
        <v>19993.045473836883</v>
      </c>
      <c r="F116" s="56">
        <f t="shared" si="12"/>
        <v>19993</v>
      </c>
      <c r="G116" s="56">
        <f t="shared" si="17"/>
        <v>6.3269500002206769E-2</v>
      </c>
      <c r="J116" s="56">
        <f>G116</f>
        <v>6.3269500002206769E-2</v>
      </c>
      <c r="O116" s="56">
        <f t="shared" ca="1" si="16"/>
        <v>5.8074532110031829E-2</v>
      </c>
      <c r="Q116" s="69">
        <f t="shared" si="14"/>
        <v>39123.0406</v>
      </c>
    </row>
    <row r="117" spans="1:17" s="56" customFormat="1" ht="12.95" customHeight="1" x14ac:dyDescent="0.2">
      <c r="A117" s="78" t="s">
        <v>80</v>
      </c>
      <c r="B117" s="77" t="s">
        <v>81</v>
      </c>
      <c r="C117" s="78">
        <v>54491.465499999998</v>
      </c>
      <c r="D117" s="78">
        <v>2.9999999999999997E-4</v>
      </c>
      <c r="E117" s="56">
        <f t="shared" ref="E117:E148" si="18">+(C117-C$7)/C$8</f>
        <v>20244.547822115179</v>
      </c>
      <c r="F117" s="56">
        <f t="shared" ref="F117:F148" si="19">ROUND(2*E117,0)/2</f>
        <v>20244.5</v>
      </c>
      <c r="G117" s="56">
        <f t="shared" si="17"/>
        <v>6.6536749996885192E-2</v>
      </c>
      <c r="K117" s="56">
        <f>G117</f>
        <v>6.6536749996885192E-2</v>
      </c>
      <c r="O117" s="56">
        <f t="shared" ca="1" si="16"/>
        <v>6.1385133065159525E-2</v>
      </c>
      <c r="Q117" s="69">
        <f t="shared" ref="Q117:Q148" si="20">+C117-15018.5</f>
        <v>39472.965499999998</v>
      </c>
    </row>
    <row r="118" spans="1:17" s="56" customFormat="1" ht="12.95" customHeight="1" x14ac:dyDescent="0.2">
      <c r="A118" s="75" t="s">
        <v>89</v>
      </c>
      <c r="B118" s="76" t="s">
        <v>78</v>
      </c>
      <c r="C118" s="67">
        <v>54497.724300000002</v>
      </c>
      <c r="D118" s="67">
        <v>1E-4</v>
      </c>
      <c r="E118" s="56">
        <f t="shared" si="18"/>
        <v>20249.046224193466</v>
      </c>
      <c r="F118" s="56">
        <f t="shared" si="19"/>
        <v>20249</v>
      </c>
      <c r="G118" s="56">
        <f t="shared" si="17"/>
        <v>6.4313499999116175E-2</v>
      </c>
      <c r="K118" s="56">
        <f>G118</f>
        <v>6.4313499999116175E-2</v>
      </c>
      <c r="O118" s="56">
        <f t="shared" ca="1" si="16"/>
        <v>6.1444368469923238E-2</v>
      </c>
      <c r="Q118" s="69">
        <f t="shared" si="20"/>
        <v>39479.224300000002</v>
      </c>
    </row>
    <row r="119" spans="1:17" s="56" customFormat="1" ht="12.95" customHeight="1" x14ac:dyDescent="0.2">
      <c r="A119" s="13" t="s">
        <v>79</v>
      </c>
      <c r="B119" s="66"/>
      <c r="C119" s="67">
        <v>54515.811124396278</v>
      </c>
      <c r="D119" s="71">
        <v>1E-4</v>
      </c>
      <c r="E119" s="56">
        <f t="shared" si="18"/>
        <v>20262.045810129079</v>
      </c>
      <c r="F119" s="56">
        <f t="shared" si="19"/>
        <v>20262</v>
      </c>
      <c r="G119" s="56">
        <f t="shared" si="17"/>
        <v>6.3737396281794645E-2</v>
      </c>
      <c r="K119" s="56">
        <f>G119</f>
        <v>6.3737396281794645E-2</v>
      </c>
      <c r="O119" s="56">
        <f t="shared" ca="1" si="16"/>
        <v>6.161549297257396E-2</v>
      </c>
      <c r="Q119" s="69">
        <f t="shared" si="20"/>
        <v>39497.311124396278</v>
      </c>
    </row>
    <row r="120" spans="1:17" s="56" customFormat="1" ht="12.95" customHeight="1" x14ac:dyDescent="0.2">
      <c r="A120" s="78" t="s">
        <v>80</v>
      </c>
      <c r="B120" s="77" t="s">
        <v>81</v>
      </c>
      <c r="C120" s="78">
        <v>54544.334000000003</v>
      </c>
      <c r="D120" s="78">
        <v>2.9999999999999997E-4</v>
      </c>
      <c r="E120" s="56">
        <f t="shared" si="18"/>
        <v>20282.546123750621</v>
      </c>
      <c r="F120" s="56">
        <f t="shared" si="19"/>
        <v>20282.5</v>
      </c>
      <c r="G120" s="56">
        <f t="shared" si="17"/>
        <v>6.4173749997280538E-2</v>
      </c>
      <c r="K120" s="56">
        <f>G120</f>
        <v>6.4173749997280538E-2</v>
      </c>
      <c r="O120" s="56">
        <f t="shared" ca="1" si="16"/>
        <v>6.1885343149830907E-2</v>
      </c>
      <c r="Q120" s="69">
        <f t="shared" si="20"/>
        <v>39525.834000000003</v>
      </c>
    </row>
    <row r="121" spans="1:17" s="56" customFormat="1" ht="12.95" customHeight="1" x14ac:dyDescent="0.2">
      <c r="A121" s="72" t="s">
        <v>86</v>
      </c>
      <c r="B121" s="79" t="s">
        <v>78</v>
      </c>
      <c r="C121" s="72">
        <v>54830.257799999999</v>
      </c>
      <c r="D121" s="72" t="s">
        <v>87</v>
      </c>
      <c r="E121" s="56">
        <f t="shared" si="18"/>
        <v>20488.048810551853</v>
      </c>
      <c r="F121" s="56">
        <f t="shared" si="19"/>
        <v>20488</v>
      </c>
      <c r="G121" s="56">
        <f t="shared" si="17"/>
        <v>6.7911999998614192E-2</v>
      </c>
      <c r="J121" s="56">
        <f>G121</f>
        <v>6.7911999998614192E-2</v>
      </c>
      <c r="O121" s="56">
        <f t="shared" ca="1" si="16"/>
        <v>6.4590426634040632E-2</v>
      </c>
      <c r="Q121" s="69">
        <f t="shared" si="20"/>
        <v>39811.757799999999</v>
      </c>
    </row>
    <row r="122" spans="1:17" s="56" customFormat="1" ht="12.95" customHeight="1" x14ac:dyDescent="0.2">
      <c r="A122" s="75" t="s">
        <v>90</v>
      </c>
      <c r="B122" s="76" t="s">
        <v>78</v>
      </c>
      <c r="C122" s="67">
        <v>54870.606099999997</v>
      </c>
      <c r="D122" s="67">
        <v>2.9999999999999997E-4</v>
      </c>
      <c r="E122" s="56">
        <f t="shared" si="18"/>
        <v>20517.048439326587</v>
      </c>
      <c r="F122" s="56">
        <f t="shared" si="19"/>
        <v>20517</v>
      </c>
      <c r="G122" s="56">
        <f t="shared" si="17"/>
        <v>6.7395499994745478E-2</v>
      </c>
      <c r="K122" s="56">
        <f t="shared" ref="K122:K134" si="21">G122</f>
        <v>6.7395499994745478E-2</v>
      </c>
      <c r="O122" s="56">
        <f t="shared" ca="1" si="16"/>
        <v>6.4972165909184587E-2</v>
      </c>
      <c r="Q122" s="69">
        <f t="shared" si="20"/>
        <v>39852.106099999997</v>
      </c>
    </row>
    <row r="123" spans="1:17" s="56" customFormat="1" ht="12.95" customHeight="1" x14ac:dyDescent="0.2">
      <c r="A123" s="78" t="s">
        <v>80</v>
      </c>
      <c r="B123" s="77" t="s">
        <v>78</v>
      </c>
      <c r="C123" s="78">
        <v>54887.301500000001</v>
      </c>
      <c r="D123" s="78">
        <v>1E-4</v>
      </c>
      <c r="E123" s="56">
        <f t="shared" si="18"/>
        <v>20529.047963525769</v>
      </c>
      <c r="F123" s="56">
        <f t="shared" si="19"/>
        <v>20529</v>
      </c>
      <c r="G123" s="56">
        <f t="shared" si="17"/>
        <v>6.6733500003465451E-2</v>
      </c>
      <c r="K123" s="56">
        <f t="shared" si="21"/>
        <v>6.6733500003465451E-2</v>
      </c>
      <c r="O123" s="56">
        <f t="shared" ca="1" si="16"/>
        <v>6.5130126988554471E-2</v>
      </c>
      <c r="Q123" s="69">
        <f t="shared" si="20"/>
        <v>39868.801500000001</v>
      </c>
    </row>
    <row r="124" spans="1:17" s="56" customFormat="1" ht="12.95" customHeight="1" x14ac:dyDescent="0.2">
      <c r="A124" s="78" t="s">
        <v>80</v>
      </c>
      <c r="B124" s="77" t="s">
        <v>78</v>
      </c>
      <c r="C124" s="78">
        <v>54919.302600000003</v>
      </c>
      <c r="D124" s="78">
        <v>1E-4</v>
      </c>
      <c r="E124" s="56">
        <f t="shared" si="18"/>
        <v>20552.048189567096</v>
      </c>
      <c r="F124" s="56">
        <f t="shared" si="19"/>
        <v>20552</v>
      </c>
      <c r="G124" s="56">
        <f t="shared" si="17"/>
        <v>6.7048000004433561E-2</v>
      </c>
      <c r="K124" s="56">
        <f t="shared" si="21"/>
        <v>6.7048000004433561E-2</v>
      </c>
      <c r="O124" s="56">
        <f t="shared" ca="1" si="16"/>
        <v>6.5432885724013456E-2</v>
      </c>
      <c r="Q124" s="69">
        <f t="shared" si="20"/>
        <v>39900.802600000003</v>
      </c>
    </row>
    <row r="125" spans="1:17" s="56" customFormat="1" ht="12.95" customHeight="1" x14ac:dyDescent="0.2">
      <c r="A125" s="78" t="s">
        <v>80</v>
      </c>
      <c r="B125" s="77" t="s">
        <v>81</v>
      </c>
      <c r="C125" s="78">
        <v>54935.300999999999</v>
      </c>
      <c r="D125" s="78">
        <v>1.1000000000000001E-3</v>
      </c>
      <c r="E125" s="56">
        <f t="shared" si="18"/>
        <v>20563.54675731319</v>
      </c>
      <c r="F125" s="56">
        <f t="shared" si="19"/>
        <v>20563.5</v>
      </c>
      <c r="G125" s="56">
        <f t="shared" si="17"/>
        <v>6.5055249993747566E-2</v>
      </c>
      <c r="K125" s="56">
        <f t="shared" si="21"/>
        <v>6.5055249993747566E-2</v>
      </c>
      <c r="O125" s="56">
        <f t="shared" ca="1" si="16"/>
        <v>6.5584265091742977E-2</v>
      </c>
      <c r="Q125" s="69">
        <f t="shared" si="20"/>
        <v>39916.800999999999</v>
      </c>
    </row>
    <row r="126" spans="1:17" s="56" customFormat="1" ht="12.95" customHeight="1" x14ac:dyDescent="0.2">
      <c r="A126" s="75" t="s">
        <v>91</v>
      </c>
      <c r="B126" s="76" t="s">
        <v>78</v>
      </c>
      <c r="C126" s="67">
        <v>55240.703800000003</v>
      </c>
      <c r="D126" s="67">
        <v>1E-4</v>
      </c>
      <c r="E126" s="56">
        <f t="shared" si="18"/>
        <v>20783.049631703572</v>
      </c>
      <c r="F126" s="56">
        <f t="shared" si="19"/>
        <v>20783</v>
      </c>
      <c r="G126" s="56">
        <f t="shared" si="17"/>
        <v>6.9054500003403518E-2</v>
      </c>
      <c r="K126" s="56">
        <f t="shared" si="21"/>
        <v>6.9054500003403518E-2</v>
      </c>
      <c r="O126" s="56">
        <f t="shared" ca="1" si="16"/>
        <v>6.8473636501884261E-2</v>
      </c>
      <c r="Q126" s="69">
        <f t="shared" si="20"/>
        <v>40222.203800000003</v>
      </c>
    </row>
    <row r="127" spans="1:17" s="56" customFormat="1" ht="12.95" customHeight="1" x14ac:dyDescent="0.2">
      <c r="A127" s="72" t="s">
        <v>82</v>
      </c>
      <c r="B127" s="79" t="s">
        <v>78</v>
      </c>
      <c r="C127" s="72">
        <v>55246.2693</v>
      </c>
      <c r="D127" s="72">
        <v>1E-4</v>
      </c>
      <c r="E127" s="56">
        <f t="shared" si="18"/>
        <v>20787.049736638495</v>
      </c>
      <c r="F127" s="56">
        <f t="shared" si="19"/>
        <v>20787</v>
      </c>
      <c r="G127" s="56">
        <f t="shared" si="17"/>
        <v>6.9200500001898035E-2</v>
      </c>
      <c r="K127" s="56">
        <f t="shared" si="21"/>
        <v>6.9200500001898035E-2</v>
      </c>
      <c r="O127" s="56">
        <f t="shared" ca="1" si="16"/>
        <v>6.8526290195007555E-2</v>
      </c>
      <c r="Q127" s="69">
        <f t="shared" si="20"/>
        <v>40227.7693</v>
      </c>
    </row>
    <row r="128" spans="1:17" s="56" customFormat="1" ht="12.95" customHeight="1" x14ac:dyDescent="0.2">
      <c r="A128" s="75" t="s">
        <v>85</v>
      </c>
      <c r="B128" s="76" t="s">
        <v>78</v>
      </c>
      <c r="C128" s="67">
        <v>55257.40004</v>
      </c>
      <c r="D128" s="67">
        <v>2.9999999999999997E-4</v>
      </c>
      <c r="E128" s="56">
        <f t="shared" si="18"/>
        <v>20795.049759637932</v>
      </c>
      <c r="F128" s="56">
        <f t="shared" si="19"/>
        <v>20795</v>
      </c>
      <c r="G128" s="56">
        <f t="shared" si="17"/>
        <v>6.9232499998179264E-2</v>
      </c>
      <c r="K128" s="56">
        <f t="shared" si="21"/>
        <v>6.9232499998179264E-2</v>
      </c>
      <c r="O128" s="56">
        <f t="shared" ref="O128:O155" ca="1" si="22">+C$11+C$12*F128</f>
        <v>6.8631597581254145E-2</v>
      </c>
      <c r="Q128" s="69">
        <f t="shared" si="20"/>
        <v>40238.90004</v>
      </c>
    </row>
    <row r="129" spans="1:21" s="56" customFormat="1" ht="12.95" customHeight="1" x14ac:dyDescent="0.2">
      <c r="A129" s="75" t="s">
        <v>85</v>
      </c>
      <c r="B129" s="76" t="s">
        <v>78</v>
      </c>
      <c r="C129" s="67">
        <v>55257.400139999998</v>
      </c>
      <c r="D129" s="67">
        <v>2.0000000000000001E-4</v>
      </c>
      <c r="E129" s="56">
        <f t="shared" si="18"/>
        <v>20795.049831511165</v>
      </c>
      <c r="F129" s="56">
        <f t="shared" si="19"/>
        <v>20795</v>
      </c>
      <c r="G129" s="56">
        <f t="shared" si="17"/>
        <v>6.9332499995653052E-2</v>
      </c>
      <c r="K129" s="56">
        <f t="shared" si="21"/>
        <v>6.9332499995653052E-2</v>
      </c>
      <c r="O129" s="56">
        <f t="shared" ca="1" si="22"/>
        <v>6.8631597581254145E-2</v>
      </c>
      <c r="Q129" s="69">
        <f t="shared" si="20"/>
        <v>40238.900139999998</v>
      </c>
    </row>
    <row r="130" spans="1:21" s="56" customFormat="1" ht="12.95" customHeight="1" x14ac:dyDescent="0.2">
      <c r="A130" s="75" t="s">
        <v>85</v>
      </c>
      <c r="B130" s="76" t="s">
        <v>78</v>
      </c>
      <c r="C130" s="67">
        <v>55257.400240000003</v>
      </c>
      <c r="D130" s="67">
        <v>2.0000000000000001E-4</v>
      </c>
      <c r="E130" s="56">
        <f t="shared" si="18"/>
        <v>20795.049903384403</v>
      </c>
      <c r="F130" s="56">
        <f t="shared" si="19"/>
        <v>20795</v>
      </c>
      <c r="G130" s="56">
        <f t="shared" si="17"/>
        <v>6.9432500000402797E-2</v>
      </c>
      <c r="K130" s="56">
        <f t="shared" si="21"/>
        <v>6.9432500000402797E-2</v>
      </c>
      <c r="O130" s="56">
        <f t="shared" ca="1" si="22"/>
        <v>6.8631597581254145E-2</v>
      </c>
      <c r="Q130" s="69">
        <f t="shared" si="20"/>
        <v>40238.900240000003</v>
      </c>
    </row>
    <row r="131" spans="1:21" s="56" customFormat="1" ht="12.95" customHeight="1" x14ac:dyDescent="0.2">
      <c r="A131" s="75" t="s">
        <v>85</v>
      </c>
      <c r="B131" s="76" t="s">
        <v>78</v>
      </c>
      <c r="C131" s="67">
        <v>55264.357219999998</v>
      </c>
      <c r="D131" s="67">
        <v>2.0000000000000001E-4</v>
      </c>
      <c r="E131" s="56">
        <f t="shared" si="18"/>
        <v>20800.050110019954</v>
      </c>
      <c r="F131" s="56">
        <f t="shared" si="19"/>
        <v>20800</v>
      </c>
      <c r="G131" s="56">
        <f t="shared" si="17"/>
        <v>6.9719999992230441E-2</v>
      </c>
      <c r="K131" s="56">
        <f t="shared" si="21"/>
        <v>6.9719999992230441E-2</v>
      </c>
      <c r="O131" s="56">
        <f t="shared" ca="1" si="22"/>
        <v>6.8697414697658277E-2</v>
      </c>
      <c r="Q131" s="69">
        <f t="shared" si="20"/>
        <v>40245.857219999998</v>
      </c>
    </row>
    <row r="132" spans="1:21" s="56" customFormat="1" ht="12.95" customHeight="1" x14ac:dyDescent="0.2">
      <c r="A132" s="75" t="s">
        <v>85</v>
      </c>
      <c r="B132" s="76" t="s">
        <v>78</v>
      </c>
      <c r="C132" s="67">
        <v>55264.357219999998</v>
      </c>
      <c r="D132" s="67">
        <v>2.0000000000000001E-4</v>
      </c>
      <c r="E132" s="56">
        <f t="shared" si="18"/>
        <v>20800.050110019954</v>
      </c>
      <c r="F132" s="56">
        <f t="shared" si="19"/>
        <v>20800</v>
      </c>
      <c r="G132" s="56">
        <f t="shared" si="17"/>
        <v>6.9719999992230441E-2</v>
      </c>
      <c r="K132" s="56">
        <f t="shared" si="21"/>
        <v>6.9719999992230441E-2</v>
      </c>
      <c r="O132" s="56">
        <f t="shared" ca="1" si="22"/>
        <v>6.8697414697658277E-2</v>
      </c>
      <c r="Q132" s="69">
        <f t="shared" si="20"/>
        <v>40245.857219999998</v>
      </c>
    </row>
    <row r="133" spans="1:21" s="56" customFormat="1" ht="12.95" customHeight="1" x14ac:dyDescent="0.2">
      <c r="A133" s="72" t="s">
        <v>82</v>
      </c>
      <c r="B133" s="79" t="s">
        <v>81</v>
      </c>
      <c r="C133" s="72">
        <v>55273.393499999998</v>
      </c>
      <c r="D133" s="72">
        <v>8.9999999999999998E-4</v>
      </c>
      <c r="E133" s="56">
        <f t="shared" si="18"/>
        <v>20806.544776846178</v>
      </c>
      <c r="F133" s="56">
        <f t="shared" si="19"/>
        <v>20806.5</v>
      </c>
      <c r="G133" s="56">
        <f t="shared" si="17"/>
        <v>6.2299749995872844E-2</v>
      </c>
      <c r="K133" s="56">
        <f t="shared" si="21"/>
        <v>6.2299749995872844E-2</v>
      </c>
      <c r="O133" s="56">
        <f t="shared" ca="1" si="22"/>
        <v>6.8782976948983665E-2</v>
      </c>
      <c r="Q133" s="69">
        <f t="shared" si="20"/>
        <v>40254.893499999998</v>
      </c>
    </row>
    <row r="134" spans="1:21" s="56" customFormat="1" ht="12.95" customHeight="1" x14ac:dyDescent="0.2">
      <c r="A134" s="67" t="s">
        <v>92</v>
      </c>
      <c r="B134" s="76" t="s">
        <v>81</v>
      </c>
      <c r="C134" s="67">
        <v>55521.7569</v>
      </c>
      <c r="D134" s="67">
        <v>5.9999999999999995E-4</v>
      </c>
      <c r="E134" s="56">
        <f t="shared" si="18"/>
        <v>20985.051588811781</v>
      </c>
      <c r="F134" s="56">
        <f t="shared" si="19"/>
        <v>20985</v>
      </c>
      <c r="G134" s="56">
        <f t="shared" si="17"/>
        <v>7.1777500001189765E-2</v>
      </c>
      <c r="K134" s="56">
        <f t="shared" si="21"/>
        <v>7.1777500001189765E-2</v>
      </c>
      <c r="O134" s="56">
        <f t="shared" ca="1" si="22"/>
        <v>7.1132648004611054E-2</v>
      </c>
      <c r="Q134" s="69">
        <f t="shared" si="20"/>
        <v>40503.2569</v>
      </c>
    </row>
    <row r="135" spans="1:21" s="56" customFormat="1" ht="12.95" customHeight="1" x14ac:dyDescent="0.2">
      <c r="A135" s="72" t="s">
        <v>88</v>
      </c>
      <c r="B135" s="79" t="s">
        <v>78</v>
      </c>
      <c r="C135" s="72">
        <v>55623.325400000002</v>
      </c>
      <c r="D135" s="72">
        <v>1.5E-3</v>
      </c>
      <c r="E135" s="56">
        <f t="shared" si="18"/>
        <v>21058.052156250978</v>
      </c>
      <c r="F135" s="56">
        <f t="shared" si="19"/>
        <v>21058</v>
      </c>
      <c r="G135" s="56">
        <f t="shared" si="17"/>
        <v>7.2566999995615333E-2</v>
      </c>
      <c r="J135" s="56">
        <f>G135</f>
        <v>7.2566999995615333E-2</v>
      </c>
      <c r="O135" s="56">
        <f t="shared" ca="1" si="22"/>
        <v>7.2093577904111361E-2</v>
      </c>
      <c r="Q135" s="69">
        <f t="shared" si="20"/>
        <v>40604.825400000002</v>
      </c>
    </row>
    <row r="136" spans="1:21" s="56" customFormat="1" ht="12.95" customHeight="1" x14ac:dyDescent="0.2">
      <c r="A136" s="75" t="s">
        <v>96</v>
      </c>
      <c r="B136" s="76" t="s">
        <v>78</v>
      </c>
      <c r="C136" s="67">
        <v>55937.771800000002</v>
      </c>
      <c r="D136" s="67">
        <v>1E-4</v>
      </c>
      <c r="E136" s="56">
        <f t="shared" si="18"/>
        <v>21284.05495858844</v>
      </c>
      <c r="F136" s="56">
        <f t="shared" si="19"/>
        <v>21284</v>
      </c>
      <c r="G136" s="56">
        <f t="shared" si="17"/>
        <v>7.6465999998617917E-2</v>
      </c>
      <c r="K136" s="56">
        <f>G136</f>
        <v>7.6465999998617917E-2</v>
      </c>
      <c r="O136" s="56">
        <f t="shared" ca="1" si="22"/>
        <v>7.5068511565577978E-2</v>
      </c>
      <c r="Q136" s="69">
        <f t="shared" si="20"/>
        <v>40919.271800000002</v>
      </c>
    </row>
    <row r="137" spans="1:21" s="56" customFormat="1" ht="12.95" customHeight="1" x14ac:dyDescent="0.2">
      <c r="A137" s="67" t="s">
        <v>93</v>
      </c>
      <c r="B137" s="76" t="s">
        <v>78</v>
      </c>
      <c r="C137" s="67">
        <v>56334.3053</v>
      </c>
      <c r="D137" s="67">
        <v>2.0999999999999999E-3</v>
      </c>
      <c r="E137" s="56">
        <f t="shared" si="18"/>
        <v>21569.056415818293</v>
      </c>
      <c r="F137" s="56">
        <f t="shared" si="19"/>
        <v>21569</v>
      </c>
      <c r="G137" s="56">
        <f t="shared" si="17"/>
        <v>7.8493499997421168E-2</v>
      </c>
      <c r="J137" s="56">
        <f>G137</f>
        <v>7.8493499997421168E-2</v>
      </c>
      <c r="O137" s="56">
        <f t="shared" ca="1" si="22"/>
        <v>7.8820087200613342E-2</v>
      </c>
      <c r="Q137" s="69">
        <f t="shared" si="20"/>
        <v>41315.8053</v>
      </c>
    </row>
    <row r="138" spans="1:21" s="56" customFormat="1" ht="12.95" customHeight="1" x14ac:dyDescent="0.2">
      <c r="A138" s="67" t="s">
        <v>93</v>
      </c>
      <c r="B138" s="76" t="s">
        <v>78</v>
      </c>
      <c r="C138" s="67">
        <v>56338.477099999996</v>
      </c>
      <c r="D138" s="67">
        <v>1.4E-3</v>
      </c>
      <c r="E138" s="56">
        <f t="shared" si="18"/>
        <v>21572.054823466751</v>
      </c>
      <c r="F138" s="56">
        <f t="shared" si="19"/>
        <v>21572</v>
      </c>
      <c r="G138" s="56">
        <f t="shared" si="17"/>
        <v>7.6278000000456814E-2</v>
      </c>
      <c r="J138" s="56">
        <f>G138</f>
        <v>7.6278000000456814E-2</v>
      </c>
      <c r="O138" s="56">
        <f t="shared" ca="1" si="22"/>
        <v>7.8859577470455855E-2</v>
      </c>
      <c r="Q138" s="69">
        <f t="shared" si="20"/>
        <v>41319.977099999996</v>
      </c>
    </row>
    <row r="139" spans="1:21" s="56" customFormat="1" ht="12.95" customHeight="1" x14ac:dyDescent="0.2">
      <c r="A139" s="75" t="s">
        <v>95</v>
      </c>
      <c r="B139" s="76" t="s">
        <v>78</v>
      </c>
      <c r="C139" s="67">
        <v>56620.921399999999</v>
      </c>
      <c r="D139" s="67">
        <v>2.0000000000000001E-4</v>
      </c>
      <c r="E139" s="56">
        <f t="shared" si="18"/>
        <v>21775.056681030532</v>
      </c>
      <c r="F139" s="56">
        <f t="shared" si="19"/>
        <v>21775</v>
      </c>
      <c r="G139" s="56">
        <f t="shared" si="17"/>
        <v>7.8862499998649582E-2</v>
      </c>
      <c r="K139" s="56">
        <f>G139</f>
        <v>7.8862499998649582E-2</v>
      </c>
      <c r="O139" s="56">
        <f t="shared" ca="1" si="22"/>
        <v>8.1531752396463486E-2</v>
      </c>
      <c r="Q139" s="69">
        <f t="shared" si="20"/>
        <v>41602.421399999999</v>
      </c>
    </row>
    <row r="140" spans="1:21" s="56" customFormat="1" ht="12.95" customHeight="1" x14ac:dyDescent="0.2">
      <c r="A140" s="28" t="s">
        <v>542</v>
      </c>
      <c r="B140" s="30" t="s">
        <v>78</v>
      </c>
      <c r="C140" s="29">
        <v>56657.096100000002</v>
      </c>
      <c r="D140" s="29" t="s">
        <v>108</v>
      </c>
      <c r="E140" s="56">
        <f t="shared" si="18"/>
        <v>21801.056608438565</v>
      </c>
      <c r="F140" s="56">
        <f t="shared" si="19"/>
        <v>21801</v>
      </c>
      <c r="G140" s="56">
        <f t="shared" si="17"/>
        <v>7.8761500000837259E-2</v>
      </c>
      <c r="K140" s="56">
        <f>G140</f>
        <v>7.8761500000837259E-2</v>
      </c>
      <c r="O140" s="56">
        <f t="shared" ca="1" si="22"/>
        <v>8.1874001401764984E-2</v>
      </c>
      <c r="Q140" s="69">
        <f t="shared" si="20"/>
        <v>41638.596100000002</v>
      </c>
    </row>
    <row r="141" spans="1:21" s="56" customFormat="1" ht="12.95" customHeight="1" x14ac:dyDescent="0.2">
      <c r="A141" s="74" t="s">
        <v>94</v>
      </c>
      <c r="B141" s="77" t="s">
        <v>78</v>
      </c>
      <c r="C141" s="67">
        <v>56690.490700000002</v>
      </c>
      <c r="D141" s="78">
        <v>1.1999999999999999E-3</v>
      </c>
      <c r="E141" s="56">
        <f t="shared" si="18"/>
        <v>21825.058388019883</v>
      </c>
      <c r="F141" s="56">
        <f t="shared" si="19"/>
        <v>21825</v>
      </c>
      <c r="G141" s="56">
        <f t="shared" si="17"/>
        <v>8.1237500002316665E-2</v>
      </c>
      <c r="J141" s="56">
        <f>G141</f>
        <v>8.1237500002316665E-2</v>
      </c>
      <c r="O141" s="56">
        <f t="shared" ca="1" si="22"/>
        <v>8.2189923560504807E-2</v>
      </c>
      <c r="Q141" s="69">
        <f t="shared" si="20"/>
        <v>41671.990700000002</v>
      </c>
    </row>
    <row r="142" spans="1:21" s="56" customFormat="1" ht="12.95" customHeight="1" x14ac:dyDescent="0.2">
      <c r="A142" s="67" t="s">
        <v>98</v>
      </c>
      <c r="B142" s="76"/>
      <c r="C142" s="67">
        <v>57070.283499999998</v>
      </c>
      <c r="D142" s="67">
        <v>1E-3</v>
      </c>
      <c r="E142" s="56">
        <f t="shared" si="18"/>
        <v>22098.027762474765</v>
      </c>
      <c r="F142" s="56">
        <f t="shared" si="19"/>
        <v>22098</v>
      </c>
      <c r="O142" s="56">
        <f t="shared" ca="1" si="22"/>
        <v>8.5783538116170233E-2</v>
      </c>
      <c r="Q142" s="69">
        <f t="shared" si="20"/>
        <v>42051.783499999998</v>
      </c>
      <c r="U142" s="56">
        <f>+C142-(C$7+F142*C$8)</f>
        <v>3.8626999994448852E-2</v>
      </c>
    </row>
    <row r="143" spans="1:21" s="56" customFormat="1" ht="12.95" customHeight="1" x14ac:dyDescent="0.2">
      <c r="A143" s="78" t="s">
        <v>97</v>
      </c>
      <c r="B143" s="76"/>
      <c r="C143" s="78">
        <v>57074.501199999999</v>
      </c>
      <c r="D143" s="78">
        <v>3.5999999999999999E-3</v>
      </c>
      <c r="E143" s="56">
        <f t="shared" si="18"/>
        <v>22101.059159938432</v>
      </c>
      <c r="F143" s="56">
        <f t="shared" si="19"/>
        <v>22101</v>
      </c>
      <c r="G143" s="56">
        <f t="shared" ref="G143:G155" si="23">+C143-(C$7+F143*C$8)</f>
        <v>8.2311499994830228E-2</v>
      </c>
      <c r="J143" s="56">
        <f>G143</f>
        <v>8.2311499994830228E-2</v>
      </c>
      <c r="O143" s="56">
        <f t="shared" ca="1" si="22"/>
        <v>8.5823028386012745E-2</v>
      </c>
      <c r="Q143" s="69">
        <f t="shared" si="20"/>
        <v>42056.001199999999</v>
      </c>
    </row>
    <row r="144" spans="1:21" s="56" customFormat="1" ht="12.95" customHeight="1" x14ac:dyDescent="0.2">
      <c r="A144" s="35" t="s">
        <v>557</v>
      </c>
      <c r="B144" s="36" t="s">
        <v>78</v>
      </c>
      <c r="C144" s="37">
        <v>57331.903100000003</v>
      </c>
      <c r="D144" s="37">
        <v>2.0000000000000001E-4</v>
      </c>
      <c r="E144" s="56">
        <f t="shared" si="18"/>
        <v>22286.062234316094</v>
      </c>
      <c r="F144" s="56">
        <f t="shared" si="19"/>
        <v>22286</v>
      </c>
      <c r="G144" s="56">
        <f t="shared" si="23"/>
        <v>8.6589000005915295E-2</v>
      </c>
      <c r="K144" s="56">
        <f t="shared" ref="K144:K155" si="24">G144</f>
        <v>8.6589000005915295E-2</v>
      </c>
      <c r="O144" s="56">
        <f t="shared" ca="1" si="22"/>
        <v>8.8258261692965523E-2</v>
      </c>
      <c r="Q144" s="69">
        <f t="shared" si="20"/>
        <v>42313.403100000003</v>
      </c>
    </row>
    <row r="145" spans="1:17" s="56" customFormat="1" ht="12.95" customHeight="1" x14ac:dyDescent="0.2">
      <c r="A145" s="80" t="s">
        <v>556</v>
      </c>
      <c r="B145" s="81" t="s">
        <v>81</v>
      </c>
      <c r="C145" s="82">
        <v>57445.29694</v>
      </c>
      <c r="D145" s="82">
        <v>1.6000000000000001E-3</v>
      </c>
      <c r="E145" s="56">
        <f t="shared" si="18"/>
        <v>22367.56205625015</v>
      </c>
      <c r="F145" s="56">
        <f t="shared" si="19"/>
        <v>22367.5</v>
      </c>
      <c r="G145" s="56">
        <f t="shared" si="23"/>
        <v>8.6341250003897585E-2</v>
      </c>
      <c r="K145" s="56">
        <f t="shared" si="24"/>
        <v>8.6341250003897585E-2</v>
      </c>
      <c r="O145" s="56">
        <f t="shared" ca="1" si="22"/>
        <v>8.9331080690352838E-2</v>
      </c>
      <c r="Q145" s="69">
        <f t="shared" si="20"/>
        <v>42426.79694</v>
      </c>
    </row>
    <row r="146" spans="1:17" s="56" customFormat="1" ht="12.95" customHeight="1" x14ac:dyDescent="0.2">
      <c r="A146" s="38" t="s">
        <v>558</v>
      </c>
      <c r="B146" s="39" t="s">
        <v>78</v>
      </c>
      <c r="C146" s="40">
        <v>57807.745499999997</v>
      </c>
      <c r="D146" s="40">
        <v>1E-4</v>
      </c>
      <c r="E146" s="56">
        <f t="shared" si="18"/>
        <v>22628.065564203102</v>
      </c>
      <c r="F146" s="56">
        <f t="shared" si="19"/>
        <v>22628</v>
      </c>
      <c r="G146" s="56">
        <f t="shared" si="23"/>
        <v>9.122199999546865E-2</v>
      </c>
      <c r="K146" s="56">
        <f t="shared" si="24"/>
        <v>9.122199999546865E-2</v>
      </c>
      <c r="O146" s="56">
        <f t="shared" ca="1" si="22"/>
        <v>9.276015245500796E-2</v>
      </c>
      <c r="Q146" s="69">
        <f t="shared" si="20"/>
        <v>42789.245499999997</v>
      </c>
    </row>
    <row r="147" spans="1:17" s="56" customFormat="1" ht="12.95" customHeight="1" x14ac:dyDescent="0.2">
      <c r="A147" s="38" t="s">
        <v>559</v>
      </c>
      <c r="B147" s="41" t="s">
        <v>78</v>
      </c>
      <c r="C147" s="38">
        <v>58081.841</v>
      </c>
      <c r="D147" s="38">
        <v>1E-4</v>
      </c>
      <c r="E147" s="56">
        <f t="shared" si="18"/>
        <v>22825.066869061699</v>
      </c>
      <c r="F147" s="56">
        <f t="shared" si="19"/>
        <v>22825</v>
      </c>
      <c r="G147" s="56">
        <f t="shared" si="23"/>
        <v>9.3037500002537854E-2</v>
      </c>
      <c r="K147" s="56">
        <f t="shared" si="24"/>
        <v>9.3037500002537854E-2</v>
      </c>
      <c r="O147" s="56">
        <f t="shared" ca="1" si="22"/>
        <v>9.5353346841330622E-2</v>
      </c>
      <c r="Q147" s="69">
        <f t="shared" si="20"/>
        <v>43063.341</v>
      </c>
    </row>
    <row r="148" spans="1:17" s="56" customFormat="1" ht="12.95" customHeight="1" x14ac:dyDescent="0.2">
      <c r="A148" s="42" t="s">
        <v>0</v>
      </c>
      <c r="B148" s="43" t="s">
        <v>78</v>
      </c>
      <c r="C148" s="42">
        <v>58486.725299999998</v>
      </c>
      <c r="D148" s="42">
        <v>1E-4</v>
      </c>
      <c r="E148" s="56">
        <f t="shared" si="18"/>
        <v>23116.07031646145</v>
      </c>
      <c r="F148" s="56">
        <f t="shared" si="19"/>
        <v>23116</v>
      </c>
      <c r="G148" s="56">
        <f t="shared" si="23"/>
        <v>9.7833999992872123E-2</v>
      </c>
      <c r="K148" s="56">
        <f t="shared" si="24"/>
        <v>9.7833999992872123E-2</v>
      </c>
      <c r="O148" s="56">
        <f t="shared" ca="1" si="22"/>
        <v>9.9183903016050956E-2</v>
      </c>
      <c r="Q148" s="69">
        <f t="shared" si="20"/>
        <v>43468.225299999998</v>
      </c>
    </row>
    <row r="149" spans="1:17" s="56" customFormat="1" ht="12.95" customHeight="1" x14ac:dyDescent="0.2">
      <c r="A149" s="44" t="s">
        <v>560</v>
      </c>
      <c r="B149" s="43" t="s">
        <v>78</v>
      </c>
      <c r="C149" s="42">
        <v>58810.910300000003</v>
      </c>
      <c r="D149" s="42">
        <v>2.0000000000000001E-4</v>
      </c>
      <c r="E149" s="56">
        <f t="shared" ref="E149:E155" si="25">+(C149-C$7)/C$8</f>
        <v>23349.072565734365</v>
      </c>
      <c r="F149" s="56">
        <f t="shared" ref="F149:F156" si="26">ROUND(2*E149,0)/2</f>
        <v>23349</v>
      </c>
      <c r="G149" s="56">
        <f t="shared" si="23"/>
        <v>0.1009635000009439</v>
      </c>
      <c r="K149" s="56">
        <f t="shared" si="24"/>
        <v>0.1009635000009439</v>
      </c>
      <c r="O149" s="56">
        <f t="shared" ca="1" si="22"/>
        <v>0.10225098064048338</v>
      </c>
      <c r="Q149" s="69">
        <f t="shared" ref="Q149:Q155" si="27">+C149-15018.5</f>
        <v>43792.410300000003</v>
      </c>
    </row>
    <row r="150" spans="1:17" s="56" customFormat="1" ht="12.95" customHeight="1" x14ac:dyDescent="0.2">
      <c r="A150" s="45" t="s">
        <v>561</v>
      </c>
      <c r="B150" s="46" t="s">
        <v>78</v>
      </c>
      <c r="C150" s="47">
        <v>59137.880799999999</v>
      </c>
      <c r="D150" s="47">
        <v>2.0000000000000001E-4</v>
      </c>
      <c r="E150" s="56">
        <f t="shared" si="25"/>
        <v>23584.076843988718</v>
      </c>
      <c r="F150" s="56">
        <f t="shared" si="26"/>
        <v>23584</v>
      </c>
      <c r="G150" s="56">
        <f t="shared" si="23"/>
        <v>0.10691599999699974</v>
      </c>
      <c r="K150" s="56">
        <f t="shared" si="24"/>
        <v>0.10691599999699974</v>
      </c>
      <c r="O150" s="56">
        <f t="shared" ca="1" si="22"/>
        <v>0.10534438511147748</v>
      </c>
      <c r="Q150" s="69">
        <f t="shared" si="27"/>
        <v>44119.380799999999</v>
      </c>
    </row>
    <row r="151" spans="1:17" s="56" customFormat="1" ht="12.95" customHeight="1" x14ac:dyDescent="0.2">
      <c r="A151" s="45" t="s">
        <v>561</v>
      </c>
      <c r="B151" s="46" t="s">
        <v>78</v>
      </c>
      <c r="C151" s="47">
        <v>59201.883099999999</v>
      </c>
      <c r="D151" s="47">
        <v>2.0000000000000001E-4</v>
      </c>
      <c r="E151" s="56">
        <f t="shared" si="25"/>
        <v>23630.077367944607</v>
      </c>
      <c r="F151" s="56">
        <f t="shared" si="26"/>
        <v>23630</v>
      </c>
      <c r="G151" s="56">
        <f t="shared" si="23"/>
        <v>0.10764499999640975</v>
      </c>
      <c r="K151" s="56">
        <f t="shared" si="24"/>
        <v>0.10764499999640975</v>
      </c>
      <c r="O151" s="56">
        <f t="shared" ca="1" si="22"/>
        <v>0.10594990258239545</v>
      </c>
      <c r="Q151" s="69">
        <f t="shared" si="27"/>
        <v>44183.383099999999</v>
      </c>
    </row>
    <row r="152" spans="1:17" s="56" customFormat="1" ht="12.95" customHeight="1" x14ac:dyDescent="0.2">
      <c r="A152" s="45" t="s">
        <v>561</v>
      </c>
      <c r="B152" s="46" t="s">
        <v>78</v>
      </c>
      <c r="C152" s="47">
        <v>59215.7961</v>
      </c>
      <c r="D152" s="47">
        <v>1E-4</v>
      </c>
      <c r="E152" s="56">
        <f t="shared" si="25"/>
        <v>23640.077091232652</v>
      </c>
      <c r="F152" s="56">
        <f t="shared" si="26"/>
        <v>23640</v>
      </c>
      <c r="G152" s="56">
        <f t="shared" si="23"/>
        <v>0.10725999999704072</v>
      </c>
      <c r="K152" s="56">
        <f t="shared" si="24"/>
        <v>0.10725999999704072</v>
      </c>
      <c r="O152" s="56">
        <f t="shared" ca="1" si="22"/>
        <v>0.10608153681520371</v>
      </c>
      <c r="Q152" s="69">
        <f t="shared" si="27"/>
        <v>44197.2961</v>
      </c>
    </row>
    <row r="153" spans="1:17" s="56" customFormat="1" ht="12.95" customHeight="1" x14ac:dyDescent="0.2">
      <c r="A153" s="45" t="s">
        <v>562</v>
      </c>
      <c r="B153" s="46" t="s">
        <v>78</v>
      </c>
      <c r="C153" s="47">
        <v>59278.406000000003</v>
      </c>
      <c r="D153" s="47">
        <v>1E-4</v>
      </c>
      <c r="E153" s="56">
        <f t="shared" si="25"/>
        <v>23685.076852254144</v>
      </c>
      <c r="F153" s="56">
        <f t="shared" si="26"/>
        <v>23685</v>
      </c>
      <c r="G153" s="56">
        <f t="shared" si="23"/>
        <v>0.10692750000453088</v>
      </c>
      <c r="K153" s="56">
        <f t="shared" si="24"/>
        <v>0.10692750000453088</v>
      </c>
      <c r="O153" s="56">
        <f t="shared" ca="1" si="22"/>
        <v>0.10667389086284085</v>
      </c>
      <c r="Q153" s="69">
        <f t="shared" si="27"/>
        <v>44259.906000000003</v>
      </c>
    </row>
    <row r="154" spans="1:17" s="56" customFormat="1" ht="12.95" customHeight="1" x14ac:dyDescent="0.2">
      <c r="A154" s="48" t="s">
        <v>563</v>
      </c>
      <c r="B154" s="49" t="s">
        <v>78</v>
      </c>
      <c r="C154" s="55">
        <v>59521.893900000003</v>
      </c>
      <c r="D154" s="48">
        <v>1E-4</v>
      </c>
      <c r="E154" s="56">
        <f t="shared" si="25"/>
        <v>23860.079484611404</v>
      </c>
      <c r="F154" s="56">
        <f t="shared" si="26"/>
        <v>23860</v>
      </c>
      <c r="G154" s="56">
        <f t="shared" si="23"/>
        <v>0.11059000000386732</v>
      </c>
      <c r="K154" s="56">
        <f t="shared" si="24"/>
        <v>0.11059000000386732</v>
      </c>
      <c r="O154" s="56">
        <f t="shared" ca="1" si="22"/>
        <v>0.10897748993698542</v>
      </c>
      <c r="Q154" s="69">
        <f t="shared" si="27"/>
        <v>44503.393900000003</v>
      </c>
    </row>
    <row r="155" spans="1:17" s="56" customFormat="1" ht="12.95" customHeight="1" x14ac:dyDescent="0.2">
      <c r="A155" s="50" t="s">
        <v>564</v>
      </c>
      <c r="B155" s="49" t="s">
        <v>78</v>
      </c>
      <c r="C155" s="55">
        <v>59630.419699999999</v>
      </c>
      <c r="D155" s="48">
        <v>1E-4</v>
      </c>
      <c r="E155" s="56">
        <f t="shared" si="25"/>
        <v>23938.080488680502</v>
      </c>
      <c r="F155" s="56">
        <f t="shared" si="26"/>
        <v>23938</v>
      </c>
      <c r="G155" s="56">
        <f t="shared" si="23"/>
        <v>0.11198699999658857</v>
      </c>
      <c r="K155" s="56">
        <f t="shared" si="24"/>
        <v>0.11198699999658857</v>
      </c>
      <c r="O155" s="56">
        <f t="shared" ca="1" si="22"/>
        <v>0.1100042369528898</v>
      </c>
      <c r="Q155" s="69">
        <f t="shared" si="27"/>
        <v>44611.919699999999</v>
      </c>
    </row>
    <row r="156" spans="1:17" s="56" customFormat="1" ht="12.95" customHeight="1" x14ac:dyDescent="0.2">
      <c r="A156" s="51" t="s">
        <v>565</v>
      </c>
      <c r="B156" s="52" t="s">
        <v>78</v>
      </c>
      <c r="C156" s="55">
        <v>59880.8632</v>
      </c>
      <c r="D156" s="48">
        <v>2.9999999999999997E-4</v>
      </c>
      <c r="E156" s="56">
        <f t="shared" ref="E156" si="28">+(C156-C$7)/C$8</f>
        <v>24118.082335822663</v>
      </c>
      <c r="F156" s="56">
        <f t="shared" si="26"/>
        <v>24118</v>
      </c>
      <c r="G156" s="56">
        <f t="shared" ref="G156" si="29">+C156-(C$7+F156*C$8)</f>
        <v>0.1145570000007865</v>
      </c>
      <c r="K156" s="56">
        <f t="shared" ref="K156" si="30">G156</f>
        <v>0.1145570000007865</v>
      </c>
      <c r="O156" s="56">
        <f t="shared" ref="O156" ca="1" si="31">+C$11+C$12*F156</f>
        <v>0.11237365314343845</v>
      </c>
      <c r="Q156" s="69">
        <f t="shared" ref="Q156" si="32">+C156-15018.5</f>
        <v>44862.3632</v>
      </c>
    </row>
    <row r="157" spans="1:17" s="56" customFormat="1" ht="12.95" customHeight="1" x14ac:dyDescent="0.2">
      <c r="A157" s="53" t="s">
        <v>566</v>
      </c>
      <c r="B157" s="54" t="s">
        <v>78</v>
      </c>
      <c r="C157" s="48">
        <v>60018.606500000002</v>
      </c>
      <c r="D157" s="48">
        <v>1E-4</v>
      </c>
      <c r="E157" s="56">
        <f t="shared" ref="E157" si="33">+(C157-C$7)/C$8</f>
        <v>24217.082902543127</v>
      </c>
      <c r="F157" s="56">
        <f t="shared" ref="F157" si="34">ROUND(2*E157,0)/2</f>
        <v>24217</v>
      </c>
      <c r="G157" s="56">
        <f t="shared" ref="G157" si="35">+C157-(C$7+F157*C$8)</f>
        <v>0.11534550000214949</v>
      </c>
      <c r="K157" s="56">
        <f t="shared" ref="K157" si="36">G157</f>
        <v>0.11534550000214949</v>
      </c>
      <c r="O157" s="56">
        <f t="shared" ref="O157" ca="1" si="37">+C$11+C$12*F157</f>
        <v>0.11367683204824025</v>
      </c>
      <c r="Q157" s="69">
        <f t="shared" ref="Q157" si="38">+C157-15018.5</f>
        <v>45000.106500000002</v>
      </c>
    </row>
    <row r="158" spans="1:17" s="56" customFormat="1" ht="12.95" customHeight="1" x14ac:dyDescent="0.2">
      <c r="A158" s="66"/>
      <c r="B158" s="76"/>
      <c r="C158" s="67"/>
      <c r="D158" s="67"/>
    </row>
    <row r="159" spans="1:17" s="56" customFormat="1" ht="12.95" customHeight="1" x14ac:dyDescent="0.2">
      <c r="A159" s="66"/>
      <c r="B159" s="76"/>
      <c r="C159" s="67"/>
      <c r="D159" s="67"/>
    </row>
    <row r="160" spans="1:17" s="56" customFormat="1" ht="12.95" customHeight="1" x14ac:dyDescent="0.2">
      <c r="A160" s="66"/>
      <c r="B160" s="76"/>
      <c r="C160" s="67"/>
      <c r="D160" s="67"/>
    </row>
    <row r="161" spans="1:4" s="56" customFormat="1" ht="12.95" customHeight="1" x14ac:dyDescent="0.2">
      <c r="A161" s="66"/>
      <c r="B161" s="76"/>
      <c r="C161" s="67"/>
      <c r="D161" s="67"/>
    </row>
    <row r="162" spans="1:4" s="56" customFormat="1" ht="12.95" customHeight="1" x14ac:dyDescent="0.2">
      <c r="A162" s="66"/>
      <c r="B162" s="76"/>
      <c r="C162" s="67"/>
      <c r="D162" s="67"/>
    </row>
    <row r="163" spans="1:4" s="56" customFormat="1" ht="12.95" customHeight="1" x14ac:dyDescent="0.2">
      <c r="A163" s="66"/>
      <c r="B163" s="76"/>
      <c r="C163" s="67"/>
      <c r="D163" s="67"/>
    </row>
    <row r="164" spans="1:4" s="56" customFormat="1" ht="12.95" customHeight="1" x14ac:dyDescent="0.2">
      <c r="A164" s="66"/>
      <c r="B164" s="76"/>
      <c r="C164" s="67"/>
      <c r="D164" s="67"/>
    </row>
    <row r="165" spans="1:4" s="56" customFormat="1" ht="12.95" customHeight="1" x14ac:dyDescent="0.2">
      <c r="A165" s="66"/>
      <c r="B165" s="76"/>
      <c r="C165" s="67"/>
      <c r="D165" s="67"/>
    </row>
    <row r="166" spans="1:4" s="56" customFormat="1" ht="12.95" customHeight="1" x14ac:dyDescent="0.2">
      <c r="A166" s="66"/>
      <c r="B166" s="76"/>
      <c r="C166" s="67"/>
      <c r="D166" s="67"/>
    </row>
    <row r="167" spans="1:4" s="56" customFormat="1" ht="12.95" customHeight="1" x14ac:dyDescent="0.2">
      <c r="A167" s="66"/>
      <c r="B167" s="76"/>
      <c r="C167" s="67"/>
      <c r="D167" s="67"/>
    </row>
    <row r="168" spans="1:4" s="56" customFormat="1" ht="12.95" customHeight="1" x14ac:dyDescent="0.2">
      <c r="A168" s="66"/>
      <c r="B168" s="76"/>
      <c r="C168" s="67"/>
      <c r="D168" s="67"/>
    </row>
    <row r="169" spans="1:4" s="56" customFormat="1" ht="12.95" customHeight="1" x14ac:dyDescent="0.2">
      <c r="A169" s="66"/>
      <c r="B169" s="76"/>
      <c r="C169" s="67"/>
      <c r="D169" s="67"/>
    </row>
    <row r="170" spans="1:4" s="56" customFormat="1" ht="12.95" customHeight="1" x14ac:dyDescent="0.2">
      <c r="A170" s="66"/>
      <c r="B170" s="76"/>
      <c r="C170" s="67"/>
      <c r="D170" s="67"/>
    </row>
    <row r="171" spans="1:4" s="56" customFormat="1" ht="12.95" customHeight="1" x14ac:dyDescent="0.2">
      <c r="A171" s="66"/>
      <c r="B171" s="76"/>
      <c r="C171" s="67"/>
      <c r="D171" s="67"/>
    </row>
    <row r="172" spans="1:4" s="56" customFormat="1" ht="12.95" customHeight="1" x14ac:dyDescent="0.2">
      <c r="A172" s="66"/>
      <c r="B172" s="76"/>
      <c r="C172" s="67"/>
      <c r="D172" s="67"/>
    </row>
    <row r="173" spans="1:4" s="56" customFormat="1" ht="12.95" customHeight="1" x14ac:dyDescent="0.2">
      <c r="A173" s="66"/>
      <c r="B173" s="76"/>
      <c r="C173" s="67"/>
      <c r="D173" s="67"/>
    </row>
    <row r="174" spans="1:4" s="56" customFormat="1" ht="12.95" customHeight="1" x14ac:dyDescent="0.2">
      <c r="A174" s="66"/>
      <c r="B174" s="76"/>
      <c r="C174" s="67"/>
      <c r="D174" s="67"/>
    </row>
    <row r="175" spans="1:4" s="56" customFormat="1" ht="12.95" customHeight="1" x14ac:dyDescent="0.2">
      <c r="A175" s="66"/>
      <c r="B175" s="76"/>
      <c r="C175" s="67"/>
      <c r="D175" s="67"/>
    </row>
    <row r="176" spans="1:4" s="56" customFormat="1" ht="12.95" customHeight="1" x14ac:dyDescent="0.2">
      <c r="A176" s="66"/>
      <c r="B176" s="76"/>
      <c r="C176" s="67"/>
      <c r="D176" s="67"/>
    </row>
    <row r="177" spans="1:4" s="56" customFormat="1" ht="12.95" customHeight="1" x14ac:dyDescent="0.2">
      <c r="A177" s="66"/>
      <c r="B177" s="76"/>
      <c r="C177" s="67"/>
      <c r="D177" s="67"/>
    </row>
    <row r="178" spans="1:4" s="56" customFormat="1" ht="12.95" customHeight="1" x14ac:dyDescent="0.2">
      <c r="A178" s="66"/>
      <c r="B178" s="76"/>
      <c r="C178" s="67"/>
      <c r="D178" s="67"/>
    </row>
    <row r="179" spans="1:4" s="56" customFormat="1" ht="12.95" customHeight="1" x14ac:dyDescent="0.2">
      <c r="A179" s="66"/>
      <c r="B179" s="76"/>
      <c r="C179" s="67"/>
      <c r="D179" s="67"/>
    </row>
    <row r="180" spans="1:4" s="56" customFormat="1" ht="12.95" customHeight="1" x14ac:dyDescent="0.2">
      <c r="A180" s="66"/>
      <c r="B180" s="76"/>
      <c r="C180" s="67"/>
      <c r="D180" s="67"/>
    </row>
    <row r="181" spans="1:4" s="56" customFormat="1" ht="12.95" customHeight="1" x14ac:dyDescent="0.2">
      <c r="A181" s="66"/>
      <c r="B181" s="76"/>
      <c r="C181" s="67"/>
      <c r="D181" s="67"/>
    </row>
    <row r="182" spans="1:4" s="56" customFormat="1" ht="12.95" customHeight="1" x14ac:dyDescent="0.2">
      <c r="A182" s="66"/>
      <c r="B182" s="76"/>
      <c r="C182" s="67"/>
      <c r="D182" s="67"/>
    </row>
    <row r="183" spans="1:4" s="56" customFormat="1" ht="12.95" customHeight="1" x14ac:dyDescent="0.2">
      <c r="A183" s="66"/>
      <c r="B183" s="76"/>
      <c r="C183" s="67"/>
      <c r="D183" s="67"/>
    </row>
    <row r="184" spans="1:4" s="56" customFormat="1" ht="12.95" customHeight="1" x14ac:dyDescent="0.2">
      <c r="A184" s="66"/>
      <c r="B184" s="76"/>
      <c r="C184" s="67"/>
      <c r="D184" s="67"/>
    </row>
    <row r="185" spans="1:4" s="56" customFormat="1" ht="12.95" customHeight="1" x14ac:dyDescent="0.2">
      <c r="A185" s="66"/>
      <c r="B185" s="76"/>
      <c r="C185" s="67"/>
      <c r="D185" s="67"/>
    </row>
    <row r="186" spans="1:4" s="56" customFormat="1" ht="12.95" customHeight="1" x14ac:dyDescent="0.2">
      <c r="A186" s="66"/>
      <c r="B186" s="76"/>
      <c r="C186" s="67"/>
      <c r="D186" s="67"/>
    </row>
    <row r="187" spans="1:4" s="56" customFormat="1" ht="12.95" customHeight="1" x14ac:dyDescent="0.2">
      <c r="A187" s="66"/>
      <c r="B187" s="76"/>
      <c r="C187" s="67"/>
      <c r="D187" s="67"/>
    </row>
    <row r="188" spans="1:4" s="56" customFormat="1" ht="12.95" customHeight="1" x14ac:dyDescent="0.2">
      <c r="A188" s="66"/>
      <c r="B188" s="76"/>
      <c r="C188" s="67"/>
      <c r="D188" s="67"/>
    </row>
    <row r="189" spans="1:4" s="56" customFormat="1" ht="12.95" customHeight="1" x14ac:dyDescent="0.2">
      <c r="A189" s="66"/>
      <c r="B189" s="76"/>
      <c r="C189" s="67"/>
      <c r="D189" s="67"/>
    </row>
    <row r="190" spans="1:4" s="56" customFormat="1" ht="12.95" customHeight="1" x14ac:dyDescent="0.2">
      <c r="A190" s="66"/>
      <c r="B190" s="76"/>
      <c r="C190" s="67"/>
      <c r="D190" s="67"/>
    </row>
    <row r="191" spans="1:4" s="56" customFormat="1" ht="12.95" customHeight="1" x14ac:dyDescent="0.2">
      <c r="A191" s="66"/>
      <c r="B191" s="76"/>
      <c r="C191" s="67"/>
      <c r="D191" s="67"/>
    </row>
    <row r="192" spans="1:4" s="56" customFormat="1" ht="12.95" customHeight="1" x14ac:dyDescent="0.2">
      <c r="A192" s="66"/>
      <c r="B192" s="76"/>
      <c r="C192" s="67"/>
      <c r="D192" s="67"/>
    </row>
    <row r="193" spans="1:4" s="56" customFormat="1" ht="12.95" customHeight="1" x14ac:dyDescent="0.2">
      <c r="A193" s="66"/>
      <c r="B193" s="76"/>
      <c r="C193" s="67"/>
      <c r="D193" s="67"/>
    </row>
    <row r="194" spans="1:4" s="56" customFormat="1" ht="12.95" customHeight="1" x14ac:dyDescent="0.2">
      <c r="A194" s="66"/>
      <c r="B194" s="76"/>
      <c r="C194" s="67"/>
      <c r="D194" s="67"/>
    </row>
    <row r="195" spans="1:4" s="56" customFormat="1" ht="12.95" customHeight="1" x14ac:dyDescent="0.2">
      <c r="A195" s="66"/>
      <c r="B195" s="76"/>
      <c r="C195" s="67"/>
      <c r="D195" s="67"/>
    </row>
    <row r="196" spans="1:4" s="56" customFormat="1" ht="12.95" customHeight="1" x14ac:dyDescent="0.2">
      <c r="A196" s="66"/>
      <c r="B196" s="76"/>
      <c r="C196" s="67"/>
      <c r="D196" s="67"/>
    </row>
    <row r="197" spans="1:4" s="56" customFormat="1" ht="12.95" customHeight="1" x14ac:dyDescent="0.2">
      <c r="A197" s="66"/>
      <c r="B197" s="76"/>
      <c r="C197" s="67"/>
      <c r="D197" s="67"/>
    </row>
    <row r="198" spans="1:4" s="56" customFormat="1" ht="12.95" customHeight="1" x14ac:dyDescent="0.2">
      <c r="A198" s="66"/>
      <c r="B198" s="76"/>
      <c r="C198" s="67"/>
      <c r="D198" s="67"/>
    </row>
    <row r="199" spans="1:4" s="56" customFormat="1" ht="12.95" customHeight="1" x14ac:dyDescent="0.2">
      <c r="A199" s="66"/>
      <c r="B199" s="76"/>
      <c r="C199" s="67"/>
      <c r="D199" s="67"/>
    </row>
    <row r="200" spans="1:4" s="56" customFormat="1" ht="12.95" customHeight="1" x14ac:dyDescent="0.2">
      <c r="A200" s="66"/>
      <c r="B200" s="76"/>
      <c r="C200" s="67"/>
      <c r="D200" s="67"/>
    </row>
    <row r="201" spans="1:4" s="56" customFormat="1" ht="12.95" customHeight="1" x14ac:dyDescent="0.2">
      <c r="A201" s="66"/>
      <c r="B201" s="76"/>
      <c r="C201" s="67"/>
      <c r="D201" s="67"/>
    </row>
    <row r="202" spans="1:4" s="56" customFormat="1" ht="12.95" customHeight="1" x14ac:dyDescent="0.2">
      <c r="A202" s="66"/>
      <c r="B202" s="76"/>
      <c r="C202" s="67"/>
      <c r="D202" s="67"/>
    </row>
    <row r="203" spans="1:4" s="56" customFormat="1" ht="12.95" customHeight="1" x14ac:dyDescent="0.2">
      <c r="A203" s="66"/>
      <c r="B203" s="76"/>
      <c r="C203" s="67"/>
      <c r="D203" s="67"/>
    </row>
    <row r="204" spans="1:4" s="56" customFormat="1" ht="12.95" customHeight="1" x14ac:dyDescent="0.2">
      <c r="A204" s="66"/>
      <c r="B204" s="76"/>
      <c r="C204" s="67"/>
      <c r="D204" s="67"/>
    </row>
    <row r="205" spans="1:4" s="56" customFormat="1" ht="12.95" customHeight="1" x14ac:dyDescent="0.2">
      <c r="A205" s="66"/>
      <c r="B205" s="76"/>
      <c r="C205" s="67"/>
      <c r="D205" s="67"/>
    </row>
    <row r="206" spans="1:4" s="56" customFormat="1" ht="12.95" customHeight="1" x14ac:dyDescent="0.2">
      <c r="A206" s="66"/>
      <c r="B206" s="76"/>
      <c r="C206" s="67"/>
      <c r="D206" s="67"/>
    </row>
    <row r="207" spans="1:4" s="56" customFormat="1" ht="12.95" customHeight="1" x14ac:dyDescent="0.2">
      <c r="A207" s="66"/>
      <c r="B207" s="76"/>
      <c r="C207" s="67"/>
      <c r="D207" s="67"/>
    </row>
    <row r="208" spans="1:4" s="56" customFormat="1" ht="12.95" customHeight="1" x14ac:dyDescent="0.2">
      <c r="A208" s="66"/>
      <c r="B208" s="76"/>
      <c r="C208" s="67"/>
      <c r="D208" s="67"/>
    </row>
    <row r="209" spans="1:4" s="56" customFormat="1" ht="12.95" customHeight="1" x14ac:dyDescent="0.2">
      <c r="A209" s="66"/>
      <c r="B209" s="76"/>
      <c r="C209" s="67"/>
      <c r="D209" s="67"/>
    </row>
    <row r="210" spans="1:4" s="56" customFormat="1" ht="12.95" customHeight="1" x14ac:dyDescent="0.2">
      <c r="A210" s="66"/>
      <c r="B210" s="76"/>
      <c r="C210" s="67"/>
      <c r="D210" s="67"/>
    </row>
    <row r="211" spans="1:4" s="56" customFormat="1" ht="12.95" customHeight="1" x14ac:dyDescent="0.2">
      <c r="A211" s="66"/>
      <c r="B211" s="76"/>
      <c r="C211" s="67"/>
      <c r="D211" s="67"/>
    </row>
    <row r="212" spans="1:4" s="56" customFormat="1" ht="12.95" customHeight="1" x14ac:dyDescent="0.2">
      <c r="A212" s="66"/>
      <c r="B212" s="76"/>
      <c r="C212" s="67"/>
      <c r="D212" s="67"/>
    </row>
    <row r="213" spans="1:4" s="56" customFormat="1" ht="12.95" customHeight="1" x14ac:dyDescent="0.2">
      <c r="A213" s="66"/>
      <c r="B213" s="76"/>
      <c r="C213" s="67"/>
      <c r="D213" s="67"/>
    </row>
    <row r="214" spans="1:4" s="56" customFormat="1" ht="12.95" customHeight="1" x14ac:dyDescent="0.2">
      <c r="A214" s="66"/>
      <c r="B214" s="76"/>
      <c r="C214" s="67"/>
      <c r="D214" s="67"/>
    </row>
    <row r="215" spans="1:4" s="56" customFormat="1" ht="12.95" customHeight="1" x14ac:dyDescent="0.2">
      <c r="A215" s="66"/>
      <c r="B215" s="76"/>
      <c r="C215" s="67"/>
      <c r="D215" s="67"/>
    </row>
    <row r="216" spans="1:4" s="56" customFormat="1" ht="12.95" customHeight="1" x14ac:dyDescent="0.2">
      <c r="A216" s="66"/>
      <c r="B216" s="76"/>
      <c r="C216" s="67"/>
      <c r="D216" s="67"/>
    </row>
    <row r="217" spans="1:4" s="56" customFormat="1" ht="12.95" customHeight="1" x14ac:dyDescent="0.2">
      <c r="A217" s="66"/>
      <c r="B217" s="76"/>
      <c r="C217" s="67"/>
      <c r="D217" s="67"/>
    </row>
    <row r="218" spans="1:4" s="56" customFormat="1" ht="12.95" customHeight="1" x14ac:dyDescent="0.2">
      <c r="A218" s="66"/>
      <c r="B218" s="76"/>
      <c r="C218" s="67"/>
      <c r="D218" s="67"/>
    </row>
    <row r="219" spans="1:4" s="56" customFormat="1" ht="12.95" customHeight="1" x14ac:dyDescent="0.2">
      <c r="A219" s="66"/>
      <c r="B219" s="76"/>
      <c r="C219" s="67"/>
      <c r="D219" s="67"/>
    </row>
    <row r="220" spans="1:4" s="56" customFormat="1" ht="12.95" customHeight="1" x14ac:dyDescent="0.2">
      <c r="A220" s="66"/>
      <c r="B220" s="76"/>
      <c r="C220" s="67"/>
      <c r="D220" s="67"/>
    </row>
    <row r="221" spans="1:4" s="56" customFormat="1" ht="12.95" customHeight="1" x14ac:dyDescent="0.2">
      <c r="A221" s="66"/>
      <c r="B221" s="76"/>
      <c r="C221" s="67"/>
      <c r="D221" s="67"/>
    </row>
    <row r="222" spans="1:4" s="56" customFormat="1" ht="12.95" customHeight="1" x14ac:dyDescent="0.2">
      <c r="A222" s="66"/>
      <c r="B222" s="76"/>
      <c r="C222" s="67"/>
      <c r="D222" s="67"/>
    </row>
    <row r="223" spans="1:4" s="56" customFormat="1" ht="12.95" customHeight="1" x14ac:dyDescent="0.2">
      <c r="A223" s="66"/>
      <c r="B223" s="76"/>
      <c r="C223" s="67"/>
      <c r="D223" s="67"/>
    </row>
    <row r="224" spans="1:4" s="56" customFormat="1" ht="12.95" customHeight="1" x14ac:dyDescent="0.2">
      <c r="A224" s="66"/>
      <c r="B224" s="76"/>
      <c r="C224" s="67"/>
      <c r="D224" s="67"/>
    </row>
    <row r="225" spans="1:4" s="56" customFormat="1" ht="12.95" customHeight="1" x14ac:dyDescent="0.2">
      <c r="A225" s="66"/>
      <c r="B225" s="76"/>
      <c r="C225" s="67"/>
      <c r="D225" s="67"/>
    </row>
    <row r="226" spans="1:4" s="56" customFormat="1" ht="12.95" customHeight="1" x14ac:dyDescent="0.2">
      <c r="A226" s="66"/>
      <c r="B226" s="76"/>
      <c r="C226" s="67"/>
      <c r="D226" s="67"/>
    </row>
    <row r="227" spans="1:4" s="56" customFormat="1" ht="12.95" customHeight="1" x14ac:dyDescent="0.2">
      <c r="A227" s="66"/>
      <c r="B227" s="76"/>
      <c r="C227" s="67"/>
      <c r="D227" s="67"/>
    </row>
    <row r="228" spans="1:4" s="56" customFormat="1" ht="12.95" customHeight="1" x14ac:dyDescent="0.2">
      <c r="A228" s="66"/>
      <c r="B228" s="76"/>
      <c r="C228" s="67"/>
      <c r="D228" s="67"/>
    </row>
    <row r="229" spans="1:4" s="56" customFormat="1" ht="12.95" customHeight="1" x14ac:dyDescent="0.2">
      <c r="A229" s="66"/>
      <c r="B229" s="76"/>
      <c r="C229" s="67"/>
      <c r="D229" s="67"/>
    </row>
    <row r="230" spans="1:4" s="56" customFormat="1" ht="12.95" customHeight="1" x14ac:dyDescent="0.2">
      <c r="A230" s="66"/>
      <c r="B230" s="76"/>
      <c r="C230" s="67"/>
      <c r="D230" s="67"/>
    </row>
    <row r="231" spans="1:4" s="56" customFormat="1" ht="12.95" customHeight="1" x14ac:dyDescent="0.2">
      <c r="A231" s="66"/>
      <c r="B231" s="76"/>
      <c r="C231" s="67"/>
      <c r="D231" s="67"/>
    </row>
    <row r="232" spans="1:4" s="56" customFormat="1" ht="12.95" customHeight="1" x14ac:dyDescent="0.2">
      <c r="A232" s="66"/>
      <c r="B232" s="76"/>
      <c r="C232" s="67"/>
      <c r="D232" s="67"/>
    </row>
    <row r="233" spans="1:4" s="56" customFormat="1" ht="12.95" customHeight="1" x14ac:dyDescent="0.2">
      <c r="A233" s="66"/>
      <c r="B233" s="76"/>
      <c r="C233" s="67"/>
      <c r="D233" s="67"/>
    </row>
    <row r="234" spans="1:4" s="56" customFormat="1" ht="12.95" customHeight="1" x14ac:dyDescent="0.2">
      <c r="A234" s="66"/>
      <c r="B234" s="76"/>
      <c r="C234" s="67"/>
      <c r="D234" s="67"/>
    </row>
    <row r="235" spans="1:4" s="56" customFormat="1" ht="12.95" customHeight="1" x14ac:dyDescent="0.2">
      <c r="A235" s="66"/>
      <c r="B235" s="76"/>
      <c r="C235" s="67"/>
      <c r="D235" s="67"/>
    </row>
    <row r="236" spans="1:4" s="56" customFormat="1" ht="12.95" customHeight="1" x14ac:dyDescent="0.2">
      <c r="A236" s="66"/>
      <c r="B236" s="76"/>
      <c r="C236" s="67"/>
      <c r="D236" s="67"/>
    </row>
    <row r="237" spans="1:4" s="56" customFormat="1" ht="12.95" customHeight="1" x14ac:dyDescent="0.2">
      <c r="A237" s="66"/>
      <c r="B237" s="76"/>
      <c r="C237" s="67"/>
      <c r="D237" s="67"/>
    </row>
    <row r="238" spans="1:4" s="56" customFormat="1" ht="12.95" customHeight="1" x14ac:dyDescent="0.2">
      <c r="A238" s="66"/>
      <c r="B238" s="76"/>
      <c r="C238" s="67"/>
      <c r="D238" s="67"/>
    </row>
    <row r="239" spans="1:4" s="56" customFormat="1" ht="12.95" customHeight="1" x14ac:dyDescent="0.2">
      <c r="A239" s="66"/>
      <c r="B239" s="76"/>
      <c r="C239" s="67"/>
      <c r="D239" s="67"/>
    </row>
    <row r="240" spans="1:4" s="56" customFormat="1" ht="12.95" customHeight="1" x14ac:dyDescent="0.2">
      <c r="A240" s="66"/>
      <c r="B240" s="76"/>
      <c r="C240" s="67"/>
      <c r="D240" s="67"/>
    </row>
    <row r="241" spans="1:4" s="56" customFormat="1" ht="12.95" customHeight="1" x14ac:dyDescent="0.2">
      <c r="A241" s="66"/>
      <c r="B241" s="76"/>
      <c r="C241" s="67"/>
      <c r="D241" s="67"/>
    </row>
    <row r="242" spans="1:4" s="56" customFormat="1" ht="12.95" customHeight="1" x14ac:dyDescent="0.2">
      <c r="A242" s="66"/>
      <c r="B242" s="76"/>
      <c r="C242" s="67"/>
      <c r="D242" s="67"/>
    </row>
    <row r="243" spans="1:4" s="56" customFormat="1" ht="12.95" customHeight="1" x14ac:dyDescent="0.2">
      <c r="A243" s="66"/>
      <c r="B243" s="76"/>
      <c r="C243" s="67"/>
      <c r="D243" s="67"/>
    </row>
    <row r="244" spans="1:4" s="56" customFormat="1" ht="12.95" customHeight="1" x14ac:dyDescent="0.2">
      <c r="A244" s="66"/>
      <c r="B244" s="76"/>
      <c r="C244" s="67"/>
      <c r="D244" s="67"/>
    </row>
    <row r="245" spans="1:4" s="56" customFormat="1" ht="12.95" customHeight="1" x14ac:dyDescent="0.2">
      <c r="A245" s="66"/>
      <c r="B245" s="76"/>
      <c r="C245" s="67"/>
      <c r="D245" s="67"/>
    </row>
    <row r="246" spans="1:4" s="56" customFormat="1" ht="12.95" customHeight="1" x14ac:dyDescent="0.2">
      <c r="A246" s="66"/>
      <c r="B246" s="76"/>
      <c r="C246" s="67"/>
      <c r="D246" s="67"/>
    </row>
    <row r="247" spans="1:4" s="56" customFormat="1" ht="12.95" customHeight="1" x14ac:dyDescent="0.2">
      <c r="A247" s="66"/>
      <c r="B247" s="76"/>
      <c r="C247" s="67"/>
      <c r="D247" s="67"/>
    </row>
    <row r="248" spans="1:4" s="56" customFormat="1" ht="12.95" customHeight="1" x14ac:dyDescent="0.2">
      <c r="A248" s="66"/>
      <c r="B248" s="76"/>
      <c r="C248" s="67"/>
      <c r="D248" s="67"/>
    </row>
    <row r="249" spans="1:4" s="56" customFormat="1" ht="12.95" customHeight="1" x14ac:dyDescent="0.2">
      <c r="A249" s="66"/>
      <c r="B249" s="76"/>
      <c r="C249" s="67"/>
      <c r="D249" s="67"/>
    </row>
    <row r="250" spans="1:4" s="56" customFormat="1" ht="12.95" customHeight="1" x14ac:dyDescent="0.2">
      <c r="A250" s="66"/>
      <c r="B250" s="76"/>
      <c r="C250" s="67"/>
      <c r="D250" s="67"/>
    </row>
    <row r="251" spans="1:4" s="56" customFormat="1" ht="12.95" customHeight="1" x14ac:dyDescent="0.2">
      <c r="A251" s="66"/>
      <c r="B251" s="76"/>
      <c r="C251" s="67"/>
      <c r="D251" s="67"/>
    </row>
    <row r="252" spans="1:4" s="56" customFormat="1" ht="12.95" customHeight="1" x14ac:dyDescent="0.2">
      <c r="A252" s="66"/>
      <c r="B252" s="76"/>
      <c r="C252" s="67"/>
      <c r="D252" s="67"/>
    </row>
    <row r="253" spans="1:4" s="56" customFormat="1" ht="12.95" customHeight="1" x14ac:dyDescent="0.2">
      <c r="A253" s="66"/>
      <c r="B253" s="76"/>
      <c r="C253" s="67"/>
      <c r="D253" s="67"/>
    </row>
    <row r="254" spans="1:4" s="56" customFormat="1" ht="12.95" customHeight="1" x14ac:dyDescent="0.2">
      <c r="A254" s="66"/>
      <c r="B254" s="76"/>
      <c r="C254" s="67"/>
      <c r="D254" s="67"/>
    </row>
    <row r="255" spans="1:4" s="56" customFormat="1" ht="12.95" customHeight="1" x14ac:dyDescent="0.2">
      <c r="A255" s="66"/>
      <c r="B255" s="76"/>
      <c r="C255" s="67"/>
      <c r="D255" s="67"/>
    </row>
    <row r="256" spans="1:4" s="56" customFormat="1" ht="12.95" customHeight="1" x14ac:dyDescent="0.2">
      <c r="A256" s="66"/>
      <c r="B256" s="76"/>
      <c r="C256" s="67"/>
      <c r="D256" s="67"/>
    </row>
    <row r="257" spans="1:4" s="56" customFormat="1" ht="12.95" customHeight="1" x14ac:dyDescent="0.2">
      <c r="A257" s="66"/>
      <c r="B257" s="76"/>
      <c r="C257" s="67"/>
      <c r="D257" s="67"/>
    </row>
    <row r="258" spans="1:4" s="56" customFormat="1" ht="12.95" customHeight="1" x14ac:dyDescent="0.2">
      <c r="A258" s="66"/>
      <c r="B258" s="76"/>
      <c r="C258" s="67"/>
      <c r="D258" s="67"/>
    </row>
    <row r="259" spans="1:4" s="56" customFormat="1" ht="12.95" customHeight="1" x14ac:dyDescent="0.2">
      <c r="A259" s="66"/>
      <c r="B259" s="76"/>
      <c r="C259" s="67"/>
      <c r="D259" s="67"/>
    </row>
    <row r="260" spans="1:4" s="56" customFormat="1" ht="12.95" customHeight="1" x14ac:dyDescent="0.2">
      <c r="A260" s="66"/>
      <c r="B260" s="76"/>
      <c r="C260" s="67"/>
      <c r="D260" s="67"/>
    </row>
    <row r="261" spans="1:4" s="56" customFormat="1" ht="12.95" customHeight="1" x14ac:dyDescent="0.2">
      <c r="A261" s="66"/>
      <c r="B261" s="76"/>
      <c r="C261" s="67"/>
      <c r="D261" s="67"/>
    </row>
    <row r="262" spans="1:4" s="56" customFormat="1" ht="12.95" customHeight="1" x14ac:dyDescent="0.2">
      <c r="A262" s="66"/>
      <c r="B262" s="76"/>
      <c r="C262" s="67"/>
      <c r="D262" s="67"/>
    </row>
    <row r="263" spans="1:4" s="56" customFormat="1" ht="12.95" customHeight="1" x14ac:dyDescent="0.2">
      <c r="A263" s="66"/>
      <c r="B263" s="76"/>
      <c r="C263" s="67"/>
      <c r="D263" s="67"/>
    </row>
    <row r="264" spans="1:4" s="56" customFormat="1" ht="12.95" customHeight="1" x14ac:dyDescent="0.2">
      <c r="A264" s="66"/>
      <c r="B264" s="76"/>
      <c r="C264" s="66"/>
      <c r="D264" s="66"/>
    </row>
    <row r="265" spans="1:4" s="56" customFormat="1" ht="12.95" customHeight="1" x14ac:dyDescent="0.2">
      <c r="A265" s="66"/>
      <c r="B265" s="76"/>
      <c r="C265" s="66"/>
      <c r="D265" s="66"/>
    </row>
    <row r="266" spans="1:4" s="56" customFormat="1" ht="12.95" customHeight="1" x14ac:dyDescent="0.2">
      <c r="A266" s="66"/>
      <c r="B266" s="76"/>
      <c r="C266" s="66"/>
      <c r="D266" s="66"/>
    </row>
    <row r="267" spans="1:4" s="56" customFormat="1" ht="12.95" customHeight="1" x14ac:dyDescent="0.2">
      <c r="A267" s="66"/>
      <c r="B267" s="76"/>
      <c r="C267" s="66"/>
      <c r="D267" s="66"/>
    </row>
    <row r="268" spans="1:4" s="56" customFormat="1" ht="12.95" customHeight="1" x14ac:dyDescent="0.2">
      <c r="A268" s="66"/>
      <c r="B268" s="76"/>
      <c r="C268" s="66"/>
      <c r="D268" s="66"/>
    </row>
    <row r="269" spans="1:4" s="56" customFormat="1" ht="12.95" customHeight="1" x14ac:dyDescent="0.2">
      <c r="A269" s="66"/>
      <c r="B269" s="76"/>
      <c r="C269" s="66"/>
      <c r="D269" s="66"/>
    </row>
    <row r="270" spans="1:4" s="56" customFormat="1" ht="12.95" customHeight="1" x14ac:dyDescent="0.2">
      <c r="A270" s="66"/>
      <c r="B270" s="76"/>
      <c r="C270" s="66"/>
      <c r="D270" s="66"/>
    </row>
    <row r="271" spans="1:4" s="56" customFormat="1" ht="12.95" customHeight="1" x14ac:dyDescent="0.2">
      <c r="A271" s="66"/>
      <c r="B271" s="76"/>
      <c r="C271" s="66"/>
      <c r="D271" s="66"/>
    </row>
    <row r="272" spans="1:4" s="56" customFormat="1" ht="12.95" customHeight="1" x14ac:dyDescent="0.2">
      <c r="A272" s="66"/>
      <c r="B272" s="76"/>
      <c r="C272" s="66"/>
      <c r="D272" s="66"/>
    </row>
    <row r="273" spans="1:4" s="56" customFormat="1" ht="12.95" customHeight="1" x14ac:dyDescent="0.2">
      <c r="A273" s="66"/>
      <c r="B273" s="76"/>
      <c r="C273" s="66"/>
      <c r="D273" s="66"/>
    </row>
    <row r="274" spans="1:4" s="56" customFormat="1" ht="12.95" customHeight="1" x14ac:dyDescent="0.2">
      <c r="A274" s="66"/>
      <c r="B274" s="76"/>
      <c r="C274" s="66"/>
      <c r="D274" s="66"/>
    </row>
    <row r="275" spans="1:4" s="56" customFormat="1" ht="12.95" customHeight="1" x14ac:dyDescent="0.2">
      <c r="A275" s="66"/>
      <c r="B275" s="76"/>
      <c r="C275" s="66"/>
      <c r="D275" s="66"/>
    </row>
    <row r="276" spans="1:4" s="56" customFormat="1" ht="12.95" customHeight="1" x14ac:dyDescent="0.2">
      <c r="A276" s="66"/>
      <c r="B276" s="76"/>
      <c r="C276" s="66"/>
      <c r="D276" s="66"/>
    </row>
    <row r="277" spans="1:4" s="56" customFormat="1" ht="12.95" customHeight="1" x14ac:dyDescent="0.2">
      <c r="A277" s="66"/>
      <c r="B277" s="76"/>
      <c r="C277" s="66"/>
      <c r="D277" s="66"/>
    </row>
    <row r="278" spans="1:4" s="56" customFormat="1" ht="12.95" customHeight="1" x14ac:dyDescent="0.2">
      <c r="A278" s="66"/>
      <c r="B278" s="76"/>
      <c r="C278" s="66"/>
      <c r="D278" s="66"/>
    </row>
    <row r="279" spans="1:4" s="56" customFormat="1" ht="12.95" customHeight="1" x14ac:dyDescent="0.2">
      <c r="A279" s="66"/>
      <c r="B279" s="76"/>
      <c r="C279" s="66"/>
      <c r="D279" s="66"/>
    </row>
    <row r="280" spans="1:4" s="56" customFormat="1" ht="12.95" customHeight="1" x14ac:dyDescent="0.2">
      <c r="A280" s="66"/>
      <c r="B280" s="76"/>
      <c r="C280" s="66"/>
      <c r="D280" s="66"/>
    </row>
    <row r="281" spans="1:4" s="56" customFormat="1" ht="12.95" customHeight="1" x14ac:dyDescent="0.2">
      <c r="A281" s="66"/>
      <c r="B281" s="76"/>
      <c r="C281" s="66"/>
      <c r="D281" s="66"/>
    </row>
    <row r="282" spans="1:4" s="56" customFormat="1" ht="12.95" customHeight="1" x14ac:dyDescent="0.2">
      <c r="A282" s="66"/>
      <c r="B282" s="76"/>
      <c r="C282" s="66"/>
      <c r="D282" s="66"/>
    </row>
    <row r="283" spans="1:4" s="56" customFormat="1" ht="12.95" customHeight="1" x14ac:dyDescent="0.2">
      <c r="A283" s="66"/>
      <c r="B283" s="76"/>
      <c r="C283" s="66"/>
      <c r="D283" s="66"/>
    </row>
    <row r="284" spans="1:4" s="56" customFormat="1" ht="12.95" customHeight="1" x14ac:dyDescent="0.2">
      <c r="A284" s="66"/>
      <c r="B284" s="76"/>
      <c r="C284" s="66"/>
      <c r="D284" s="66"/>
    </row>
    <row r="285" spans="1:4" s="56" customFormat="1" ht="12.95" customHeight="1" x14ac:dyDescent="0.2">
      <c r="A285" s="66"/>
      <c r="B285" s="76"/>
      <c r="C285" s="66"/>
      <c r="D285" s="66"/>
    </row>
    <row r="286" spans="1:4" s="56" customFormat="1" ht="12.95" customHeight="1" x14ac:dyDescent="0.2">
      <c r="A286" s="66"/>
      <c r="B286" s="76"/>
      <c r="C286" s="66"/>
      <c r="D286" s="66"/>
    </row>
    <row r="287" spans="1:4" s="56" customFormat="1" ht="12.95" customHeight="1" x14ac:dyDescent="0.2">
      <c r="A287" s="66"/>
      <c r="B287" s="76"/>
      <c r="C287" s="66"/>
      <c r="D287" s="66"/>
    </row>
    <row r="288" spans="1:4" s="56" customFormat="1" ht="12.95" customHeight="1" x14ac:dyDescent="0.2">
      <c r="A288" s="66"/>
      <c r="B288" s="76"/>
      <c r="C288" s="66"/>
      <c r="D288" s="66"/>
    </row>
    <row r="289" spans="1:4" s="56" customFormat="1" ht="12.95" customHeight="1" x14ac:dyDescent="0.2">
      <c r="A289" s="66"/>
      <c r="B289" s="76"/>
      <c r="C289" s="66"/>
      <c r="D289" s="66"/>
    </row>
    <row r="290" spans="1:4" s="56" customFormat="1" ht="12.95" customHeight="1" x14ac:dyDescent="0.2">
      <c r="A290" s="66"/>
      <c r="B290" s="76"/>
      <c r="C290" s="66"/>
      <c r="D290" s="66"/>
    </row>
    <row r="291" spans="1:4" s="56" customFormat="1" ht="12.95" customHeight="1" x14ac:dyDescent="0.2">
      <c r="B291" s="62"/>
    </row>
    <row r="292" spans="1:4" s="56" customFormat="1" ht="12.95" customHeight="1" x14ac:dyDescent="0.2">
      <c r="B292" s="62"/>
    </row>
    <row r="293" spans="1:4" s="56" customFormat="1" ht="12.95" customHeight="1" x14ac:dyDescent="0.2">
      <c r="B293" s="62"/>
    </row>
    <row r="294" spans="1:4" s="56" customFormat="1" ht="12.95" customHeight="1" x14ac:dyDescent="0.2">
      <c r="B294" s="62"/>
    </row>
    <row r="295" spans="1:4" s="56" customFormat="1" ht="12.95" customHeight="1" x14ac:dyDescent="0.2">
      <c r="B295" s="62"/>
    </row>
    <row r="296" spans="1:4" s="56" customFormat="1" ht="12.95" customHeight="1" x14ac:dyDescent="0.2">
      <c r="B296" s="62"/>
    </row>
    <row r="297" spans="1:4" s="56" customFormat="1" ht="12.95" customHeight="1" x14ac:dyDescent="0.2">
      <c r="B297" s="62"/>
    </row>
    <row r="298" spans="1:4" s="56" customFormat="1" ht="12.95" customHeight="1" x14ac:dyDescent="0.2">
      <c r="B298" s="62"/>
    </row>
    <row r="299" spans="1:4" s="56" customFormat="1" ht="12.95" customHeight="1" x14ac:dyDescent="0.2">
      <c r="B299" s="62"/>
    </row>
    <row r="300" spans="1:4" s="56" customFormat="1" ht="12.95" customHeight="1" x14ac:dyDescent="0.2">
      <c r="B300" s="62"/>
    </row>
    <row r="301" spans="1:4" s="56" customFormat="1" ht="12.95" customHeight="1" x14ac:dyDescent="0.2">
      <c r="B301" s="62"/>
    </row>
    <row r="302" spans="1:4" s="56" customFormat="1" ht="12.95" customHeight="1" x14ac:dyDescent="0.2">
      <c r="B302" s="62"/>
    </row>
    <row r="303" spans="1:4" s="56" customFormat="1" ht="12.95" customHeight="1" x14ac:dyDescent="0.2">
      <c r="B303" s="62"/>
    </row>
    <row r="304" spans="1:4" s="56" customFormat="1" ht="12.95" customHeight="1" x14ac:dyDescent="0.2">
      <c r="B304" s="62"/>
    </row>
    <row r="305" spans="2:2" s="56" customFormat="1" ht="12.95" customHeight="1" x14ac:dyDescent="0.2">
      <c r="B305" s="62"/>
    </row>
    <row r="306" spans="2:2" s="56" customFormat="1" ht="12.95" customHeight="1" x14ac:dyDescent="0.2">
      <c r="B306" s="62"/>
    </row>
    <row r="307" spans="2:2" s="56" customFormat="1" ht="12.95" customHeight="1" x14ac:dyDescent="0.2">
      <c r="B307" s="62"/>
    </row>
    <row r="308" spans="2:2" s="56" customFormat="1" ht="12.95" customHeight="1" x14ac:dyDescent="0.2">
      <c r="B308" s="62"/>
    </row>
    <row r="309" spans="2:2" s="56" customFormat="1" ht="12.95" customHeight="1" x14ac:dyDescent="0.2">
      <c r="B309" s="62"/>
    </row>
    <row r="310" spans="2:2" s="56" customFormat="1" ht="12.95" customHeight="1" x14ac:dyDescent="0.2">
      <c r="B310" s="62"/>
    </row>
    <row r="311" spans="2:2" s="56" customFormat="1" ht="12.95" customHeight="1" x14ac:dyDescent="0.2">
      <c r="B311" s="62"/>
    </row>
    <row r="312" spans="2:2" s="56" customFormat="1" ht="12.95" customHeight="1" x14ac:dyDescent="0.2">
      <c r="B312" s="62"/>
    </row>
    <row r="313" spans="2:2" s="56" customFormat="1" ht="12.95" customHeight="1" x14ac:dyDescent="0.2">
      <c r="B313" s="62"/>
    </row>
    <row r="314" spans="2:2" s="56" customFormat="1" ht="12.95" customHeight="1" x14ac:dyDescent="0.2">
      <c r="B314" s="62"/>
    </row>
    <row r="315" spans="2:2" s="56" customFormat="1" ht="12.95" customHeight="1" x14ac:dyDescent="0.2">
      <c r="B315" s="62"/>
    </row>
    <row r="316" spans="2:2" s="56" customFormat="1" ht="12.95" customHeight="1" x14ac:dyDescent="0.2">
      <c r="B316" s="62"/>
    </row>
    <row r="317" spans="2:2" s="56" customFormat="1" ht="12.95" customHeight="1" x14ac:dyDescent="0.2">
      <c r="B317" s="62"/>
    </row>
    <row r="318" spans="2:2" s="56" customFormat="1" ht="12.95" customHeight="1" x14ac:dyDescent="0.2">
      <c r="B318" s="62"/>
    </row>
    <row r="319" spans="2:2" s="56" customFormat="1" ht="12.95" customHeight="1" x14ac:dyDescent="0.2">
      <c r="B319" s="62"/>
    </row>
    <row r="320" spans="2:2" s="56" customFormat="1" ht="12.95" customHeight="1" x14ac:dyDescent="0.2">
      <c r="B320" s="62"/>
    </row>
    <row r="321" spans="2:2" s="56" customFormat="1" ht="12.95" customHeight="1" x14ac:dyDescent="0.2">
      <c r="B321" s="62"/>
    </row>
    <row r="322" spans="2:2" s="56" customFormat="1" ht="12.95" customHeight="1" x14ac:dyDescent="0.2">
      <c r="B322" s="62"/>
    </row>
    <row r="323" spans="2:2" s="56" customFormat="1" ht="12.95" customHeight="1" x14ac:dyDescent="0.2">
      <c r="B323" s="62"/>
    </row>
    <row r="324" spans="2:2" s="56" customFormat="1" ht="12.95" customHeight="1" x14ac:dyDescent="0.2">
      <c r="B324" s="62"/>
    </row>
    <row r="325" spans="2:2" s="56" customFormat="1" ht="12.95" customHeight="1" x14ac:dyDescent="0.2">
      <c r="B325" s="62"/>
    </row>
    <row r="326" spans="2:2" s="56" customFormat="1" ht="12.95" customHeight="1" x14ac:dyDescent="0.2">
      <c r="B326" s="62"/>
    </row>
    <row r="327" spans="2:2" s="56" customFormat="1" ht="12.95" customHeight="1" x14ac:dyDescent="0.2">
      <c r="B327" s="62"/>
    </row>
    <row r="328" spans="2:2" s="56" customFormat="1" ht="12.95" customHeight="1" x14ac:dyDescent="0.2">
      <c r="B328" s="62"/>
    </row>
    <row r="329" spans="2:2" s="56" customFormat="1" ht="12.95" customHeight="1" x14ac:dyDescent="0.2">
      <c r="B329" s="62"/>
    </row>
    <row r="330" spans="2:2" s="56" customFormat="1" ht="12.95" customHeight="1" x14ac:dyDescent="0.2">
      <c r="B330" s="62"/>
    </row>
    <row r="331" spans="2:2" s="56" customFormat="1" ht="12.95" customHeight="1" x14ac:dyDescent="0.2">
      <c r="B331" s="62"/>
    </row>
    <row r="332" spans="2:2" s="56" customFormat="1" ht="12.95" customHeight="1" x14ac:dyDescent="0.2">
      <c r="B332" s="62"/>
    </row>
    <row r="333" spans="2:2" s="56" customFormat="1" ht="12.95" customHeight="1" x14ac:dyDescent="0.2">
      <c r="B333" s="62"/>
    </row>
    <row r="334" spans="2:2" s="56" customFormat="1" ht="12.95" customHeight="1" x14ac:dyDescent="0.2">
      <c r="B334" s="62"/>
    </row>
    <row r="335" spans="2:2" s="56" customFormat="1" ht="12.95" customHeight="1" x14ac:dyDescent="0.2">
      <c r="B335" s="62"/>
    </row>
    <row r="336" spans="2:2" s="56" customFormat="1" ht="12.95" customHeight="1" x14ac:dyDescent="0.2">
      <c r="B336" s="62"/>
    </row>
    <row r="337" spans="2:2" s="56" customFormat="1" ht="12.95" customHeight="1" x14ac:dyDescent="0.2">
      <c r="B337" s="62"/>
    </row>
    <row r="338" spans="2:2" s="56" customFormat="1" ht="12.95" customHeight="1" x14ac:dyDescent="0.2">
      <c r="B338" s="62"/>
    </row>
    <row r="339" spans="2:2" s="56" customFormat="1" ht="12.95" customHeight="1" x14ac:dyDescent="0.2">
      <c r="B339" s="62"/>
    </row>
    <row r="340" spans="2:2" s="56" customFormat="1" ht="12.95" customHeight="1" x14ac:dyDescent="0.2">
      <c r="B340" s="62"/>
    </row>
    <row r="341" spans="2:2" s="56" customFormat="1" ht="12.95" customHeight="1" x14ac:dyDescent="0.2">
      <c r="B341" s="62"/>
    </row>
    <row r="342" spans="2:2" s="56" customFormat="1" ht="12.95" customHeight="1" x14ac:dyDescent="0.2">
      <c r="B342" s="62"/>
    </row>
    <row r="343" spans="2:2" s="56" customFormat="1" ht="12.95" customHeight="1" x14ac:dyDescent="0.2">
      <c r="B343" s="62"/>
    </row>
    <row r="344" spans="2:2" s="56" customFormat="1" ht="12.95" customHeight="1" x14ac:dyDescent="0.2">
      <c r="B344" s="62"/>
    </row>
    <row r="345" spans="2:2" x14ac:dyDescent="0.2">
      <c r="B345" s="9"/>
    </row>
    <row r="346" spans="2:2" x14ac:dyDescent="0.2">
      <c r="B346" s="9"/>
    </row>
    <row r="347" spans="2:2" x14ac:dyDescent="0.2">
      <c r="B347" s="9"/>
    </row>
    <row r="348" spans="2:2" x14ac:dyDescent="0.2">
      <c r="B348" s="9"/>
    </row>
    <row r="349" spans="2:2" x14ac:dyDescent="0.2">
      <c r="B349" s="9"/>
    </row>
    <row r="350" spans="2:2" x14ac:dyDescent="0.2">
      <c r="B350" s="9"/>
    </row>
  </sheetData>
  <protectedRanges>
    <protectedRange sqref="A149:D149" name="Range1"/>
  </protectedRanges>
  <sortState xmlns:xlrd2="http://schemas.microsoft.com/office/spreadsheetml/2017/richdata2" ref="A21:AH155">
    <sortCondition ref="C21:C155"/>
  </sortState>
  <phoneticPr fontId="0" type="noConversion"/>
  <hyperlinks>
    <hyperlink ref="H498" r:id="rId1" display="http://vsolj.cetus-net.org/bulletin.html" xr:uid="{00000000-0004-0000-0000-000000000000}"/>
    <hyperlink ref="H491" r:id="rId2" display="http://vsolj.cetus-net.org/bulletin.html" xr:uid="{00000000-0004-0000-0000-000001000000}"/>
    <hyperlink ref="H64319" r:id="rId3" display="http://vsolj.cetus-net.org/bulletin.html" xr:uid="{00000000-0004-0000-0000-000002000000}"/>
    <hyperlink ref="H64312" r:id="rId4" display="https://www.aavso.org/ejaavso" xr:uid="{00000000-0004-0000-0000-000003000000}"/>
    <hyperlink ref="I64319" r:id="rId5" display="http://vsolj.cetus-net.org/bulletin.html" xr:uid="{00000000-0004-0000-0000-000004000000}"/>
    <hyperlink ref="AQ57970" r:id="rId6" display="http://cdsbib.u-strasbg.fr/cgi-bin/cdsbib?1990RMxAA..21..381G" xr:uid="{00000000-0004-0000-0000-000005000000}"/>
    <hyperlink ref="H64316" r:id="rId7" display="https://www.aavso.org/ejaavso" xr:uid="{00000000-0004-0000-0000-000006000000}"/>
    <hyperlink ref="AP5334" r:id="rId8" display="http://cdsbib.u-strasbg.fr/cgi-bin/cdsbib?1990RMxAA..21..381G" xr:uid="{00000000-0004-0000-0000-000007000000}"/>
    <hyperlink ref="AP5337" r:id="rId9" display="http://cdsbib.u-strasbg.fr/cgi-bin/cdsbib?1990RMxAA..21..381G" xr:uid="{00000000-0004-0000-0000-000008000000}"/>
    <hyperlink ref="AP5335" r:id="rId10" display="http://cdsbib.u-strasbg.fr/cgi-bin/cdsbib?1990RMxAA..21..381G" xr:uid="{00000000-0004-0000-0000-000009000000}"/>
    <hyperlink ref="AP5319" r:id="rId11" display="http://cdsbib.u-strasbg.fr/cgi-bin/cdsbib?1990RMxAA..21..381G" xr:uid="{00000000-0004-0000-0000-00000A000000}"/>
    <hyperlink ref="AQ5548" r:id="rId12" display="http://cdsbib.u-strasbg.fr/cgi-bin/cdsbib?1990RMxAA..21..381G" xr:uid="{00000000-0004-0000-0000-00000B000000}"/>
    <hyperlink ref="AQ5552" r:id="rId13" display="http://cdsbib.u-strasbg.fr/cgi-bin/cdsbib?1990RMxAA..21..381G" xr:uid="{00000000-0004-0000-0000-00000C000000}"/>
    <hyperlink ref="AQ65232" r:id="rId14" display="http://cdsbib.u-strasbg.fr/cgi-bin/cdsbib?1990RMxAA..21..381G" xr:uid="{00000000-0004-0000-0000-00000D000000}"/>
    <hyperlink ref="I2440" r:id="rId15" display="http://vsolj.cetus-net.org/bulletin.html" xr:uid="{00000000-0004-0000-0000-00000E000000}"/>
    <hyperlink ref="H2440" r:id="rId16" display="http://vsolj.cetus-net.org/bulletin.html" xr:uid="{00000000-0004-0000-0000-00000F000000}"/>
    <hyperlink ref="AQ357" r:id="rId17" display="http://cdsbib.u-strasbg.fr/cgi-bin/cdsbib?1990RMxAA..21..381G" xr:uid="{00000000-0004-0000-0000-000010000000}"/>
    <hyperlink ref="AQ356" r:id="rId18" display="http://cdsbib.u-strasbg.fr/cgi-bin/cdsbib?1990RMxAA..21..381G" xr:uid="{00000000-0004-0000-0000-000011000000}"/>
    <hyperlink ref="AP3610" r:id="rId19" display="http://cdsbib.u-strasbg.fr/cgi-bin/cdsbib?1990RMxAA..21..381G" xr:uid="{00000000-0004-0000-0000-000012000000}"/>
    <hyperlink ref="AP3628" r:id="rId20" display="http://cdsbib.u-strasbg.fr/cgi-bin/cdsbib?1990RMxAA..21..381G" xr:uid="{00000000-0004-0000-0000-000013000000}"/>
    <hyperlink ref="AP3629" r:id="rId21" display="http://cdsbib.u-strasbg.fr/cgi-bin/cdsbib?1990RMxAA..21..381G" xr:uid="{00000000-0004-0000-0000-000014000000}"/>
    <hyperlink ref="AP3625" r:id="rId22" display="http://cdsbib.u-strasbg.fr/cgi-bin/cdsbib?1990RMxAA..21..381G" xr:uid="{00000000-0004-0000-0000-000015000000}"/>
  </hyperlinks>
  <pageMargins left="0.75" right="0.75" top="1" bottom="1" header="0.5" footer="0.5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81"/>
  <sheetViews>
    <sheetView topLeftCell="A83" workbookViewId="0">
      <selection activeCell="A103" sqref="A103:D131"/>
    </sheetView>
  </sheetViews>
  <sheetFormatPr defaultRowHeight="12.75" x14ac:dyDescent="0.2"/>
  <cols>
    <col min="1" max="1" width="19.7109375" style="6" customWidth="1"/>
    <col min="2" max="2" width="4.42578125" style="5" customWidth="1"/>
    <col min="3" max="3" width="12.7109375" style="6" customWidth="1"/>
    <col min="4" max="4" width="5.42578125" style="5" customWidth="1"/>
    <col min="5" max="5" width="14.85546875" style="5" customWidth="1"/>
    <col min="6" max="6" width="9.140625" style="5"/>
    <col min="7" max="7" width="12" style="5" customWidth="1"/>
    <col min="8" max="8" width="14.140625" style="6" customWidth="1"/>
    <col min="9" max="9" width="22.5703125" style="5" customWidth="1"/>
    <col min="10" max="10" width="25.140625" style="5" customWidth="1"/>
    <col min="11" max="11" width="15.7109375" style="5" customWidth="1"/>
    <col min="12" max="12" width="14.140625" style="5" customWidth="1"/>
    <col min="13" max="13" width="9.5703125" style="5" customWidth="1"/>
    <col min="14" max="14" width="14.140625" style="5" customWidth="1"/>
    <col min="15" max="15" width="23.42578125" style="5" customWidth="1"/>
    <col min="16" max="16" width="16.5703125" style="5" customWidth="1"/>
    <col min="17" max="17" width="41" style="5" customWidth="1"/>
    <col min="18" max="16384" width="9.140625" style="5"/>
  </cols>
  <sheetData>
    <row r="1" spans="1:16" ht="15.75" x14ac:dyDescent="0.25">
      <c r="A1" s="15" t="s">
        <v>99</v>
      </c>
      <c r="I1" s="16" t="s">
        <v>100</v>
      </c>
      <c r="J1" s="17" t="s">
        <v>101</v>
      </c>
    </row>
    <row r="2" spans="1:16" x14ac:dyDescent="0.2">
      <c r="I2" s="18" t="s">
        <v>102</v>
      </c>
      <c r="J2" s="19" t="s">
        <v>103</v>
      </c>
    </row>
    <row r="3" spans="1:16" x14ac:dyDescent="0.2">
      <c r="A3" s="20" t="s">
        <v>104</v>
      </c>
      <c r="I3" s="18" t="s">
        <v>105</v>
      </c>
      <c r="J3" s="19" t="s">
        <v>35</v>
      </c>
    </row>
    <row r="4" spans="1:16" x14ac:dyDescent="0.2">
      <c r="I4" s="18" t="s">
        <v>106</v>
      </c>
      <c r="J4" s="19" t="s">
        <v>35</v>
      </c>
    </row>
    <row r="5" spans="1:16" ht="13.5" thickBot="1" x14ac:dyDescent="0.25">
      <c r="I5" s="21" t="s">
        <v>107</v>
      </c>
      <c r="J5" s="22" t="s">
        <v>108</v>
      </c>
    </row>
    <row r="10" spans="1:16" ht="13.5" thickBot="1" x14ac:dyDescent="0.25"/>
    <row r="11" spans="1:16" ht="12.75" customHeight="1" thickBot="1" x14ac:dyDescent="0.25">
      <c r="A11" s="6" t="str">
        <f t="shared" ref="A11:A42" si="0">P11</f>
        <v> PZ 3.30 </v>
      </c>
      <c r="B11" s="9" t="str">
        <f t="shared" ref="B11:B42" si="1">IF(H11=INT(H11),"I","II")</f>
        <v>I</v>
      </c>
      <c r="C11" s="6">
        <f t="shared" ref="C11:C42" si="2">1*G11</f>
        <v>16177.36</v>
      </c>
      <c r="D11" s="5" t="str">
        <f t="shared" ref="D11:D42" si="3">VLOOKUP(F11,I$1:J$5,2,FALSE)</f>
        <v>vis</v>
      </c>
      <c r="E11" s="23">
        <f>VLOOKUP(C11,Active!C$21:E$963,3,FALSE)</f>
        <v>-7293.0395442949357</v>
      </c>
      <c r="F11" s="9" t="s">
        <v>107</v>
      </c>
      <c r="G11" s="5" t="str">
        <f t="shared" ref="G11:G42" si="4">MID(I11,3,LEN(I11)-3)</f>
        <v>16177.36</v>
      </c>
      <c r="H11" s="6">
        <f t="shared" ref="H11:H42" si="5">1*K11</f>
        <v>-7293</v>
      </c>
      <c r="I11" s="24" t="s">
        <v>111</v>
      </c>
      <c r="J11" s="25" t="s">
        <v>112</v>
      </c>
      <c r="K11" s="24">
        <v>-7293</v>
      </c>
      <c r="L11" s="24" t="s">
        <v>113</v>
      </c>
      <c r="M11" s="25" t="s">
        <v>114</v>
      </c>
      <c r="N11" s="25"/>
      <c r="O11" s="26" t="s">
        <v>115</v>
      </c>
      <c r="P11" s="26" t="s">
        <v>116</v>
      </c>
    </row>
    <row r="12" spans="1:16" ht="12.75" customHeight="1" thickBot="1" x14ac:dyDescent="0.25">
      <c r="A12" s="6" t="str">
        <f t="shared" si="0"/>
        <v> PZ 3.30 </v>
      </c>
      <c r="B12" s="9" t="str">
        <f t="shared" si="1"/>
        <v>I</v>
      </c>
      <c r="C12" s="6">
        <f t="shared" si="2"/>
        <v>16575.3</v>
      </c>
      <c r="D12" s="5" t="str">
        <f t="shared" si="3"/>
        <v>vis</v>
      </c>
      <c r="E12" s="23">
        <f>VLOOKUP(C12,Active!C$21:E$963,3,FALSE)</f>
        <v>-7007.0271900044463</v>
      </c>
      <c r="F12" s="9" t="s">
        <v>107</v>
      </c>
      <c r="G12" s="5" t="str">
        <f t="shared" si="4"/>
        <v>16575.30</v>
      </c>
      <c r="H12" s="6">
        <f t="shared" si="5"/>
        <v>-7007</v>
      </c>
      <c r="I12" s="24" t="s">
        <v>117</v>
      </c>
      <c r="J12" s="25" t="s">
        <v>118</v>
      </c>
      <c r="K12" s="24">
        <v>-7007</v>
      </c>
      <c r="L12" s="24" t="s">
        <v>119</v>
      </c>
      <c r="M12" s="25" t="s">
        <v>114</v>
      </c>
      <c r="N12" s="25"/>
      <c r="O12" s="26" t="s">
        <v>115</v>
      </c>
      <c r="P12" s="26" t="s">
        <v>116</v>
      </c>
    </row>
    <row r="13" spans="1:16" ht="12.75" customHeight="1" thickBot="1" x14ac:dyDescent="0.25">
      <c r="A13" s="6" t="str">
        <f t="shared" si="0"/>
        <v> KVBB 6.41 </v>
      </c>
      <c r="B13" s="9" t="str">
        <f t="shared" si="1"/>
        <v>I</v>
      </c>
      <c r="C13" s="6">
        <f t="shared" si="2"/>
        <v>24969.3</v>
      </c>
      <c r="D13" s="5" t="str">
        <f t="shared" si="3"/>
        <v>vis</v>
      </c>
      <c r="E13" s="23">
        <f>VLOOKUP(C13,Active!C$21:E$963,3,FALSE)</f>
        <v>-973.98778226865795</v>
      </c>
      <c r="F13" s="9" t="s">
        <v>107</v>
      </c>
      <c r="G13" s="5" t="str">
        <f t="shared" si="4"/>
        <v>24969.30</v>
      </c>
      <c r="H13" s="6">
        <f t="shared" si="5"/>
        <v>-974</v>
      </c>
      <c r="I13" s="24" t="s">
        <v>120</v>
      </c>
      <c r="J13" s="25" t="s">
        <v>121</v>
      </c>
      <c r="K13" s="24">
        <v>-974</v>
      </c>
      <c r="L13" s="24" t="s">
        <v>122</v>
      </c>
      <c r="M13" s="25" t="s">
        <v>110</v>
      </c>
      <c r="N13" s="25"/>
      <c r="O13" s="26" t="s">
        <v>123</v>
      </c>
      <c r="P13" s="26" t="s">
        <v>124</v>
      </c>
    </row>
    <row r="14" spans="1:16" ht="12.75" customHeight="1" thickBot="1" x14ac:dyDescent="0.25">
      <c r="A14" s="6" t="str">
        <f t="shared" si="0"/>
        <v> KVBB 6.52 </v>
      </c>
      <c r="B14" s="9" t="str">
        <f t="shared" si="1"/>
        <v>I</v>
      </c>
      <c r="C14" s="6">
        <f t="shared" si="2"/>
        <v>24987.38</v>
      </c>
      <c r="D14" s="5" t="str">
        <f t="shared" si="3"/>
        <v>vis</v>
      </c>
      <c r="E14" s="23">
        <f>VLOOKUP(C14,Active!C$21:E$963,3,FALSE)</f>
        <v>-960.99310124746739</v>
      </c>
      <c r="F14" s="9" t="s">
        <v>107</v>
      </c>
      <c r="G14" s="5" t="str">
        <f t="shared" si="4"/>
        <v>24987.38</v>
      </c>
      <c r="H14" s="6">
        <f t="shared" si="5"/>
        <v>-961</v>
      </c>
      <c r="I14" s="24" t="s">
        <v>125</v>
      </c>
      <c r="J14" s="25" t="s">
        <v>126</v>
      </c>
      <c r="K14" s="24">
        <v>-961</v>
      </c>
      <c r="L14" s="24" t="s">
        <v>127</v>
      </c>
      <c r="M14" s="25" t="s">
        <v>110</v>
      </c>
      <c r="N14" s="25"/>
      <c r="O14" s="26" t="s">
        <v>123</v>
      </c>
      <c r="P14" s="26" t="s">
        <v>128</v>
      </c>
    </row>
    <row r="15" spans="1:16" ht="12.75" customHeight="1" thickBot="1" x14ac:dyDescent="0.25">
      <c r="A15" s="6" t="str">
        <f t="shared" si="0"/>
        <v> PZ 3.93 </v>
      </c>
      <c r="B15" s="9" t="str">
        <f t="shared" si="1"/>
        <v>I</v>
      </c>
      <c r="C15" s="6">
        <f t="shared" si="2"/>
        <v>25620.422999999999</v>
      </c>
      <c r="D15" s="5" t="str">
        <f t="shared" si="3"/>
        <v>vis</v>
      </c>
      <c r="E15" s="23">
        <f>VLOOKUP(C15,Active!C$21:E$963,3,FALSE)</f>
        <v>-506.00461354300302</v>
      </c>
      <c r="F15" s="9" t="s">
        <v>107</v>
      </c>
      <c r="G15" s="5" t="str">
        <f t="shared" si="4"/>
        <v>25620.423</v>
      </c>
      <c r="H15" s="6">
        <f t="shared" si="5"/>
        <v>-506</v>
      </c>
      <c r="I15" s="24" t="s">
        <v>129</v>
      </c>
      <c r="J15" s="25" t="s">
        <v>130</v>
      </c>
      <c r="K15" s="24">
        <v>-506</v>
      </c>
      <c r="L15" s="24" t="s">
        <v>131</v>
      </c>
      <c r="M15" s="25" t="s">
        <v>132</v>
      </c>
      <c r="N15" s="25"/>
      <c r="O15" s="26" t="s">
        <v>115</v>
      </c>
      <c r="P15" s="26" t="s">
        <v>133</v>
      </c>
    </row>
    <row r="16" spans="1:16" ht="12.75" customHeight="1" thickBot="1" x14ac:dyDescent="0.25">
      <c r="A16" s="6" t="str">
        <f t="shared" si="0"/>
        <v> IODE 4.2.56 </v>
      </c>
      <c r="B16" s="9" t="str">
        <f t="shared" si="1"/>
        <v>I</v>
      </c>
      <c r="C16" s="6">
        <f t="shared" si="2"/>
        <v>26068.434000000001</v>
      </c>
      <c r="D16" s="5" t="str">
        <f t="shared" si="3"/>
        <v>vis</v>
      </c>
      <c r="E16" s="23">
        <f>VLOOKUP(C16,Active!C$21:E$963,3,FALSE)</f>
        <v>-184.00461138680436</v>
      </c>
      <c r="F16" s="9" t="s">
        <v>107</v>
      </c>
      <c r="G16" s="5" t="str">
        <f t="shared" si="4"/>
        <v>26068.434</v>
      </c>
      <c r="H16" s="6">
        <f t="shared" si="5"/>
        <v>-184</v>
      </c>
      <c r="I16" s="24" t="s">
        <v>134</v>
      </c>
      <c r="J16" s="25" t="s">
        <v>135</v>
      </c>
      <c r="K16" s="24">
        <v>-184</v>
      </c>
      <c r="L16" s="24" t="s">
        <v>131</v>
      </c>
      <c r="M16" s="25" t="s">
        <v>132</v>
      </c>
      <c r="N16" s="25"/>
      <c r="O16" s="26" t="s">
        <v>136</v>
      </c>
      <c r="P16" s="26" t="s">
        <v>137</v>
      </c>
    </row>
    <row r="17" spans="1:16" ht="12.75" customHeight="1" thickBot="1" x14ac:dyDescent="0.25">
      <c r="A17" s="6" t="str">
        <f t="shared" si="0"/>
        <v> IODE 4.2.56 </v>
      </c>
      <c r="B17" s="9" t="str">
        <f t="shared" si="1"/>
        <v>I</v>
      </c>
      <c r="C17" s="6">
        <f t="shared" si="2"/>
        <v>26324.44</v>
      </c>
      <c r="D17" s="5" t="str">
        <f t="shared" si="3"/>
        <v>vis</v>
      </c>
      <c r="E17" s="23">
        <f>VLOOKUP(C17,Active!C$21:E$963,3,FALSE)</f>
        <v>-4.8155067955991783E-3</v>
      </c>
      <c r="F17" s="9" t="s">
        <v>107</v>
      </c>
      <c r="G17" s="5" t="str">
        <f t="shared" si="4"/>
        <v>26324.440</v>
      </c>
      <c r="H17" s="6">
        <f t="shared" si="5"/>
        <v>0</v>
      </c>
      <c r="I17" s="24" t="s">
        <v>138</v>
      </c>
      <c r="J17" s="25" t="s">
        <v>139</v>
      </c>
      <c r="K17" s="24">
        <v>0</v>
      </c>
      <c r="L17" s="24" t="s">
        <v>140</v>
      </c>
      <c r="M17" s="25" t="s">
        <v>132</v>
      </c>
      <c r="N17" s="25"/>
      <c r="O17" s="26" t="s">
        <v>136</v>
      </c>
      <c r="P17" s="26" t="s">
        <v>137</v>
      </c>
    </row>
    <row r="18" spans="1:16" ht="12.75" customHeight="1" thickBot="1" x14ac:dyDescent="0.25">
      <c r="A18" s="6" t="str">
        <f t="shared" si="0"/>
        <v>BAVM 241 (=IBVS 6157) </v>
      </c>
      <c r="B18" s="9" t="str">
        <f t="shared" si="1"/>
        <v>I</v>
      </c>
      <c r="C18" s="6">
        <f t="shared" si="2"/>
        <v>57070.283499999998</v>
      </c>
      <c r="D18" s="5" t="str">
        <f t="shared" si="3"/>
        <v>vis</v>
      </c>
      <c r="E18" s="23">
        <f>VLOOKUP(C18,Active!C$21:E$963,3,FALSE)</f>
        <v>22098.027762474765</v>
      </c>
      <c r="F18" s="9" t="s">
        <v>107</v>
      </c>
      <c r="G18" s="5" t="str">
        <f t="shared" si="4"/>
        <v>57070.2835</v>
      </c>
      <c r="H18" s="6">
        <f t="shared" si="5"/>
        <v>22098</v>
      </c>
      <c r="I18" s="24" t="s">
        <v>547</v>
      </c>
      <c r="J18" s="25" t="s">
        <v>548</v>
      </c>
      <c r="K18" s="24">
        <v>22098</v>
      </c>
      <c r="L18" s="24" t="s">
        <v>549</v>
      </c>
      <c r="M18" s="25" t="s">
        <v>378</v>
      </c>
      <c r="N18" s="25" t="s">
        <v>415</v>
      </c>
      <c r="O18" s="26" t="s">
        <v>416</v>
      </c>
      <c r="P18" s="27" t="s">
        <v>550</v>
      </c>
    </row>
    <row r="19" spans="1:16" ht="12.75" customHeight="1" thickBot="1" x14ac:dyDescent="0.25">
      <c r="A19" s="6" t="str">
        <f t="shared" si="0"/>
        <v> AN 260.291 </v>
      </c>
      <c r="B19" s="9" t="str">
        <f t="shared" si="1"/>
        <v>I</v>
      </c>
      <c r="C19" s="6">
        <f t="shared" si="2"/>
        <v>27483.437000000002</v>
      </c>
      <c r="D19" s="5" t="str">
        <f t="shared" si="3"/>
        <v>vis</v>
      </c>
      <c r="E19" s="23">
        <f>VLOOKUP(C19,Active!C$21:E$963,3,FALSE)</f>
        <v>833.00383048409947</v>
      </c>
      <c r="F19" s="9" t="s">
        <v>107</v>
      </c>
      <c r="G19" s="5" t="str">
        <f t="shared" si="4"/>
        <v>27483.437</v>
      </c>
      <c r="H19" s="6">
        <f t="shared" si="5"/>
        <v>833</v>
      </c>
      <c r="I19" s="24" t="s">
        <v>141</v>
      </c>
      <c r="J19" s="25" t="s">
        <v>142</v>
      </c>
      <c r="K19" s="24">
        <v>833</v>
      </c>
      <c r="L19" s="24" t="s">
        <v>143</v>
      </c>
      <c r="M19" s="25" t="s">
        <v>132</v>
      </c>
      <c r="N19" s="25"/>
      <c r="O19" s="26" t="s">
        <v>144</v>
      </c>
      <c r="P19" s="26" t="s">
        <v>145</v>
      </c>
    </row>
    <row r="20" spans="1:16" ht="12.75" customHeight="1" thickBot="1" x14ac:dyDescent="0.25">
      <c r="A20" s="6" t="str">
        <f t="shared" si="0"/>
        <v> AN 260.291 </v>
      </c>
      <c r="B20" s="9" t="str">
        <f t="shared" si="1"/>
        <v>I</v>
      </c>
      <c r="C20" s="6">
        <f t="shared" si="2"/>
        <v>27486.233</v>
      </c>
      <c r="D20" s="5" t="str">
        <f t="shared" si="3"/>
        <v>vis</v>
      </c>
      <c r="E20" s="23">
        <f>VLOOKUP(C20,Active!C$21:E$963,3,FALSE)</f>
        <v>835.01340615529557</v>
      </c>
      <c r="F20" s="9" t="s">
        <v>107</v>
      </c>
      <c r="G20" s="5" t="str">
        <f t="shared" si="4"/>
        <v>27486.233</v>
      </c>
      <c r="H20" s="6">
        <f t="shared" si="5"/>
        <v>835</v>
      </c>
      <c r="I20" s="24" t="s">
        <v>146</v>
      </c>
      <c r="J20" s="25" t="s">
        <v>147</v>
      </c>
      <c r="K20" s="24">
        <v>835</v>
      </c>
      <c r="L20" s="24" t="s">
        <v>148</v>
      </c>
      <c r="M20" s="25" t="s">
        <v>132</v>
      </c>
      <c r="N20" s="25"/>
      <c r="O20" s="26" t="s">
        <v>144</v>
      </c>
      <c r="P20" s="26" t="s">
        <v>145</v>
      </c>
    </row>
    <row r="21" spans="1:16" ht="12.75" customHeight="1" thickBot="1" x14ac:dyDescent="0.25">
      <c r="A21" s="6" t="str">
        <f t="shared" si="0"/>
        <v> AN 260.291 </v>
      </c>
      <c r="B21" s="9" t="str">
        <f t="shared" si="1"/>
        <v>I</v>
      </c>
      <c r="C21" s="6">
        <f t="shared" si="2"/>
        <v>27490.387999999999</v>
      </c>
      <c r="D21" s="5" t="str">
        <f t="shared" si="3"/>
        <v>vis</v>
      </c>
      <c r="E21" s="23">
        <f>VLOOKUP(C21,Active!C$21:E$963,3,FALSE)</f>
        <v>837.99973910015319</v>
      </c>
      <c r="F21" s="9" t="s">
        <v>107</v>
      </c>
      <c r="G21" s="5" t="str">
        <f t="shared" si="4"/>
        <v>27490.388</v>
      </c>
      <c r="H21" s="6">
        <f t="shared" si="5"/>
        <v>838</v>
      </c>
      <c r="I21" s="24" t="s">
        <v>149</v>
      </c>
      <c r="J21" s="25" t="s">
        <v>150</v>
      </c>
      <c r="K21" s="24">
        <v>838</v>
      </c>
      <c r="L21" s="24" t="s">
        <v>151</v>
      </c>
      <c r="M21" s="25" t="s">
        <v>132</v>
      </c>
      <c r="N21" s="25"/>
      <c r="O21" s="26" t="s">
        <v>144</v>
      </c>
      <c r="P21" s="26" t="s">
        <v>145</v>
      </c>
    </row>
    <row r="22" spans="1:16" ht="12.75" customHeight="1" thickBot="1" x14ac:dyDescent="0.25">
      <c r="A22" s="6" t="str">
        <f t="shared" si="0"/>
        <v> AN 260.291 </v>
      </c>
      <c r="B22" s="9" t="str">
        <f t="shared" si="1"/>
        <v>I</v>
      </c>
      <c r="C22" s="6">
        <f t="shared" si="2"/>
        <v>27543.287</v>
      </c>
      <c r="D22" s="5" t="str">
        <f t="shared" si="3"/>
        <v>vis</v>
      </c>
      <c r="E22" s="23">
        <f>VLOOKUP(C22,Active!C$21:E$963,3,FALSE)</f>
        <v>876.0199620724934</v>
      </c>
      <c r="F22" s="9" t="s">
        <v>107</v>
      </c>
      <c r="G22" s="5" t="str">
        <f t="shared" si="4"/>
        <v>27543.287</v>
      </c>
      <c r="H22" s="6">
        <f t="shared" si="5"/>
        <v>876</v>
      </c>
      <c r="I22" s="24" t="s">
        <v>152</v>
      </c>
      <c r="J22" s="25" t="s">
        <v>153</v>
      </c>
      <c r="K22" s="24">
        <v>876</v>
      </c>
      <c r="L22" s="24" t="s">
        <v>154</v>
      </c>
      <c r="M22" s="25" t="s">
        <v>132</v>
      </c>
      <c r="N22" s="25"/>
      <c r="O22" s="26" t="s">
        <v>144</v>
      </c>
      <c r="P22" s="26" t="s">
        <v>145</v>
      </c>
    </row>
    <row r="23" spans="1:16" ht="12.75" customHeight="1" thickBot="1" x14ac:dyDescent="0.25">
      <c r="A23" s="6" t="str">
        <f t="shared" si="0"/>
        <v> AN 260.291 </v>
      </c>
      <c r="B23" s="9" t="str">
        <f t="shared" si="1"/>
        <v>I</v>
      </c>
      <c r="C23" s="6">
        <f t="shared" si="2"/>
        <v>27814.566999999999</v>
      </c>
      <c r="D23" s="5" t="str">
        <f t="shared" si="3"/>
        <v>vis</v>
      </c>
      <c r="E23" s="23">
        <f>VLOOKUP(C23,Active!C$21:E$963,3,FALSE)</f>
        <v>1070.9976759789215</v>
      </c>
      <c r="F23" s="9" t="s">
        <v>107</v>
      </c>
      <c r="G23" s="5" t="str">
        <f t="shared" si="4"/>
        <v>27814.567</v>
      </c>
      <c r="H23" s="6">
        <f t="shared" si="5"/>
        <v>1071</v>
      </c>
      <c r="I23" s="24" t="s">
        <v>155</v>
      </c>
      <c r="J23" s="25" t="s">
        <v>156</v>
      </c>
      <c r="K23" s="24">
        <v>1071</v>
      </c>
      <c r="L23" s="24" t="s">
        <v>109</v>
      </c>
      <c r="M23" s="25" t="s">
        <v>132</v>
      </c>
      <c r="N23" s="25"/>
      <c r="O23" s="26" t="s">
        <v>144</v>
      </c>
      <c r="P23" s="26" t="s">
        <v>145</v>
      </c>
    </row>
    <row r="24" spans="1:16" ht="12.75" customHeight="1" thickBot="1" x14ac:dyDescent="0.25">
      <c r="A24" s="6" t="str">
        <f t="shared" si="0"/>
        <v> HB 902.22 </v>
      </c>
      <c r="B24" s="9" t="str">
        <f t="shared" si="1"/>
        <v>I</v>
      </c>
      <c r="C24" s="6">
        <f t="shared" si="2"/>
        <v>27839.617999999999</v>
      </c>
      <c r="D24" s="5" t="str">
        <f t="shared" si="3"/>
        <v>vis</v>
      </c>
      <c r="E24" s="23">
        <f>VLOOKUP(C24,Active!C$21:E$963,3,FALSE)</f>
        <v>1089.0026402633134</v>
      </c>
      <c r="F24" s="9" t="s">
        <v>107</v>
      </c>
      <c r="G24" s="5" t="str">
        <f t="shared" si="4"/>
        <v>27839.618</v>
      </c>
      <c r="H24" s="6">
        <f t="shared" si="5"/>
        <v>1089</v>
      </c>
      <c r="I24" s="24" t="s">
        <v>157</v>
      </c>
      <c r="J24" s="25" t="s">
        <v>158</v>
      </c>
      <c r="K24" s="24">
        <v>1089</v>
      </c>
      <c r="L24" s="24" t="s">
        <v>159</v>
      </c>
      <c r="M24" s="25" t="s">
        <v>110</v>
      </c>
      <c r="N24" s="25"/>
      <c r="O24" s="26" t="s">
        <v>160</v>
      </c>
      <c r="P24" s="26" t="s">
        <v>161</v>
      </c>
    </row>
    <row r="25" spans="1:16" ht="12.75" customHeight="1" thickBot="1" x14ac:dyDescent="0.25">
      <c r="A25" s="6" t="str">
        <f t="shared" si="0"/>
        <v> AN 260.291 </v>
      </c>
      <c r="B25" s="9" t="str">
        <f t="shared" si="1"/>
        <v>I</v>
      </c>
      <c r="C25" s="6">
        <f t="shared" si="2"/>
        <v>27842.404999999999</v>
      </c>
      <c r="D25" s="5" t="str">
        <f t="shared" si="3"/>
        <v>vis</v>
      </c>
      <c r="E25" s="23">
        <f>VLOOKUP(C25,Active!C$21:E$963,3,FALSE)</f>
        <v>1091.0057473432946</v>
      </c>
      <c r="F25" s="9" t="s">
        <v>107</v>
      </c>
      <c r="G25" s="5" t="str">
        <f t="shared" si="4"/>
        <v>27842.405</v>
      </c>
      <c r="H25" s="6">
        <f t="shared" si="5"/>
        <v>1091</v>
      </c>
      <c r="I25" s="24" t="s">
        <v>162</v>
      </c>
      <c r="J25" s="25" t="s">
        <v>163</v>
      </c>
      <c r="K25" s="24">
        <v>1091</v>
      </c>
      <c r="L25" s="24" t="s">
        <v>164</v>
      </c>
      <c r="M25" s="25" t="s">
        <v>132</v>
      </c>
      <c r="N25" s="25"/>
      <c r="O25" s="26" t="s">
        <v>144</v>
      </c>
      <c r="P25" s="26" t="s">
        <v>145</v>
      </c>
    </row>
    <row r="26" spans="1:16" ht="12.75" customHeight="1" thickBot="1" x14ac:dyDescent="0.25">
      <c r="A26" s="6" t="str">
        <f t="shared" si="0"/>
        <v> AN 260.291 </v>
      </c>
      <c r="B26" s="9" t="str">
        <f t="shared" si="1"/>
        <v>I</v>
      </c>
      <c r="C26" s="6">
        <f t="shared" si="2"/>
        <v>27856.32</v>
      </c>
      <c r="D26" s="5" t="str">
        <f t="shared" si="3"/>
        <v>vis</v>
      </c>
      <c r="E26" s="23">
        <f>VLOOKUP(C26,Active!C$21:E$963,3,FALSE)</f>
        <v>1101.0069080960523</v>
      </c>
      <c r="F26" s="9" t="s">
        <v>107</v>
      </c>
      <c r="G26" s="5" t="str">
        <f t="shared" si="4"/>
        <v>27856.320</v>
      </c>
      <c r="H26" s="6">
        <f t="shared" si="5"/>
        <v>1101</v>
      </c>
      <c r="I26" s="24" t="s">
        <v>165</v>
      </c>
      <c r="J26" s="25" t="s">
        <v>166</v>
      </c>
      <c r="K26" s="24">
        <v>1101</v>
      </c>
      <c r="L26" s="24" t="s">
        <v>167</v>
      </c>
      <c r="M26" s="25" t="s">
        <v>132</v>
      </c>
      <c r="N26" s="25"/>
      <c r="O26" s="26" t="s">
        <v>144</v>
      </c>
      <c r="P26" s="26" t="s">
        <v>145</v>
      </c>
    </row>
    <row r="27" spans="1:16" ht="12.75" customHeight="1" thickBot="1" x14ac:dyDescent="0.25">
      <c r="A27" s="6" t="str">
        <f t="shared" si="0"/>
        <v> AN 260.291 </v>
      </c>
      <c r="B27" s="9" t="str">
        <f t="shared" si="1"/>
        <v>I</v>
      </c>
      <c r="C27" s="6">
        <f t="shared" si="2"/>
        <v>27870.237000000001</v>
      </c>
      <c r="D27" s="5" t="str">
        <f t="shared" si="3"/>
        <v>vis</v>
      </c>
      <c r="E27" s="23">
        <f>VLOOKUP(C27,Active!C$21:E$963,3,FALSE)</f>
        <v>1111.009506313525</v>
      </c>
      <c r="F27" s="9" t="s">
        <v>107</v>
      </c>
      <c r="G27" s="5" t="str">
        <f t="shared" si="4"/>
        <v>27870.237</v>
      </c>
      <c r="H27" s="6">
        <f t="shared" si="5"/>
        <v>1111</v>
      </c>
      <c r="I27" s="24" t="s">
        <v>168</v>
      </c>
      <c r="J27" s="25" t="s">
        <v>169</v>
      </c>
      <c r="K27" s="24">
        <v>1111</v>
      </c>
      <c r="L27" s="24" t="s">
        <v>170</v>
      </c>
      <c r="M27" s="25" t="s">
        <v>132</v>
      </c>
      <c r="N27" s="25"/>
      <c r="O27" s="26" t="s">
        <v>144</v>
      </c>
      <c r="P27" s="26" t="s">
        <v>145</v>
      </c>
    </row>
    <row r="28" spans="1:16" ht="12.75" customHeight="1" thickBot="1" x14ac:dyDescent="0.25">
      <c r="A28" s="6" t="str">
        <f t="shared" si="0"/>
        <v> HB 902.22 </v>
      </c>
      <c r="B28" s="9" t="str">
        <f t="shared" si="1"/>
        <v>I</v>
      </c>
      <c r="C28" s="6">
        <f t="shared" si="2"/>
        <v>27871.588</v>
      </c>
      <c r="D28" s="5" t="str">
        <f t="shared" si="3"/>
        <v>vis</v>
      </c>
      <c r="E28" s="23">
        <f>VLOOKUP(C28,Active!C$21:E$963,3,FALSE)</f>
        <v>1111.9805137283265</v>
      </c>
      <c r="F28" s="9" t="s">
        <v>107</v>
      </c>
      <c r="G28" s="5" t="str">
        <f t="shared" si="4"/>
        <v>27871.588</v>
      </c>
      <c r="H28" s="6">
        <f t="shared" si="5"/>
        <v>1112</v>
      </c>
      <c r="I28" s="24" t="s">
        <v>171</v>
      </c>
      <c r="J28" s="25" t="s">
        <v>172</v>
      </c>
      <c r="K28" s="24">
        <v>1112</v>
      </c>
      <c r="L28" s="24" t="s">
        <v>173</v>
      </c>
      <c r="M28" s="25" t="s">
        <v>110</v>
      </c>
      <c r="N28" s="25"/>
      <c r="O28" s="26" t="s">
        <v>160</v>
      </c>
      <c r="P28" s="26" t="s">
        <v>161</v>
      </c>
    </row>
    <row r="29" spans="1:16" ht="12.75" customHeight="1" thickBot="1" x14ac:dyDescent="0.25">
      <c r="A29" s="6" t="str">
        <f t="shared" si="0"/>
        <v> AN 260.291 </v>
      </c>
      <c r="B29" s="9" t="str">
        <f t="shared" si="1"/>
        <v>I</v>
      </c>
      <c r="C29" s="6">
        <f t="shared" si="2"/>
        <v>27888.311000000002</v>
      </c>
      <c r="D29" s="5" t="str">
        <f t="shared" si="3"/>
        <v>vis</v>
      </c>
      <c r="E29" s="23">
        <f>VLOOKUP(C29,Active!C$21:E$963,3,FALSE)</f>
        <v>1123.9998749405706</v>
      </c>
      <c r="F29" s="9" t="s">
        <v>107</v>
      </c>
      <c r="G29" s="5" t="str">
        <f t="shared" si="4"/>
        <v>27888.311</v>
      </c>
      <c r="H29" s="6">
        <f t="shared" si="5"/>
        <v>1124</v>
      </c>
      <c r="I29" s="24" t="s">
        <v>174</v>
      </c>
      <c r="J29" s="25" t="s">
        <v>175</v>
      </c>
      <c r="K29" s="24">
        <v>1124</v>
      </c>
      <c r="L29" s="24" t="s">
        <v>151</v>
      </c>
      <c r="M29" s="25" t="s">
        <v>132</v>
      </c>
      <c r="N29" s="25"/>
      <c r="O29" s="26" t="s">
        <v>144</v>
      </c>
      <c r="P29" s="26" t="s">
        <v>145</v>
      </c>
    </row>
    <row r="30" spans="1:16" ht="12.75" customHeight="1" thickBot="1" x14ac:dyDescent="0.25">
      <c r="A30" s="6" t="str">
        <f t="shared" si="0"/>
        <v> AN 260.291 </v>
      </c>
      <c r="B30" s="9" t="str">
        <f t="shared" si="1"/>
        <v>I</v>
      </c>
      <c r="C30" s="6">
        <f t="shared" si="2"/>
        <v>27913.366000000002</v>
      </c>
      <c r="D30" s="5" t="str">
        <f t="shared" si="3"/>
        <v>vis</v>
      </c>
      <c r="E30" s="23">
        <f>VLOOKUP(C30,Active!C$21:E$963,3,FALSE)</f>
        <v>1142.0077141543925</v>
      </c>
      <c r="F30" s="9" t="s">
        <v>107</v>
      </c>
      <c r="G30" s="5" t="str">
        <f t="shared" si="4"/>
        <v>27913.366</v>
      </c>
      <c r="H30" s="6">
        <f t="shared" si="5"/>
        <v>1142</v>
      </c>
      <c r="I30" s="24" t="s">
        <v>176</v>
      </c>
      <c r="J30" s="25" t="s">
        <v>177</v>
      </c>
      <c r="K30" s="24">
        <v>1142</v>
      </c>
      <c r="L30" s="24" t="s">
        <v>178</v>
      </c>
      <c r="M30" s="25" t="s">
        <v>132</v>
      </c>
      <c r="N30" s="25"/>
      <c r="O30" s="26" t="s">
        <v>144</v>
      </c>
      <c r="P30" s="26" t="s">
        <v>145</v>
      </c>
    </row>
    <row r="31" spans="1:16" ht="12.75" customHeight="1" thickBot="1" x14ac:dyDescent="0.25">
      <c r="A31" s="6" t="str">
        <f t="shared" si="0"/>
        <v> AN 260.291 </v>
      </c>
      <c r="B31" s="9" t="str">
        <f t="shared" si="1"/>
        <v>I</v>
      </c>
      <c r="C31" s="6">
        <f t="shared" si="2"/>
        <v>28151.275000000001</v>
      </c>
      <c r="D31" s="5" t="str">
        <f t="shared" si="3"/>
        <v>vis</v>
      </c>
      <c r="E31" s="23">
        <f>VLOOKUP(C31,Active!C$21:E$963,3,FALSE)</f>
        <v>1313.0006105631383</v>
      </c>
      <c r="F31" s="9" t="s">
        <v>107</v>
      </c>
      <c r="G31" s="5" t="str">
        <f t="shared" si="4"/>
        <v>28151.275</v>
      </c>
      <c r="H31" s="6">
        <f t="shared" si="5"/>
        <v>1313</v>
      </c>
      <c r="I31" s="24" t="s">
        <v>179</v>
      </c>
      <c r="J31" s="25" t="s">
        <v>180</v>
      </c>
      <c r="K31" s="24">
        <v>1313</v>
      </c>
      <c r="L31" s="24" t="s">
        <v>181</v>
      </c>
      <c r="M31" s="25" t="s">
        <v>132</v>
      </c>
      <c r="N31" s="25"/>
      <c r="O31" s="26" t="s">
        <v>144</v>
      </c>
      <c r="P31" s="26" t="s">
        <v>145</v>
      </c>
    </row>
    <row r="32" spans="1:16" ht="12.75" customHeight="1" thickBot="1" x14ac:dyDescent="0.25">
      <c r="A32" s="6" t="str">
        <f t="shared" si="0"/>
        <v> AN 277.41 </v>
      </c>
      <c r="B32" s="9" t="str">
        <f t="shared" si="1"/>
        <v>I</v>
      </c>
      <c r="C32" s="6">
        <f t="shared" si="2"/>
        <v>28497.708999999999</v>
      </c>
      <c r="D32" s="5" t="str">
        <f t="shared" si="3"/>
        <v>vis</v>
      </c>
      <c r="E32" s="23">
        <f>VLOOKUP(C32,Active!C$21:E$963,3,FALSE)</f>
        <v>1561.9939360550998</v>
      </c>
      <c r="F32" s="9" t="s">
        <v>107</v>
      </c>
      <c r="G32" s="5" t="str">
        <f t="shared" si="4"/>
        <v>28497.709</v>
      </c>
      <c r="H32" s="6">
        <f t="shared" si="5"/>
        <v>1562</v>
      </c>
      <c r="I32" s="24" t="s">
        <v>182</v>
      </c>
      <c r="J32" s="25" t="s">
        <v>183</v>
      </c>
      <c r="K32" s="24">
        <v>1562</v>
      </c>
      <c r="L32" s="24" t="s">
        <v>184</v>
      </c>
      <c r="M32" s="25" t="s">
        <v>132</v>
      </c>
      <c r="N32" s="25"/>
      <c r="O32" s="26" t="s">
        <v>144</v>
      </c>
      <c r="P32" s="26" t="s">
        <v>185</v>
      </c>
    </row>
    <row r="33" spans="1:16" ht="12.75" customHeight="1" thickBot="1" x14ac:dyDescent="0.25">
      <c r="A33" s="6" t="str">
        <f t="shared" si="0"/>
        <v> AN 277.41 </v>
      </c>
      <c r="B33" s="9" t="str">
        <f t="shared" si="1"/>
        <v>I</v>
      </c>
      <c r="C33" s="6">
        <f t="shared" si="2"/>
        <v>28514.407999999999</v>
      </c>
      <c r="D33" s="5" t="str">
        <f t="shared" si="3"/>
        <v>vis</v>
      </c>
      <c r="E33" s="23">
        <f>VLOOKUP(C33,Active!C$21:E$963,3,FALSE)</f>
        <v>1573.9960476907661</v>
      </c>
      <c r="F33" s="9" t="s">
        <v>107</v>
      </c>
      <c r="G33" s="5" t="str">
        <f t="shared" si="4"/>
        <v>28514.408</v>
      </c>
      <c r="H33" s="6">
        <f t="shared" si="5"/>
        <v>1574</v>
      </c>
      <c r="I33" s="24" t="s">
        <v>186</v>
      </c>
      <c r="J33" s="25" t="s">
        <v>187</v>
      </c>
      <c r="K33" s="24">
        <v>1574</v>
      </c>
      <c r="L33" s="24" t="s">
        <v>188</v>
      </c>
      <c r="M33" s="25" t="s">
        <v>132</v>
      </c>
      <c r="N33" s="25"/>
      <c r="O33" s="26" t="s">
        <v>144</v>
      </c>
      <c r="P33" s="26" t="s">
        <v>185</v>
      </c>
    </row>
    <row r="34" spans="1:16" ht="12.75" customHeight="1" thickBot="1" x14ac:dyDescent="0.25">
      <c r="A34" s="6" t="str">
        <f t="shared" si="0"/>
        <v> AN 277.41 </v>
      </c>
      <c r="B34" s="9" t="str">
        <f t="shared" si="1"/>
        <v>I</v>
      </c>
      <c r="C34" s="6">
        <f t="shared" si="2"/>
        <v>28521.360000000001</v>
      </c>
      <c r="D34" s="5" t="str">
        <f t="shared" si="3"/>
        <v>vis</v>
      </c>
      <c r="E34" s="23">
        <f>VLOOKUP(C34,Active!C$21:E$963,3,FALSE)</f>
        <v>1578.9926750391801</v>
      </c>
      <c r="F34" s="9" t="s">
        <v>107</v>
      </c>
      <c r="G34" s="5" t="str">
        <f t="shared" si="4"/>
        <v>28521.360</v>
      </c>
      <c r="H34" s="6">
        <f t="shared" si="5"/>
        <v>1579</v>
      </c>
      <c r="I34" s="24" t="s">
        <v>189</v>
      </c>
      <c r="J34" s="25" t="s">
        <v>190</v>
      </c>
      <c r="K34" s="24">
        <v>1579</v>
      </c>
      <c r="L34" s="24" t="s">
        <v>191</v>
      </c>
      <c r="M34" s="25" t="s">
        <v>132</v>
      </c>
      <c r="N34" s="25"/>
      <c r="O34" s="26" t="s">
        <v>144</v>
      </c>
      <c r="P34" s="26" t="s">
        <v>185</v>
      </c>
    </row>
    <row r="35" spans="1:16" ht="12.75" customHeight="1" thickBot="1" x14ac:dyDescent="0.25">
      <c r="A35" s="6" t="str">
        <f t="shared" si="0"/>
        <v> AN 277.41 </v>
      </c>
      <c r="B35" s="9" t="str">
        <f t="shared" si="1"/>
        <v>I</v>
      </c>
      <c r="C35" s="6">
        <f t="shared" si="2"/>
        <v>28525.539000000001</v>
      </c>
      <c r="D35" s="5" t="str">
        <f t="shared" si="3"/>
        <v>vis</v>
      </c>
      <c r="E35" s="23">
        <f>VLOOKUP(C35,Active!C$21:E$963,3,FALSE)</f>
        <v>1581.9962575606153</v>
      </c>
      <c r="F35" s="9" t="s">
        <v>107</v>
      </c>
      <c r="G35" s="5" t="str">
        <f t="shared" si="4"/>
        <v>28525.539</v>
      </c>
      <c r="H35" s="6">
        <f t="shared" si="5"/>
        <v>1582</v>
      </c>
      <c r="I35" s="24" t="s">
        <v>192</v>
      </c>
      <c r="J35" s="25" t="s">
        <v>193</v>
      </c>
      <c r="K35" s="24">
        <v>1582</v>
      </c>
      <c r="L35" s="24" t="s">
        <v>188</v>
      </c>
      <c r="M35" s="25" t="s">
        <v>132</v>
      </c>
      <c r="N35" s="25"/>
      <c r="O35" s="26" t="s">
        <v>144</v>
      </c>
      <c r="P35" s="26" t="s">
        <v>185</v>
      </c>
    </row>
    <row r="36" spans="1:16" ht="12.75" customHeight="1" thickBot="1" x14ac:dyDescent="0.25">
      <c r="A36" s="6" t="str">
        <f t="shared" si="0"/>
        <v> AN 277.41 </v>
      </c>
      <c r="B36" s="9" t="str">
        <f t="shared" si="1"/>
        <v>I</v>
      </c>
      <c r="C36" s="6">
        <f t="shared" si="2"/>
        <v>28535.285</v>
      </c>
      <c r="D36" s="5" t="str">
        <f t="shared" si="3"/>
        <v>vis</v>
      </c>
      <c r="E36" s="23">
        <f>VLOOKUP(C36,Active!C$21:E$963,3,FALSE)</f>
        <v>1589.0010231155102</v>
      </c>
      <c r="F36" s="9" t="s">
        <v>107</v>
      </c>
      <c r="G36" s="5" t="str">
        <f t="shared" si="4"/>
        <v>28535.285</v>
      </c>
      <c r="H36" s="6">
        <f t="shared" si="5"/>
        <v>1589</v>
      </c>
      <c r="I36" s="24" t="s">
        <v>194</v>
      </c>
      <c r="J36" s="25" t="s">
        <v>195</v>
      </c>
      <c r="K36" s="24">
        <v>1589</v>
      </c>
      <c r="L36" s="24" t="s">
        <v>181</v>
      </c>
      <c r="M36" s="25" t="s">
        <v>132</v>
      </c>
      <c r="N36" s="25"/>
      <c r="O36" s="26" t="s">
        <v>144</v>
      </c>
      <c r="P36" s="26" t="s">
        <v>185</v>
      </c>
    </row>
    <row r="37" spans="1:16" ht="12.75" customHeight="1" thickBot="1" x14ac:dyDescent="0.25">
      <c r="A37" s="6" t="str">
        <f t="shared" si="0"/>
        <v> AN 277.41 </v>
      </c>
      <c r="B37" s="9" t="str">
        <f t="shared" si="1"/>
        <v>I</v>
      </c>
      <c r="C37" s="6">
        <f t="shared" si="2"/>
        <v>28599.304</v>
      </c>
      <c r="D37" s="5" t="str">
        <f t="shared" si="3"/>
        <v>vis</v>
      </c>
      <c r="E37" s="23">
        <f>VLOOKUP(C37,Active!C$21:E$963,3,FALSE)</f>
        <v>1635.013549901767</v>
      </c>
      <c r="F37" s="9" t="s">
        <v>107</v>
      </c>
      <c r="G37" s="5" t="str">
        <f t="shared" si="4"/>
        <v>28599.304</v>
      </c>
      <c r="H37" s="6">
        <f t="shared" si="5"/>
        <v>1635</v>
      </c>
      <c r="I37" s="24" t="s">
        <v>196</v>
      </c>
      <c r="J37" s="25" t="s">
        <v>197</v>
      </c>
      <c r="K37" s="24">
        <v>1635</v>
      </c>
      <c r="L37" s="24" t="s">
        <v>148</v>
      </c>
      <c r="M37" s="25" t="s">
        <v>132</v>
      </c>
      <c r="N37" s="25"/>
      <c r="O37" s="26" t="s">
        <v>144</v>
      </c>
      <c r="P37" s="26" t="s">
        <v>185</v>
      </c>
    </row>
    <row r="38" spans="1:16" ht="12.75" customHeight="1" thickBot="1" x14ac:dyDescent="0.25">
      <c r="A38" s="6" t="str">
        <f t="shared" si="0"/>
        <v> AN 277.41 </v>
      </c>
      <c r="B38" s="9" t="str">
        <f t="shared" si="1"/>
        <v>I</v>
      </c>
      <c r="C38" s="6">
        <f t="shared" si="2"/>
        <v>28631.293000000001</v>
      </c>
      <c r="D38" s="5" t="str">
        <f t="shared" si="3"/>
        <v>vis</v>
      </c>
      <c r="E38" s="23">
        <f>VLOOKUP(C38,Active!C$21:E$963,3,FALSE)</f>
        <v>1658.0050792815703</v>
      </c>
      <c r="F38" s="9" t="s">
        <v>107</v>
      </c>
      <c r="G38" s="5" t="str">
        <f t="shared" si="4"/>
        <v>28631.293</v>
      </c>
      <c r="H38" s="6">
        <f t="shared" si="5"/>
        <v>1658</v>
      </c>
      <c r="I38" s="24" t="s">
        <v>198</v>
      </c>
      <c r="J38" s="25" t="s">
        <v>199</v>
      </c>
      <c r="K38" s="24">
        <v>1658</v>
      </c>
      <c r="L38" s="24" t="s">
        <v>200</v>
      </c>
      <c r="M38" s="25" t="s">
        <v>132</v>
      </c>
      <c r="N38" s="25"/>
      <c r="O38" s="26" t="s">
        <v>144</v>
      </c>
      <c r="P38" s="26" t="s">
        <v>185</v>
      </c>
    </row>
    <row r="39" spans="1:16" ht="12.75" customHeight="1" thickBot="1" x14ac:dyDescent="0.25">
      <c r="A39" s="6" t="str">
        <f t="shared" si="0"/>
        <v> AN 277.41 </v>
      </c>
      <c r="B39" s="9" t="str">
        <f t="shared" si="1"/>
        <v>I</v>
      </c>
      <c r="C39" s="6">
        <f t="shared" si="2"/>
        <v>28838.588</v>
      </c>
      <c r="D39" s="5" t="str">
        <f t="shared" si="3"/>
        <v>vis</v>
      </c>
      <c r="E39" s="23">
        <f>VLOOKUP(C39,Active!C$21:E$963,3,FALSE)</f>
        <v>1806.9947033018918</v>
      </c>
      <c r="F39" s="9" t="s">
        <v>107</v>
      </c>
      <c r="G39" s="5" t="str">
        <f t="shared" si="4"/>
        <v>28838.588</v>
      </c>
      <c r="H39" s="6">
        <f t="shared" si="5"/>
        <v>1807</v>
      </c>
      <c r="I39" s="24" t="s">
        <v>201</v>
      </c>
      <c r="J39" s="25" t="s">
        <v>202</v>
      </c>
      <c r="K39" s="24">
        <v>1807</v>
      </c>
      <c r="L39" s="24" t="s">
        <v>140</v>
      </c>
      <c r="M39" s="25" t="s">
        <v>132</v>
      </c>
      <c r="N39" s="25"/>
      <c r="O39" s="26" t="s">
        <v>144</v>
      </c>
      <c r="P39" s="26" t="s">
        <v>185</v>
      </c>
    </row>
    <row r="40" spans="1:16" ht="12.75" customHeight="1" thickBot="1" x14ac:dyDescent="0.25">
      <c r="A40" s="6" t="str">
        <f t="shared" si="0"/>
        <v> AN 277.41 </v>
      </c>
      <c r="B40" s="9" t="str">
        <f t="shared" si="1"/>
        <v>I</v>
      </c>
      <c r="C40" s="6">
        <f t="shared" si="2"/>
        <v>28937.378000000001</v>
      </c>
      <c r="D40" s="5" t="str">
        <f t="shared" si="3"/>
        <v>vis</v>
      </c>
      <c r="E40" s="23">
        <f>VLOOKUP(C40,Active!C$21:E$963,3,FALSE)</f>
        <v>1877.9982728861453</v>
      </c>
      <c r="F40" s="9" t="s">
        <v>107</v>
      </c>
      <c r="G40" s="5" t="str">
        <f t="shared" si="4"/>
        <v>28937.378</v>
      </c>
      <c r="H40" s="6">
        <f t="shared" si="5"/>
        <v>1878</v>
      </c>
      <c r="I40" s="24" t="s">
        <v>203</v>
      </c>
      <c r="J40" s="25" t="s">
        <v>204</v>
      </c>
      <c r="K40" s="24">
        <v>1878</v>
      </c>
      <c r="L40" s="24" t="s">
        <v>205</v>
      </c>
      <c r="M40" s="25" t="s">
        <v>132</v>
      </c>
      <c r="N40" s="25"/>
      <c r="O40" s="26" t="s">
        <v>144</v>
      </c>
      <c r="P40" s="26" t="s">
        <v>185</v>
      </c>
    </row>
    <row r="41" spans="1:16" ht="12.75" customHeight="1" thickBot="1" x14ac:dyDescent="0.25">
      <c r="A41" s="6" t="str">
        <f t="shared" si="0"/>
        <v> AN 277.41 </v>
      </c>
      <c r="B41" s="9" t="str">
        <f t="shared" si="1"/>
        <v>I</v>
      </c>
      <c r="C41" s="6">
        <f t="shared" si="2"/>
        <v>28951.291000000001</v>
      </c>
      <c r="D41" s="5" t="str">
        <f t="shared" si="3"/>
        <v>vis</v>
      </c>
      <c r="E41" s="23">
        <f>VLOOKUP(C41,Active!C$21:E$963,3,FALSE)</f>
        <v>1887.9979961741881</v>
      </c>
      <c r="F41" s="9" t="s">
        <v>107</v>
      </c>
      <c r="G41" s="5" t="str">
        <f t="shared" si="4"/>
        <v>28951.291</v>
      </c>
      <c r="H41" s="6">
        <f t="shared" si="5"/>
        <v>1888</v>
      </c>
      <c r="I41" s="24" t="s">
        <v>206</v>
      </c>
      <c r="J41" s="25" t="s">
        <v>207</v>
      </c>
      <c r="K41" s="24">
        <v>1888</v>
      </c>
      <c r="L41" s="24" t="s">
        <v>109</v>
      </c>
      <c r="M41" s="25" t="s">
        <v>132</v>
      </c>
      <c r="N41" s="25"/>
      <c r="O41" s="26" t="s">
        <v>144</v>
      </c>
      <c r="P41" s="26" t="s">
        <v>185</v>
      </c>
    </row>
    <row r="42" spans="1:16" ht="12.75" customHeight="1" thickBot="1" x14ac:dyDescent="0.25">
      <c r="A42" s="6" t="str">
        <f t="shared" si="0"/>
        <v> AN 277.41 </v>
      </c>
      <c r="B42" s="9" t="str">
        <f t="shared" si="1"/>
        <v>I</v>
      </c>
      <c r="C42" s="6">
        <f t="shared" si="2"/>
        <v>28955.463</v>
      </c>
      <c r="D42" s="5" t="str">
        <f t="shared" si="3"/>
        <v>vis</v>
      </c>
      <c r="E42" s="23">
        <f>VLOOKUP(C42,Active!C$21:E$963,3,FALSE)</f>
        <v>1890.9965475691208</v>
      </c>
      <c r="F42" s="9" t="s">
        <v>107</v>
      </c>
      <c r="G42" s="5" t="str">
        <f t="shared" si="4"/>
        <v>28955.463</v>
      </c>
      <c r="H42" s="6">
        <f t="shared" si="5"/>
        <v>1891</v>
      </c>
      <c r="I42" s="24" t="s">
        <v>208</v>
      </c>
      <c r="J42" s="25" t="s">
        <v>209</v>
      </c>
      <c r="K42" s="24">
        <v>1891</v>
      </c>
      <c r="L42" s="24" t="s">
        <v>188</v>
      </c>
      <c r="M42" s="25" t="s">
        <v>132</v>
      </c>
      <c r="N42" s="25"/>
      <c r="O42" s="26" t="s">
        <v>144</v>
      </c>
      <c r="P42" s="26" t="s">
        <v>185</v>
      </c>
    </row>
    <row r="43" spans="1:16" ht="12.75" customHeight="1" thickBot="1" x14ac:dyDescent="0.25">
      <c r="A43" s="6" t="str">
        <f t="shared" ref="A43:A74" si="6">P43</f>
        <v> AN 277.41 </v>
      </c>
      <c r="B43" s="9" t="str">
        <f t="shared" ref="B43:B74" si="7">IF(H43=INT(H43),"I","II")</f>
        <v>I</v>
      </c>
      <c r="C43" s="6">
        <f t="shared" ref="C43:C74" si="8">1*G43</f>
        <v>28958.244999999999</v>
      </c>
      <c r="D43" s="5" t="str">
        <f t="shared" ref="D43:D74" si="9">VLOOKUP(F43,I$1:J$5,2,FALSE)</f>
        <v>vis</v>
      </c>
      <c r="E43" s="23">
        <f>VLOOKUP(C43,Active!C$21:E$963,3,FALSE)</f>
        <v>1892.9960609873144</v>
      </c>
      <c r="F43" s="9" t="s">
        <v>107</v>
      </c>
      <c r="G43" s="5" t="str">
        <f t="shared" ref="G43:G74" si="10">MID(I43,3,LEN(I43)-3)</f>
        <v>28958.245</v>
      </c>
      <c r="H43" s="6">
        <f t="shared" ref="H43:H74" si="11">1*K43</f>
        <v>1893</v>
      </c>
      <c r="I43" s="24" t="s">
        <v>210</v>
      </c>
      <c r="J43" s="25" t="s">
        <v>211</v>
      </c>
      <c r="K43" s="24">
        <v>1893</v>
      </c>
      <c r="L43" s="24" t="s">
        <v>188</v>
      </c>
      <c r="M43" s="25" t="s">
        <v>132</v>
      </c>
      <c r="N43" s="25"/>
      <c r="O43" s="26" t="s">
        <v>144</v>
      </c>
      <c r="P43" s="26" t="s">
        <v>185</v>
      </c>
    </row>
    <row r="44" spans="1:16" ht="12.75" customHeight="1" thickBot="1" x14ac:dyDescent="0.25">
      <c r="A44" s="6" t="str">
        <f t="shared" si="6"/>
        <v> AN 277.41 </v>
      </c>
      <c r="B44" s="9" t="str">
        <f t="shared" si="7"/>
        <v>I</v>
      </c>
      <c r="C44" s="6">
        <f t="shared" si="8"/>
        <v>28962.407999999999</v>
      </c>
      <c r="D44" s="5" t="str">
        <f t="shared" si="9"/>
        <v>vis</v>
      </c>
      <c r="E44" s="23">
        <f>VLOOKUP(C44,Active!C$21:E$963,3,FALSE)</f>
        <v>1895.9881437910321</v>
      </c>
      <c r="F44" s="9" t="s">
        <v>107</v>
      </c>
      <c r="G44" s="5" t="str">
        <f t="shared" si="10"/>
        <v>28962.408</v>
      </c>
      <c r="H44" s="6">
        <f t="shared" si="11"/>
        <v>1896</v>
      </c>
      <c r="I44" s="24" t="s">
        <v>212</v>
      </c>
      <c r="J44" s="25" t="s">
        <v>213</v>
      </c>
      <c r="K44" s="24">
        <v>1896</v>
      </c>
      <c r="L44" s="24" t="s">
        <v>214</v>
      </c>
      <c r="M44" s="25" t="s">
        <v>132</v>
      </c>
      <c r="N44" s="25"/>
      <c r="O44" s="26" t="s">
        <v>144</v>
      </c>
      <c r="P44" s="26" t="s">
        <v>185</v>
      </c>
    </row>
    <row r="45" spans="1:16" ht="12.75" customHeight="1" thickBot="1" x14ac:dyDescent="0.25">
      <c r="A45" s="6" t="str">
        <f t="shared" si="6"/>
        <v> AN 277.41 </v>
      </c>
      <c r="B45" s="9" t="str">
        <f t="shared" si="7"/>
        <v>I</v>
      </c>
      <c r="C45" s="6">
        <f t="shared" si="8"/>
        <v>28976.338</v>
      </c>
      <c r="D45" s="5" t="str">
        <f t="shared" si="9"/>
        <v>vis</v>
      </c>
      <c r="E45" s="23">
        <f>VLOOKUP(C45,Active!C$21:E$963,3,FALSE)</f>
        <v>1906.0000855291501</v>
      </c>
      <c r="F45" s="9" t="s">
        <v>107</v>
      </c>
      <c r="G45" s="5" t="str">
        <f t="shared" si="10"/>
        <v>28976.338</v>
      </c>
      <c r="H45" s="6">
        <f t="shared" si="11"/>
        <v>1906</v>
      </c>
      <c r="I45" s="24" t="s">
        <v>215</v>
      </c>
      <c r="J45" s="25" t="s">
        <v>216</v>
      </c>
      <c r="K45" s="24">
        <v>1906</v>
      </c>
      <c r="L45" s="24" t="s">
        <v>217</v>
      </c>
      <c r="M45" s="25" t="s">
        <v>132</v>
      </c>
      <c r="N45" s="25"/>
      <c r="O45" s="26" t="s">
        <v>144</v>
      </c>
      <c r="P45" s="26" t="s">
        <v>185</v>
      </c>
    </row>
    <row r="46" spans="1:16" ht="12.75" customHeight="1" thickBot="1" x14ac:dyDescent="0.25">
      <c r="A46" s="6" t="str">
        <f t="shared" si="6"/>
        <v> AN 277.41 </v>
      </c>
      <c r="B46" s="9" t="str">
        <f t="shared" si="7"/>
        <v>I</v>
      </c>
      <c r="C46" s="6">
        <f t="shared" si="8"/>
        <v>29008.328000000001</v>
      </c>
      <c r="D46" s="5" t="str">
        <f t="shared" si="9"/>
        <v>vis</v>
      </c>
      <c r="E46" s="23">
        <f>VLOOKUP(C46,Active!C$21:E$963,3,FALSE)</f>
        <v>1928.9923336413108</v>
      </c>
      <c r="F46" s="9" t="s">
        <v>107</v>
      </c>
      <c r="G46" s="5" t="str">
        <f t="shared" si="10"/>
        <v>29008.328</v>
      </c>
      <c r="H46" s="6">
        <f t="shared" si="11"/>
        <v>1929</v>
      </c>
      <c r="I46" s="24" t="s">
        <v>218</v>
      </c>
      <c r="J46" s="25" t="s">
        <v>219</v>
      </c>
      <c r="K46" s="24">
        <v>1929</v>
      </c>
      <c r="L46" s="24" t="s">
        <v>220</v>
      </c>
      <c r="M46" s="25" t="s">
        <v>132</v>
      </c>
      <c r="N46" s="25"/>
      <c r="O46" s="26" t="s">
        <v>144</v>
      </c>
      <c r="P46" s="26" t="s">
        <v>185</v>
      </c>
    </row>
    <row r="47" spans="1:16" ht="12.75" customHeight="1" thickBot="1" x14ac:dyDescent="0.25">
      <c r="A47" s="6" t="str">
        <f t="shared" si="6"/>
        <v> HA 113.74 </v>
      </c>
      <c r="B47" s="9" t="str">
        <f t="shared" si="7"/>
        <v>I</v>
      </c>
      <c r="C47" s="6">
        <f t="shared" si="8"/>
        <v>30995.169000000002</v>
      </c>
      <c r="D47" s="5" t="str">
        <f t="shared" si="9"/>
        <v>vis</v>
      </c>
      <c r="E47" s="23">
        <f>VLOOKUP(C47,Active!C$21:E$963,3,FALSE)</f>
        <v>3356.9992492840533</v>
      </c>
      <c r="F47" s="9" t="s">
        <v>107</v>
      </c>
      <c r="G47" s="5" t="str">
        <f t="shared" si="10"/>
        <v>30995.169</v>
      </c>
      <c r="H47" s="6">
        <f t="shared" si="11"/>
        <v>3357</v>
      </c>
      <c r="I47" s="24" t="s">
        <v>221</v>
      </c>
      <c r="J47" s="25" t="s">
        <v>222</v>
      </c>
      <c r="K47" s="24">
        <v>3357</v>
      </c>
      <c r="L47" s="24" t="s">
        <v>223</v>
      </c>
      <c r="M47" s="25" t="s">
        <v>110</v>
      </c>
      <c r="N47" s="25"/>
      <c r="O47" s="26" t="s">
        <v>160</v>
      </c>
      <c r="P47" s="26" t="s">
        <v>224</v>
      </c>
    </row>
    <row r="48" spans="1:16" ht="12.75" customHeight="1" thickBot="1" x14ac:dyDescent="0.25">
      <c r="A48" s="6" t="str">
        <f t="shared" si="6"/>
        <v> PZ 8.281 </v>
      </c>
      <c r="B48" s="9" t="str">
        <f t="shared" si="7"/>
        <v>I</v>
      </c>
      <c r="C48" s="6">
        <f t="shared" si="8"/>
        <v>32250.155999999999</v>
      </c>
      <c r="D48" s="5" t="str">
        <f t="shared" si="9"/>
        <v>vis</v>
      </c>
      <c r="E48" s="23">
        <f>VLOOKUP(C48,Active!C$21:E$963,3,FALSE)</f>
        <v>4258.9990142585712</v>
      </c>
      <c r="F48" s="9" t="s">
        <v>107</v>
      </c>
      <c r="G48" s="5" t="str">
        <f t="shared" si="10"/>
        <v>32250.156</v>
      </c>
      <c r="H48" s="6">
        <f t="shared" si="11"/>
        <v>4259</v>
      </c>
      <c r="I48" s="24" t="s">
        <v>225</v>
      </c>
      <c r="J48" s="25" t="s">
        <v>226</v>
      </c>
      <c r="K48" s="24">
        <v>4259</v>
      </c>
      <c r="L48" s="24" t="s">
        <v>223</v>
      </c>
      <c r="M48" s="25" t="s">
        <v>132</v>
      </c>
      <c r="N48" s="25"/>
      <c r="O48" s="26" t="s">
        <v>227</v>
      </c>
      <c r="P48" s="26" t="s">
        <v>228</v>
      </c>
    </row>
    <row r="49" spans="1:16" ht="12.75" customHeight="1" thickBot="1" x14ac:dyDescent="0.25">
      <c r="A49" s="6" t="str">
        <f t="shared" si="6"/>
        <v> PZ 8.281 </v>
      </c>
      <c r="B49" s="9" t="str">
        <f t="shared" si="7"/>
        <v>I</v>
      </c>
      <c r="C49" s="6">
        <f t="shared" si="8"/>
        <v>32257.116000000002</v>
      </c>
      <c r="D49" s="5" t="str">
        <f t="shared" si="9"/>
        <v>vis</v>
      </c>
      <c r="E49" s="23">
        <f>VLOOKUP(C49,Active!C$21:E$963,3,FALSE)</f>
        <v>4264.0013914658448</v>
      </c>
      <c r="F49" s="9" t="s">
        <v>107</v>
      </c>
      <c r="G49" s="5" t="str">
        <f t="shared" si="10"/>
        <v>32257.116</v>
      </c>
      <c r="H49" s="6">
        <f t="shared" si="11"/>
        <v>4264</v>
      </c>
      <c r="I49" s="24" t="s">
        <v>229</v>
      </c>
      <c r="J49" s="25" t="s">
        <v>230</v>
      </c>
      <c r="K49" s="24">
        <v>4264</v>
      </c>
      <c r="L49" s="24" t="s">
        <v>231</v>
      </c>
      <c r="M49" s="25" t="s">
        <v>132</v>
      </c>
      <c r="N49" s="25"/>
      <c r="O49" s="26" t="s">
        <v>227</v>
      </c>
      <c r="P49" s="26" t="s">
        <v>228</v>
      </c>
    </row>
    <row r="50" spans="1:16" ht="12.75" customHeight="1" thickBot="1" x14ac:dyDescent="0.25">
      <c r="A50" s="6" t="str">
        <f t="shared" si="6"/>
        <v> PZ 8.281 </v>
      </c>
      <c r="B50" s="9" t="str">
        <f t="shared" si="7"/>
        <v>I</v>
      </c>
      <c r="C50" s="6">
        <f t="shared" si="8"/>
        <v>32261.29</v>
      </c>
      <c r="D50" s="5" t="str">
        <f t="shared" si="9"/>
        <v>vis</v>
      </c>
      <c r="E50" s="23">
        <f>VLOOKUP(C50,Active!C$21:E$963,3,FALSE)</f>
        <v>4267.0013803254924</v>
      </c>
      <c r="F50" s="9" t="s">
        <v>107</v>
      </c>
      <c r="G50" s="5" t="str">
        <f t="shared" si="10"/>
        <v>32261.290</v>
      </c>
      <c r="H50" s="6">
        <f t="shared" si="11"/>
        <v>4267</v>
      </c>
      <c r="I50" s="24" t="s">
        <v>232</v>
      </c>
      <c r="J50" s="25" t="s">
        <v>233</v>
      </c>
      <c r="K50" s="24">
        <v>4267</v>
      </c>
      <c r="L50" s="24" t="s">
        <v>231</v>
      </c>
      <c r="M50" s="25" t="s">
        <v>132</v>
      </c>
      <c r="N50" s="25"/>
      <c r="O50" s="26" t="s">
        <v>227</v>
      </c>
      <c r="P50" s="26" t="s">
        <v>228</v>
      </c>
    </row>
    <row r="51" spans="1:16" ht="12.75" customHeight="1" thickBot="1" x14ac:dyDescent="0.25">
      <c r="A51" s="6" t="str">
        <f t="shared" si="6"/>
        <v> SAC 23.85 </v>
      </c>
      <c r="B51" s="9" t="str">
        <f t="shared" si="7"/>
        <v>I</v>
      </c>
      <c r="C51" s="6">
        <f t="shared" si="8"/>
        <v>32670.335999999999</v>
      </c>
      <c r="D51" s="5" t="str">
        <f t="shared" si="9"/>
        <v>vis</v>
      </c>
      <c r="E51" s="23">
        <f>VLOOKUP(C51,Active!C$21:E$963,3,FALSE)</f>
        <v>4560.995976176896</v>
      </c>
      <c r="F51" s="9" t="s">
        <v>107</v>
      </c>
      <c r="G51" s="5" t="str">
        <f t="shared" si="10"/>
        <v>32670.336</v>
      </c>
      <c r="H51" s="6">
        <f t="shared" si="11"/>
        <v>4561</v>
      </c>
      <c r="I51" s="24" t="s">
        <v>234</v>
      </c>
      <c r="J51" s="25" t="s">
        <v>235</v>
      </c>
      <c r="K51" s="24">
        <v>4561</v>
      </c>
      <c r="L51" s="24" t="s">
        <v>131</v>
      </c>
      <c r="M51" s="25" t="s">
        <v>132</v>
      </c>
      <c r="N51" s="25"/>
      <c r="O51" s="26" t="s">
        <v>236</v>
      </c>
      <c r="P51" s="26" t="s">
        <v>237</v>
      </c>
    </row>
    <row r="52" spans="1:16" ht="12.75" customHeight="1" thickBot="1" x14ac:dyDescent="0.25">
      <c r="A52" s="6" t="str">
        <f t="shared" si="6"/>
        <v> PZ 8.281 </v>
      </c>
      <c r="B52" s="9" t="str">
        <f t="shared" si="7"/>
        <v>I</v>
      </c>
      <c r="C52" s="6">
        <f t="shared" si="8"/>
        <v>33018.161</v>
      </c>
      <c r="D52" s="5" t="str">
        <f t="shared" si="9"/>
        <v>vis</v>
      </c>
      <c r="E52" s="23">
        <f>VLOOKUP(C52,Active!C$21:E$963,3,FALSE)</f>
        <v>4810.989058377957</v>
      </c>
      <c r="F52" s="9" t="s">
        <v>107</v>
      </c>
      <c r="G52" s="5" t="str">
        <f t="shared" si="10"/>
        <v>33018.161</v>
      </c>
      <c r="H52" s="6">
        <f t="shared" si="11"/>
        <v>4811</v>
      </c>
      <c r="I52" s="24" t="s">
        <v>238</v>
      </c>
      <c r="J52" s="25" t="s">
        <v>239</v>
      </c>
      <c r="K52" s="24">
        <v>4811</v>
      </c>
      <c r="L52" s="24" t="s">
        <v>240</v>
      </c>
      <c r="M52" s="25" t="s">
        <v>132</v>
      </c>
      <c r="N52" s="25"/>
      <c r="O52" s="26" t="s">
        <v>227</v>
      </c>
      <c r="P52" s="26" t="s">
        <v>228</v>
      </c>
    </row>
    <row r="53" spans="1:16" ht="12.75" customHeight="1" thickBot="1" x14ac:dyDescent="0.25">
      <c r="A53" s="6" t="str">
        <f t="shared" si="6"/>
        <v> BTOK 49.385 </v>
      </c>
      <c r="B53" s="9" t="str">
        <f t="shared" si="7"/>
        <v>I</v>
      </c>
      <c r="C53" s="6">
        <f t="shared" si="8"/>
        <v>33633.093999999997</v>
      </c>
      <c r="D53" s="5" t="str">
        <f t="shared" si="9"/>
        <v>vis</v>
      </c>
      <c r="E53" s="23">
        <f>VLOOKUP(C53,Active!C$21:E$963,3,FALSE)</f>
        <v>5252.9613030905111</v>
      </c>
      <c r="F53" s="9" t="s">
        <v>107</v>
      </c>
      <c r="G53" s="5" t="str">
        <f t="shared" si="10"/>
        <v>33633.094</v>
      </c>
      <c r="H53" s="6">
        <f t="shared" si="11"/>
        <v>5253</v>
      </c>
      <c r="I53" s="24" t="s">
        <v>241</v>
      </c>
      <c r="J53" s="25" t="s">
        <v>242</v>
      </c>
      <c r="K53" s="24">
        <v>5253</v>
      </c>
      <c r="L53" s="24" t="s">
        <v>243</v>
      </c>
      <c r="M53" s="25" t="s">
        <v>110</v>
      </c>
      <c r="N53" s="25"/>
      <c r="O53" s="26" t="s">
        <v>244</v>
      </c>
      <c r="P53" s="26" t="s">
        <v>245</v>
      </c>
    </row>
    <row r="54" spans="1:16" ht="12.75" customHeight="1" thickBot="1" x14ac:dyDescent="0.25">
      <c r="A54" s="6" t="str">
        <f t="shared" si="6"/>
        <v> MVS 2.123 </v>
      </c>
      <c r="B54" s="9" t="str">
        <f t="shared" si="7"/>
        <v>I</v>
      </c>
      <c r="C54" s="6">
        <f t="shared" si="8"/>
        <v>36599.474000000002</v>
      </c>
      <c r="D54" s="5" t="str">
        <f t="shared" si="9"/>
        <v>vis</v>
      </c>
      <c r="E54" s="23">
        <f>VLOOKUP(C54,Active!C$21:E$963,3,FALSE)</f>
        <v>7384.9945933358431</v>
      </c>
      <c r="F54" s="9" t="s">
        <v>107</v>
      </c>
      <c r="G54" s="5" t="str">
        <f t="shared" si="10"/>
        <v>36599.474</v>
      </c>
      <c r="H54" s="6">
        <f t="shared" si="11"/>
        <v>7385</v>
      </c>
      <c r="I54" s="24" t="s">
        <v>246</v>
      </c>
      <c r="J54" s="25" t="s">
        <v>247</v>
      </c>
      <c r="K54" s="24">
        <v>7385</v>
      </c>
      <c r="L54" s="24" t="s">
        <v>184</v>
      </c>
      <c r="M54" s="25" t="s">
        <v>114</v>
      </c>
      <c r="N54" s="25"/>
      <c r="O54" s="26" t="s">
        <v>248</v>
      </c>
      <c r="P54" s="26" t="s">
        <v>249</v>
      </c>
    </row>
    <row r="55" spans="1:16" ht="12.75" customHeight="1" thickBot="1" x14ac:dyDescent="0.25">
      <c r="A55" s="6" t="str">
        <f t="shared" si="6"/>
        <v> AJ 68.785 </v>
      </c>
      <c r="B55" s="9" t="str">
        <f t="shared" si="7"/>
        <v>I</v>
      </c>
      <c r="C55" s="6">
        <f t="shared" si="8"/>
        <v>37339.673600000002</v>
      </c>
      <c r="D55" s="5" t="str">
        <f t="shared" si="9"/>
        <v>vis</v>
      </c>
      <c r="E55" s="23">
        <f>VLOOKUP(C55,Active!C$21:E$963,3,FALSE)</f>
        <v>7916.999996765705</v>
      </c>
      <c r="F55" s="9" t="s">
        <v>107</v>
      </c>
      <c r="G55" s="5" t="str">
        <f t="shared" si="10"/>
        <v>37339.6736</v>
      </c>
      <c r="H55" s="6">
        <f t="shared" si="11"/>
        <v>7917</v>
      </c>
      <c r="I55" s="24" t="s">
        <v>250</v>
      </c>
      <c r="J55" s="25" t="s">
        <v>251</v>
      </c>
      <c r="K55" s="24">
        <v>7917</v>
      </c>
      <c r="L55" s="24" t="s">
        <v>252</v>
      </c>
      <c r="M55" s="25" t="s">
        <v>253</v>
      </c>
      <c r="N55" s="25" t="s">
        <v>254</v>
      </c>
      <c r="O55" s="26" t="s">
        <v>255</v>
      </c>
      <c r="P55" s="26" t="s">
        <v>256</v>
      </c>
    </row>
    <row r="56" spans="1:16" ht="12.75" customHeight="1" thickBot="1" x14ac:dyDescent="0.25">
      <c r="A56" s="6" t="str">
        <f t="shared" si="6"/>
        <v> HABZ 92 </v>
      </c>
      <c r="B56" s="9" t="str">
        <f t="shared" si="7"/>
        <v>I</v>
      </c>
      <c r="C56" s="6">
        <f t="shared" si="8"/>
        <v>37349.396999999997</v>
      </c>
      <c r="D56" s="5" t="str">
        <f t="shared" si="9"/>
        <v>vis</v>
      </c>
      <c r="E56" s="23">
        <f>VLOOKUP(C56,Active!C$21:E$963,3,FALSE)</f>
        <v>7923.9885189693214</v>
      </c>
      <c r="F56" s="9" t="s">
        <v>107</v>
      </c>
      <c r="G56" s="5" t="str">
        <f t="shared" si="10"/>
        <v>37349.397</v>
      </c>
      <c r="H56" s="6">
        <f t="shared" si="11"/>
        <v>7924</v>
      </c>
      <c r="I56" s="24" t="s">
        <v>257</v>
      </c>
      <c r="J56" s="25" t="s">
        <v>258</v>
      </c>
      <c r="K56" s="24">
        <v>7924</v>
      </c>
      <c r="L56" s="24" t="s">
        <v>214</v>
      </c>
      <c r="M56" s="25" t="s">
        <v>114</v>
      </c>
      <c r="N56" s="25"/>
      <c r="O56" s="26" t="s">
        <v>259</v>
      </c>
      <c r="P56" s="26" t="s">
        <v>260</v>
      </c>
    </row>
    <row r="57" spans="1:16" ht="12.75" customHeight="1" thickBot="1" x14ac:dyDescent="0.25">
      <c r="A57" s="6" t="str">
        <f t="shared" si="6"/>
        <v>BAVM 15 </v>
      </c>
      <c r="B57" s="9" t="str">
        <f t="shared" si="7"/>
        <v>I</v>
      </c>
      <c r="C57" s="6">
        <f t="shared" si="8"/>
        <v>37349.413</v>
      </c>
      <c r="D57" s="5" t="str">
        <f t="shared" si="9"/>
        <v>vis</v>
      </c>
      <c r="E57" s="23">
        <f>VLOOKUP(C57,Active!C$21:E$963,3,FALSE)</f>
        <v>7924.0000186870411</v>
      </c>
      <c r="F57" s="9" t="s">
        <v>107</v>
      </c>
      <c r="G57" s="5" t="str">
        <f t="shared" si="10"/>
        <v>37349.413</v>
      </c>
      <c r="H57" s="6">
        <f t="shared" si="11"/>
        <v>7924</v>
      </c>
      <c r="I57" s="24" t="s">
        <v>261</v>
      </c>
      <c r="J57" s="25" t="s">
        <v>262</v>
      </c>
      <c r="K57" s="24">
        <v>7924</v>
      </c>
      <c r="L57" s="24" t="s">
        <v>217</v>
      </c>
      <c r="M57" s="25" t="s">
        <v>132</v>
      </c>
      <c r="N57" s="25"/>
      <c r="O57" s="26" t="s">
        <v>263</v>
      </c>
      <c r="P57" s="27" t="s">
        <v>264</v>
      </c>
    </row>
    <row r="58" spans="1:16" ht="12.75" customHeight="1" thickBot="1" x14ac:dyDescent="0.25">
      <c r="A58" s="6" t="str">
        <f t="shared" si="6"/>
        <v>BAVM 15 </v>
      </c>
      <c r="B58" s="9" t="str">
        <f t="shared" si="7"/>
        <v>I</v>
      </c>
      <c r="C58" s="6">
        <f t="shared" si="8"/>
        <v>37349.417999999998</v>
      </c>
      <c r="D58" s="5" t="str">
        <f t="shared" si="9"/>
        <v>vis</v>
      </c>
      <c r="E58" s="23">
        <f>VLOOKUP(C58,Active!C$21:E$963,3,FALSE)</f>
        <v>7924.0036123488262</v>
      </c>
      <c r="F58" s="9" t="s">
        <v>107</v>
      </c>
      <c r="G58" s="5" t="str">
        <f t="shared" si="10"/>
        <v>37349.418</v>
      </c>
      <c r="H58" s="6">
        <f t="shared" si="11"/>
        <v>7924</v>
      </c>
      <c r="I58" s="24" t="s">
        <v>265</v>
      </c>
      <c r="J58" s="25" t="s">
        <v>266</v>
      </c>
      <c r="K58" s="24">
        <v>7924</v>
      </c>
      <c r="L58" s="24" t="s">
        <v>143</v>
      </c>
      <c r="M58" s="25" t="s">
        <v>132</v>
      </c>
      <c r="N58" s="25"/>
      <c r="O58" s="26" t="s">
        <v>267</v>
      </c>
      <c r="P58" s="27" t="s">
        <v>264</v>
      </c>
    </row>
    <row r="59" spans="1:16" ht="12.75" customHeight="1" thickBot="1" x14ac:dyDescent="0.25">
      <c r="A59" s="6" t="str">
        <f t="shared" si="6"/>
        <v> MVS 2.123 </v>
      </c>
      <c r="B59" s="9" t="str">
        <f t="shared" si="7"/>
        <v>I</v>
      </c>
      <c r="C59" s="6">
        <f t="shared" si="8"/>
        <v>37648.552000000003</v>
      </c>
      <c r="D59" s="5" t="str">
        <f t="shared" si="9"/>
        <v>vis</v>
      </c>
      <c r="E59" s="23">
        <f>VLOOKUP(C59,Active!C$21:E$963,3,FALSE)</f>
        <v>8139.0008973373497</v>
      </c>
      <c r="F59" s="9" t="s">
        <v>107</v>
      </c>
      <c r="G59" s="5" t="str">
        <f t="shared" si="10"/>
        <v>37648.552</v>
      </c>
      <c r="H59" s="6">
        <f t="shared" si="11"/>
        <v>8139</v>
      </c>
      <c r="I59" s="24" t="s">
        <v>268</v>
      </c>
      <c r="J59" s="25" t="s">
        <v>269</v>
      </c>
      <c r="K59" s="24">
        <v>8139</v>
      </c>
      <c r="L59" s="24" t="s">
        <v>181</v>
      </c>
      <c r="M59" s="25" t="s">
        <v>114</v>
      </c>
      <c r="N59" s="25"/>
      <c r="O59" s="26" t="s">
        <v>248</v>
      </c>
      <c r="P59" s="26" t="s">
        <v>249</v>
      </c>
    </row>
    <row r="60" spans="1:16" ht="12.75" customHeight="1" thickBot="1" x14ac:dyDescent="0.25">
      <c r="A60" s="6" t="str">
        <f t="shared" si="6"/>
        <v> HABZ 92 </v>
      </c>
      <c r="B60" s="9" t="str">
        <f t="shared" si="7"/>
        <v>I</v>
      </c>
      <c r="C60" s="6">
        <f t="shared" si="8"/>
        <v>38408.239999999998</v>
      </c>
      <c r="D60" s="5" t="str">
        <f t="shared" si="9"/>
        <v>vis</v>
      </c>
      <c r="E60" s="23">
        <f>VLOOKUP(C60,Active!C$21:E$963,3,FALSE)</f>
        <v>8685.0132444405135</v>
      </c>
      <c r="F60" s="9" t="s">
        <v>107</v>
      </c>
      <c r="G60" s="5" t="str">
        <f t="shared" si="10"/>
        <v>38408.240</v>
      </c>
      <c r="H60" s="6">
        <f t="shared" si="11"/>
        <v>8685</v>
      </c>
      <c r="I60" s="24" t="s">
        <v>270</v>
      </c>
      <c r="J60" s="25" t="s">
        <v>271</v>
      </c>
      <c r="K60" s="24">
        <v>8685</v>
      </c>
      <c r="L60" s="24" t="s">
        <v>272</v>
      </c>
      <c r="M60" s="25" t="s">
        <v>114</v>
      </c>
      <c r="N60" s="25"/>
      <c r="O60" s="26" t="s">
        <v>259</v>
      </c>
      <c r="P60" s="26" t="s">
        <v>260</v>
      </c>
    </row>
    <row r="61" spans="1:16" ht="12.75" customHeight="1" thickBot="1" x14ac:dyDescent="0.25">
      <c r="A61" s="6" t="str">
        <f t="shared" si="6"/>
        <v> HABZ 92 </v>
      </c>
      <c r="B61" s="9" t="str">
        <f t="shared" si="7"/>
        <v>I</v>
      </c>
      <c r="C61" s="6">
        <f t="shared" si="8"/>
        <v>38753.277000000002</v>
      </c>
      <c r="D61" s="5" t="str">
        <f t="shared" si="9"/>
        <v>vis</v>
      </c>
      <c r="E61" s="23">
        <f>VLOOKUP(C61,Active!C$21:E$963,3,FALSE)</f>
        <v>8933.0025008292378</v>
      </c>
      <c r="F61" s="9" t="s">
        <v>107</v>
      </c>
      <c r="G61" s="5" t="str">
        <f t="shared" si="10"/>
        <v>38753.277</v>
      </c>
      <c r="H61" s="6">
        <f t="shared" si="11"/>
        <v>8933</v>
      </c>
      <c r="I61" s="24" t="s">
        <v>273</v>
      </c>
      <c r="J61" s="25" t="s">
        <v>274</v>
      </c>
      <c r="K61" s="24">
        <v>8933</v>
      </c>
      <c r="L61" s="24" t="s">
        <v>275</v>
      </c>
      <c r="M61" s="25" t="s">
        <v>114</v>
      </c>
      <c r="N61" s="25"/>
      <c r="O61" s="26" t="s">
        <v>259</v>
      </c>
      <c r="P61" s="26" t="s">
        <v>260</v>
      </c>
    </row>
    <row r="62" spans="1:16" ht="12.75" customHeight="1" thickBot="1" x14ac:dyDescent="0.25">
      <c r="A62" s="6" t="str">
        <f t="shared" si="6"/>
        <v> MVS 4.66 </v>
      </c>
      <c r="B62" s="9" t="str">
        <f t="shared" si="7"/>
        <v>I</v>
      </c>
      <c r="C62" s="6">
        <f t="shared" si="8"/>
        <v>39180.387000000002</v>
      </c>
      <c r="D62" s="5" t="str">
        <f t="shared" si="9"/>
        <v>vis</v>
      </c>
      <c r="E62" s="23">
        <f>VLOOKUP(C62,Active!C$21:E$963,3,FALSE)</f>
        <v>9239.9802779841157</v>
      </c>
      <c r="F62" s="9" t="s">
        <v>107</v>
      </c>
      <c r="G62" s="5" t="str">
        <f t="shared" si="10"/>
        <v>39180.387</v>
      </c>
      <c r="H62" s="6">
        <f t="shared" si="11"/>
        <v>9240</v>
      </c>
      <c r="I62" s="24" t="s">
        <v>276</v>
      </c>
      <c r="J62" s="25" t="s">
        <v>277</v>
      </c>
      <c r="K62" s="24">
        <v>9240</v>
      </c>
      <c r="L62" s="24" t="s">
        <v>173</v>
      </c>
      <c r="M62" s="25" t="s">
        <v>132</v>
      </c>
      <c r="N62" s="25"/>
      <c r="O62" s="26" t="s">
        <v>278</v>
      </c>
      <c r="P62" s="26" t="s">
        <v>279</v>
      </c>
    </row>
    <row r="63" spans="1:16" ht="12.75" customHeight="1" thickBot="1" x14ac:dyDescent="0.25">
      <c r="A63" s="6" t="str">
        <f t="shared" si="6"/>
        <v> MVS 4.66 </v>
      </c>
      <c r="B63" s="9" t="str">
        <f t="shared" si="7"/>
        <v>I</v>
      </c>
      <c r="C63" s="6">
        <f t="shared" si="8"/>
        <v>39180.404999999999</v>
      </c>
      <c r="D63" s="5" t="str">
        <f t="shared" si="9"/>
        <v>vis</v>
      </c>
      <c r="E63" s="23">
        <f>VLOOKUP(C63,Active!C$21:E$963,3,FALSE)</f>
        <v>9239.9932151665453</v>
      </c>
      <c r="F63" s="9" t="s">
        <v>107</v>
      </c>
      <c r="G63" s="5" t="str">
        <f t="shared" si="10"/>
        <v>39180.405</v>
      </c>
      <c r="H63" s="6">
        <f t="shared" si="11"/>
        <v>9240</v>
      </c>
      <c r="I63" s="24" t="s">
        <v>280</v>
      </c>
      <c r="J63" s="25" t="s">
        <v>281</v>
      </c>
      <c r="K63" s="24">
        <v>9240</v>
      </c>
      <c r="L63" s="24" t="s">
        <v>282</v>
      </c>
      <c r="M63" s="25" t="s">
        <v>132</v>
      </c>
      <c r="N63" s="25"/>
      <c r="O63" s="26" t="s">
        <v>283</v>
      </c>
      <c r="P63" s="26" t="s">
        <v>279</v>
      </c>
    </row>
    <row r="64" spans="1:16" ht="12.75" customHeight="1" thickBot="1" x14ac:dyDescent="0.25">
      <c r="A64" s="6" t="str">
        <f t="shared" si="6"/>
        <v> MVS 4.66 </v>
      </c>
      <c r="B64" s="9" t="str">
        <f t="shared" si="7"/>
        <v>I</v>
      </c>
      <c r="C64" s="6">
        <f t="shared" si="8"/>
        <v>39205.445</v>
      </c>
      <c r="D64" s="5" t="str">
        <f t="shared" si="9"/>
        <v>vis</v>
      </c>
      <c r="E64" s="23">
        <f>VLOOKUP(C64,Active!C$21:E$963,3,FALSE)</f>
        <v>9257.9902733950075</v>
      </c>
      <c r="F64" s="9" t="s">
        <v>107</v>
      </c>
      <c r="G64" s="5" t="str">
        <f t="shared" si="10"/>
        <v>39205.445</v>
      </c>
      <c r="H64" s="6">
        <f t="shared" si="11"/>
        <v>9258</v>
      </c>
      <c r="I64" s="24" t="s">
        <v>284</v>
      </c>
      <c r="J64" s="25" t="s">
        <v>285</v>
      </c>
      <c r="K64" s="24">
        <v>9258</v>
      </c>
      <c r="L64" s="24" t="s">
        <v>286</v>
      </c>
      <c r="M64" s="25" t="s">
        <v>132</v>
      </c>
      <c r="N64" s="25"/>
      <c r="O64" s="26" t="s">
        <v>283</v>
      </c>
      <c r="P64" s="26" t="s">
        <v>279</v>
      </c>
    </row>
    <row r="65" spans="1:16" ht="12.75" customHeight="1" thickBot="1" x14ac:dyDescent="0.25">
      <c r="A65" s="6" t="str">
        <f t="shared" si="6"/>
        <v>BAVM 23 </v>
      </c>
      <c r="B65" s="9" t="str">
        <f t="shared" si="7"/>
        <v>I</v>
      </c>
      <c r="C65" s="6">
        <f t="shared" si="8"/>
        <v>39205.461000000003</v>
      </c>
      <c r="D65" s="5" t="str">
        <f t="shared" si="9"/>
        <v>vis</v>
      </c>
      <c r="E65" s="23">
        <f>VLOOKUP(C65,Active!C$21:E$963,3,FALSE)</f>
        <v>9258.0017731127264</v>
      </c>
      <c r="F65" s="9" t="s">
        <v>107</v>
      </c>
      <c r="G65" s="5" t="str">
        <f t="shared" si="10"/>
        <v>39205.461</v>
      </c>
      <c r="H65" s="6">
        <f t="shared" si="11"/>
        <v>9258</v>
      </c>
      <c r="I65" s="24" t="s">
        <v>287</v>
      </c>
      <c r="J65" s="25" t="s">
        <v>288</v>
      </c>
      <c r="K65" s="24">
        <v>9258</v>
      </c>
      <c r="L65" s="24" t="s">
        <v>231</v>
      </c>
      <c r="M65" s="25" t="s">
        <v>132</v>
      </c>
      <c r="N65" s="25"/>
      <c r="O65" s="26" t="s">
        <v>289</v>
      </c>
      <c r="P65" s="27" t="s">
        <v>290</v>
      </c>
    </row>
    <row r="66" spans="1:16" ht="12.75" customHeight="1" thickBot="1" x14ac:dyDescent="0.25">
      <c r="A66" s="6" t="str">
        <f t="shared" si="6"/>
        <v> HABZ 92 </v>
      </c>
      <c r="B66" s="9" t="str">
        <f t="shared" si="7"/>
        <v>I</v>
      </c>
      <c r="C66" s="6">
        <f t="shared" si="8"/>
        <v>39528.258000000002</v>
      </c>
      <c r="D66" s="5" t="str">
        <f t="shared" si="9"/>
        <v>vis</v>
      </c>
      <c r="E66" s="23">
        <f>VLOOKUP(C66,Active!C$21:E$963,3,FALSE)</f>
        <v>9490.0064218736134</v>
      </c>
      <c r="F66" s="9" t="s">
        <v>107</v>
      </c>
      <c r="G66" s="5" t="str">
        <f t="shared" si="10"/>
        <v>39528.258</v>
      </c>
      <c r="H66" s="6">
        <f t="shared" si="11"/>
        <v>9490</v>
      </c>
      <c r="I66" s="24" t="s">
        <v>291</v>
      </c>
      <c r="J66" s="25" t="s">
        <v>292</v>
      </c>
      <c r="K66" s="24">
        <v>9490</v>
      </c>
      <c r="L66" s="24" t="s">
        <v>293</v>
      </c>
      <c r="M66" s="25" t="s">
        <v>114</v>
      </c>
      <c r="N66" s="25"/>
      <c r="O66" s="26" t="s">
        <v>259</v>
      </c>
      <c r="P66" s="26" t="s">
        <v>260</v>
      </c>
    </row>
    <row r="67" spans="1:16" ht="12.75" customHeight="1" thickBot="1" x14ac:dyDescent="0.25">
      <c r="A67" s="6" t="str">
        <f t="shared" si="6"/>
        <v> HABZ 92 </v>
      </c>
      <c r="B67" s="9" t="str">
        <f t="shared" si="7"/>
        <v>I</v>
      </c>
      <c r="C67" s="6">
        <f t="shared" si="8"/>
        <v>39852.419000000002</v>
      </c>
      <c r="D67" s="5" t="str">
        <f t="shared" si="9"/>
        <v>vis</v>
      </c>
      <c r="E67" s="23">
        <f>VLOOKUP(C67,Active!C$21:E$963,3,FALSE)</f>
        <v>9722.99142156995</v>
      </c>
      <c r="F67" s="9" t="s">
        <v>107</v>
      </c>
      <c r="G67" s="5" t="str">
        <f t="shared" si="10"/>
        <v>39852.419</v>
      </c>
      <c r="H67" s="6">
        <f t="shared" si="11"/>
        <v>9723</v>
      </c>
      <c r="I67" s="24" t="s">
        <v>294</v>
      </c>
      <c r="J67" s="25" t="s">
        <v>295</v>
      </c>
      <c r="K67" s="24">
        <v>9723</v>
      </c>
      <c r="L67" s="24" t="s">
        <v>296</v>
      </c>
      <c r="M67" s="25" t="s">
        <v>114</v>
      </c>
      <c r="N67" s="25"/>
      <c r="O67" s="26" t="s">
        <v>259</v>
      </c>
      <c r="P67" s="26" t="s">
        <v>260</v>
      </c>
    </row>
    <row r="68" spans="1:16" ht="12.75" customHeight="1" thickBot="1" x14ac:dyDescent="0.25">
      <c r="A68" s="6" t="str">
        <f t="shared" si="6"/>
        <v> HABZ 92 </v>
      </c>
      <c r="B68" s="9" t="str">
        <f t="shared" si="7"/>
        <v>I</v>
      </c>
      <c r="C68" s="6">
        <f t="shared" si="8"/>
        <v>41331.428</v>
      </c>
      <c r="D68" s="5" t="str">
        <f t="shared" si="9"/>
        <v>vis</v>
      </c>
      <c r="E68" s="23">
        <f>VLOOKUP(C68,Active!C$21:E$963,3,FALSE)</f>
        <v>10786.003046706463</v>
      </c>
      <c r="F68" s="9" t="s">
        <v>107</v>
      </c>
      <c r="G68" s="5" t="str">
        <f t="shared" si="10"/>
        <v>41331.428</v>
      </c>
      <c r="H68" s="6">
        <f t="shared" si="11"/>
        <v>10786</v>
      </c>
      <c r="I68" s="24" t="s">
        <v>297</v>
      </c>
      <c r="J68" s="25" t="s">
        <v>298</v>
      </c>
      <c r="K68" s="24">
        <v>10786</v>
      </c>
      <c r="L68" s="24" t="s">
        <v>159</v>
      </c>
      <c r="M68" s="25" t="s">
        <v>114</v>
      </c>
      <c r="N68" s="25"/>
      <c r="O68" s="26" t="s">
        <v>259</v>
      </c>
      <c r="P68" s="26" t="s">
        <v>260</v>
      </c>
    </row>
    <row r="69" spans="1:16" ht="12.75" customHeight="1" thickBot="1" x14ac:dyDescent="0.25">
      <c r="A69" s="6" t="str">
        <f t="shared" si="6"/>
        <v> BBS 3 </v>
      </c>
      <c r="B69" s="9" t="str">
        <f t="shared" si="7"/>
        <v>I</v>
      </c>
      <c r="C69" s="6">
        <f t="shared" si="8"/>
        <v>41434.383999999998</v>
      </c>
      <c r="D69" s="5" t="str">
        <f t="shared" si="9"/>
        <v>vis</v>
      </c>
      <c r="E69" s="23">
        <f>VLOOKUP(C69,Active!C$21:E$963,3,FALSE)</f>
        <v>10860.000855291504</v>
      </c>
      <c r="F69" s="9" t="s">
        <v>107</v>
      </c>
      <c r="G69" s="5" t="str">
        <f t="shared" si="10"/>
        <v>41434.384</v>
      </c>
      <c r="H69" s="6">
        <f t="shared" si="11"/>
        <v>10860</v>
      </c>
      <c r="I69" s="24" t="s">
        <v>299</v>
      </c>
      <c r="J69" s="25" t="s">
        <v>300</v>
      </c>
      <c r="K69" s="24">
        <v>10860</v>
      </c>
      <c r="L69" s="24" t="s">
        <v>181</v>
      </c>
      <c r="M69" s="25" t="s">
        <v>132</v>
      </c>
      <c r="N69" s="25"/>
      <c r="O69" s="26" t="s">
        <v>301</v>
      </c>
      <c r="P69" s="26" t="s">
        <v>302</v>
      </c>
    </row>
    <row r="70" spans="1:16" ht="12.75" customHeight="1" thickBot="1" x14ac:dyDescent="0.25">
      <c r="A70" s="6" t="str">
        <f t="shared" si="6"/>
        <v> HABZ 92 </v>
      </c>
      <c r="B70" s="9" t="str">
        <f t="shared" si="7"/>
        <v>I</v>
      </c>
      <c r="C70" s="6">
        <f t="shared" si="8"/>
        <v>42074.394999999997</v>
      </c>
      <c r="D70" s="5" t="str">
        <f t="shared" si="9"/>
        <v>vis</v>
      </c>
      <c r="E70" s="23">
        <f>VLOOKUP(C70,Active!C$21:E$963,3,FALSE)</f>
        <v>11319.997470062099</v>
      </c>
      <c r="F70" s="9" t="s">
        <v>107</v>
      </c>
      <c r="G70" s="5" t="str">
        <f t="shared" si="10"/>
        <v>42074.395</v>
      </c>
      <c r="H70" s="6">
        <f t="shared" si="11"/>
        <v>11320</v>
      </c>
      <c r="I70" s="24" t="s">
        <v>303</v>
      </c>
      <c r="J70" s="25" t="s">
        <v>304</v>
      </c>
      <c r="K70" s="24">
        <v>11320</v>
      </c>
      <c r="L70" s="24" t="s">
        <v>305</v>
      </c>
      <c r="M70" s="25" t="s">
        <v>114</v>
      </c>
      <c r="N70" s="25"/>
      <c r="O70" s="26" t="s">
        <v>259</v>
      </c>
      <c r="P70" s="26" t="s">
        <v>260</v>
      </c>
    </row>
    <row r="71" spans="1:16" ht="12.75" customHeight="1" thickBot="1" x14ac:dyDescent="0.25">
      <c r="A71" s="6" t="str">
        <f t="shared" si="6"/>
        <v> HABZ 92 </v>
      </c>
      <c r="B71" s="9" t="str">
        <f t="shared" si="7"/>
        <v>I</v>
      </c>
      <c r="C71" s="6">
        <f t="shared" si="8"/>
        <v>42454.254999999997</v>
      </c>
      <c r="D71" s="5" t="str">
        <f t="shared" si="9"/>
        <v>vis</v>
      </c>
      <c r="E71" s="23">
        <f>VLOOKUP(C71,Active!C$21:E$963,3,FALSE)</f>
        <v>11593.0151433314</v>
      </c>
      <c r="F71" s="9" t="s">
        <v>107</v>
      </c>
      <c r="G71" s="5" t="str">
        <f t="shared" si="10"/>
        <v>42454.255</v>
      </c>
      <c r="H71" s="6">
        <f t="shared" si="11"/>
        <v>11593</v>
      </c>
      <c r="I71" s="24" t="s">
        <v>306</v>
      </c>
      <c r="J71" s="25" t="s">
        <v>307</v>
      </c>
      <c r="K71" s="24">
        <v>11593</v>
      </c>
      <c r="L71" s="24" t="s">
        <v>308</v>
      </c>
      <c r="M71" s="25" t="s">
        <v>114</v>
      </c>
      <c r="N71" s="25"/>
      <c r="O71" s="26" t="s">
        <v>259</v>
      </c>
      <c r="P71" s="26" t="s">
        <v>260</v>
      </c>
    </row>
    <row r="72" spans="1:16" ht="12.75" customHeight="1" thickBot="1" x14ac:dyDescent="0.25">
      <c r="A72" s="6" t="str">
        <f t="shared" si="6"/>
        <v> BBS 22 </v>
      </c>
      <c r="B72" s="9" t="str">
        <f t="shared" si="7"/>
        <v>I</v>
      </c>
      <c r="C72" s="6">
        <f t="shared" si="8"/>
        <v>42529.351999999999</v>
      </c>
      <c r="D72" s="5" t="str">
        <f t="shared" si="9"/>
        <v>vis</v>
      </c>
      <c r="E72" s="23">
        <f>VLOOKUP(C72,Active!C$21:E$963,3,FALSE)</f>
        <v>11646.989787172566</v>
      </c>
      <c r="F72" s="9" t="s">
        <v>107</v>
      </c>
      <c r="G72" s="5" t="str">
        <f t="shared" si="10"/>
        <v>42529.352</v>
      </c>
      <c r="H72" s="6">
        <f t="shared" si="11"/>
        <v>11647</v>
      </c>
      <c r="I72" s="24" t="s">
        <v>309</v>
      </c>
      <c r="J72" s="25" t="s">
        <v>310</v>
      </c>
      <c r="K72" s="24">
        <v>11647</v>
      </c>
      <c r="L72" s="24" t="s">
        <v>286</v>
      </c>
      <c r="M72" s="25" t="s">
        <v>132</v>
      </c>
      <c r="N72" s="25"/>
      <c r="O72" s="26" t="s">
        <v>311</v>
      </c>
      <c r="P72" s="26" t="s">
        <v>312</v>
      </c>
    </row>
    <row r="73" spans="1:16" ht="12.75" customHeight="1" thickBot="1" x14ac:dyDescent="0.25">
      <c r="A73" s="6" t="str">
        <f t="shared" si="6"/>
        <v> BBS 87 </v>
      </c>
      <c r="B73" s="9" t="str">
        <f t="shared" si="7"/>
        <v>I</v>
      </c>
      <c r="C73" s="6">
        <f t="shared" si="8"/>
        <v>47208.4493</v>
      </c>
      <c r="D73" s="5" t="str">
        <f t="shared" si="9"/>
        <v>vis</v>
      </c>
      <c r="E73" s="23">
        <f>VLOOKUP(C73,Active!C$21:E$963,3,FALSE)</f>
        <v>15010.008419949567</v>
      </c>
      <c r="F73" s="9" t="s">
        <v>107</v>
      </c>
      <c r="G73" s="5" t="str">
        <f t="shared" si="10"/>
        <v>47208.4493</v>
      </c>
      <c r="H73" s="6">
        <f t="shared" si="11"/>
        <v>15010</v>
      </c>
      <c r="I73" s="24" t="s">
        <v>345</v>
      </c>
      <c r="J73" s="25" t="s">
        <v>346</v>
      </c>
      <c r="K73" s="24">
        <v>15010</v>
      </c>
      <c r="L73" s="24" t="s">
        <v>347</v>
      </c>
      <c r="M73" s="25" t="s">
        <v>253</v>
      </c>
      <c r="N73" s="25" t="s">
        <v>254</v>
      </c>
      <c r="O73" s="26" t="s">
        <v>301</v>
      </c>
      <c r="P73" s="26" t="s">
        <v>348</v>
      </c>
    </row>
    <row r="74" spans="1:16" ht="12.75" customHeight="1" thickBot="1" x14ac:dyDescent="0.25">
      <c r="A74" s="6" t="str">
        <f t="shared" si="6"/>
        <v>BAVM 56 </v>
      </c>
      <c r="B74" s="9" t="str">
        <f t="shared" si="7"/>
        <v>I</v>
      </c>
      <c r="C74" s="6">
        <f t="shared" si="8"/>
        <v>47827.603999999999</v>
      </c>
      <c r="D74" s="5" t="str">
        <f t="shared" si="9"/>
        <v>vis</v>
      </c>
      <c r="E74" s="23">
        <f>VLOOKUP(C74,Active!C$21:E$963,3,FALSE)</f>
        <v>15455.014937055215</v>
      </c>
      <c r="F74" s="9" t="s">
        <v>107</v>
      </c>
      <c r="G74" s="5" t="str">
        <f t="shared" si="10"/>
        <v>47827.604</v>
      </c>
      <c r="H74" s="6">
        <f t="shared" si="11"/>
        <v>15455</v>
      </c>
      <c r="I74" s="24" t="s">
        <v>349</v>
      </c>
      <c r="J74" s="25" t="s">
        <v>350</v>
      </c>
      <c r="K74" s="24">
        <v>15455</v>
      </c>
      <c r="L74" s="24" t="s">
        <v>308</v>
      </c>
      <c r="M74" s="25" t="s">
        <v>110</v>
      </c>
      <c r="N74" s="25"/>
      <c r="O74" s="26" t="s">
        <v>351</v>
      </c>
      <c r="P74" s="27" t="s">
        <v>352</v>
      </c>
    </row>
    <row r="75" spans="1:16" ht="12.75" customHeight="1" thickBot="1" x14ac:dyDescent="0.25">
      <c r="A75" s="6" t="str">
        <f t="shared" ref="A75:A106" si="12">P75</f>
        <v> BBS 100 </v>
      </c>
      <c r="B75" s="9" t="str">
        <f t="shared" ref="B75:B106" si="13">IF(H75=INT(H75),"I","II")</f>
        <v>I</v>
      </c>
      <c r="C75" s="6">
        <f t="shared" ref="C75:C106" si="14">1*G75</f>
        <v>48676.3292</v>
      </c>
      <c r="D75" s="5" t="str">
        <f t="shared" ref="D75:D106" si="15">VLOOKUP(F75,I$1:J$5,2,FALSE)</f>
        <v>vis</v>
      </c>
      <c r="E75" s="23">
        <f>VLOOKUP(C75,Active!C$21:E$963,3,FALSE)</f>
        <v>16065.021200807711</v>
      </c>
      <c r="F75" s="9" t="s">
        <v>107</v>
      </c>
      <c r="G75" s="5" t="str">
        <f t="shared" ref="G75:G106" si="16">MID(I75,3,LEN(I75)-3)</f>
        <v>48676.3292</v>
      </c>
      <c r="H75" s="6">
        <f t="shared" ref="H75:H106" si="17">1*K75</f>
        <v>16065</v>
      </c>
      <c r="I75" s="24" t="s">
        <v>353</v>
      </c>
      <c r="J75" s="25" t="s">
        <v>354</v>
      </c>
      <c r="K75" s="24">
        <v>16065</v>
      </c>
      <c r="L75" s="24" t="s">
        <v>355</v>
      </c>
      <c r="M75" s="25" t="s">
        <v>253</v>
      </c>
      <c r="N75" s="25" t="s">
        <v>254</v>
      </c>
      <c r="O75" s="26" t="s">
        <v>301</v>
      </c>
      <c r="P75" s="26" t="s">
        <v>356</v>
      </c>
    </row>
    <row r="76" spans="1:16" ht="12.75" customHeight="1" thickBot="1" x14ac:dyDescent="0.25">
      <c r="A76" s="6" t="str">
        <f t="shared" si="12"/>
        <v> BBS 103 </v>
      </c>
      <c r="B76" s="9" t="str">
        <f t="shared" si="13"/>
        <v>I</v>
      </c>
      <c r="C76" s="6">
        <f t="shared" si="14"/>
        <v>49060.358</v>
      </c>
      <c r="D76" s="5" t="str">
        <f t="shared" si="15"/>
        <v>vis</v>
      </c>
      <c r="E76" s="23">
        <f>VLOOKUP(C76,Active!C$21:E$963,3,FALSE)</f>
        <v>16341.035125528402</v>
      </c>
      <c r="F76" s="9" t="s">
        <v>107</v>
      </c>
      <c r="G76" s="5" t="str">
        <f t="shared" si="16"/>
        <v>49060.358</v>
      </c>
      <c r="H76" s="6">
        <f t="shared" si="17"/>
        <v>16341</v>
      </c>
      <c r="I76" s="24" t="s">
        <v>357</v>
      </c>
      <c r="J76" s="25" t="s">
        <v>358</v>
      </c>
      <c r="K76" s="24">
        <v>16341</v>
      </c>
      <c r="L76" s="24" t="s">
        <v>359</v>
      </c>
      <c r="M76" s="25" t="s">
        <v>132</v>
      </c>
      <c r="N76" s="25"/>
      <c r="O76" s="26" t="s">
        <v>311</v>
      </c>
      <c r="P76" s="26" t="s">
        <v>360</v>
      </c>
    </row>
    <row r="77" spans="1:16" ht="12.75" customHeight="1" thickBot="1" x14ac:dyDescent="0.25">
      <c r="A77" s="6" t="str">
        <f t="shared" si="12"/>
        <v> BBS 104 </v>
      </c>
      <c r="B77" s="9" t="str">
        <f t="shared" si="13"/>
        <v>I</v>
      </c>
      <c r="C77" s="6">
        <f t="shared" si="14"/>
        <v>49092.351000000002</v>
      </c>
      <c r="D77" s="5" t="str">
        <f t="shared" si="15"/>
        <v>vis</v>
      </c>
      <c r="E77" s="23">
        <f>VLOOKUP(C77,Active!C$21:E$963,3,FALSE)</f>
        <v>16364.029529837635</v>
      </c>
      <c r="F77" s="9" t="s">
        <v>107</v>
      </c>
      <c r="G77" s="5" t="str">
        <f t="shared" si="16"/>
        <v>49092.351</v>
      </c>
      <c r="H77" s="6">
        <f t="shared" si="17"/>
        <v>16364</v>
      </c>
      <c r="I77" s="24" t="s">
        <v>361</v>
      </c>
      <c r="J77" s="25" t="s">
        <v>362</v>
      </c>
      <c r="K77" s="24">
        <v>16364</v>
      </c>
      <c r="L77" s="24" t="s">
        <v>363</v>
      </c>
      <c r="M77" s="25" t="s">
        <v>132</v>
      </c>
      <c r="N77" s="25"/>
      <c r="O77" s="26" t="s">
        <v>311</v>
      </c>
      <c r="P77" s="26" t="s">
        <v>364</v>
      </c>
    </row>
    <row r="78" spans="1:16" ht="12.75" customHeight="1" thickBot="1" x14ac:dyDescent="0.25">
      <c r="A78" s="6" t="str">
        <f t="shared" si="12"/>
        <v> BBS 108 </v>
      </c>
      <c r="B78" s="9" t="str">
        <f t="shared" si="13"/>
        <v>I</v>
      </c>
      <c r="C78" s="6">
        <f t="shared" si="14"/>
        <v>49789.400999999998</v>
      </c>
      <c r="D78" s="5" t="str">
        <f t="shared" si="15"/>
        <v>vis</v>
      </c>
      <c r="E78" s="23">
        <f>VLOOKUP(C78,Active!C$21:E$963,3,FALSE)</f>
        <v>16865.021919540068</v>
      </c>
      <c r="F78" s="9" t="s">
        <v>107</v>
      </c>
      <c r="G78" s="5" t="str">
        <f t="shared" si="16"/>
        <v>49789.401</v>
      </c>
      <c r="H78" s="6">
        <f t="shared" si="17"/>
        <v>16865</v>
      </c>
      <c r="I78" s="24" t="s">
        <v>371</v>
      </c>
      <c r="J78" s="25" t="s">
        <v>372</v>
      </c>
      <c r="K78" s="24">
        <v>16865</v>
      </c>
      <c r="L78" s="24" t="s">
        <v>373</v>
      </c>
      <c r="M78" s="25" t="s">
        <v>253</v>
      </c>
      <c r="N78" s="25" t="s">
        <v>29</v>
      </c>
      <c r="O78" s="26" t="s">
        <v>301</v>
      </c>
      <c r="P78" s="26" t="s">
        <v>374</v>
      </c>
    </row>
    <row r="79" spans="1:16" ht="12.75" customHeight="1" thickBot="1" x14ac:dyDescent="0.25">
      <c r="A79" s="6" t="str">
        <f t="shared" si="12"/>
        <v>IBVS 5493 </v>
      </c>
      <c r="B79" s="9" t="str">
        <f t="shared" si="13"/>
        <v>I</v>
      </c>
      <c r="C79" s="6">
        <f t="shared" si="14"/>
        <v>52951.941099999996</v>
      </c>
      <c r="D79" s="5" t="str">
        <f t="shared" si="15"/>
        <v>vis</v>
      </c>
      <c r="E79" s="23">
        <f>VLOOKUP(C79,Active!C$21:E$963,3,FALSE)</f>
        <v>19138.041820879676</v>
      </c>
      <c r="F79" s="9" t="s">
        <v>107</v>
      </c>
      <c r="G79" s="5" t="str">
        <f t="shared" si="16"/>
        <v>52951.9411</v>
      </c>
      <c r="H79" s="6">
        <f t="shared" si="17"/>
        <v>19138</v>
      </c>
      <c r="I79" s="24" t="s">
        <v>399</v>
      </c>
      <c r="J79" s="25" t="s">
        <v>400</v>
      </c>
      <c r="K79" s="24">
        <v>19138</v>
      </c>
      <c r="L79" s="24" t="s">
        <v>401</v>
      </c>
      <c r="M79" s="25" t="s">
        <v>253</v>
      </c>
      <c r="N79" s="25" t="s">
        <v>254</v>
      </c>
      <c r="O79" s="26" t="s">
        <v>402</v>
      </c>
      <c r="P79" s="27" t="s">
        <v>403</v>
      </c>
    </row>
    <row r="80" spans="1:16" ht="12.75" customHeight="1" thickBot="1" x14ac:dyDescent="0.25">
      <c r="A80" s="6" t="str">
        <f t="shared" si="12"/>
        <v>IBVS 5592 </v>
      </c>
      <c r="B80" s="9" t="str">
        <f t="shared" si="13"/>
        <v>I</v>
      </c>
      <c r="C80" s="6">
        <f t="shared" si="14"/>
        <v>53045.161699999997</v>
      </c>
      <c r="D80" s="5" t="str">
        <f t="shared" si="15"/>
        <v>vis</v>
      </c>
      <c r="E80" s="23">
        <f>VLOOKUP(C80,Active!C$21:E$963,3,FALSE)</f>
        <v>19205.042482472811</v>
      </c>
      <c r="F80" s="9" t="s">
        <v>107</v>
      </c>
      <c r="G80" s="5" t="str">
        <f t="shared" si="16"/>
        <v>53045.1617</v>
      </c>
      <c r="H80" s="6">
        <f t="shared" si="17"/>
        <v>19205</v>
      </c>
      <c r="I80" s="24" t="s">
        <v>407</v>
      </c>
      <c r="J80" s="25" t="s">
        <v>408</v>
      </c>
      <c r="K80" s="24">
        <v>19205</v>
      </c>
      <c r="L80" s="24" t="s">
        <v>409</v>
      </c>
      <c r="M80" s="25" t="s">
        <v>253</v>
      </c>
      <c r="N80" s="25" t="s">
        <v>254</v>
      </c>
      <c r="O80" s="26" t="s">
        <v>410</v>
      </c>
      <c r="P80" s="27" t="s">
        <v>411</v>
      </c>
    </row>
    <row r="81" spans="1:16" ht="12.75" customHeight="1" thickBot="1" x14ac:dyDescent="0.25">
      <c r="A81" s="6" t="str">
        <f t="shared" si="12"/>
        <v>BAVM 172 </v>
      </c>
      <c r="B81" s="9" t="str">
        <f t="shared" si="13"/>
        <v>I</v>
      </c>
      <c r="C81" s="6">
        <f t="shared" si="14"/>
        <v>53056.332900000001</v>
      </c>
      <c r="D81" s="5" t="str">
        <f t="shared" si="15"/>
        <v>vis</v>
      </c>
      <c r="E81" s="23">
        <f>VLOOKUP(C81,Active!C$21:E$963,3,FALSE)</f>
        <v>19213.071585383426</v>
      </c>
      <c r="F81" s="9" t="s">
        <v>107</v>
      </c>
      <c r="G81" s="5" t="str">
        <f t="shared" si="16"/>
        <v>53056.3329</v>
      </c>
      <c r="H81" s="6">
        <f t="shared" si="17"/>
        <v>19213</v>
      </c>
      <c r="I81" s="24" t="s">
        <v>412</v>
      </c>
      <c r="J81" s="25" t="s">
        <v>413</v>
      </c>
      <c r="K81" s="24">
        <v>19213</v>
      </c>
      <c r="L81" s="24" t="s">
        <v>414</v>
      </c>
      <c r="M81" s="25" t="s">
        <v>253</v>
      </c>
      <c r="N81" s="25" t="s">
        <v>415</v>
      </c>
      <c r="O81" s="26" t="s">
        <v>416</v>
      </c>
      <c r="P81" s="27" t="s">
        <v>417</v>
      </c>
    </row>
    <row r="82" spans="1:16" ht="12.75" customHeight="1" thickBot="1" x14ac:dyDescent="0.25">
      <c r="A82" s="6" t="str">
        <f t="shared" si="12"/>
        <v>IBVS 5843 </v>
      </c>
      <c r="B82" s="9" t="str">
        <f t="shared" si="13"/>
        <v>I</v>
      </c>
      <c r="C82" s="6">
        <f t="shared" si="14"/>
        <v>54106.7526</v>
      </c>
      <c r="D82" s="5" t="str">
        <f t="shared" si="15"/>
        <v>vis</v>
      </c>
      <c r="E82" s="23">
        <f>VLOOKUP(C82,Active!C$21:E$963,3,FALSE)</f>
        <v>19968.042212588811</v>
      </c>
      <c r="F82" s="9" t="s">
        <v>107</v>
      </c>
      <c r="G82" s="5" t="str">
        <f t="shared" si="16"/>
        <v>54106.7526</v>
      </c>
      <c r="H82" s="6">
        <f t="shared" si="17"/>
        <v>19968</v>
      </c>
      <c r="I82" s="24" t="s">
        <v>425</v>
      </c>
      <c r="J82" s="25" t="s">
        <v>426</v>
      </c>
      <c r="K82" s="24">
        <v>19968</v>
      </c>
      <c r="L82" s="24" t="s">
        <v>406</v>
      </c>
      <c r="M82" s="25" t="s">
        <v>378</v>
      </c>
      <c r="N82" s="25" t="s">
        <v>427</v>
      </c>
      <c r="O82" s="26" t="s">
        <v>428</v>
      </c>
      <c r="P82" s="27" t="s">
        <v>429</v>
      </c>
    </row>
    <row r="83" spans="1:16" ht="12.75" customHeight="1" thickBot="1" x14ac:dyDescent="0.25">
      <c r="A83" s="6" t="str">
        <f t="shared" si="12"/>
        <v>BAVM 186 </v>
      </c>
      <c r="B83" s="9" t="str">
        <f t="shared" si="13"/>
        <v>I</v>
      </c>
      <c r="C83" s="6">
        <f t="shared" si="14"/>
        <v>54141.5406</v>
      </c>
      <c r="D83" s="5" t="str">
        <f t="shared" si="15"/>
        <v>vis</v>
      </c>
      <c r="E83" s="23">
        <f>VLOOKUP(C83,Active!C$21:E$963,3,FALSE)</f>
        <v>19993.045473836883</v>
      </c>
      <c r="F83" s="9" t="s">
        <v>107</v>
      </c>
      <c r="G83" s="5" t="str">
        <f t="shared" si="16"/>
        <v>54141.5406</v>
      </c>
      <c r="H83" s="6">
        <f t="shared" si="17"/>
        <v>19993</v>
      </c>
      <c r="I83" s="24" t="s">
        <v>435</v>
      </c>
      <c r="J83" s="25" t="s">
        <v>436</v>
      </c>
      <c r="K83" s="24" t="s">
        <v>437</v>
      </c>
      <c r="L83" s="24" t="s">
        <v>438</v>
      </c>
      <c r="M83" s="25" t="s">
        <v>378</v>
      </c>
      <c r="N83" s="25" t="s">
        <v>427</v>
      </c>
      <c r="O83" s="26" t="s">
        <v>439</v>
      </c>
      <c r="P83" s="27" t="s">
        <v>440</v>
      </c>
    </row>
    <row r="84" spans="1:16" ht="12.75" customHeight="1" thickBot="1" x14ac:dyDescent="0.25">
      <c r="A84" s="6" t="str">
        <f t="shared" si="12"/>
        <v>IBVS 5897 </v>
      </c>
      <c r="B84" s="9" t="str">
        <f t="shared" si="13"/>
        <v>II</v>
      </c>
      <c r="C84" s="6">
        <f t="shared" si="14"/>
        <v>54491.465499999998</v>
      </c>
      <c r="D84" s="5" t="str">
        <f t="shared" si="15"/>
        <v>vis</v>
      </c>
      <c r="E84" s="23">
        <f>VLOOKUP(C84,Active!C$21:E$963,3,FALSE)</f>
        <v>20244.547822115179</v>
      </c>
      <c r="F84" s="9" t="s">
        <v>107</v>
      </c>
      <c r="G84" s="5" t="str">
        <f t="shared" si="16"/>
        <v>54491.4655</v>
      </c>
      <c r="H84" s="6">
        <f t="shared" si="17"/>
        <v>20244.5</v>
      </c>
      <c r="I84" s="24" t="s">
        <v>441</v>
      </c>
      <c r="J84" s="25" t="s">
        <v>442</v>
      </c>
      <c r="K84" s="24" t="s">
        <v>443</v>
      </c>
      <c r="L84" s="24" t="s">
        <v>444</v>
      </c>
      <c r="M84" s="25" t="s">
        <v>378</v>
      </c>
      <c r="N84" s="25" t="s">
        <v>445</v>
      </c>
      <c r="O84" s="26" t="s">
        <v>446</v>
      </c>
      <c r="P84" s="27" t="s">
        <v>447</v>
      </c>
    </row>
    <row r="85" spans="1:16" ht="12.75" customHeight="1" thickBot="1" x14ac:dyDescent="0.25">
      <c r="A85" s="6" t="str">
        <f t="shared" si="12"/>
        <v>JAAVSO 36(2);171 </v>
      </c>
      <c r="B85" s="9" t="str">
        <f t="shared" si="13"/>
        <v>I</v>
      </c>
      <c r="C85" s="6">
        <f t="shared" si="14"/>
        <v>54497.724300000002</v>
      </c>
      <c r="D85" s="5" t="str">
        <f t="shared" si="15"/>
        <v>vis</v>
      </c>
      <c r="E85" s="23">
        <f>VLOOKUP(C85,Active!C$21:E$963,3,FALSE)</f>
        <v>20249.046224193466</v>
      </c>
      <c r="F85" s="9" t="s">
        <v>107</v>
      </c>
      <c r="G85" s="5" t="str">
        <f t="shared" si="16"/>
        <v>54497.7243</v>
      </c>
      <c r="H85" s="6">
        <f t="shared" si="17"/>
        <v>20249</v>
      </c>
      <c r="I85" s="24" t="s">
        <v>448</v>
      </c>
      <c r="J85" s="25" t="s">
        <v>449</v>
      </c>
      <c r="K85" s="24" t="s">
        <v>450</v>
      </c>
      <c r="L85" s="24" t="s">
        <v>451</v>
      </c>
      <c r="M85" s="25" t="s">
        <v>378</v>
      </c>
      <c r="N85" s="25" t="s">
        <v>379</v>
      </c>
      <c r="O85" s="26" t="s">
        <v>424</v>
      </c>
      <c r="P85" s="27" t="s">
        <v>452</v>
      </c>
    </row>
    <row r="86" spans="1:16" ht="12.75" customHeight="1" thickBot="1" x14ac:dyDescent="0.25">
      <c r="A86" s="6" t="str">
        <f t="shared" si="12"/>
        <v>IBVS 5897 </v>
      </c>
      <c r="B86" s="9" t="str">
        <f t="shared" si="13"/>
        <v>II</v>
      </c>
      <c r="C86" s="6">
        <f t="shared" si="14"/>
        <v>54544.334000000003</v>
      </c>
      <c r="D86" s="5" t="str">
        <f t="shared" si="15"/>
        <v>vis</v>
      </c>
      <c r="E86" s="23">
        <f>VLOOKUP(C86,Active!C$21:E$963,3,FALSE)</f>
        <v>20282.546123750621</v>
      </c>
      <c r="F86" s="9" t="s">
        <v>107</v>
      </c>
      <c r="G86" s="5" t="str">
        <f t="shared" si="16"/>
        <v>54544.3340</v>
      </c>
      <c r="H86" s="6">
        <f t="shared" si="17"/>
        <v>20282.5</v>
      </c>
      <c r="I86" s="24" t="s">
        <v>453</v>
      </c>
      <c r="J86" s="25" t="s">
        <v>454</v>
      </c>
      <c r="K86" s="24" t="s">
        <v>455</v>
      </c>
      <c r="L86" s="24" t="s">
        <v>456</v>
      </c>
      <c r="M86" s="25" t="s">
        <v>378</v>
      </c>
      <c r="N86" s="25" t="s">
        <v>445</v>
      </c>
      <c r="O86" s="26" t="s">
        <v>446</v>
      </c>
      <c r="P86" s="27" t="s">
        <v>447</v>
      </c>
    </row>
    <row r="87" spans="1:16" ht="12.75" customHeight="1" thickBot="1" x14ac:dyDescent="0.25">
      <c r="A87" s="6" t="str">
        <f t="shared" si="12"/>
        <v>BAVM 209 </v>
      </c>
      <c r="B87" s="9" t="str">
        <f t="shared" si="13"/>
        <v>I</v>
      </c>
      <c r="C87" s="6">
        <f t="shared" si="14"/>
        <v>54830.257799999999</v>
      </c>
      <c r="D87" s="5" t="str">
        <f t="shared" si="15"/>
        <v>vis</v>
      </c>
      <c r="E87" s="23">
        <f>VLOOKUP(C87,Active!C$21:E$963,3,FALSE)</f>
        <v>20488.048810551853</v>
      </c>
      <c r="F87" s="9" t="s">
        <v>107</v>
      </c>
      <c r="G87" s="5" t="str">
        <f t="shared" si="16"/>
        <v>54830.2578</v>
      </c>
      <c r="H87" s="6">
        <f t="shared" si="17"/>
        <v>20488</v>
      </c>
      <c r="I87" s="24" t="s">
        <v>457</v>
      </c>
      <c r="J87" s="25" t="s">
        <v>458</v>
      </c>
      <c r="K87" s="24" t="s">
        <v>459</v>
      </c>
      <c r="L87" s="24" t="s">
        <v>460</v>
      </c>
      <c r="M87" s="25" t="s">
        <v>378</v>
      </c>
      <c r="N87" s="25" t="s">
        <v>427</v>
      </c>
      <c r="O87" s="26" t="s">
        <v>439</v>
      </c>
      <c r="P87" s="27" t="s">
        <v>461</v>
      </c>
    </row>
    <row r="88" spans="1:16" ht="12.75" customHeight="1" thickBot="1" x14ac:dyDescent="0.25">
      <c r="A88" s="6" t="str">
        <f t="shared" si="12"/>
        <v>JAAVSO 37(1);44 </v>
      </c>
      <c r="B88" s="9" t="str">
        <f t="shared" si="13"/>
        <v>I</v>
      </c>
      <c r="C88" s="6">
        <f t="shared" si="14"/>
        <v>54870.606099999997</v>
      </c>
      <c r="D88" s="5" t="str">
        <f t="shared" si="15"/>
        <v>vis</v>
      </c>
      <c r="E88" s="23">
        <f>VLOOKUP(C88,Active!C$21:E$963,3,FALSE)</f>
        <v>20517.048439326587</v>
      </c>
      <c r="F88" s="9" t="s">
        <v>107</v>
      </c>
      <c r="G88" s="5" t="str">
        <f t="shared" si="16"/>
        <v>54870.6061</v>
      </c>
      <c r="H88" s="6">
        <f t="shared" si="17"/>
        <v>20517</v>
      </c>
      <c r="I88" s="24" t="s">
        <v>462</v>
      </c>
      <c r="J88" s="25" t="s">
        <v>463</v>
      </c>
      <c r="K88" s="24" t="s">
        <v>464</v>
      </c>
      <c r="L88" s="24" t="s">
        <v>465</v>
      </c>
      <c r="M88" s="25" t="s">
        <v>378</v>
      </c>
      <c r="N88" s="25" t="s">
        <v>379</v>
      </c>
      <c r="O88" s="26" t="s">
        <v>325</v>
      </c>
      <c r="P88" s="27" t="s">
        <v>466</v>
      </c>
    </row>
    <row r="89" spans="1:16" ht="12.75" customHeight="1" thickBot="1" x14ac:dyDescent="0.25">
      <c r="A89" s="6" t="str">
        <f t="shared" si="12"/>
        <v>IBVS 5897 </v>
      </c>
      <c r="B89" s="9" t="str">
        <f t="shared" si="13"/>
        <v>I</v>
      </c>
      <c r="C89" s="6">
        <f t="shared" si="14"/>
        <v>54887.301500000001</v>
      </c>
      <c r="D89" s="5" t="str">
        <f t="shared" si="15"/>
        <v>vis</v>
      </c>
      <c r="E89" s="23">
        <f>VLOOKUP(C89,Active!C$21:E$963,3,FALSE)</f>
        <v>20529.047963525769</v>
      </c>
      <c r="F89" s="9" t="s">
        <v>107</v>
      </c>
      <c r="G89" s="5" t="str">
        <f t="shared" si="16"/>
        <v>54887.3015</v>
      </c>
      <c r="H89" s="6">
        <f t="shared" si="17"/>
        <v>20529</v>
      </c>
      <c r="I89" s="24" t="s">
        <v>467</v>
      </c>
      <c r="J89" s="25" t="s">
        <v>468</v>
      </c>
      <c r="K89" s="24" t="s">
        <v>469</v>
      </c>
      <c r="L89" s="24" t="s">
        <v>470</v>
      </c>
      <c r="M89" s="25" t="s">
        <v>378</v>
      </c>
      <c r="N89" s="25" t="s">
        <v>471</v>
      </c>
      <c r="O89" s="26" t="s">
        <v>446</v>
      </c>
      <c r="P89" s="27" t="s">
        <v>447</v>
      </c>
    </row>
    <row r="90" spans="1:16" ht="12.75" customHeight="1" thickBot="1" x14ac:dyDescent="0.25">
      <c r="A90" s="6" t="str">
        <f t="shared" si="12"/>
        <v>IBVS 5897 </v>
      </c>
      <c r="B90" s="9" t="str">
        <f t="shared" si="13"/>
        <v>I</v>
      </c>
      <c r="C90" s="6">
        <f t="shared" si="14"/>
        <v>54919.302600000003</v>
      </c>
      <c r="D90" s="5" t="str">
        <f t="shared" si="15"/>
        <v>vis</v>
      </c>
      <c r="E90" s="23">
        <f>VLOOKUP(C90,Active!C$21:E$963,3,FALSE)</f>
        <v>20552.048189567096</v>
      </c>
      <c r="F90" s="9" t="s">
        <v>107</v>
      </c>
      <c r="G90" s="5" t="str">
        <f t="shared" si="16"/>
        <v>54919.3026</v>
      </c>
      <c r="H90" s="6">
        <f t="shared" si="17"/>
        <v>20552</v>
      </c>
      <c r="I90" s="24" t="s">
        <v>472</v>
      </c>
      <c r="J90" s="25" t="s">
        <v>473</v>
      </c>
      <c r="K90" s="24" t="s">
        <v>474</v>
      </c>
      <c r="L90" s="24" t="s">
        <v>475</v>
      </c>
      <c r="M90" s="25" t="s">
        <v>378</v>
      </c>
      <c r="N90" s="25" t="s">
        <v>107</v>
      </c>
      <c r="O90" s="26" t="s">
        <v>446</v>
      </c>
      <c r="P90" s="27" t="s">
        <v>447</v>
      </c>
    </row>
    <row r="91" spans="1:16" ht="12.75" customHeight="1" thickBot="1" x14ac:dyDescent="0.25">
      <c r="A91" s="6" t="str">
        <f t="shared" si="12"/>
        <v>IBVS 5897 </v>
      </c>
      <c r="B91" s="9" t="str">
        <f t="shared" si="13"/>
        <v>II</v>
      </c>
      <c r="C91" s="6">
        <f t="shared" si="14"/>
        <v>54935.300999999999</v>
      </c>
      <c r="D91" s="5" t="str">
        <f t="shared" si="15"/>
        <v>vis</v>
      </c>
      <c r="E91" s="23">
        <f>VLOOKUP(C91,Active!C$21:E$963,3,FALSE)</f>
        <v>20563.54675731319</v>
      </c>
      <c r="F91" s="9" t="s">
        <v>107</v>
      </c>
      <c r="G91" s="5" t="str">
        <f t="shared" si="16"/>
        <v>54935.3010</v>
      </c>
      <c r="H91" s="6">
        <f t="shared" si="17"/>
        <v>20563.5</v>
      </c>
      <c r="I91" s="24" t="s">
        <v>476</v>
      </c>
      <c r="J91" s="25" t="s">
        <v>477</v>
      </c>
      <c r="K91" s="24" t="s">
        <v>478</v>
      </c>
      <c r="L91" s="24" t="s">
        <v>479</v>
      </c>
      <c r="M91" s="25" t="s">
        <v>378</v>
      </c>
      <c r="N91" s="25" t="s">
        <v>471</v>
      </c>
      <c r="O91" s="26" t="s">
        <v>446</v>
      </c>
      <c r="P91" s="27" t="s">
        <v>447</v>
      </c>
    </row>
    <row r="92" spans="1:16" ht="12.75" customHeight="1" thickBot="1" x14ac:dyDescent="0.25">
      <c r="A92" s="6" t="str">
        <f t="shared" si="12"/>
        <v> JAAVSO 38;120 </v>
      </c>
      <c r="B92" s="9" t="str">
        <f t="shared" si="13"/>
        <v>I</v>
      </c>
      <c r="C92" s="6">
        <f t="shared" si="14"/>
        <v>55240.703800000003</v>
      </c>
      <c r="D92" s="5" t="str">
        <f t="shared" si="15"/>
        <v>vis</v>
      </c>
      <c r="E92" s="23">
        <f>VLOOKUP(C92,Active!C$21:E$963,3,FALSE)</f>
        <v>20783.049631703572</v>
      </c>
      <c r="F92" s="9" t="s">
        <v>107</v>
      </c>
      <c r="G92" s="5" t="str">
        <f t="shared" si="16"/>
        <v>55240.7038</v>
      </c>
      <c r="H92" s="6">
        <f t="shared" si="17"/>
        <v>20783</v>
      </c>
      <c r="I92" s="24" t="s">
        <v>480</v>
      </c>
      <c r="J92" s="25" t="s">
        <v>481</v>
      </c>
      <c r="K92" s="24" t="s">
        <v>482</v>
      </c>
      <c r="L92" s="24" t="s">
        <v>483</v>
      </c>
      <c r="M92" s="25" t="s">
        <v>378</v>
      </c>
      <c r="N92" s="25" t="s">
        <v>379</v>
      </c>
      <c r="O92" s="26" t="s">
        <v>484</v>
      </c>
      <c r="P92" s="26" t="s">
        <v>485</v>
      </c>
    </row>
    <row r="93" spans="1:16" ht="12.75" customHeight="1" thickBot="1" x14ac:dyDescent="0.25">
      <c r="A93" s="6" t="str">
        <f t="shared" si="12"/>
        <v>IBVS 5943 </v>
      </c>
      <c r="B93" s="9" t="str">
        <f t="shared" si="13"/>
        <v>I</v>
      </c>
      <c r="C93" s="6">
        <f t="shared" si="14"/>
        <v>55246.2693</v>
      </c>
      <c r="D93" s="5" t="str">
        <f t="shared" si="15"/>
        <v>vis</v>
      </c>
      <c r="E93" s="23">
        <f>VLOOKUP(C93,Active!C$21:E$963,3,FALSE)</f>
        <v>20787.049736638495</v>
      </c>
      <c r="F93" s="9" t="s">
        <v>107</v>
      </c>
      <c r="G93" s="5" t="str">
        <f t="shared" si="16"/>
        <v>55246.2693</v>
      </c>
      <c r="H93" s="6">
        <f t="shared" si="17"/>
        <v>20787</v>
      </c>
      <c r="I93" s="24" t="s">
        <v>486</v>
      </c>
      <c r="J93" s="25" t="s">
        <v>487</v>
      </c>
      <c r="K93" s="24" t="s">
        <v>488</v>
      </c>
      <c r="L93" s="24" t="s">
        <v>489</v>
      </c>
      <c r="M93" s="25" t="s">
        <v>378</v>
      </c>
      <c r="N93" s="25" t="s">
        <v>471</v>
      </c>
      <c r="O93" s="26" t="s">
        <v>446</v>
      </c>
      <c r="P93" s="27" t="s">
        <v>490</v>
      </c>
    </row>
    <row r="94" spans="1:16" ht="12.75" customHeight="1" thickBot="1" x14ac:dyDescent="0.25">
      <c r="A94" s="6" t="str">
        <f t="shared" si="12"/>
        <v>IBVS 5943 </v>
      </c>
      <c r="B94" s="9" t="str">
        <f t="shared" si="13"/>
        <v>II</v>
      </c>
      <c r="C94" s="6">
        <f t="shared" si="14"/>
        <v>55273.393499999998</v>
      </c>
      <c r="D94" s="5" t="str">
        <f t="shared" si="15"/>
        <v>vis</v>
      </c>
      <c r="E94" s="23">
        <f>VLOOKUP(C94,Active!C$21:E$963,3,FALSE)</f>
        <v>20806.544776846178</v>
      </c>
      <c r="F94" s="9" t="s">
        <v>107</v>
      </c>
      <c r="G94" s="5" t="str">
        <f t="shared" si="16"/>
        <v>55273.3935</v>
      </c>
      <c r="H94" s="6">
        <f t="shared" si="17"/>
        <v>20806.5</v>
      </c>
      <c r="I94" s="24" t="s">
        <v>505</v>
      </c>
      <c r="J94" s="25" t="s">
        <v>506</v>
      </c>
      <c r="K94" s="24" t="s">
        <v>507</v>
      </c>
      <c r="L94" s="24" t="s">
        <v>423</v>
      </c>
      <c r="M94" s="25" t="s">
        <v>378</v>
      </c>
      <c r="N94" s="25" t="s">
        <v>471</v>
      </c>
      <c r="O94" s="26" t="s">
        <v>446</v>
      </c>
      <c r="P94" s="27" t="s">
        <v>490</v>
      </c>
    </row>
    <row r="95" spans="1:16" ht="12.75" customHeight="1" thickBot="1" x14ac:dyDescent="0.25">
      <c r="A95" s="6" t="str">
        <f t="shared" si="12"/>
        <v> JAAVSO 39;177 </v>
      </c>
      <c r="B95" s="9" t="str">
        <f t="shared" si="13"/>
        <v>I</v>
      </c>
      <c r="C95" s="6">
        <f t="shared" si="14"/>
        <v>55521.7569</v>
      </c>
      <c r="D95" s="5" t="str">
        <f t="shared" si="15"/>
        <v>vis</v>
      </c>
      <c r="E95" s="23">
        <f>VLOOKUP(C95,Active!C$21:E$963,3,FALSE)</f>
        <v>20985.051588811781</v>
      </c>
      <c r="F95" s="9" t="s">
        <v>107</v>
      </c>
      <c r="G95" s="5" t="str">
        <f t="shared" si="16"/>
        <v>55521.7569</v>
      </c>
      <c r="H95" s="6">
        <f t="shared" si="17"/>
        <v>20985</v>
      </c>
      <c r="I95" s="24" t="s">
        <v>508</v>
      </c>
      <c r="J95" s="25" t="s">
        <v>509</v>
      </c>
      <c r="K95" s="24" t="s">
        <v>510</v>
      </c>
      <c r="L95" s="24" t="s">
        <v>511</v>
      </c>
      <c r="M95" s="25" t="s">
        <v>378</v>
      </c>
      <c r="N95" s="25" t="s">
        <v>107</v>
      </c>
      <c r="O95" s="26" t="s">
        <v>512</v>
      </c>
      <c r="P95" s="26" t="s">
        <v>513</v>
      </c>
    </row>
    <row r="96" spans="1:16" ht="12.75" customHeight="1" thickBot="1" x14ac:dyDescent="0.25">
      <c r="A96" s="6" t="str">
        <f t="shared" si="12"/>
        <v>BAVM 220 </v>
      </c>
      <c r="B96" s="9" t="str">
        <f t="shared" si="13"/>
        <v>I</v>
      </c>
      <c r="C96" s="6">
        <f t="shared" si="14"/>
        <v>55623.325400000002</v>
      </c>
      <c r="D96" s="5" t="str">
        <f t="shared" si="15"/>
        <v>vis</v>
      </c>
      <c r="E96" s="23">
        <f>VLOOKUP(C96,Active!C$21:E$963,3,FALSE)</f>
        <v>21058.052156250978</v>
      </c>
      <c r="F96" s="9" t="s">
        <v>107</v>
      </c>
      <c r="G96" s="5" t="str">
        <f t="shared" si="16"/>
        <v>55623.3254</v>
      </c>
      <c r="H96" s="6">
        <f t="shared" si="17"/>
        <v>21058</v>
      </c>
      <c r="I96" s="24" t="s">
        <v>514</v>
      </c>
      <c r="J96" s="25" t="s">
        <v>515</v>
      </c>
      <c r="K96" s="24" t="s">
        <v>516</v>
      </c>
      <c r="L96" s="24" t="s">
        <v>517</v>
      </c>
      <c r="M96" s="25" t="s">
        <v>378</v>
      </c>
      <c r="N96" s="25" t="s">
        <v>415</v>
      </c>
      <c r="O96" s="26" t="s">
        <v>518</v>
      </c>
      <c r="P96" s="27" t="s">
        <v>519</v>
      </c>
    </row>
    <row r="97" spans="1:16" ht="12.75" customHeight="1" thickBot="1" x14ac:dyDescent="0.25">
      <c r="A97" s="6" t="str">
        <f t="shared" si="12"/>
        <v> JAAVSO 41;122 </v>
      </c>
      <c r="B97" s="9" t="str">
        <f t="shared" si="13"/>
        <v>I</v>
      </c>
      <c r="C97" s="6">
        <f t="shared" si="14"/>
        <v>55937.771800000002</v>
      </c>
      <c r="D97" s="5" t="str">
        <f t="shared" si="15"/>
        <v>vis</v>
      </c>
      <c r="E97" s="23">
        <f>VLOOKUP(C97,Active!C$21:E$963,3,FALSE)</f>
        <v>21284.05495858844</v>
      </c>
      <c r="F97" s="9" t="s">
        <v>107</v>
      </c>
      <c r="G97" s="5" t="str">
        <f t="shared" si="16"/>
        <v>55937.7718</v>
      </c>
      <c r="H97" s="6">
        <f t="shared" si="17"/>
        <v>21284</v>
      </c>
      <c r="I97" s="24" t="s">
        <v>520</v>
      </c>
      <c r="J97" s="25" t="s">
        <v>521</v>
      </c>
      <c r="K97" s="24" t="s">
        <v>522</v>
      </c>
      <c r="L97" s="24" t="s">
        <v>523</v>
      </c>
      <c r="M97" s="25" t="s">
        <v>378</v>
      </c>
      <c r="N97" s="25" t="s">
        <v>107</v>
      </c>
      <c r="O97" s="26" t="s">
        <v>325</v>
      </c>
      <c r="P97" s="26" t="s">
        <v>524</v>
      </c>
    </row>
    <row r="98" spans="1:16" ht="12.75" customHeight="1" thickBot="1" x14ac:dyDescent="0.25">
      <c r="A98" s="6" t="str">
        <f t="shared" si="12"/>
        <v>BAVM 232 </v>
      </c>
      <c r="B98" s="9" t="str">
        <f t="shared" si="13"/>
        <v>I</v>
      </c>
      <c r="C98" s="6">
        <f t="shared" si="14"/>
        <v>56334.3053</v>
      </c>
      <c r="D98" s="5" t="str">
        <f t="shared" si="15"/>
        <v>vis</v>
      </c>
      <c r="E98" s="23">
        <f>VLOOKUP(C98,Active!C$21:E$963,3,FALSE)</f>
        <v>21569.056415818293</v>
      </c>
      <c r="F98" s="9" t="s">
        <v>107</v>
      </c>
      <c r="G98" s="5" t="str">
        <f t="shared" si="16"/>
        <v>56334.3053</v>
      </c>
      <c r="H98" s="6">
        <f t="shared" si="17"/>
        <v>21569</v>
      </c>
      <c r="I98" s="24" t="s">
        <v>525</v>
      </c>
      <c r="J98" s="25" t="s">
        <v>526</v>
      </c>
      <c r="K98" s="24" t="s">
        <v>527</v>
      </c>
      <c r="L98" s="24" t="s">
        <v>528</v>
      </c>
      <c r="M98" s="25" t="s">
        <v>378</v>
      </c>
      <c r="N98" s="25" t="s">
        <v>427</v>
      </c>
      <c r="O98" s="26" t="s">
        <v>439</v>
      </c>
      <c r="P98" s="27" t="s">
        <v>529</v>
      </c>
    </row>
    <row r="99" spans="1:16" ht="12.75" customHeight="1" thickBot="1" x14ac:dyDescent="0.25">
      <c r="A99" s="6" t="str">
        <f t="shared" si="12"/>
        <v>BAVM 232 </v>
      </c>
      <c r="B99" s="9" t="str">
        <f t="shared" si="13"/>
        <v>I</v>
      </c>
      <c r="C99" s="6">
        <f t="shared" si="14"/>
        <v>56338.477099999996</v>
      </c>
      <c r="D99" s="5" t="str">
        <f t="shared" si="15"/>
        <v>vis</v>
      </c>
      <c r="E99" s="23">
        <f>VLOOKUP(C99,Active!C$21:E$963,3,FALSE)</f>
        <v>21572.054823466751</v>
      </c>
      <c r="F99" s="9" t="s">
        <v>107</v>
      </c>
      <c r="G99" s="5" t="str">
        <f t="shared" si="16"/>
        <v>56338.4771</v>
      </c>
      <c r="H99" s="6">
        <f t="shared" si="17"/>
        <v>21572</v>
      </c>
      <c r="I99" s="24" t="s">
        <v>530</v>
      </c>
      <c r="J99" s="25" t="s">
        <v>531</v>
      </c>
      <c r="K99" s="24">
        <v>21572</v>
      </c>
      <c r="L99" s="24" t="s">
        <v>532</v>
      </c>
      <c r="M99" s="25" t="s">
        <v>378</v>
      </c>
      <c r="N99" s="25" t="s">
        <v>427</v>
      </c>
      <c r="O99" s="26" t="s">
        <v>439</v>
      </c>
      <c r="P99" s="27" t="s">
        <v>529</v>
      </c>
    </row>
    <row r="100" spans="1:16" ht="12.75" customHeight="1" thickBot="1" x14ac:dyDescent="0.25">
      <c r="A100" s="6" t="str">
        <f t="shared" si="12"/>
        <v> JAAVSO 42;426 </v>
      </c>
      <c r="B100" s="9" t="str">
        <f t="shared" si="13"/>
        <v>I</v>
      </c>
      <c r="C100" s="6">
        <f t="shared" si="14"/>
        <v>56620.921399999999</v>
      </c>
      <c r="D100" s="5" t="str">
        <f t="shared" si="15"/>
        <v>vis</v>
      </c>
      <c r="E100" s="23">
        <f>VLOOKUP(C100,Active!C$21:E$963,3,FALSE)</f>
        <v>21775.056681030532</v>
      </c>
      <c r="F100" s="9" t="s">
        <v>107</v>
      </c>
      <c r="G100" s="5" t="str">
        <f t="shared" si="16"/>
        <v>56620.9214</v>
      </c>
      <c r="H100" s="6">
        <f t="shared" si="17"/>
        <v>21775</v>
      </c>
      <c r="I100" s="24" t="s">
        <v>533</v>
      </c>
      <c r="J100" s="25" t="s">
        <v>534</v>
      </c>
      <c r="K100" s="24">
        <v>21775</v>
      </c>
      <c r="L100" s="24" t="s">
        <v>535</v>
      </c>
      <c r="M100" s="25" t="s">
        <v>378</v>
      </c>
      <c r="N100" s="25" t="s">
        <v>107</v>
      </c>
      <c r="O100" s="26" t="s">
        <v>325</v>
      </c>
      <c r="P100" s="26" t="s">
        <v>536</v>
      </c>
    </row>
    <row r="101" spans="1:16" ht="12.75" customHeight="1" thickBot="1" x14ac:dyDescent="0.25">
      <c r="A101" s="6" t="str">
        <f t="shared" si="12"/>
        <v>BAVM 234 </v>
      </c>
      <c r="B101" s="9" t="str">
        <f t="shared" si="13"/>
        <v>I</v>
      </c>
      <c r="C101" s="6">
        <f t="shared" si="14"/>
        <v>56690.490700000002</v>
      </c>
      <c r="D101" s="5" t="str">
        <f t="shared" si="15"/>
        <v>vis</v>
      </c>
      <c r="E101" s="23">
        <f>VLOOKUP(C101,Active!C$21:E$963,3,FALSE)</f>
        <v>21825.058388019883</v>
      </c>
      <c r="F101" s="9" t="s">
        <v>107</v>
      </c>
      <c r="G101" s="5" t="str">
        <f t="shared" si="16"/>
        <v>56690.4907</v>
      </c>
      <c r="H101" s="6">
        <f t="shared" si="17"/>
        <v>21825</v>
      </c>
      <c r="I101" s="24" t="s">
        <v>543</v>
      </c>
      <c r="J101" s="25" t="s">
        <v>544</v>
      </c>
      <c r="K101" s="24">
        <v>21825</v>
      </c>
      <c r="L101" s="24" t="s">
        <v>545</v>
      </c>
      <c r="M101" s="25" t="s">
        <v>378</v>
      </c>
      <c r="N101" s="25" t="s">
        <v>427</v>
      </c>
      <c r="O101" s="26" t="s">
        <v>439</v>
      </c>
      <c r="P101" s="27" t="s">
        <v>546</v>
      </c>
    </row>
    <row r="102" spans="1:16" ht="12.75" customHeight="1" thickBot="1" x14ac:dyDescent="0.25">
      <c r="A102" s="6" t="str">
        <f t="shared" si="12"/>
        <v>BAVM 239 </v>
      </c>
      <c r="B102" s="9" t="str">
        <f t="shared" si="13"/>
        <v>I</v>
      </c>
      <c r="C102" s="6">
        <f t="shared" si="14"/>
        <v>57074.501199999999</v>
      </c>
      <c r="D102" s="5" t="str">
        <f t="shared" si="15"/>
        <v>vis</v>
      </c>
      <c r="E102" s="23">
        <f>VLOOKUP(C102,Active!C$21:E$963,3,FALSE)</f>
        <v>22101.059159938432</v>
      </c>
      <c r="F102" s="9" t="s">
        <v>107</v>
      </c>
      <c r="G102" s="5" t="str">
        <f t="shared" si="16"/>
        <v>57074.5012</v>
      </c>
      <c r="H102" s="6">
        <f t="shared" si="17"/>
        <v>22101</v>
      </c>
      <c r="I102" s="24" t="s">
        <v>551</v>
      </c>
      <c r="J102" s="25" t="s">
        <v>552</v>
      </c>
      <c r="K102" s="24">
        <v>22101</v>
      </c>
      <c r="L102" s="24" t="s">
        <v>553</v>
      </c>
      <c r="M102" s="25" t="s">
        <v>378</v>
      </c>
      <c r="N102" s="25" t="s">
        <v>427</v>
      </c>
      <c r="O102" s="26" t="s">
        <v>439</v>
      </c>
      <c r="P102" s="27" t="s">
        <v>554</v>
      </c>
    </row>
    <row r="103" spans="1:16" ht="12.75" customHeight="1" thickBot="1" x14ac:dyDescent="0.25">
      <c r="A103" s="6" t="str">
        <f t="shared" si="12"/>
        <v> AOEB 6 </v>
      </c>
      <c r="B103" s="9" t="str">
        <f t="shared" si="13"/>
        <v>I</v>
      </c>
      <c r="C103" s="6">
        <f t="shared" si="14"/>
        <v>43131.786</v>
      </c>
      <c r="D103" s="5" t="str">
        <f t="shared" si="15"/>
        <v>vis</v>
      </c>
      <c r="E103" s="23">
        <f>VLOOKUP(C103,Active!C$21:E$963,3,FALSE)</f>
        <v>12079.978596150397</v>
      </c>
      <c r="F103" s="9" t="s">
        <v>107</v>
      </c>
      <c r="G103" s="5" t="str">
        <f t="shared" si="16"/>
        <v>43131.786</v>
      </c>
      <c r="H103" s="6">
        <f t="shared" si="17"/>
        <v>12080</v>
      </c>
      <c r="I103" s="24" t="s">
        <v>313</v>
      </c>
      <c r="J103" s="25" t="s">
        <v>314</v>
      </c>
      <c r="K103" s="24">
        <v>12080</v>
      </c>
      <c r="L103" s="24" t="s">
        <v>315</v>
      </c>
      <c r="M103" s="25" t="s">
        <v>132</v>
      </c>
      <c r="N103" s="25"/>
      <c r="O103" s="26" t="s">
        <v>316</v>
      </c>
      <c r="P103" s="26" t="s">
        <v>317</v>
      </c>
    </row>
    <row r="104" spans="1:16" ht="12.75" customHeight="1" thickBot="1" x14ac:dyDescent="0.25">
      <c r="A104" s="6" t="str">
        <f t="shared" si="12"/>
        <v> AOEB 6 </v>
      </c>
      <c r="B104" s="9" t="str">
        <f t="shared" si="13"/>
        <v>I</v>
      </c>
      <c r="C104" s="6">
        <f t="shared" si="14"/>
        <v>43131.792000000001</v>
      </c>
      <c r="D104" s="5" t="str">
        <f t="shared" si="15"/>
        <v>vis</v>
      </c>
      <c r="E104" s="23">
        <f>VLOOKUP(C104,Active!C$21:E$963,3,FALSE)</f>
        <v>12079.982908544542</v>
      </c>
      <c r="F104" s="9" t="s">
        <v>107</v>
      </c>
      <c r="G104" s="5" t="str">
        <f t="shared" si="16"/>
        <v>43131.792</v>
      </c>
      <c r="H104" s="6">
        <f t="shared" si="17"/>
        <v>12080</v>
      </c>
      <c r="I104" s="24" t="s">
        <v>318</v>
      </c>
      <c r="J104" s="25" t="s">
        <v>319</v>
      </c>
      <c r="K104" s="24">
        <v>12080</v>
      </c>
      <c r="L104" s="24" t="s">
        <v>320</v>
      </c>
      <c r="M104" s="25" t="s">
        <v>132</v>
      </c>
      <c r="N104" s="25"/>
      <c r="O104" s="26" t="s">
        <v>321</v>
      </c>
      <c r="P104" s="26" t="s">
        <v>317</v>
      </c>
    </row>
    <row r="105" spans="1:16" ht="12.75" customHeight="1" thickBot="1" x14ac:dyDescent="0.25">
      <c r="A105" s="6" t="str">
        <f t="shared" si="12"/>
        <v> AOEB 6 </v>
      </c>
      <c r="B105" s="9" t="str">
        <f t="shared" si="13"/>
        <v>I</v>
      </c>
      <c r="C105" s="6">
        <f t="shared" si="14"/>
        <v>43131.794999999998</v>
      </c>
      <c r="D105" s="5" t="str">
        <f t="shared" si="15"/>
        <v>vis</v>
      </c>
      <c r="E105" s="23">
        <f>VLOOKUP(C105,Active!C$21:E$963,3,FALSE)</f>
        <v>12079.985064741611</v>
      </c>
      <c r="F105" s="9" t="s">
        <v>107</v>
      </c>
      <c r="G105" s="5" t="str">
        <f t="shared" si="16"/>
        <v>43131.795</v>
      </c>
      <c r="H105" s="6">
        <f t="shared" si="17"/>
        <v>12080</v>
      </c>
      <c r="I105" s="24" t="s">
        <v>322</v>
      </c>
      <c r="J105" s="25" t="s">
        <v>323</v>
      </c>
      <c r="K105" s="24">
        <v>12080</v>
      </c>
      <c r="L105" s="24" t="s">
        <v>324</v>
      </c>
      <c r="M105" s="25" t="s">
        <v>132</v>
      </c>
      <c r="N105" s="25"/>
      <c r="O105" s="26" t="s">
        <v>325</v>
      </c>
      <c r="P105" s="26" t="s">
        <v>317</v>
      </c>
    </row>
    <row r="106" spans="1:16" ht="12.75" customHeight="1" thickBot="1" x14ac:dyDescent="0.25">
      <c r="A106" s="6" t="str">
        <f t="shared" si="12"/>
        <v> AOEB 6 </v>
      </c>
      <c r="B106" s="9" t="str">
        <f t="shared" si="13"/>
        <v>I</v>
      </c>
      <c r="C106" s="6">
        <f t="shared" si="14"/>
        <v>43856.682000000001</v>
      </c>
      <c r="D106" s="5" t="str">
        <f t="shared" si="15"/>
        <v>vis</v>
      </c>
      <c r="E106" s="23">
        <f>VLOOKUP(C106,Active!C$21:E$963,3,FALSE)</f>
        <v>12600.984807076064</v>
      </c>
      <c r="F106" s="9" t="s">
        <v>107</v>
      </c>
      <c r="G106" s="5" t="str">
        <f t="shared" si="16"/>
        <v>43856.682</v>
      </c>
      <c r="H106" s="6">
        <f t="shared" si="17"/>
        <v>12601</v>
      </c>
      <c r="I106" s="24" t="s">
        <v>326</v>
      </c>
      <c r="J106" s="25" t="s">
        <v>327</v>
      </c>
      <c r="K106" s="24">
        <v>12601</v>
      </c>
      <c r="L106" s="24" t="s">
        <v>324</v>
      </c>
      <c r="M106" s="25" t="s">
        <v>132</v>
      </c>
      <c r="N106" s="25"/>
      <c r="O106" s="26" t="s">
        <v>325</v>
      </c>
      <c r="P106" s="26" t="s">
        <v>317</v>
      </c>
    </row>
    <row r="107" spans="1:16" ht="12.75" customHeight="1" thickBot="1" x14ac:dyDescent="0.25">
      <c r="A107" s="6" t="str">
        <f t="shared" ref="A107:A131" si="18">P107</f>
        <v> AOEB 6 </v>
      </c>
      <c r="B107" s="9" t="str">
        <f t="shared" ref="B107:B131" si="19">IF(H107=INT(H107),"I","II")</f>
        <v>I</v>
      </c>
      <c r="C107" s="6">
        <f t="shared" ref="C107:C131" si="20">1*G107</f>
        <v>44638.635999999999</v>
      </c>
      <c r="D107" s="5" t="str">
        <f t="shared" ref="D107:D131" si="21">VLOOKUP(F107,I$1:J$5,2,FALSE)</f>
        <v>vis</v>
      </c>
      <c r="E107" s="23">
        <f>VLOOKUP(C107,Active!C$21:E$963,3,FALSE)</f>
        <v>13163.000448848356</v>
      </c>
      <c r="F107" s="9" t="s">
        <v>107</v>
      </c>
      <c r="G107" s="5" t="str">
        <f t="shared" ref="G107:G131" si="22">MID(I107,3,LEN(I107)-3)</f>
        <v>44638.636</v>
      </c>
      <c r="H107" s="6">
        <f t="shared" ref="H107:H131" si="23">1*K107</f>
        <v>13163</v>
      </c>
      <c r="I107" s="24" t="s">
        <v>328</v>
      </c>
      <c r="J107" s="25" t="s">
        <v>329</v>
      </c>
      <c r="K107" s="24">
        <v>13163</v>
      </c>
      <c r="L107" s="24" t="s">
        <v>181</v>
      </c>
      <c r="M107" s="25" t="s">
        <v>132</v>
      </c>
      <c r="N107" s="25"/>
      <c r="O107" s="26" t="s">
        <v>325</v>
      </c>
      <c r="P107" s="26" t="s">
        <v>317</v>
      </c>
    </row>
    <row r="108" spans="1:16" ht="12.75" customHeight="1" thickBot="1" x14ac:dyDescent="0.25">
      <c r="A108" s="6" t="str">
        <f t="shared" si="18"/>
        <v> AOEB 6 </v>
      </c>
      <c r="B108" s="9" t="str">
        <f t="shared" si="19"/>
        <v>I</v>
      </c>
      <c r="C108" s="6">
        <f t="shared" si="20"/>
        <v>44670.627999999997</v>
      </c>
      <c r="D108" s="5" t="str">
        <f t="shared" si="21"/>
        <v>vis</v>
      </c>
      <c r="E108" s="23">
        <f>VLOOKUP(C108,Active!C$21:E$963,3,FALSE)</f>
        <v>13185.994134425229</v>
      </c>
      <c r="F108" s="9" t="s">
        <v>107</v>
      </c>
      <c r="G108" s="5" t="str">
        <f t="shared" si="22"/>
        <v>44670.628</v>
      </c>
      <c r="H108" s="6">
        <f t="shared" si="23"/>
        <v>13186</v>
      </c>
      <c r="I108" s="24" t="s">
        <v>330</v>
      </c>
      <c r="J108" s="25" t="s">
        <v>331</v>
      </c>
      <c r="K108" s="24">
        <v>13186</v>
      </c>
      <c r="L108" s="24" t="s">
        <v>184</v>
      </c>
      <c r="M108" s="25" t="s">
        <v>132</v>
      </c>
      <c r="N108" s="25"/>
      <c r="O108" s="26" t="s">
        <v>325</v>
      </c>
      <c r="P108" s="26" t="s">
        <v>317</v>
      </c>
    </row>
    <row r="109" spans="1:16" ht="12.75" customHeight="1" thickBot="1" x14ac:dyDescent="0.25">
      <c r="A109" s="6" t="str">
        <f t="shared" si="18"/>
        <v> AOEB 6 </v>
      </c>
      <c r="B109" s="9" t="str">
        <f t="shared" si="19"/>
        <v>I</v>
      </c>
      <c r="C109" s="6">
        <f t="shared" si="20"/>
        <v>45797.625</v>
      </c>
      <c r="D109" s="5" t="str">
        <f t="shared" si="21"/>
        <v>vis</v>
      </c>
      <c r="E109" s="23">
        <f>VLOOKUP(C109,Active!C$21:E$963,3,FALSE)</f>
        <v>13996.00334498039</v>
      </c>
      <c r="F109" s="9" t="str">
        <f>LEFT(M109,1)</f>
        <v>V</v>
      </c>
      <c r="G109" s="5" t="str">
        <f t="shared" si="22"/>
        <v>45797.625</v>
      </c>
      <c r="H109" s="6">
        <f t="shared" si="23"/>
        <v>13996</v>
      </c>
      <c r="I109" s="24" t="s">
        <v>332</v>
      </c>
      <c r="J109" s="25" t="s">
        <v>333</v>
      </c>
      <c r="K109" s="24">
        <v>13996</v>
      </c>
      <c r="L109" s="24" t="s">
        <v>143</v>
      </c>
      <c r="M109" s="25" t="s">
        <v>132</v>
      </c>
      <c r="N109" s="25"/>
      <c r="O109" s="26" t="s">
        <v>325</v>
      </c>
      <c r="P109" s="26" t="s">
        <v>317</v>
      </c>
    </row>
    <row r="110" spans="1:16" ht="12.75" customHeight="1" thickBot="1" x14ac:dyDescent="0.25">
      <c r="A110" s="6" t="str">
        <f t="shared" si="18"/>
        <v> AOEB 6 </v>
      </c>
      <c r="B110" s="9" t="str">
        <f t="shared" si="19"/>
        <v>I</v>
      </c>
      <c r="C110" s="6">
        <f t="shared" si="20"/>
        <v>46078.686000000002</v>
      </c>
      <c r="D110" s="5" t="str">
        <f t="shared" si="21"/>
        <v>vis</v>
      </c>
      <c r="E110" s="23">
        <f>VLOOKUP(C110,Active!C$21:E$963,3,FALSE)</f>
        <v>14198.010980074225</v>
      </c>
      <c r="F110" s="9" t="str">
        <f>LEFT(M110,1)</f>
        <v>V</v>
      </c>
      <c r="G110" s="5" t="str">
        <f t="shared" si="22"/>
        <v>46078.686</v>
      </c>
      <c r="H110" s="6">
        <f t="shared" si="23"/>
        <v>14198</v>
      </c>
      <c r="I110" s="24" t="s">
        <v>334</v>
      </c>
      <c r="J110" s="25" t="s">
        <v>335</v>
      </c>
      <c r="K110" s="24">
        <v>14198</v>
      </c>
      <c r="L110" s="24" t="s">
        <v>336</v>
      </c>
      <c r="M110" s="25" t="s">
        <v>132</v>
      </c>
      <c r="N110" s="25"/>
      <c r="O110" s="26" t="s">
        <v>337</v>
      </c>
      <c r="P110" s="26" t="s">
        <v>317</v>
      </c>
    </row>
    <row r="111" spans="1:16" ht="12.75" customHeight="1" thickBot="1" x14ac:dyDescent="0.25">
      <c r="A111" s="6" t="str">
        <f t="shared" si="18"/>
        <v> AOEB 6 </v>
      </c>
      <c r="B111" s="9" t="str">
        <f t="shared" si="19"/>
        <v>I</v>
      </c>
      <c r="C111" s="6">
        <f t="shared" si="20"/>
        <v>46124.588000000003</v>
      </c>
      <c r="D111" s="5" t="str">
        <f t="shared" si="21"/>
        <v>vis</v>
      </c>
      <c r="E111" s="23">
        <f>VLOOKUP(C111,Active!C$21:E$963,3,FALSE)</f>
        <v>14231.00223274207</v>
      </c>
      <c r="F111" s="9" t="str">
        <f>LEFT(M111,1)</f>
        <v>V</v>
      </c>
      <c r="G111" s="5" t="str">
        <f t="shared" si="22"/>
        <v>46124.588</v>
      </c>
      <c r="H111" s="6">
        <f t="shared" si="23"/>
        <v>14231</v>
      </c>
      <c r="I111" s="24" t="s">
        <v>338</v>
      </c>
      <c r="J111" s="25" t="s">
        <v>339</v>
      </c>
      <c r="K111" s="24">
        <v>14231</v>
      </c>
      <c r="L111" s="24" t="s">
        <v>275</v>
      </c>
      <c r="M111" s="25" t="s">
        <v>132</v>
      </c>
      <c r="N111" s="25"/>
      <c r="O111" s="26" t="s">
        <v>340</v>
      </c>
      <c r="P111" s="26" t="s">
        <v>317</v>
      </c>
    </row>
    <row r="112" spans="1:16" ht="12.75" customHeight="1" thickBot="1" x14ac:dyDescent="0.25">
      <c r="A112" s="6" t="str">
        <f t="shared" si="18"/>
        <v> AOEB 6 </v>
      </c>
      <c r="B112" s="9" t="str">
        <f t="shared" si="19"/>
        <v>I</v>
      </c>
      <c r="C112" s="6">
        <f t="shared" si="20"/>
        <v>46149.637999999999</v>
      </c>
      <c r="D112" s="5" t="str">
        <f t="shared" si="21"/>
        <v>vis</v>
      </c>
      <c r="E112" s="23">
        <f>VLOOKUP(C112,Active!C$21:E$963,3,FALSE)</f>
        <v>14249.006478294103</v>
      </c>
      <c r="F112" s="9" t="str">
        <f>LEFT(M112,1)</f>
        <v>V</v>
      </c>
      <c r="G112" s="5" t="str">
        <f t="shared" si="22"/>
        <v>46149.638</v>
      </c>
      <c r="H112" s="6">
        <f t="shared" si="23"/>
        <v>14249</v>
      </c>
      <c r="I112" s="24" t="s">
        <v>341</v>
      </c>
      <c r="J112" s="25" t="s">
        <v>342</v>
      </c>
      <c r="K112" s="24">
        <v>14249</v>
      </c>
      <c r="L112" s="24" t="s">
        <v>293</v>
      </c>
      <c r="M112" s="25" t="s">
        <v>132</v>
      </c>
      <c r="N112" s="25"/>
      <c r="O112" s="26" t="s">
        <v>340</v>
      </c>
      <c r="P112" s="26" t="s">
        <v>317</v>
      </c>
    </row>
    <row r="113" spans="1:16" ht="12.75" customHeight="1" thickBot="1" x14ac:dyDescent="0.25">
      <c r="A113" s="6" t="str">
        <f t="shared" si="18"/>
        <v> AOEB 6 </v>
      </c>
      <c r="B113" s="9" t="str">
        <f t="shared" si="19"/>
        <v>I</v>
      </c>
      <c r="C113" s="6">
        <f t="shared" si="20"/>
        <v>46437.633000000002</v>
      </c>
      <c r="D113" s="5" t="str">
        <f t="shared" si="21"/>
        <v>vis</v>
      </c>
      <c r="E113" s="23">
        <f>VLOOKUP(C113,Active!C$21:E$963,3,FALSE)</f>
        <v>14455.997803553917</v>
      </c>
      <c r="F113" s="9" t="str">
        <f>LEFT(M113,1)</f>
        <v>V</v>
      </c>
      <c r="G113" s="5" t="str">
        <f t="shared" si="22"/>
        <v>46437.633</v>
      </c>
      <c r="H113" s="6">
        <f t="shared" si="23"/>
        <v>14456</v>
      </c>
      <c r="I113" s="24" t="s">
        <v>343</v>
      </c>
      <c r="J113" s="25" t="s">
        <v>344</v>
      </c>
      <c r="K113" s="24">
        <v>14456</v>
      </c>
      <c r="L113" s="24" t="s">
        <v>109</v>
      </c>
      <c r="M113" s="25" t="s">
        <v>132</v>
      </c>
      <c r="N113" s="25"/>
      <c r="O113" s="26" t="s">
        <v>325</v>
      </c>
      <c r="P113" s="26" t="s">
        <v>317</v>
      </c>
    </row>
    <row r="114" spans="1:16" ht="12.75" customHeight="1" thickBot="1" x14ac:dyDescent="0.25">
      <c r="A114" s="6" t="str">
        <f t="shared" si="18"/>
        <v> AOEB 6 </v>
      </c>
      <c r="B114" s="9" t="str">
        <f t="shared" si="19"/>
        <v>I</v>
      </c>
      <c r="C114" s="6">
        <f t="shared" si="20"/>
        <v>49445.750999999997</v>
      </c>
      <c r="D114" s="5" t="str">
        <f t="shared" si="21"/>
        <v>vis</v>
      </c>
      <c r="E114" s="23">
        <f>VLOOKUP(C114,Active!C$21:E$963,3,FALSE)</f>
        <v>16618.029544931011</v>
      </c>
      <c r="F114" s="9" t="s">
        <v>107</v>
      </c>
      <c r="G114" s="5" t="str">
        <f t="shared" si="22"/>
        <v>49445.751</v>
      </c>
      <c r="H114" s="6">
        <f t="shared" si="23"/>
        <v>16618</v>
      </c>
      <c r="I114" s="24" t="s">
        <v>365</v>
      </c>
      <c r="J114" s="25" t="s">
        <v>366</v>
      </c>
      <c r="K114" s="24">
        <v>16618</v>
      </c>
      <c r="L114" s="24" t="s">
        <v>363</v>
      </c>
      <c r="M114" s="25" t="s">
        <v>132</v>
      </c>
      <c r="N114" s="25"/>
      <c r="O114" s="26" t="s">
        <v>367</v>
      </c>
      <c r="P114" s="26" t="s">
        <v>317</v>
      </c>
    </row>
    <row r="115" spans="1:16" ht="12.75" customHeight="1" thickBot="1" x14ac:dyDescent="0.25">
      <c r="A115" s="6" t="str">
        <f t="shared" si="18"/>
        <v> AOEB 6 </v>
      </c>
      <c r="B115" s="9" t="str">
        <f t="shared" si="19"/>
        <v>I</v>
      </c>
      <c r="C115" s="6">
        <f t="shared" si="20"/>
        <v>49779.684000000001</v>
      </c>
      <c r="D115" s="5" t="str">
        <f t="shared" si="21"/>
        <v>vis</v>
      </c>
      <c r="E115" s="23">
        <f>VLOOKUP(C115,Active!C$21:E$963,3,FALSE)</f>
        <v>16858.037997223539</v>
      </c>
      <c r="F115" s="9" t="s">
        <v>107</v>
      </c>
      <c r="G115" s="5" t="str">
        <f t="shared" si="22"/>
        <v>49779.684</v>
      </c>
      <c r="H115" s="6">
        <f t="shared" si="23"/>
        <v>16858</v>
      </c>
      <c r="I115" s="24" t="s">
        <v>368</v>
      </c>
      <c r="J115" s="25" t="s">
        <v>369</v>
      </c>
      <c r="K115" s="24">
        <v>16858</v>
      </c>
      <c r="L115" s="24" t="s">
        <v>370</v>
      </c>
      <c r="M115" s="25" t="s">
        <v>132</v>
      </c>
      <c r="N115" s="25"/>
      <c r="O115" s="26" t="s">
        <v>325</v>
      </c>
      <c r="P115" s="26" t="s">
        <v>317</v>
      </c>
    </row>
    <row r="116" spans="1:16" ht="12.75" customHeight="1" thickBot="1" x14ac:dyDescent="0.25">
      <c r="A116" s="6" t="str">
        <f t="shared" si="18"/>
        <v> AOEB 6 </v>
      </c>
      <c r="B116" s="9" t="str">
        <f t="shared" si="19"/>
        <v>I</v>
      </c>
      <c r="C116" s="6">
        <f t="shared" si="20"/>
        <v>51567.551800000001</v>
      </c>
      <c r="D116" s="5" t="str">
        <f t="shared" si="21"/>
        <v>vis</v>
      </c>
      <c r="E116" s="23">
        <f>VLOOKUP(C116,Active!C$21:E$963,3,FALSE)</f>
        <v>18143.036435777489</v>
      </c>
      <c r="F116" s="9" t="s">
        <v>107</v>
      </c>
      <c r="G116" s="5" t="str">
        <f t="shared" si="22"/>
        <v>51567.5518</v>
      </c>
      <c r="H116" s="6">
        <f t="shared" si="23"/>
        <v>18143</v>
      </c>
      <c r="I116" s="24" t="s">
        <v>375</v>
      </c>
      <c r="J116" s="25" t="s">
        <v>376</v>
      </c>
      <c r="K116" s="24">
        <v>18143</v>
      </c>
      <c r="L116" s="24" t="s">
        <v>377</v>
      </c>
      <c r="M116" s="25" t="s">
        <v>378</v>
      </c>
      <c r="N116" s="25" t="s">
        <v>379</v>
      </c>
      <c r="O116" s="26" t="s">
        <v>325</v>
      </c>
      <c r="P116" s="26" t="s">
        <v>317</v>
      </c>
    </row>
    <row r="117" spans="1:16" ht="12.75" customHeight="1" thickBot="1" x14ac:dyDescent="0.25">
      <c r="A117" s="6" t="str">
        <f t="shared" si="18"/>
        <v> AOEB 12 </v>
      </c>
      <c r="B117" s="9" t="str">
        <f t="shared" si="19"/>
        <v>I</v>
      </c>
      <c r="C117" s="6">
        <f t="shared" si="20"/>
        <v>51930.696900000003</v>
      </c>
      <c r="D117" s="5" t="str">
        <f t="shared" si="21"/>
        <v>vis</v>
      </c>
      <c r="E117" s="23">
        <f>VLOOKUP(C117,Active!C$21:E$963,3,FALSE)</f>
        <v>18404.040569566645</v>
      </c>
      <c r="F117" s="9" t="s">
        <v>107</v>
      </c>
      <c r="G117" s="5" t="str">
        <f t="shared" si="22"/>
        <v>51930.6969</v>
      </c>
      <c r="H117" s="6">
        <f t="shared" si="23"/>
        <v>18404</v>
      </c>
      <c r="I117" s="24" t="s">
        <v>380</v>
      </c>
      <c r="J117" s="25" t="s">
        <v>381</v>
      </c>
      <c r="K117" s="24">
        <v>18404</v>
      </c>
      <c r="L117" s="24" t="s">
        <v>382</v>
      </c>
      <c r="M117" s="25" t="s">
        <v>378</v>
      </c>
      <c r="N117" s="25" t="s">
        <v>379</v>
      </c>
      <c r="O117" s="26" t="s">
        <v>383</v>
      </c>
      <c r="P117" s="26" t="s">
        <v>384</v>
      </c>
    </row>
    <row r="118" spans="1:16" ht="12.75" customHeight="1" thickBot="1" x14ac:dyDescent="0.25">
      <c r="A118" s="6" t="str">
        <f t="shared" si="18"/>
        <v> AOEB 12 </v>
      </c>
      <c r="B118" s="9" t="str">
        <f t="shared" si="19"/>
        <v>I</v>
      </c>
      <c r="C118" s="6">
        <f t="shared" si="20"/>
        <v>51951.559000000001</v>
      </c>
      <c r="D118" s="5" t="str">
        <f t="shared" si="21"/>
        <v>vis</v>
      </c>
      <c r="E118" s="23">
        <f>VLOOKUP(C118,Active!C$21:E$963,3,FALSE)</f>
        <v>18419.034835879262</v>
      </c>
      <c r="F118" s="9" t="s">
        <v>107</v>
      </c>
      <c r="G118" s="5" t="str">
        <f t="shared" si="22"/>
        <v>51951.559</v>
      </c>
      <c r="H118" s="6">
        <f t="shared" si="23"/>
        <v>18419</v>
      </c>
      <c r="I118" s="24" t="s">
        <v>385</v>
      </c>
      <c r="J118" s="25" t="s">
        <v>386</v>
      </c>
      <c r="K118" s="24">
        <v>18419</v>
      </c>
      <c r="L118" s="24" t="s">
        <v>387</v>
      </c>
      <c r="M118" s="25" t="s">
        <v>132</v>
      </c>
      <c r="N118" s="25"/>
      <c r="O118" s="26" t="s">
        <v>388</v>
      </c>
      <c r="P118" s="26" t="s">
        <v>384</v>
      </c>
    </row>
    <row r="119" spans="1:16" ht="12.75" customHeight="1" thickBot="1" x14ac:dyDescent="0.25">
      <c r="A119" s="6" t="str">
        <f t="shared" si="18"/>
        <v> AOEB 12 </v>
      </c>
      <c r="B119" s="9" t="str">
        <f t="shared" si="19"/>
        <v>I</v>
      </c>
      <c r="C119" s="6">
        <f t="shared" si="20"/>
        <v>51951.561999999998</v>
      </c>
      <c r="D119" s="5" t="str">
        <f t="shared" si="21"/>
        <v>vis</v>
      </c>
      <c r="E119" s="23">
        <f>VLOOKUP(C119,Active!C$21:E$963,3,FALSE)</f>
        <v>18419.036992076333</v>
      </c>
      <c r="F119" s="9" t="s">
        <v>107</v>
      </c>
      <c r="G119" s="5" t="str">
        <f t="shared" si="22"/>
        <v>51951.5620</v>
      </c>
      <c r="H119" s="6">
        <f t="shared" si="23"/>
        <v>18419</v>
      </c>
      <c r="I119" s="24" t="s">
        <v>389</v>
      </c>
      <c r="J119" s="25" t="s">
        <v>390</v>
      </c>
      <c r="K119" s="24">
        <v>18419</v>
      </c>
      <c r="L119" s="24" t="s">
        <v>391</v>
      </c>
      <c r="M119" s="25" t="s">
        <v>378</v>
      </c>
      <c r="N119" s="25" t="s">
        <v>379</v>
      </c>
      <c r="O119" s="26" t="s">
        <v>325</v>
      </c>
      <c r="P119" s="26" t="s">
        <v>384</v>
      </c>
    </row>
    <row r="120" spans="1:16" ht="12.75" customHeight="1" thickBot="1" x14ac:dyDescent="0.25">
      <c r="A120" s="6" t="str">
        <f t="shared" si="18"/>
        <v> AOEB 12 </v>
      </c>
      <c r="B120" s="9" t="str">
        <f t="shared" si="19"/>
        <v>I</v>
      </c>
      <c r="C120" s="6">
        <f t="shared" si="20"/>
        <v>51951.563999999998</v>
      </c>
      <c r="D120" s="5" t="str">
        <f t="shared" si="21"/>
        <v>vis</v>
      </c>
      <c r="E120" s="23">
        <f>VLOOKUP(C120,Active!C$21:E$963,3,FALSE)</f>
        <v>18419.038429541048</v>
      </c>
      <c r="F120" s="9" t="s">
        <v>107</v>
      </c>
      <c r="G120" s="5" t="str">
        <f t="shared" si="22"/>
        <v>51951.564</v>
      </c>
      <c r="H120" s="6">
        <f t="shared" si="23"/>
        <v>18419</v>
      </c>
      <c r="I120" s="24" t="s">
        <v>392</v>
      </c>
      <c r="J120" s="25" t="s">
        <v>393</v>
      </c>
      <c r="K120" s="24">
        <v>18419</v>
      </c>
      <c r="L120" s="24" t="s">
        <v>370</v>
      </c>
      <c r="M120" s="25" t="s">
        <v>132</v>
      </c>
      <c r="N120" s="25"/>
      <c r="O120" s="26" t="s">
        <v>394</v>
      </c>
      <c r="P120" s="26" t="s">
        <v>384</v>
      </c>
    </row>
    <row r="121" spans="1:16" ht="12.75" customHeight="1" thickBot="1" x14ac:dyDescent="0.25">
      <c r="A121" s="6" t="str">
        <f t="shared" si="18"/>
        <v> AOEB 12 </v>
      </c>
      <c r="B121" s="9" t="str">
        <f t="shared" si="19"/>
        <v>I</v>
      </c>
      <c r="C121" s="6">
        <f t="shared" si="20"/>
        <v>52257.659500000002</v>
      </c>
      <c r="D121" s="5" t="str">
        <f t="shared" si="21"/>
        <v>vis</v>
      </c>
      <c r="E121" s="23">
        <f>VLOOKUP(C121,Active!C$21:E$963,3,FALSE)</f>
        <v>18639.039169835378</v>
      </c>
      <c r="F121" s="9" t="s">
        <v>107</v>
      </c>
      <c r="G121" s="5" t="str">
        <f t="shared" si="22"/>
        <v>52257.6595</v>
      </c>
      <c r="H121" s="6">
        <f t="shared" si="23"/>
        <v>18639</v>
      </c>
      <c r="I121" s="24" t="s">
        <v>395</v>
      </c>
      <c r="J121" s="25" t="s">
        <v>396</v>
      </c>
      <c r="K121" s="24">
        <v>18639</v>
      </c>
      <c r="L121" s="24" t="s">
        <v>397</v>
      </c>
      <c r="M121" s="25" t="s">
        <v>378</v>
      </c>
      <c r="N121" s="25" t="s">
        <v>379</v>
      </c>
      <c r="O121" s="26" t="s">
        <v>398</v>
      </c>
      <c r="P121" s="26" t="s">
        <v>384</v>
      </c>
    </row>
    <row r="122" spans="1:16" ht="12.75" customHeight="1" thickBot="1" x14ac:dyDescent="0.25">
      <c r="A122" s="6" t="str">
        <f t="shared" si="18"/>
        <v> AOEB 12 </v>
      </c>
      <c r="B122" s="9" t="str">
        <f t="shared" si="19"/>
        <v>I</v>
      </c>
      <c r="C122" s="6">
        <f t="shared" si="20"/>
        <v>52979.768400000001</v>
      </c>
      <c r="D122" s="5" t="str">
        <f t="shared" si="21"/>
        <v>vis</v>
      </c>
      <c r="E122" s="23">
        <f>VLOOKUP(C122,Active!C$21:E$963,3,FALSE)</f>
        <v>19158.042201807828</v>
      </c>
      <c r="F122" s="9" t="s">
        <v>107</v>
      </c>
      <c r="G122" s="5" t="str">
        <f t="shared" si="22"/>
        <v>52979.7684</v>
      </c>
      <c r="H122" s="6">
        <f t="shared" si="23"/>
        <v>19158</v>
      </c>
      <c r="I122" s="24" t="s">
        <v>404</v>
      </c>
      <c r="J122" s="25" t="s">
        <v>405</v>
      </c>
      <c r="K122" s="24">
        <v>19158</v>
      </c>
      <c r="L122" s="24" t="s">
        <v>406</v>
      </c>
      <c r="M122" s="25" t="s">
        <v>378</v>
      </c>
      <c r="N122" s="25" t="s">
        <v>379</v>
      </c>
      <c r="O122" s="26" t="s">
        <v>325</v>
      </c>
      <c r="P122" s="26" t="s">
        <v>384</v>
      </c>
    </row>
    <row r="123" spans="1:16" ht="12.75" customHeight="1" thickBot="1" x14ac:dyDescent="0.25">
      <c r="A123" s="6" t="str">
        <f t="shared" si="18"/>
        <v> AOEB 12 </v>
      </c>
      <c r="B123" s="9" t="str">
        <f t="shared" si="19"/>
        <v>I</v>
      </c>
      <c r="C123" s="6">
        <f t="shared" si="20"/>
        <v>53398.562100000003</v>
      </c>
      <c r="D123" s="5" t="str">
        <f t="shared" si="21"/>
        <v>vis</v>
      </c>
      <c r="E123" s="23">
        <f>VLOOKUP(C123,Active!C$21:E$963,3,FALSE)</f>
        <v>19459.042785059137</v>
      </c>
      <c r="F123" s="9" t="s">
        <v>107</v>
      </c>
      <c r="G123" s="5" t="str">
        <f t="shared" si="22"/>
        <v>53398.5621</v>
      </c>
      <c r="H123" s="6">
        <f t="shared" si="23"/>
        <v>19459</v>
      </c>
      <c r="I123" s="24" t="s">
        <v>418</v>
      </c>
      <c r="J123" s="25" t="s">
        <v>419</v>
      </c>
      <c r="K123" s="24">
        <v>19459</v>
      </c>
      <c r="L123" s="24" t="s">
        <v>420</v>
      </c>
      <c r="M123" s="25" t="s">
        <v>378</v>
      </c>
      <c r="N123" s="25" t="s">
        <v>379</v>
      </c>
      <c r="O123" s="26" t="s">
        <v>325</v>
      </c>
      <c r="P123" s="26" t="s">
        <v>384</v>
      </c>
    </row>
    <row r="124" spans="1:16" ht="12.75" customHeight="1" thickBot="1" x14ac:dyDescent="0.25">
      <c r="A124" s="6" t="str">
        <f t="shared" si="18"/>
        <v> AOEB 12 </v>
      </c>
      <c r="B124" s="9" t="str">
        <f t="shared" si="19"/>
        <v>I</v>
      </c>
      <c r="C124" s="6">
        <f t="shared" si="20"/>
        <v>54067.798699999999</v>
      </c>
      <c r="D124" s="5" t="str">
        <f t="shared" si="21"/>
        <v>vis</v>
      </c>
      <c r="E124" s="23">
        <f>VLOOKUP(C124,Active!C$21:E$963,3,FALSE)</f>
        <v>19940.044784213187</v>
      </c>
      <c r="F124" s="9" t="s">
        <v>107</v>
      </c>
      <c r="G124" s="5" t="str">
        <f t="shared" si="22"/>
        <v>54067.7987</v>
      </c>
      <c r="H124" s="6">
        <f t="shared" si="23"/>
        <v>19940</v>
      </c>
      <c r="I124" s="24" t="s">
        <v>421</v>
      </c>
      <c r="J124" s="25" t="s">
        <v>422</v>
      </c>
      <c r="K124" s="24">
        <v>19940</v>
      </c>
      <c r="L124" s="24" t="s">
        <v>423</v>
      </c>
      <c r="M124" s="25" t="s">
        <v>378</v>
      </c>
      <c r="N124" s="25" t="s">
        <v>379</v>
      </c>
      <c r="O124" s="26" t="s">
        <v>424</v>
      </c>
      <c r="P124" s="26" t="s">
        <v>384</v>
      </c>
    </row>
    <row r="125" spans="1:16" ht="12.75" customHeight="1" thickBot="1" x14ac:dyDescent="0.25">
      <c r="A125" s="6" t="str">
        <f t="shared" si="18"/>
        <v> AOEB 12 </v>
      </c>
      <c r="B125" s="9" t="str">
        <f t="shared" si="19"/>
        <v>I</v>
      </c>
      <c r="C125" s="6">
        <f t="shared" si="20"/>
        <v>54127.624000000003</v>
      </c>
      <c r="D125" s="5" t="str">
        <f t="shared" si="21"/>
        <v>vis</v>
      </c>
      <c r="E125" s="23">
        <f>VLOOKUP(C125,Active!C$21:E$963,3,FALSE)</f>
        <v>19983.043163112357</v>
      </c>
      <c r="F125" s="9" t="s">
        <v>107</v>
      </c>
      <c r="G125" s="5" t="str">
        <f t="shared" si="22"/>
        <v>54127.624</v>
      </c>
      <c r="H125" s="6">
        <f t="shared" si="23"/>
        <v>19983</v>
      </c>
      <c r="I125" s="24" t="s">
        <v>430</v>
      </c>
      <c r="J125" s="25" t="s">
        <v>431</v>
      </c>
      <c r="K125" s="24" t="s">
        <v>432</v>
      </c>
      <c r="L125" s="24" t="s">
        <v>433</v>
      </c>
      <c r="M125" s="25" t="s">
        <v>132</v>
      </c>
      <c r="N125" s="25"/>
      <c r="O125" s="26" t="s">
        <v>434</v>
      </c>
      <c r="P125" s="26" t="s">
        <v>384</v>
      </c>
    </row>
    <row r="126" spans="1:16" ht="12.75" customHeight="1" thickBot="1" x14ac:dyDescent="0.25">
      <c r="A126" s="6" t="str">
        <f t="shared" si="18"/>
        <v>OEJV 0137 </v>
      </c>
      <c r="B126" s="9" t="str">
        <f t="shared" si="19"/>
        <v>I</v>
      </c>
      <c r="C126" s="6">
        <f t="shared" si="20"/>
        <v>55257.4</v>
      </c>
      <c r="D126" s="5" t="str">
        <f t="shared" si="21"/>
        <v>vis</v>
      </c>
      <c r="E126" s="23" t="e">
        <f>VLOOKUP(C126,Active!C$21:E$963,3,FALSE)</f>
        <v>#N/A</v>
      </c>
      <c r="F126" s="9" t="s">
        <v>107</v>
      </c>
      <c r="G126" s="5" t="str">
        <f t="shared" si="22"/>
        <v>55257.4000</v>
      </c>
      <c r="H126" s="6">
        <f t="shared" si="23"/>
        <v>20795</v>
      </c>
      <c r="I126" s="24" t="s">
        <v>491</v>
      </c>
      <c r="J126" s="25" t="s">
        <v>492</v>
      </c>
      <c r="K126" s="24" t="s">
        <v>493</v>
      </c>
      <c r="L126" s="24" t="s">
        <v>489</v>
      </c>
      <c r="M126" s="25" t="s">
        <v>378</v>
      </c>
      <c r="N126" s="25" t="s">
        <v>107</v>
      </c>
      <c r="O126" s="26" t="s">
        <v>494</v>
      </c>
      <c r="P126" s="27" t="s">
        <v>495</v>
      </c>
    </row>
    <row r="127" spans="1:16" ht="12.75" customHeight="1" thickBot="1" x14ac:dyDescent="0.25">
      <c r="A127" s="6" t="str">
        <f t="shared" si="18"/>
        <v>OEJV 0137 </v>
      </c>
      <c r="B127" s="9" t="str">
        <f t="shared" si="19"/>
        <v>I</v>
      </c>
      <c r="C127" s="6">
        <f t="shared" si="20"/>
        <v>55257.400099999999</v>
      </c>
      <c r="D127" s="5" t="str">
        <f t="shared" si="21"/>
        <v>vis</v>
      </c>
      <c r="E127" s="23" t="e">
        <f>VLOOKUP(C127,Active!C$21:E$963,3,FALSE)</f>
        <v>#N/A</v>
      </c>
      <c r="F127" s="9" t="s">
        <v>107</v>
      </c>
      <c r="G127" s="5" t="str">
        <f t="shared" si="22"/>
        <v>55257.4001</v>
      </c>
      <c r="H127" s="6">
        <f t="shared" si="23"/>
        <v>20795</v>
      </c>
      <c r="I127" s="24" t="s">
        <v>496</v>
      </c>
      <c r="J127" s="25" t="s">
        <v>492</v>
      </c>
      <c r="K127" s="24" t="s">
        <v>493</v>
      </c>
      <c r="L127" s="24" t="s">
        <v>497</v>
      </c>
      <c r="M127" s="25" t="s">
        <v>378</v>
      </c>
      <c r="N127" s="25" t="s">
        <v>498</v>
      </c>
      <c r="O127" s="26" t="s">
        <v>494</v>
      </c>
      <c r="P127" s="27" t="s">
        <v>495</v>
      </c>
    </row>
    <row r="128" spans="1:16" ht="12.75" customHeight="1" thickBot="1" x14ac:dyDescent="0.25">
      <c r="A128" s="6" t="str">
        <f t="shared" si="18"/>
        <v>OEJV 0137 </v>
      </c>
      <c r="B128" s="9" t="str">
        <f t="shared" si="19"/>
        <v>I</v>
      </c>
      <c r="C128" s="6">
        <f t="shared" si="20"/>
        <v>55257.400199999996</v>
      </c>
      <c r="D128" s="5" t="str">
        <f t="shared" si="21"/>
        <v>vis</v>
      </c>
      <c r="E128" s="23" t="e">
        <f>VLOOKUP(C128,Active!C$21:E$963,3,FALSE)</f>
        <v>#N/A</v>
      </c>
      <c r="F128" s="9" t="s">
        <v>107</v>
      </c>
      <c r="G128" s="5" t="str">
        <f t="shared" si="22"/>
        <v>55257.4002</v>
      </c>
      <c r="H128" s="6">
        <f t="shared" si="23"/>
        <v>20795</v>
      </c>
      <c r="I128" s="24" t="s">
        <v>499</v>
      </c>
      <c r="J128" s="25" t="s">
        <v>492</v>
      </c>
      <c r="K128" s="24" t="s">
        <v>493</v>
      </c>
      <c r="L128" s="24" t="s">
        <v>500</v>
      </c>
      <c r="M128" s="25" t="s">
        <v>378</v>
      </c>
      <c r="N128" s="25" t="s">
        <v>78</v>
      </c>
      <c r="O128" s="26" t="s">
        <v>494</v>
      </c>
      <c r="P128" s="27" t="s">
        <v>495</v>
      </c>
    </row>
    <row r="129" spans="1:16" ht="12.75" customHeight="1" thickBot="1" x14ac:dyDescent="0.25">
      <c r="A129" s="6" t="str">
        <f t="shared" si="18"/>
        <v>OEJV 0137 </v>
      </c>
      <c r="B129" s="9" t="str">
        <f t="shared" si="19"/>
        <v>I</v>
      </c>
      <c r="C129" s="6">
        <f t="shared" si="20"/>
        <v>55264.357199999999</v>
      </c>
      <c r="D129" s="5" t="str">
        <f t="shared" si="21"/>
        <v>vis</v>
      </c>
      <c r="E129" s="23" t="e">
        <f>VLOOKUP(C129,Active!C$21:E$963,3,FALSE)</f>
        <v>#N/A</v>
      </c>
      <c r="F129" s="9" t="s">
        <v>107</v>
      </c>
      <c r="G129" s="5" t="str">
        <f t="shared" si="22"/>
        <v>55264.3572</v>
      </c>
      <c r="H129" s="6">
        <f t="shared" si="23"/>
        <v>20800</v>
      </c>
      <c r="I129" s="24" t="s">
        <v>501</v>
      </c>
      <c r="J129" s="25" t="s">
        <v>502</v>
      </c>
      <c r="K129" s="24" t="s">
        <v>503</v>
      </c>
      <c r="L129" s="24" t="s">
        <v>504</v>
      </c>
      <c r="M129" s="25" t="s">
        <v>378</v>
      </c>
      <c r="N129" s="25" t="s">
        <v>78</v>
      </c>
      <c r="O129" s="26" t="s">
        <v>494</v>
      </c>
      <c r="P129" s="27" t="s">
        <v>495</v>
      </c>
    </row>
    <row r="130" spans="1:16" ht="12.75" customHeight="1" thickBot="1" x14ac:dyDescent="0.25">
      <c r="A130" s="6" t="str">
        <f t="shared" si="18"/>
        <v>OEJV 0137 </v>
      </c>
      <c r="B130" s="9" t="str">
        <f t="shared" si="19"/>
        <v>I</v>
      </c>
      <c r="C130" s="6">
        <f t="shared" si="20"/>
        <v>55264.357199999999</v>
      </c>
      <c r="D130" s="5" t="str">
        <f t="shared" si="21"/>
        <v>vis</v>
      </c>
      <c r="E130" s="23" t="e">
        <f>VLOOKUP(C130,Active!C$21:E$963,3,FALSE)</f>
        <v>#N/A</v>
      </c>
      <c r="F130" s="9" t="s">
        <v>107</v>
      </c>
      <c r="G130" s="5" t="str">
        <f t="shared" si="22"/>
        <v>55264.3572</v>
      </c>
      <c r="H130" s="6">
        <f t="shared" si="23"/>
        <v>20800</v>
      </c>
      <c r="I130" s="24" t="s">
        <v>501</v>
      </c>
      <c r="J130" s="25" t="s">
        <v>502</v>
      </c>
      <c r="K130" s="24" t="s">
        <v>503</v>
      </c>
      <c r="L130" s="24" t="s">
        <v>504</v>
      </c>
      <c r="M130" s="25" t="s">
        <v>378</v>
      </c>
      <c r="N130" s="25" t="s">
        <v>498</v>
      </c>
      <c r="O130" s="26" t="s">
        <v>494</v>
      </c>
      <c r="P130" s="27" t="s">
        <v>495</v>
      </c>
    </row>
    <row r="131" spans="1:16" ht="12.75" customHeight="1" thickBot="1" x14ac:dyDescent="0.25">
      <c r="A131" s="6" t="str">
        <f t="shared" si="18"/>
        <v>VSB 56 </v>
      </c>
      <c r="B131" s="9" t="str">
        <f t="shared" si="19"/>
        <v>I</v>
      </c>
      <c r="C131" s="6">
        <f t="shared" si="20"/>
        <v>56657.096100000002</v>
      </c>
      <c r="D131" s="5" t="str">
        <f t="shared" si="21"/>
        <v>vis</v>
      </c>
      <c r="E131" s="23">
        <f>VLOOKUP(C131,Active!C$21:E$963,3,FALSE)</f>
        <v>21801.056608438565</v>
      </c>
      <c r="F131" s="9" t="s">
        <v>107</v>
      </c>
      <c r="G131" s="5" t="str">
        <f t="shared" si="22"/>
        <v>56657.0961</v>
      </c>
      <c r="H131" s="6">
        <f t="shared" si="23"/>
        <v>21801</v>
      </c>
      <c r="I131" s="24" t="s">
        <v>537</v>
      </c>
      <c r="J131" s="25" t="s">
        <v>538</v>
      </c>
      <c r="K131" s="24">
        <v>21801</v>
      </c>
      <c r="L131" s="24" t="s">
        <v>539</v>
      </c>
      <c r="M131" s="25" t="s">
        <v>378</v>
      </c>
      <c r="N131" s="25" t="s">
        <v>540</v>
      </c>
      <c r="O131" s="26" t="s">
        <v>541</v>
      </c>
      <c r="P131" s="27" t="s">
        <v>542</v>
      </c>
    </row>
    <row r="132" spans="1:16" x14ac:dyDescent="0.2">
      <c r="B132" s="9"/>
      <c r="F132" s="9"/>
    </row>
    <row r="133" spans="1:16" x14ac:dyDescent="0.2">
      <c r="B133" s="9"/>
      <c r="F133" s="9"/>
    </row>
    <row r="134" spans="1:16" x14ac:dyDescent="0.2">
      <c r="B134" s="9"/>
      <c r="F134" s="9"/>
    </row>
    <row r="135" spans="1:16" x14ac:dyDescent="0.2">
      <c r="B135" s="9"/>
      <c r="F135" s="9"/>
    </row>
    <row r="136" spans="1:16" x14ac:dyDescent="0.2">
      <c r="B136" s="9"/>
      <c r="F136" s="9"/>
    </row>
    <row r="137" spans="1:16" x14ac:dyDescent="0.2">
      <c r="B137" s="9"/>
      <c r="F137" s="9"/>
    </row>
    <row r="138" spans="1:16" x14ac:dyDescent="0.2">
      <c r="B138" s="9"/>
      <c r="F138" s="9"/>
    </row>
    <row r="139" spans="1:16" x14ac:dyDescent="0.2">
      <c r="B139" s="9"/>
      <c r="F139" s="9"/>
    </row>
    <row r="140" spans="1:16" x14ac:dyDescent="0.2">
      <c r="B140" s="9"/>
      <c r="F140" s="9"/>
    </row>
    <row r="141" spans="1:16" x14ac:dyDescent="0.2">
      <c r="B141" s="9"/>
      <c r="F141" s="9"/>
    </row>
    <row r="142" spans="1:16" x14ac:dyDescent="0.2">
      <c r="B142" s="9"/>
      <c r="F142" s="9"/>
    </row>
    <row r="143" spans="1:16" x14ac:dyDescent="0.2">
      <c r="B143" s="9"/>
      <c r="F143" s="9"/>
    </row>
    <row r="144" spans="1:16" x14ac:dyDescent="0.2">
      <c r="B144" s="9"/>
      <c r="F144" s="9"/>
    </row>
    <row r="145" spans="2:6" x14ac:dyDescent="0.2">
      <c r="B145" s="9"/>
      <c r="F145" s="9"/>
    </row>
    <row r="146" spans="2:6" x14ac:dyDescent="0.2">
      <c r="B146" s="9"/>
      <c r="F146" s="9"/>
    </row>
    <row r="147" spans="2:6" x14ac:dyDescent="0.2">
      <c r="B147" s="9"/>
      <c r="F147" s="9"/>
    </row>
    <row r="148" spans="2:6" x14ac:dyDescent="0.2">
      <c r="B148" s="9"/>
      <c r="F148" s="9"/>
    </row>
    <row r="149" spans="2:6" x14ac:dyDescent="0.2">
      <c r="B149" s="9"/>
      <c r="F149" s="9"/>
    </row>
    <row r="150" spans="2:6" x14ac:dyDescent="0.2">
      <c r="B150" s="9"/>
      <c r="F150" s="9"/>
    </row>
    <row r="151" spans="2:6" x14ac:dyDescent="0.2">
      <c r="B151" s="9"/>
      <c r="F151" s="9"/>
    </row>
    <row r="152" spans="2:6" x14ac:dyDescent="0.2">
      <c r="B152" s="9"/>
      <c r="F152" s="9"/>
    </row>
    <row r="153" spans="2:6" x14ac:dyDescent="0.2">
      <c r="B153" s="9"/>
      <c r="F153" s="9"/>
    </row>
    <row r="154" spans="2:6" x14ac:dyDescent="0.2">
      <c r="B154" s="9"/>
      <c r="F154" s="9"/>
    </row>
    <row r="155" spans="2:6" x14ac:dyDescent="0.2">
      <c r="B155" s="9"/>
      <c r="F155" s="9"/>
    </row>
    <row r="156" spans="2:6" x14ac:dyDescent="0.2">
      <c r="B156" s="9"/>
      <c r="F156" s="9"/>
    </row>
    <row r="157" spans="2:6" x14ac:dyDescent="0.2">
      <c r="B157" s="9"/>
      <c r="F157" s="9"/>
    </row>
    <row r="158" spans="2:6" x14ac:dyDescent="0.2">
      <c r="B158" s="9"/>
      <c r="F158" s="9"/>
    </row>
    <row r="159" spans="2:6" x14ac:dyDescent="0.2">
      <c r="B159" s="9"/>
      <c r="F159" s="9"/>
    </row>
    <row r="160" spans="2:6" x14ac:dyDescent="0.2">
      <c r="B160" s="9"/>
      <c r="F160" s="9"/>
    </row>
    <row r="161" spans="2:6" x14ac:dyDescent="0.2">
      <c r="B161" s="9"/>
      <c r="F161" s="9"/>
    </row>
    <row r="162" spans="2:6" x14ac:dyDescent="0.2">
      <c r="B162" s="9"/>
      <c r="F162" s="9"/>
    </row>
    <row r="163" spans="2:6" x14ac:dyDescent="0.2">
      <c r="B163" s="9"/>
      <c r="F163" s="9"/>
    </row>
    <row r="164" spans="2:6" x14ac:dyDescent="0.2">
      <c r="B164" s="9"/>
      <c r="F164" s="9"/>
    </row>
    <row r="165" spans="2:6" x14ac:dyDescent="0.2">
      <c r="B165" s="9"/>
      <c r="F165" s="9"/>
    </row>
    <row r="166" spans="2:6" x14ac:dyDescent="0.2">
      <c r="B166" s="9"/>
      <c r="F166" s="9"/>
    </row>
    <row r="167" spans="2:6" x14ac:dyDescent="0.2">
      <c r="B167" s="9"/>
      <c r="F167" s="9"/>
    </row>
    <row r="168" spans="2:6" x14ac:dyDescent="0.2">
      <c r="B168" s="9"/>
      <c r="F168" s="9"/>
    </row>
    <row r="169" spans="2:6" x14ac:dyDescent="0.2">
      <c r="B169" s="9"/>
      <c r="F169" s="9"/>
    </row>
    <row r="170" spans="2:6" x14ac:dyDescent="0.2">
      <c r="B170" s="9"/>
      <c r="F170" s="9"/>
    </row>
    <row r="171" spans="2:6" x14ac:dyDescent="0.2">
      <c r="B171" s="9"/>
      <c r="F171" s="9"/>
    </row>
    <row r="172" spans="2:6" x14ac:dyDescent="0.2">
      <c r="B172" s="9"/>
      <c r="F172" s="9"/>
    </row>
    <row r="173" spans="2:6" x14ac:dyDescent="0.2">
      <c r="B173" s="9"/>
      <c r="F173" s="9"/>
    </row>
    <row r="174" spans="2:6" x14ac:dyDescent="0.2">
      <c r="B174" s="9"/>
      <c r="F174" s="9"/>
    </row>
    <row r="175" spans="2:6" x14ac:dyDescent="0.2">
      <c r="B175" s="9"/>
      <c r="F175" s="9"/>
    </row>
    <row r="176" spans="2:6" x14ac:dyDescent="0.2">
      <c r="B176" s="9"/>
      <c r="F176" s="9"/>
    </row>
    <row r="177" spans="2:6" x14ac:dyDescent="0.2">
      <c r="B177" s="9"/>
      <c r="F177" s="9"/>
    </row>
    <row r="178" spans="2:6" x14ac:dyDescent="0.2">
      <c r="B178" s="9"/>
      <c r="F178" s="9"/>
    </row>
    <row r="179" spans="2:6" x14ac:dyDescent="0.2">
      <c r="B179" s="9"/>
      <c r="F179" s="9"/>
    </row>
    <row r="180" spans="2:6" x14ac:dyDescent="0.2">
      <c r="B180" s="9"/>
      <c r="F180" s="9"/>
    </row>
    <row r="181" spans="2:6" x14ac:dyDescent="0.2">
      <c r="B181" s="9"/>
      <c r="F181" s="9"/>
    </row>
    <row r="182" spans="2:6" x14ac:dyDescent="0.2">
      <c r="B182" s="9"/>
      <c r="F182" s="9"/>
    </row>
    <row r="183" spans="2:6" x14ac:dyDescent="0.2">
      <c r="B183" s="9"/>
      <c r="F183" s="9"/>
    </row>
    <row r="184" spans="2:6" x14ac:dyDescent="0.2">
      <c r="B184" s="9"/>
      <c r="F184" s="9"/>
    </row>
    <row r="185" spans="2:6" x14ac:dyDescent="0.2">
      <c r="B185" s="9"/>
      <c r="F185" s="9"/>
    </row>
    <row r="186" spans="2:6" x14ac:dyDescent="0.2">
      <c r="B186" s="9"/>
      <c r="F186" s="9"/>
    </row>
    <row r="187" spans="2:6" x14ac:dyDescent="0.2">
      <c r="B187" s="9"/>
      <c r="F187" s="9"/>
    </row>
    <row r="188" spans="2:6" x14ac:dyDescent="0.2">
      <c r="B188" s="9"/>
      <c r="F188" s="9"/>
    </row>
    <row r="189" spans="2:6" x14ac:dyDescent="0.2">
      <c r="B189" s="9"/>
      <c r="F189" s="9"/>
    </row>
    <row r="190" spans="2:6" x14ac:dyDescent="0.2">
      <c r="B190" s="9"/>
      <c r="F190" s="9"/>
    </row>
    <row r="191" spans="2:6" x14ac:dyDescent="0.2">
      <c r="B191" s="9"/>
      <c r="F191" s="9"/>
    </row>
    <row r="192" spans="2:6" x14ac:dyDescent="0.2">
      <c r="B192" s="9"/>
      <c r="F192" s="9"/>
    </row>
    <row r="193" spans="2:6" x14ac:dyDescent="0.2">
      <c r="B193" s="9"/>
      <c r="F193" s="9"/>
    </row>
    <row r="194" spans="2:6" x14ac:dyDescent="0.2">
      <c r="B194" s="9"/>
      <c r="F194" s="9"/>
    </row>
    <row r="195" spans="2:6" x14ac:dyDescent="0.2">
      <c r="B195" s="9"/>
      <c r="F195" s="9"/>
    </row>
    <row r="196" spans="2:6" x14ac:dyDescent="0.2">
      <c r="B196" s="9"/>
      <c r="F196" s="9"/>
    </row>
    <row r="197" spans="2:6" x14ac:dyDescent="0.2">
      <c r="B197" s="9"/>
      <c r="F197" s="9"/>
    </row>
    <row r="198" spans="2:6" x14ac:dyDescent="0.2">
      <c r="B198" s="9"/>
      <c r="F198" s="9"/>
    </row>
    <row r="199" spans="2:6" x14ac:dyDescent="0.2">
      <c r="B199" s="9"/>
      <c r="F199" s="9"/>
    </row>
    <row r="200" spans="2:6" x14ac:dyDescent="0.2">
      <c r="B200" s="9"/>
      <c r="F200" s="9"/>
    </row>
    <row r="201" spans="2:6" x14ac:dyDescent="0.2">
      <c r="B201" s="9"/>
      <c r="F201" s="9"/>
    </row>
    <row r="202" spans="2:6" x14ac:dyDescent="0.2">
      <c r="B202" s="9"/>
      <c r="F202" s="9"/>
    </row>
    <row r="203" spans="2:6" x14ac:dyDescent="0.2">
      <c r="B203" s="9"/>
      <c r="F203" s="9"/>
    </row>
    <row r="204" spans="2:6" x14ac:dyDescent="0.2">
      <c r="B204" s="9"/>
      <c r="F204" s="9"/>
    </row>
    <row r="205" spans="2:6" x14ac:dyDescent="0.2">
      <c r="B205" s="9"/>
      <c r="F205" s="9"/>
    </row>
    <row r="206" spans="2:6" x14ac:dyDescent="0.2">
      <c r="B206" s="9"/>
      <c r="F206" s="9"/>
    </row>
    <row r="207" spans="2:6" x14ac:dyDescent="0.2">
      <c r="B207" s="9"/>
      <c r="F207" s="9"/>
    </row>
    <row r="208" spans="2:6" x14ac:dyDescent="0.2">
      <c r="B208" s="9"/>
      <c r="F208" s="9"/>
    </row>
    <row r="209" spans="2:6" x14ac:dyDescent="0.2">
      <c r="B209" s="9"/>
      <c r="F209" s="9"/>
    </row>
    <row r="210" spans="2:6" x14ac:dyDescent="0.2">
      <c r="B210" s="9"/>
      <c r="F210" s="9"/>
    </row>
    <row r="211" spans="2:6" x14ac:dyDescent="0.2">
      <c r="B211" s="9"/>
      <c r="F211" s="9"/>
    </row>
    <row r="212" spans="2:6" x14ac:dyDescent="0.2">
      <c r="B212" s="9"/>
      <c r="F212" s="9"/>
    </row>
    <row r="213" spans="2:6" x14ac:dyDescent="0.2">
      <c r="B213" s="9"/>
      <c r="F213" s="9"/>
    </row>
    <row r="214" spans="2:6" x14ac:dyDescent="0.2">
      <c r="B214" s="9"/>
      <c r="F214" s="9"/>
    </row>
    <row r="215" spans="2:6" x14ac:dyDescent="0.2">
      <c r="B215" s="9"/>
      <c r="F215" s="9"/>
    </row>
    <row r="216" spans="2:6" x14ac:dyDescent="0.2">
      <c r="B216" s="9"/>
      <c r="F216" s="9"/>
    </row>
    <row r="217" spans="2:6" x14ac:dyDescent="0.2">
      <c r="B217" s="9"/>
      <c r="F217" s="9"/>
    </row>
    <row r="218" spans="2:6" x14ac:dyDescent="0.2">
      <c r="B218" s="9"/>
      <c r="F218" s="9"/>
    </row>
    <row r="219" spans="2:6" x14ac:dyDescent="0.2">
      <c r="B219" s="9"/>
      <c r="F219" s="9"/>
    </row>
    <row r="220" spans="2:6" x14ac:dyDescent="0.2">
      <c r="B220" s="9"/>
      <c r="F220" s="9"/>
    </row>
    <row r="221" spans="2:6" x14ac:dyDescent="0.2">
      <c r="B221" s="9"/>
      <c r="F221" s="9"/>
    </row>
    <row r="222" spans="2:6" x14ac:dyDescent="0.2">
      <c r="B222" s="9"/>
      <c r="F222" s="9"/>
    </row>
    <row r="223" spans="2:6" x14ac:dyDescent="0.2">
      <c r="B223" s="9"/>
      <c r="F223" s="9"/>
    </row>
    <row r="224" spans="2:6" x14ac:dyDescent="0.2">
      <c r="B224" s="9"/>
      <c r="F224" s="9"/>
    </row>
    <row r="225" spans="2:6" x14ac:dyDescent="0.2">
      <c r="B225" s="9"/>
      <c r="F225" s="9"/>
    </row>
    <row r="226" spans="2:6" x14ac:dyDescent="0.2">
      <c r="B226" s="9"/>
      <c r="F226" s="9"/>
    </row>
    <row r="227" spans="2:6" x14ac:dyDescent="0.2">
      <c r="B227" s="9"/>
      <c r="F227" s="9"/>
    </row>
    <row r="228" spans="2:6" x14ac:dyDescent="0.2">
      <c r="B228" s="9"/>
      <c r="F228" s="9"/>
    </row>
    <row r="229" spans="2:6" x14ac:dyDescent="0.2">
      <c r="B229" s="9"/>
      <c r="F229" s="9"/>
    </row>
    <row r="230" spans="2:6" x14ac:dyDescent="0.2">
      <c r="B230" s="9"/>
      <c r="F230" s="9"/>
    </row>
    <row r="231" spans="2:6" x14ac:dyDescent="0.2">
      <c r="B231" s="9"/>
      <c r="F231" s="9"/>
    </row>
    <row r="232" spans="2:6" x14ac:dyDescent="0.2">
      <c r="B232" s="9"/>
      <c r="F232" s="9"/>
    </row>
    <row r="233" spans="2:6" x14ac:dyDescent="0.2">
      <c r="B233" s="9"/>
      <c r="F233" s="9"/>
    </row>
    <row r="234" spans="2:6" x14ac:dyDescent="0.2">
      <c r="B234" s="9"/>
      <c r="F234" s="9"/>
    </row>
    <row r="235" spans="2:6" x14ac:dyDescent="0.2">
      <c r="B235" s="9"/>
      <c r="F235" s="9"/>
    </row>
    <row r="236" spans="2:6" x14ac:dyDescent="0.2">
      <c r="B236" s="9"/>
      <c r="F236" s="9"/>
    </row>
    <row r="237" spans="2:6" x14ac:dyDescent="0.2">
      <c r="B237" s="9"/>
      <c r="F237" s="9"/>
    </row>
    <row r="238" spans="2:6" x14ac:dyDescent="0.2">
      <c r="B238" s="9"/>
      <c r="F238" s="9"/>
    </row>
    <row r="239" spans="2:6" x14ac:dyDescent="0.2">
      <c r="B239" s="9"/>
      <c r="F239" s="9"/>
    </row>
    <row r="240" spans="2:6" x14ac:dyDescent="0.2">
      <c r="B240" s="9"/>
      <c r="F240" s="9"/>
    </row>
    <row r="241" spans="2:6" x14ac:dyDescent="0.2">
      <c r="B241" s="9"/>
      <c r="F241" s="9"/>
    </row>
    <row r="242" spans="2:6" x14ac:dyDescent="0.2">
      <c r="B242" s="9"/>
      <c r="F242" s="9"/>
    </row>
    <row r="243" spans="2:6" x14ac:dyDescent="0.2">
      <c r="B243" s="9"/>
      <c r="F243" s="9"/>
    </row>
    <row r="244" spans="2:6" x14ac:dyDescent="0.2">
      <c r="B244" s="9"/>
      <c r="F244" s="9"/>
    </row>
    <row r="245" spans="2:6" x14ac:dyDescent="0.2">
      <c r="B245" s="9"/>
      <c r="F245" s="9"/>
    </row>
    <row r="246" spans="2:6" x14ac:dyDescent="0.2">
      <c r="B246" s="9"/>
      <c r="F246" s="9"/>
    </row>
    <row r="247" spans="2:6" x14ac:dyDescent="0.2">
      <c r="B247" s="9"/>
      <c r="F247" s="9"/>
    </row>
    <row r="248" spans="2:6" x14ac:dyDescent="0.2">
      <c r="B248" s="9"/>
      <c r="F248" s="9"/>
    </row>
    <row r="249" spans="2:6" x14ac:dyDescent="0.2">
      <c r="B249" s="9"/>
      <c r="F249" s="9"/>
    </row>
    <row r="250" spans="2:6" x14ac:dyDescent="0.2">
      <c r="B250" s="9"/>
      <c r="F250" s="9"/>
    </row>
    <row r="251" spans="2:6" x14ac:dyDescent="0.2">
      <c r="B251" s="9"/>
      <c r="F251" s="9"/>
    </row>
    <row r="252" spans="2:6" x14ac:dyDescent="0.2">
      <c r="B252" s="9"/>
      <c r="F252" s="9"/>
    </row>
    <row r="253" spans="2:6" x14ac:dyDescent="0.2">
      <c r="B253" s="9"/>
      <c r="F253" s="9"/>
    </row>
    <row r="254" spans="2:6" x14ac:dyDescent="0.2">
      <c r="B254" s="9"/>
      <c r="F254" s="9"/>
    </row>
    <row r="255" spans="2:6" x14ac:dyDescent="0.2">
      <c r="B255" s="9"/>
      <c r="F255" s="9"/>
    </row>
    <row r="256" spans="2:6" x14ac:dyDescent="0.2">
      <c r="B256" s="9"/>
      <c r="F256" s="9"/>
    </row>
    <row r="257" spans="2:6" x14ac:dyDescent="0.2">
      <c r="B257" s="9"/>
      <c r="F257" s="9"/>
    </row>
    <row r="258" spans="2:6" x14ac:dyDescent="0.2">
      <c r="B258" s="9"/>
      <c r="F258" s="9"/>
    </row>
    <row r="259" spans="2:6" x14ac:dyDescent="0.2">
      <c r="B259" s="9"/>
      <c r="F259" s="9"/>
    </row>
    <row r="260" spans="2:6" x14ac:dyDescent="0.2">
      <c r="B260" s="9"/>
      <c r="F260" s="9"/>
    </row>
    <row r="261" spans="2:6" x14ac:dyDescent="0.2">
      <c r="B261" s="9"/>
      <c r="F261" s="9"/>
    </row>
    <row r="262" spans="2:6" x14ac:dyDescent="0.2">
      <c r="B262" s="9"/>
      <c r="F262" s="9"/>
    </row>
    <row r="263" spans="2:6" x14ac:dyDescent="0.2">
      <c r="B263" s="9"/>
      <c r="F263" s="9"/>
    </row>
    <row r="264" spans="2:6" x14ac:dyDescent="0.2">
      <c r="B264" s="9"/>
      <c r="F264" s="9"/>
    </row>
    <row r="265" spans="2:6" x14ac:dyDescent="0.2">
      <c r="B265" s="9"/>
      <c r="F265" s="9"/>
    </row>
    <row r="266" spans="2:6" x14ac:dyDescent="0.2">
      <c r="B266" s="9"/>
      <c r="F266" s="9"/>
    </row>
    <row r="267" spans="2:6" x14ac:dyDescent="0.2">
      <c r="B267" s="9"/>
      <c r="F267" s="9"/>
    </row>
    <row r="268" spans="2:6" x14ac:dyDescent="0.2">
      <c r="B268" s="9"/>
      <c r="F268" s="9"/>
    </row>
    <row r="269" spans="2:6" x14ac:dyDescent="0.2">
      <c r="B269" s="9"/>
      <c r="F269" s="9"/>
    </row>
    <row r="270" spans="2:6" x14ac:dyDescent="0.2">
      <c r="B270" s="9"/>
      <c r="F270" s="9"/>
    </row>
    <row r="271" spans="2:6" x14ac:dyDescent="0.2">
      <c r="B271" s="9"/>
      <c r="F271" s="9"/>
    </row>
    <row r="272" spans="2:6" x14ac:dyDescent="0.2">
      <c r="B272" s="9"/>
      <c r="F272" s="9"/>
    </row>
    <row r="273" spans="2:6" x14ac:dyDescent="0.2">
      <c r="B273" s="9"/>
      <c r="F273" s="9"/>
    </row>
    <row r="274" spans="2:6" x14ac:dyDescent="0.2">
      <c r="B274" s="9"/>
      <c r="F274" s="9"/>
    </row>
    <row r="275" spans="2:6" x14ac:dyDescent="0.2">
      <c r="B275" s="9"/>
      <c r="F275" s="9"/>
    </row>
    <row r="276" spans="2:6" x14ac:dyDescent="0.2">
      <c r="B276" s="9"/>
      <c r="F276" s="9"/>
    </row>
    <row r="277" spans="2:6" x14ac:dyDescent="0.2">
      <c r="B277" s="9"/>
      <c r="F277" s="9"/>
    </row>
    <row r="278" spans="2:6" x14ac:dyDescent="0.2">
      <c r="B278" s="9"/>
      <c r="F278" s="9"/>
    </row>
    <row r="279" spans="2:6" x14ac:dyDescent="0.2">
      <c r="B279" s="9"/>
      <c r="F279" s="9"/>
    </row>
    <row r="280" spans="2:6" x14ac:dyDescent="0.2">
      <c r="B280" s="9"/>
      <c r="F280" s="9"/>
    </row>
    <row r="281" spans="2:6" x14ac:dyDescent="0.2">
      <c r="B281" s="9"/>
      <c r="F281" s="9"/>
    </row>
    <row r="282" spans="2:6" x14ac:dyDescent="0.2">
      <c r="B282" s="9"/>
      <c r="F282" s="9"/>
    </row>
    <row r="283" spans="2:6" x14ac:dyDescent="0.2">
      <c r="B283" s="9"/>
      <c r="F283" s="9"/>
    </row>
    <row r="284" spans="2:6" x14ac:dyDescent="0.2">
      <c r="B284" s="9"/>
      <c r="F284" s="9"/>
    </row>
    <row r="285" spans="2:6" x14ac:dyDescent="0.2">
      <c r="B285" s="9"/>
      <c r="F285" s="9"/>
    </row>
    <row r="286" spans="2:6" x14ac:dyDescent="0.2">
      <c r="B286" s="9"/>
      <c r="F286" s="9"/>
    </row>
    <row r="287" spans="2:6" x14ac:dyDescent="0.2">
      <c r="B287" s="9"/>
      <c r="F287" s="9"/>
    </row>
    <row r="288" spans="2:6" x14ac:dyDescent="0.2">
      <c r="B288" s="9"/>
      <c r="F288" s="9"/>
    </row>
    <row r="289" spans="2:6" x14ac:dyDescent="0.2">
      <c r="B289" s="9"/>
      <c r="F289" s="9"/>
    </row>
    <row r="290" spans="2:6" x14ac:dyDescent="0.2">
      <c r="B290" s="9"/>
      <c r="F290" s="9"/>
    </row>
    <row r="291" spans="2:6" x14ac:dyDescent="0.2">
      <c r="B291" s="9"/>
      <c r="F291" s="9"/>
    </row>
    <row r="292" spans="2:6" x14ac:dyDescent="0.2">
      <c r="B292" s="9"/>
      <c r="F292" s="9"/>
    </row>
    <row r="293" spans="2:6" x14ac:dyDescent="0.2">
      <c r="B293" s="9"/>
      <c r="F293" s="9"/>
    </row>
    <row r="294" spans="2:6" x14ac:dyDescent="0.2">
      <c r="B294" s="9"/>
      <c r="F294" s="9"/>
    </row>
    <row r="295" spans="2:6" x14ac:dyDescent="0.2">
      <c r="B295" s="9"/>
      <c r="F295" s="9"/>
    </row>
    <row r="296" spans="2:6" x14ac:dyDescent="0.2">
      <c r="B296" s="9"/>
      <c r="F296" s="9"/>
    </row>
    <row r="297" spans="2:6" x14ac:dyDescent="0.2">
      <c r="B297" s="9"/>
      <c r="F297" s="9"/>
    </row>
    <row r="298" spans="2:6" x14ac:dyDescent="0.2">
      <c r="B298" s="9"/>
      <c r="F298" s="9"/>
    </row>
    <row r="299" spans="2:6" x14ac:dyDescent="0.2">
      <c r="B299" s="9"/>
      <c r="F299" s="9"/>
    </row>
    <row r="300" spans="2:6" x14ac:dyDescent="0.2">
      <c r="B300" s="9"/>
      <c r="F300" s="9"/>
    </row>
    <row r="301" spans="2:6" x14ac:dyDescent="0.2">
      <c r="B301" s="9"/>
      <c r="F301" s="9"/>
    </row>
    <row r="302" spans="2:6" x14ac:dyDescent="0.2">
      <c r="B302" s="9"/>
      <c r="F302" s="9"/>
    </row>
    <row r="303" spans="2:6" x14ac:dyDescent="0.2">
      <c r="B303" s="9"/>
      <c r="F303" s="9"/>
    </row>
    <row r="304" spans="2:6" x14ac:dyDescent="0.2">
      <c r="B304" s="9"/>
      <c r="F304" s="9"/>
    </row>
    <row r="305" spans="2:6" x14ac:dyDescent="0.2">
      <c r="B305" s="9"/>
      <c r="F305" s="9"/>
    </row>
    <row r="306" spans="2:6" x14ac:dyDescent="0.2">
      <c r="B306" s="9"/>
      <c r="F306" s="9"/>
    </row>
    <row r="307" spans="2:6" x14ac:dyDescent="0.2">
      <c r="B307" s="9"/>
      <c r="F307" s="9"/>
    </row>
    <row r="308" spans="2:6" x14ac:dyDescent="0.2">
      <c r="B308" s="9"/>
      <c r="F308" s="9"/>
    </row>
    <row r="309" spans="2:6" x14ac:dyDescent="0.2">
      <c r="B309" s="9"/>
      <c r="F309" s="9"/>
    </row>
    <row r="310" spans="2:6" x14ac:dyDescent="0.2">
      <c r="B310" s="9"/>
      <c r="F310" s="9"/>
    </row>
    <row r="311" spans="2:6" x14ac:dyDescent="0.2">
      <c r="B311" s="9"/>
      <c r="F311" s="9"/>
    </row>
    <row r="312" spans="2:6" x14ac:dyDescent="0.2">
      <c r="B312" s="9"/>
      <c r="F312" s="9"/>
    </row>
    <row r="313" spans="2:6" x14ac:dyDescent="0.2">
      <c r="B313" s="9"/>
      <c r="F313" s="9"/>
    </row>
    <row r="314" spans="2:6" x14ac:dyDescent="0.2">
      <c r="B314" s="9"/>
      <c r="F314" s="9"/>
    </row>
    <row r="315" spans="2:6" x14ac:dyDescent="0.2">
      <c r="B315" s="9"/>
      <c r="F315" s="9"/>
    </row>
    <row r="316" spans="2:6" x14ac:dyDescent="0.2">
      <c r="B316" s="9"/>
      <c r="F316" s="9"/>
    </row>
    <row r="317" spans="2:6" x14ac:dyDescent="0.2">
      <c r="B317" s="9"/>
      <c r="F317" s="9"/>
    </row>
    <row r="318" spans="2:6" x14ac:dyDescent="0.2">
      <c r="B318" s="9"/>
      <c r="F318" s="9"/>
    </row>
    <row r="319" spans="2:6" x14ac:dyDescent="0.2">
      <c r="B319" s="9"/>
      <c r="F319" s="9"/>
    </row>
    <row r="320" spans="2:6" x14ac:dyDescent="0.2">
      <c r="B320" s="9"/>
      <c r="F320" s="9"/>
    </row>
    <row r="321" spans="2:6" x14ac:dyDescent="0.2">
      <c r="B321" s="9"/>
      <c r="F321" s="9"/>
    </row>
    <row r="322" spans="2:6" x14ac:dyDescent="0.2">
      <c r="B322" s="9"/>
      <c r="F322" s="9"/>
    </row>
    <row r="323" spans="2:6" x14ac:dyDescent="0.2">
      <c r="B323" s="9"/>
      <c r="F323" s="9"/>
    </row>
    <row r="324" spans="2:6" x14ac:dyDescent="0.2">
      <c r="B324" s="9"/>
      <c r="F324" s="9"/>
    </row>
    <row r="325" spans="2:6" x14ac:dyDescent="0.2">
      <c r="B325" s="9"/>
      <c r="F325" s="9"/>
    </row>
    <row r="326" spans="2:6" x14ac:dyDescent="0.2">
      <c r="B326" s="9"/>
      <c r="F326" s="9"/>
    </row>
    <row r="327" spans="2:6" x14ac:dyDescent="0.2">
      <c r="B327" s="9"/>
      <c r="F327" s="9"/>
    </row>
    <row r="328" spans="2:6" x14ac:dyDescent="0.2">
      <c r="B328" s="9"/>
      <c r="F328" s="9"/>
    </row>
    <row r="329" spans="2:6" x14ac:dyDescent="0.2">
      <c r="B329" s="9"/>
      <c r="F329" s="9"/>
    </row>
    <row r="330" spans="2:6" x14ac:dyDescent="0.2">
      <c r="B330" s="9"/>
      <c r="F330" s="9"/>
    </row>
    <row r="331" spans="2:6" x14ac:dyDescent="0.2">
      <c r="B331" s="9"/>
      <c r="F331" s="9"/>
    </row>
    <row r="332" spans="2:6" x14ac:dyDescent="0.2">
      <c r="B332" s="9"/>
      <c r="F332" s="9"/>
    </row>
    <row r="333" spans="2:6" x14ac:dyDescent="0.2">
      <c r="B333" s="9"/>
      <c r="F333" s="9"/>
    </row>
    <row r="334" spans="2:6" x14ac:dyDescent="0.2">
      <c r="B334" s="9"/>
      <c r="F334" s="9"/>
    </row>
    <row r="335" spans="2:6" x14ac:dyDescent="0.2">
      <c r="B335" s="9"/>
      <c r="F335" s="9"/>
    </row>
    <row r="336" spans="2:6" x14ac:dyDescent="0.2">
      <c r="B336" s="9"/>
      <c r="F336" s="9"/>
    </row>
    <row r="337" spans="2:6" x14ac:dyDescent="0.2">
      <c r="B337" s="9"/>
      <c r="F337" s="9"/>
    </row>
    <row r="338" spans="2:6" x14ac:dyDescent="0.2">
      <c r="B338" s="9"/>
      <c r="F338" s="9"/>
    </row>
    <row r="339" spans="2:6" x14ac:dyDescent="0.2">
      <c r="B339" s="9"/>
      <c r="F339" s="9"/>
    </row>
    <row r="340" spans="2:6" x14ac:dyDescent="0.2">
      <c r="B340" s="9"/>
      <c r="F340" s="9"/>
    </row>
    <row r="341" spans="2:6" x14ac:dyDescent="0.2">
      <c r="B341" s="9"/>
      <c r="F341" s="9"/>
    </row>
    <row r="342" spans="2:6" x14ac:dyDescent="0.2">
      <c r="B342" s="9"/>
      <c r="F342" s="9"/>
    </row>
    <row r="343" spans="2:6" x14ac:dyDescent="0.2">
      <c r="B343" s="9"/>
      <c r="F343" s="9"/>
    </row>
    <row r="344" spans="2:6" x14ac:dyDescent="0.2">
      <c r="B344" s="9"/>
      <c r="F344" s="9"/>
    </row>
    <row r="345" spans="2:6" x14ac:dyDescent="0.2">
      <c r="B345" s="9"/>
      <c r="F345" s="9"/>
    </row>
    <row r="346" spans="2:6" x14ac:dyDescent="0.2">
      <c r="B346" s="9"/>
      <c r="F346" s="9"/>
    </row>
    <row r="347" spans="2:6" x14ac:dyDescent="0.2">
      <c r="B347" s="9"/>
      <c r="F347" s="9"/>
    </row>
    <row r="348" spans="2:6" x14ac:dyDescent="0.2">
      <c r="B348" s="9"/>
      <c r="F348" s="9"/>
    </row>
    <row r="349" spans="2:6" x14ac:dyDescent="0.2">
      <c r="B349" s="9"/>
      <c r="F349" s="9"/>
    </row>
    <row r="350" spans="2:6" x14ac:dyDescent="0.2">
      <c r="B350" s="9"/>
      <c r="F350" s="9"/>
    </row>
    <row r="351" spans="2:6" x14ac:dyDescent="0.2">
      <c r="B351" s="9"/>
      <c r="F351" s="9"/>
    </row>
    <row r="352" spans="2:6" x14ac:dyDescent="0.2">
      <c r="B352" s="9"/>
      <c r="F352" s="9"/>
    </row>
    <row r="353" spans="2:6" x14ac:dyDescent="0.2">
      <c r="B353" s="9"/>
      <c r="F353" s="9"/>
    </row>
    <row r="354" spans="2:6" x14ac:dyDescent="0.2">
      <c r="B354" s="9"/>
      <c r="F354" s="9"/>
    </row>
    <row r="355" spans="2:6" x14ac:dyDescent="0.2">
      <c r="B355" s="9"/>
      <c r="F355" s="9"/>
    </row>
    <row r="356" spans="2:6" x14ac:dyDescent="0.2">
      <c r="B356" s="9"/>
      <c r="F356" s="9"/>
    </row>
    <row r="357" spans="2:6" x14ac:dyDescent="0.2">
      <c r="B357" s="9"/>
      <c r="F357" s="9"/>
    </row>
    <row r="358" spans="2:6" x14ac:dyDescent="0.2">
      <c r="B358" s="9"/>
      <c r="F358" s="9"/>
    </row>
    <row r="359" spans="2:6" x14ac:dyDescent="0.2">
      <c r="B359" s="9"/>
      <c r="F359" s="9"/>
    </row>
    <row r="360" spans="2:6" x14ac:dyDescent="0.2">
      <c r="B360" s="9"/>
      <c r="F360" s="9"/>
    </row>
    <row r="361" spans="2:6" x14ac:dyDescent="0.2">
      <c r="B361" s="9"/>
      <c r="F361" s="9"/>
    </row>
    <row r="362" spans="2:6" x14ac:dyDescent="0.2">
      <c r="B362" s="9"/>
      <c r="F362" s="9"/>
    </row>
    <row r="363" spans="2:6" x14ac:dyDescent="0.2">
      <c r="B363" s="9"/>
      <c r="F363" s="9"/>
    </row>
    <row r="364" spans="2:6" x14ac:dyDescent="0.2">
      <c r="B364" s="9"/>
      <c r="F364" s="9"/>
    </row>
    <row r="365" spans="2:6" x14ac:dyDescent="0.2">
      <c r="B365" s="9"/>
      <c r="F365" s="9"/>
    </row>
    <row r="366" spans="2:6" x14ac:dyDescent="0.2">
      <c r="B366" s="9"/>
      <c r="F366" s="9"/>
    </row>
    <row r="367" spans="2:6" x14ac:dyDescent="0.2">
      <c r="B367" s="9"/>
      <c r="F367" s="9"/>
    </row>
    <row r="368" spans="2:6" x14ac:dyDescent="0.2">
      <c r="B368" s="9"/>
      <c r="F368" s="9"/>
    </row>
    <row r="369" spans="2:6" x14ac:dyDescent="0.2">
      <c r="B369" s="9"/>
      <c r="F369" s="9"/>
    </row>
    <row r="370" spans="2:6" x14ac:dyDescent="0.2">
      <c r="B370" s="9"/>
      <c r="F370" s="9"/>
    </row>
    <row r="371" spans="2:6" x14ac:dyDescent="0.2">
      <c r="B371" s="9"/>
      <c r="F371" s="9"/>
    </row>
    <row r="372" spans="2:6" x14ac:dyDescent="0.2">
      <c r="B372" s="9"/>
      <c r="F372" s="9"/>
    </row>
    <row r="373" spans="2:6" x14ac:dyDescent="0.2">
      <c r="B373" s="9"/>
      <c r="F373" s="9"/>
    </row>
    <row r="374" spans="2:6" x14ac:dyDescent="0.2">
      <c r="B374" s="9"/>
      <c r="F374" s="9"/>
    </row>
    <row r="375" spans="2:6" x14ac:dyDescent="0.2">
      <c r="B375" s="9"/>
      <c r="F375" s="9"/>
    </row>
    <row r="376" spans="2:6" x14ac:dyDescent="0.2">
      <c r="B376" s="9"/>
      <c r="F376" s="9"/>
    </row>
    <row r="377" spans="2:6" x14ac:dyDescent="0.2">
      <c r="B377" s="9"/>
      <c r="F377" s="9"/>
    </row>
    <row r="378" spans="2:6" x14ac:dyDescent="0.2">
      <c r="B378" s="9"/>
      <c r="F378" s="9"/>
    </row>
    <row r="379" spans="2:6" x14ac:dyDescent="0.2">
      <c r="B379" s="9"/>
      <c r="F379" s="9"/>
    </row>
    <row r="380" spans="2:6" x14ac:dyDescent="0.2">
      <c r="B380" s="9"/>
      <c r="F380" s="9"/>
    </row>
    <row r="381" spans="2:6" x14ac:dyDescent="0.2">
      <c r="B381" s="9"/>
      <c r="F381" s="9"/>
    </row>
    <row r="382" spans="2:6" x14ac:dyDescent="0.2">
      <c r="B382" s="9"/>
      <c r="F382" s="9"/>
    </row>
    <row r="383" spans="2:6" x14ac:dyDescent="0.2">
      <c r="B383" s="9"/>
      <c r="F383" s="9"/>
    </row>
    <row r="384" spans="2:6" x14ac:dyDescent="0.2">
      <c r="B384" s="9"/>
      <c r="F384" s="9"/>
    </row>
    <row r="385" spans="2:6" x14ac:dyDescent="0.2">
      <c r="B385" s="9"/>
      <c r="F385" s="9"/>
    </row>
    <row r="386" spans="2:6" x14ac:dyDescent="0.2">
      <c r="B386" s="9"/>
      <c r="F386" s="9"/>
    </row>
    <row r="387" spans="2:6" x14ac:dyDescent="0.2">
      <c r="B387" s="9"/>
      <c r="F387" s="9"/>
    </row>
    <row r="388" spans="2:6" x14ac:dyDescent="0.2">
      <c r="B388" s="9"/>
      <c r="F388" s="9"/>
    </row>
    <row r="389" spans="2:6" x14ac:dyDescent="0.2">
      <c r="B389" s="9"/>
      <c r="F389" s="9"/>
    </row>
    <row r="390" spans="2:6" x14ac:dyDescent="0.2">
      <c r="B390" s="9"/>
      <c r="F390" s="9"/>
    </row>
    <row r="391" spans="2:6" x14ac:dyDescent="0.2">
      <c r="B391" s="9"/>
      <c r="F391" s="9"/>
    </row>
    <row r="392" spans="2:6" x14ac:dyDescent="0.2">
      <c r="B392" s="9"/>
      <c r="F392" s="9"/>
    </row>
    <row r="393" spans="2:6" x14ac:dyDescent="0.2">
      <c r="B393" s="9"/>
      <c r="F393" s="9"/>
    </row>
    <row r="394" spans="2:6" x14ac:dyDescent="0.2">
      <c r="B394" s="9"/>
      <c r="F394" s="9"/>
    </row>
    <row r="395" spans="2:6" x14ac:dyDescent="0.2">
      <c r="B395" s="9"/>
      <c r="F395" s="9"/>
    </row>
    <row r="396" spans="2:6" x14ac:dyDescent="0.2">
      <c r="B396" s="9"/>
      <c r="F396" s="9"/>
    </row>
    <row r="397" spans="2:6" x14ac:dyDescent="0.2">
      <c r="B397" s="9"/>
      <c r="F397" s="9"/>
    </row>
    <row r="398" spans="2:6" x14ac:dyDescent="0.2">
      <c r="B398" s="9"/>
      <c r="F398" s="9"/>
    </row>
    <row r="399" spans="2:6" x14ac:dyDescent="0.2">
      <c r="B399" s="9"/>
      <c r="F399" s="9"/>
    </row>
    <row r="400" spans="2:6" x14ac:dyDescent="0.2">
      <c r="B400" s="9"/>
      <c r="F400" s="9"/>
    </row>
    <row r="401" spans="2:6" x14ac:dyDescent="0.2">
      <c r="B401" s="9"/>
      <c r="F401" s="9"/>
    </row>
    <row r="402" spans="2:6" x14ac:dyDescent="0.2">
      <c r="B402" s="9"/>
      <c r="F402" s="9"/>
    </row>
    <row r="403" spans="2:6" x14ac:dyDescent="0.2">
      <c r="B403" s="9"/>
      <c r="F403" s="9"/>
    </row>
    <row r="404" spans="2:6" x14ac:dyDescent="0.2">
      <c r="B404" s="9"/>
      <c r="F404" s="9"/>
    </row>
    <row r="405" spans="2:6" x14ac:dyDescent="0.2">
      <c r="B405" s="9"/>
      <c r="F405" s="9"/>
    </row>
    <row r="406" spans="2:6" x14ac:dyDescent="0.2">
      <c r="B406" s="9"/>
      <c r="F406" s="9"/>
    </row>
    <row r="407" spans="2:6" x14ac:dyDescent="0.2">
      <c r="B407" s="9"/>
      <c r="F407" s="9"/>
    </row>
    <row r="408" spans="2:6" x14ac:dyDescent="0.2">
      <c r="B408" s="9"/>
      <c r="F408" s="9"/>
    </row>
    <row r="409" spans="2:6" x14ac:dyDescent="0.2">
      <c r="B409" s="9"/>
      <c r="F409" s="9"/>
    </row>
    <row r="410" spans="2:6" x14ac:dyDescent="0.2">
      <c r="B410" s="9"/>
      <c r="F410" s="9"/>
    </row>
    <row r="411" spans="2:6" x14ac:dyDescent="0.2">
      <c r="B411" s="9"/>
      <c r="F411" s="9"/>
    </row>
    <row r="412" spans="2:6" x14ac:dyDescent="0.2">
      <c r="B412" s="9"/>
      <c r="F412" s="9"/>
    </row>
    <row r="413" spans="2:6" x14ac:dyDescent="0.2">
      <c r="B413" s="9"/>
      <c r="F413" s="9"/>
    </row>
    <row r="414" spans="2:6" x14ac:dyDescent="0.2">
      <c r="B414" s="9"/>
      <c r="F414" s="9"/>
    </row>
    <row r="415" spans="2:6" x14ac:dyDescent="0.2">
      <c r="B415" s="9"/>
      <c r="F415" s="9"/>
    </row>
    <row r="416" spans="2:6" x14ac:dyDescent="0.2">
      <c r="B416" s="9"/>
      <c r="F416" s="9"/>
    </row>
    <row r="417" spans="2:6" x14ac:dyDescent="0.2">
      <c r="B417" s="9"/>
      <c r="F417" s="9"/>
    </row>
    <row r="418" spans="2:6" x14ac:dyDescent="0.2">
      <c r="B418" s="9"/>
      <c r="F418" s="9"/>
    </row>
    <row r="419" spans="2:6" x14ac:dyDescent="0.2">
      <c r="B419" s="9"/>
      <c r="F419" s="9"/>
    </row>
    <row r="420" spans="2:6" x14ac:dyDescent="0.2">
      <c r="B420" s="9"/>
      <c r="F420" s="9"/>
    </row>
    <row r="421" spans="2:6" x14ac:dyDescent="0.2">
      <c r="B421" s="9"/>
      <c r="F421" s="9"/>
    </row>
    <row r="422" spans="2:6" x14ac:dyDescent="0.2">
      <c r="B422" s="9"/>
      <c r="F422" s="9"/>
    </row>
    <row r="423" spans="2:6" x14ac:dyDescent="0.2">
      <c r="B423" s="9"/>
      <c r="F423" s="9"/>
    </row>
    <row r="424" spans="2:6" x14ac:dyDescent="0.2">
      <c r="B424" s="9"/>
      <c r="F424" s="9"/>
    </row>
    <row r="425" spans="2:6" x14ac:dyDescent="0.2">
      <c r="B425" s="9"/>
      <c r="F425" s="9"/>
    </row>
    <row r="426" spans="2:6" x14ac:dyDescent="0.2">
      <c r="B426" s="9"/>
      <c r="F426" s="9"/>
    </row>
    <row r="427" spans="2:6" x14ac:dyDescent="0.2">
      <c r="B427" s="9"/>
      <c r="F427" s="9"/>
    </row>
    <row r="428" spans="2:6" x14ac:dyDescent="0.2">
      <c r="B428" s="9"/>
      <c r="F428" s="9"/>
    </row>
    <row r="429" spans="2:6" x14ac:dyDescent="0.2">
      <c r="B429" s="9"/>
      <c r="F429" s="9"/>
    </row>
    <row r="430" spans="2:6" x14ac:dyDescent="0.2">
      <c r="B430" s="9"/>
      <c r="F430" s="9"/>
    </row>
    <row r="431" spans="2:6" x14ac:dyDescent="0.2">
      <c r="B431" s="9"/>
      <c r="F431" s="9"/>
    </row>
    <row r="432" spans="2:6" x14ac:dyDescent="0.2">
      <c r="B432" s="9"/>
      <c r="F432" s="9"/>
    </row>
    <row r="433" spans="2:6" x14ac:dyDescent="0.2">
      <c r="B433" s="9"/>
      <c r="F433" s="9"/>
    </row>
    <row r="434" spans="2:6" x14ac:dyDescent="0.2">
      <c r="B434" s="9"/>
      <c r="F434" s="9"/>
    </row>
    <row r="435" spans="2:6" x14ac:dyDescent="0.2">
      <c r="B435" s="9"/>
      <c r="F435" s="9"/>
    </row>
    <row r="436" spans="2:6" x14ac:dyDescent="0.2">
      <c r="B436" s="9"/>
      <c r="F436" s="9"/>
    </row>
    <row r="437" spans="2:6" x14ac:dyDescent="0.2">
      <c r="B437" s="9"/>
      <c r="F437" s="9"/>
    </row>
    <row r="438" spans="2:6" x14ac:dyDescent="0.2">
      <c r="B438" s="9"/>
      <c r="F438" s="9"/>
    </row>
    <row r="439" spans="2:6" x14ac:dyDescent="0.2">
      <c r="B439" s="9"/>
      <c r="F439" s="9"/>
    </row>
    <row r="440" spans="2:6" x14ac:dyDescent="0.2">
      <c r="B440" s="9"/>
      <c r="F440" s="9"/>
    </row>
    <row r="441" spans="2:6" x14ac:dyDescent="0.2">
      <c r="B441" s="9"/>
      <c r="F441" s="9"/>
    </row>
    <row r="442" spans="2:6" x14ac:dyDescent="0.2">
      <c r="B442" s="9"/>
      <c r="F442" s="9"/>
    </row>
    <row r="443" spans="2:6" x14ac:dyDescent="0.2">
      <c r="B443" s="9"/>
      <c r="F443" s="9"/>
    </row>
    <row r="444" spans="2:6" x14ac:dyDescent="0.2">
      <c r="B444" s="9"/>
      <c r="F444" s="9"/>
    </row>
    <row r="445" spans="2:6" x14ac:dyDescent="0.2">
      <c r="B445" s="9"/>
      <c r="F445" s="9"/>
    </row>
    <row r="446" spans="2:6" x14ac:dyDescent="0.2">
      <c r="B446" s="9"/>
      <c r="F446" s="9"/>
    </row>
    <row r="447" spans="2:6" x14ac:dyDescent="0.2">
      <c r="B447" s="9"/>
      <c r="F447" s="9"/>
    </row>
    <row r="448" spans="2:6" x14ac:dyDescent="0.2">
      <c r="B448" s="9"/>
      <c r="F448" s="9"/>
    </row>
    <row r="449" spans="2:6" x14ac:dyDescent="0.2">
      <c r="B449" s="9"/>
      <c r="F449" s="9"/>
    </row>
    <row r="450" spans="2:6" x14ac:dyDescent="0.2">
      <c r="B450" s="9"/>
      <c r="F450" s="9"/>
    </row>
    <row r="451" spans="2:6" x14ac:dyDescent="0.2">
      <c r="B451" s="9"/>
      <c r="F451" s="9"/>
    </row>
    <row r="452" spans="2:6" x14ac:dyDescent="0.2">
      <c r="B452" s="9"/>
      <c r="F452" s="9"/>
    </row>
    <row r="453" spans="2:6" x14ac:dyDescent="0.2">
      <c r="B453" s="9"/>
      <c r="F453" s="9"/>
    </row>
    <row r="454" spans="2:6" x14ac:dyDescent="0.2">
      <c r="B454" s="9"/>
      <c r="F454" s="9"/>
    </row>
    <row r="455" spans="2:6" x14ac:dyDescent="0.2">
      <c r="B455" s="9"/>
      <c r="F455" s="9"/>
    </row>
    <row r="456" spans="2:6" x14ac:dyDescent="0.2">
      <c r="B456" s="9"/>
      <c r="F456" s="9"/>
    </row>
    <row r="457" spans="2:6" x14ac:dyDescent="0.2">
      <c r="B457" s="9"/>
      <c r="F457" s="9"/>
    </row>
    <row r="458" spans="2:6" x14ac:dyDescent="0.2">
      <c r="B458" s="9"/>
      <c r="F458" s="9"/>
    </row>
    <row r="459" spans="2:6" x14ac:dyDescent="0.2">
      <c r="B459" s="9"/>
      <c r="F459" s="9"/>
    </row>
    <row r="460" spans="2:6" x14ac:dyDescent="0.2">
      <c r="B460" s="9"/>
      <c r="F460" s="9"/>
    </row>
    <row r="461" spans="2:6" x14ac:dyDescent="0.2">
      <c r="B461" s="9"/>
      <c r="F461" s="9"/>
    </row>
    <row r="462" spans="2:6" x14ac:dyDescent="0.2">
      <c r="B462" s="9"/>
      <c r="F462" s="9"/>
    </row>
    <row r="463" spans="2:6" x14ac:dyDescent="0.2">
      <c r="B463" s="9"/>
      <c r="F463" s="9"/>
    </row>
    <row r="464" spans="2:6" x14ac:dyDescent="0.2">
      <c r="B464" s="9"/>
      <c r="F464" s="9"/>
    </row>
    <row r="465" spans="2:6" x14ac:dyDescent="0.2">
      <c r="B465" s="9"/>
      <c r="F465" s="9"/>
    </row>
    <row r="466" spans="2:6" x14ac:dyDescent="0.2">
      <c r="B466" s="9"/>
      <c r="F466" s="9"/>
    </row>
    <row r="467" spans="2:6" x14ac:dyDescent="0.2">
      <c r="B467" s="9"/>
      <c r="F467" s="9"/>
    </row>
    <row r="468" spans="2:6" x14ac:dyDescent="0.2">
      <c r="B468" s="9"/>
      <c r="F468" s="9"/>
    </row>
    <row r="469" spans="2:6" x14ac:dyDescent="0.2">
      <c r="B469" s="9"/>
      <c r="F469" s="9"/>
    </row>
    <row r="470" spans="2:6" x14ac:dyDescent="0.2">
      <c r="B470" s="9"/>
      <c r="F470" s="9"/>
    </row>
    <row r="471" spans="2:6" x14ac:dyDescent="0.2">
      <c r="B471" s="9"/>
      <c r="F471" s="9"/>
    </row>
    <row r="472" spans="2:6" x14ac:dyDescent="0.2">
      <c r="B472" s="9"/>
      <c r="F472" s="9"/>
    </row>
    <row r="473" spans="2:6" x14ac:dyDescent="0.2">
      <c r="B473" s="9"/>
      <c r="F473" s="9"/>
    </row>
    <row r="474" spans="2:6" x14ac:dyDescent="0.2">
      <c r="B474" s="9"/>
      <c r="F474" s="9"/>
    </row>
    <row r="475" spans="2:6" x14ac:dyDescent="0.2">
      <c r="B475" s="9"/>
      <c r="F475" s="9"/>
    </row>
    <row r="476" spans="2:6" x14ac:dyDescent="0.2">
      <c r="B476" s="9"/>
      <c r="F476" s="9"/>
    </row>
    <row r="477" spans="2:6" x14ac:dyDescent="0.2">
      <c r="B477" s="9"/>
      <c r="F477" s="9"/>
    </row>
    <row r="478" spans="2:6" x14ac:dyDescent="0.2">
      <c r="B478" s="9"/>
      <c r="F478" s="9"/>
    </row>
    <row r="479" spans="2:6" x14ac:dyDescent="0.2">
      <c r="B479" s="9"/>
      <c r="F479" s="9"/>
    </row>
    <row r="480" spans="2:6" x14ac:dyDescent="0.2">
      <c r="B480" s="9"/>
      <c r="F480" s="9"/>
    </row>
    <row r="481" spans="2:6" x14ac:dyDescent="0.2">
      <c r="B481" s="9"/>
      <c r="F481" s="9"/>
    </row>
    <row r="482" spans="2:6" x14ac:dyDescent="0.2">
      <c r="B482" s="9"/>
      <c r="F482" s="9"/>
    </row>
    <row r="483" spans="2:6" x14ac:dyDescent="0.2">
      <c r="B483" s="9"/>
      <c r="F483" s="9"/>
    </row>
    <row r="484" spans="2:6" x14ac:dyDescent="0.2">
      <c r="B484" s="9"/>
      <c r="F484" s="9"/>
    </row>
    <row r="485" spans="2:6" x14ac:dyDescent="0.2">
      <c r="B485" s="9"/>
      <c r="F485" s="9"/>
    </row>
    <row r="486" spans="2:6" x14ac:dyDescent="0.2">
      <c r="B486" s="9"/>
      <c r="F486" s="9"/>
    </row>
    <row r="487" spans="2:6" x14ac:dyDescent="0.2">
      <c r="B487" s="9"/>
      <c r="F487" s="9"/>
    </row>
    <row r="488" spans="2:6" x14ac:dyDescent="0.2">
      <c r="B488" s="9"/>
      <c r="F488" s="9"/>
    </row>
    <row r="489" spans="2:6" x14ac:dyDescent="0.2">
      <c r="B489" s="9"/>
      <c r="F489" s="9"/>
    </row>
    <row r="490" spans="2:6" x14ac:dyDescent="0.2">
      <c r="B490" s="9"/>
      <c r="F490" s="9"/>
    </row>
    <row r="491" spans="2:6" x14ac:dyDescent="0.2">
      <c r="B491" s="9"/>
      <c r="F491" s="9"/>
    </row>
    <row r="492" spans="2:6" x14ac:dyDescent="0.2">
      <c r="B492" s="9"/>
      <c r="F492" s="9"/>
    </row>
    <row r="493" spans="2:6" x14ac:dyDescent="0.2">
      <c r="B493" s="9"/>
      <c r="F493" s="9"/>
    </row>
    <row r="494" spans="2:6" x14ac:dyDescent="0.2">
      <c r="B494" s="9"/>
      <c r="F494" s="9"/>
    </row>
    <row r="495" spans="2:6" x14ac:dyDescent="0.2">
      <c r="B495" s="9"/>
      <c r="F495" s="9"/>
    </row>
    <row r="496" spans="2:6" x14ac:dyDescent="0.2">
      <c r="B496" s="9"/>
      <c r="F496" s="9"/>
    </row>
    <row r="497" spans="2:6" x14ac:dyDescent="0.2">
      <c r="B497" s="9"/>
      <c r="F497" s="9"/>
    </row>
    <row r="498" spans="2:6" x14ac:dyDescent="0.2">
      <c r="B498" s="9"/>
      <c r="F498" s="9"/>
    </row>
    <row r="499" spans="2:6" x14ac:dyDescent="0.2">
      <c r="B499" s="9"/>
      <c r="F499" s="9"/>
    </row>
    <row r="500" spans="2:6" x14ac:dyDescent="0.2">
      <c r="B500" s="9"/>
      <c r="F500" s="9"/>
    </row>
    <row r="501" spans="2:6" x14ac:dyDescent="0.2">
      <c r="B501" s="9"/>
      <c r="F501" s="9"/>
    </row>
    <row r="502" spans="2:6" x14ac:dyDescent="0.2">
      <c r="B502" s="9"/>
      <c r="F502" s="9"/>
    </row>
    <row r="503" spans="2:6" x14ac:dyDescent="0.2">
      <c r="B503" s="9"/>
      <c r="F503" s="9"/>
    </row>
    <row r="504" spans="2:6" x14ac:dyDescent="0.2">
      <c r="B504" s="9"/>
      <c r="F504" s="9"/>
    </row>
    <row r="505" spans="2:6" x14ac:dyDescent="0.2">
      <c r="B505" s="9"/>
      <c r="F505" s="9"/>
    </row>
    <row r="506" spans="2:6" x14ac:dyDescent="0.2">
      <c r="B506" s="9"/>
      <c r="F506" s="9"/>
    </row>
    <row r="507" spans="2:6" x14ac:dyDescent="0.2">
      <c r="B507" s="9"/>
      <c r="F507" s="9"/>
    </row>
    <row r="508" spans="2:6" x14ac:dyDescent="0.2">
      <c r="B508" s="9"/>
      <c r="F508" s="9"/>
    </row>
    <row r="509" spans="2:6" x14ac:dyDescent="0.2">
      <c r="B509" s="9"/>
      <c r="F509" s="9"/>
    </row>
    <row r="510" spans="2:6" x14ac:dyDescent="0.2">
      <c r="B510" s="9"/>
      <c r="F510" s="9"/>
    </row>
    <row r="511" spans="2:6" x14ac:dyDescent="0.2">
      <c r="B511" s="9"/>
      <c r="F511" s="9"/>
    </row>
    <row r="512" spans="2:6" x14ac:dyDescent="0.2">
      <c r="B512" s="9"/>
      <c r="F512" s="9"/>
    </row>
    <row r="513" spans="2:6" x14ac:dyDescent="0.2">
      <c r="B513" s="9"/>
      <c r="F513" s="9"/>
    </row>
    <row r="514" spans="2:6" x14ac:dyDescent="0.2">
      <c r="B514" s="9"/>
      <c r="F514" s="9"/>
    </row>
    <row r="515" spans="2:6" x14ac:dyDescent="0.2">
      <c r="B515" s="9"/>
      <c r="F515" s="9"/>
    </row>
    <row r="516" spans="2:6" x14ac:dyDescent="0.2">
      <c r="B516" s="9"/>
      <c r="F516" s="9"/>
    </row>
    <row r="517" spans="2:6" x14ac:dyDescent="0.2">
      <c r="B517" s="9"/>
      <c r="F517" s="9"/>
    </row>
    <row r="518" spans="2:6" x14ac:dyDescent="0.2">
      <c r="B518" s="9"/>
      <c r="F518" s="9"/>
    </row>
    <row r="519" spans="2:6" x14ac:dyDescent="0.2">
      <c r="B519" s="9"/>
      <c r="F519" s="9"/>
    </row>
    <row r="520" spans="2:6" x14ac:dyDescent="0.2">
      <c r="B520" s="9"/>
      <c r="F520" s="9"/>
    </row>
    <row r="521" spans="2:6" x14ac:dyDescent="0.2">
      <c r="B521" s="9"/>
      <c r="F521" s="9"/>
    </row>
    <row r="522" spans="2:6" x14ac:dyDescent="0.2">
      <c r="B522" s="9"/>
      <c r="F522" s="9"/>
    </row>
    <row r="523" spans="2:6" x14ac:dyDescent="0.2">
      <c r="B523" s="9"/>
      <c r="F523" s="9"/>
    </row>
    <row r="524" spans="2:6" x14ac:dyDescent="0.2">
      <c r="B524" s="9"/>
      <c r="F524" s="9"/>
    </row>
    <row r="525" spans="2:6" x14ac:dyDescent="0.2">
      <c r="B525" s="9"/>
      <c r="F525" s="9"/>
    </row>
    <row r="526" spans="2:6" x14ac:dyDescent="0.2">
      <c r="B526" s="9"/>
      <c r="F526" s="9"/>
    </row>
    <row r="527" spans="2:6" x14ac:dyDescent="0.2">
      <c r="B527" s="9"/>
      <c r="F527" s="9"/>
    </row>
    <row r="528" spans="2:6" x14ac:dyDescent="0.2">
      <c r="B528" s="9"/>
      <c r="F528" s="9"/>
    </row>
    <row r="529" spans="2:6" x14ac:dyDescent="0.2">
      <c r="B529" s="9"/>
      <c r="F529" s="9"/>
    </row>
    <row r="530" spans="2:6" x14ac:dyDescent="0.2">
      <c r="B530" s="9"/>
      <c r="F530" s="9"/>
    </row>
    <row r="531" spans="2:6" x14ac:dyDescent="0.2">
      <c r="B531" s="9"/>
      <c r="F531" s="9"/>
    </row>
    <row r="532" spans="2:6" x14ac:dyDescent="0.2">
      <c r="B532" s="9"/>
      <c r="F532" s="9"/>
    </row>
    <row r="533" spans="2:6" x14ac:dyDescent="0.2">
      <c r="B533" s="9"/>
      <c r="F533" s="9"/>
    </row>
    <row r="534" spans="2:6" x14ac:dyDescent="0.2">
      <c r="B534" s="9"/>
      <c r="F534" s="9"/>
    </row>
    <row r="535" spans="2:6" x14ac:dyDescent="0.2">
      <c r="B535" s="9"/>
      <c r="F535" s="9"/>
    </row>
    <row r="536" spans="2:6" x14ac:dyDescent="0.2">
      <c r="B536" s="9"/>
      <c r="F536" s="9"/>
    </row>
    <row r="537" spans="2:6" x14ac:dyDescent="0.2">
      <c r="B537" s="9"/>
      <c r="F537" s="9"/>
    </row>
    <row r="538" spans="2:6" x14ac:dyDescent="0.2">
      <c r="B538" s="9"/>
      <c r="F538" s="9"/>
    </row>
    <row r="539" spans="2:6" x14ac:dyDescent="0.2">
      <c r="B539" s="9"/>
      <c r="F539" s="9"/>
    </row>
    <row r="540" spans="2:6" x14ac:dyDescent="0.2">
      <c r="B540" s="9"/>
      <c r="F540" s="9"/>
    </row>
    <row r="541" spans="2:6" x14ac:dyDescent="0.2">
      <c r="B541" s="9"/>
      <c r="F541" s="9"/>
    </row>
    <row r="542" spans="2:6" x14ac:dyDescent="0.2">
      <c r="B542" s="9"/>
      <c r="F542" s="9"/>
    </row>
    <row r="543" spans="2:6" x14ac:dyDescent="0.2">
      <c r="B543" s="9"/>
      <c r="F543" s="9"/>
    </row>
    <row r="544" spans="2:6" x14ac:dyDescent="0.2">
      <c r="B544" s="9"/>
      <c r="F544" s="9"/>
    </row>
    <row r="545" spans="2:6" x14ac:dyDescent="0.2">
      <c r="B545" s="9"/>
      <c r="F545" s="9"/>
    </row>
    <row r="546" spans="2:6" x14ac:dyDescent="0.2">
      <c r="B546" s="9"/>
      <c r="F546" s="9"/>
    </row>
    <row r="547" spans="2:6" x14ac:dyDescent="0.2">
      <c r="B547" s="9"/>
      <c r="F547" s="9"/>
    </row>
    <row r="548" spans="2:6" x14ac:dyDescent="0.2">
      <c r="B548" s="9"/>
      <c r="F548" s="9"/>
    </row>
    <row r="549" spans="2:6" x14ac:dyDescent="0.2">
      <c r="B549" s="9"/>
      <c r="F549" s="9"/>
    </row>
    <row r="550" spans="2:6" x14ac:dyDescent="0.2">
      <c r="B550" s="9"/>
      <c r="F550" s="9"/>
    </row>
    <row r="551" spans="2:6" x14ac:dyDescent="0.2">
      <c r="B551" s="9"/>
      <c r="F551" s="9"/>
    </row>
    <row r="552" spans="2:6" x14ac:dyDescent="0.2">
      <c r="B552" s="9"/>
      <c r="F552" s="9"/>
    </row>
    <row r="553" spans="2:6" x14ac:dyDescent="0.2">
      <c r="B553" s="9"/>
      <c r="F553" s="9"/>
    </row>
    <row r="554" spans="2:6" x14ac:dyDescent="0.2">
      <c r="B554" s="9"/>
      <c r="F554" s="9"/>
    </row>
    <row r="555" spans="2:6" x14ac:dyDescent="0.2">
      <c r="B555" s="9"/>
      <c r="F555" s="9"/>
    </row>
    <row r="556" spans="2:6" x14ac:dyDescent="0.2">
      <c r="B556" s="9"/>
      <c r="F556" s="9"/>
    </row>
    <row r="557" spans="2:6" x14ac:dyDescent="0.2">
      <c r="B557" s="9"/>
      <c r="F557" s="9"/>
    </row>
    <row r="558" spans="2:6" x14ac:dyDescent="0.2">
      <c r="B558" s="9"/>
      <c r="F558" s="9"/>
    </row>
    <row r="559" spans="2:6" x14ac:dyDescent="0.2">
      <c r="B559" s="9"/>
      <c r="F559" s="9"/>
    </row>
    <row r="560" spans="2:6" x14ac:dyDescent="0.2">
      <c r="B560" s="9"/>
      <c r="F560" s="9"/>
    </row>
    <row r="561" spans="2:6" x14ac:dyDescent="0.2">
      <c r="B561" s="9"/>
      <c r="F561" s="9"/>
    </row>
    <row r="562" spans="2:6" x14ac:dyDescent="0.2">
      <c r="B562" s="9"/>
      <c r="F562" s="9"/>
    </row>
    <row r="563" spans="2:6" x14ac:dyDescent="0.2">
      <c r="B563" s="9"/>
      <c r="F563" s="9"/>
    </row>
    <row r="564" spans="2:6" x14ac:dyDescent="0.2">
      <c r="B564" s="9"/>
      <c r="F564" s="9"/>
    </row>
    <row r="565" spans="2:6" x14ac:dyDescent="0.2">
      <c r="B565" s="9"/>
      <c r="F565" s="9"/>
    </row>
    <row r="566" spans="2:6" x14ac:dyDescent="0.2">
      <c r="B566" s="9"/>
      <c r="F566" s="9"/>
    </row>
    <row r="567" spans="2:6" x14ac:dyDescent="0.2">
      <c r="B567" s="9"/>
      <c r="F567" s="9"/>
    </row>
    <row r="568" spans="2:6" x14ac:dyDescent="0.2">
      <c r="B568" s="9"/>
      <c r="F568" s="9"/>
    </row>
    <row r="569" spans="2:6" x14ac:dyDescent="0.2">
      <c r="B569" s="9"/>
      <c r="F569" s="9"/>
    </row>
    <row r="570" spans="2:6" x14ac:dyDescent="0.2">
      <c r="B570" s="9"/>
      <c r="F570" s="9"/>
    </row>
    <row r="571" spans="2:6" x14ac:dyDescent="0.2">
      <c r="B571" s="9"/>
      <c r="F571" s="9"/>
    </row>
    <row r="572" spans="2:6" x14ac:dyDescent="0.2">
      <c r="B572" s="9"/>
      <c r="F572" s="9"/>
    </row>
    <row r="573" spans="2:6" x14ac:dyDescent="0.2">
      <c r="B573" s="9"/>
      <c r="F573" s="9"/>
    </row>
    <row r="574" spans="2:6" x14ac:dyDescent="0.2">
      <c r="B574" s="9"/>
      <c r="F574" s="9"/>
    </row>
    <row r="575" spans="2:6" x14ac:dyDescent="0.2">
      <c r="B575" s="9"/>
      <c r="F575" s="9"/>
    </row>
    <row r="576" spans="2:6" x14ac:dyDescent="0.2">
      <c r="B576" s="9"/>
      <c r="F576" s="9"/>
    </row>
    <row r="577" spans="2:6" x14ac:dyDescent="0.2">
      <c r="B577" s="9"/>
      <c r="F577" s="9"/>
    </row>
    <row r="578" spans="2:6" x14ac:dyDescent="0.2">
      <c r="B578" s="9"/>
      <c r="F578" s="9"/>
    </row>
    <row r="579" spans="2:6" x14ac:dyDescent="0.2">
      <c r="B579" s="9"/>
      <c r="F579" s="9"/>
    </row>
    <row r="580" spans="2:6" x14ac:dyDescent="0.2">
      <c r="B580" s="9"/>
      <c r="F580" s="9"/>
    </row>
    <row r="581" spans="2:6" x14ac:dyDescent="0.2">
      <c r="B581" s="9"/>
      <c r="F581" s="9"/>
    </row>
    <row r="582" spans="2:6" x14ac:dyDescent="0.2">
      <c r="B582" s="9"/>
      <c r="F582" s="9"/>
    </row>
    <row r="583" spans="2:6" x14ac:dyDescent="0.2">
      <c r="B583" s="9"/>
      <c r="F583" s="9"/>
    </row>
    <row r="584" spans="2:6" x14ac:dyDescent="0.2">
      <c r="B584" s="9"/>
      <c r="F584" s="9"/>
    </row>
    <row r="585" spans="2:6" x14ac:dyDescent="0.2">
      <c r="B585" s="9"/>
      <c r="F585" s="9"/>
    </row>
    <row r="586" spans="2:6" x14ac:dyDescent="0.2">
      <c r="B586" s="9"/>
      <c r="F586" s="9"/>
    </row>
    <row r="587" spans="2:6" x14ac:dyDescent="0.2">
      <c r="B587" s="9"/>
      <c r="F587" s="9"/>
    </row>
    <row r="588" spans="2:6" x14ac:dyDescent="0.2">
      <c r="B588" s="9"/>
      <c r="F588" s="9"/>
    </row>
    <row r="589" spans="2:6" x14ac:dyDescent="0.2">
      <c r="B589" s="9"/>
      <c r="F589" s="9"/>
    </row>
    <row r="590" spans="2:6" x14ac:dyDescent="0.2">
      <c r="B590" s="9"/>
      <c r="F590" s="9"/>
    </row>
    <row r="591" spans="2:6" x14ac:dyDescent="0.2">
      <c r="B591" s="9"/>
      <c r="F591" s="9"/>
    </row>
    <row r="592" spans="2:6" x14ac:dyDescent="0.2">
      <c r="B592" s="9"/>
      <c r="F592" s="9"/>
    </row>
    <row r="593" spans="2:6" x14ac:dyDescent="0.2">
      <c r="B593" s="9"/>
      <c r="F593" s="9"/>
    </row>
    <row r="594" spans="2:6" x14ac:dyDescent="0.2">
      <c r="B594" s="9"/>
      <c r="F594" s="9"/>
    </row>
    <row r="595" spans="2:6" x14ac:dyDescent="0.2">
      <c r="B595" s="9"/>
      <c r="F595" s="9"/>
    </row>
    <row r="596" spans="2:6" x14ac:dyDescent="0.2">
      <c r="B596" s="9"/>
      <c r="F596" s="9"/>
    </row>
    <row r="597" spans="2:6" x14ac:dyDescent="0.2">
      <c r="B597" s="9"/>
      <c r="F597" s="9"/>
    </row>
    <row r="598" spans="2:6" x14ac:dyDescent="0.2">
      <c r="B598" s="9"/>
      <c r="F598" s="9"/>
    </row>
    <row r="599" spans="2:6" x14ac:dyDescent="0.2">
      <c r="B599" s="9"/>
      <c r="F599" s="9"/>
    </row>
    <row r="600" spans="2:6" x14ac:dyDescent="0.2">
      <c r="B600" s="9"/>
      <c r="F600" s="9"/>
    </row>
    <row r="601" spans="2:6" x14ac:dyDescent="0.2">
      <c r="B601" s="9"/>
      <c r="F601" s="9"/>
    </row>
    <row r="602" spans="2:6" x14ac:dyDescent="0.2">
      <c r="B602" s="9"/>
      <c r="F602" s="9"/>
    </row>
    <row r="603" spans="2:6" x14ac:dyDescent="0.2">
      <c r="B603" s="9"/>
      <c r="F603" s="9"/>
    </row>
    <row r="604" spans="2:6" x14ac:dyDescent="0.2">
      <c r="B604" s="9"/>
      <c r="F604" s="9"/>
    </row>
    <row r="605" spans="2:6" x14ac:dyDescent="0.2">
      <c r="B605" s="9"/>
      <c r="F605" s="9"/>
    </row>
    <row r="606" spans="2:6" x14ac:dyDescent="0.2">
      <c r="B606" s="9"/>
      <c r="F606" s="9"/>
    </row>
    <row r="607" spans="2:6" x14ac:dyDescent="0.2">
      <c r="B607" s="9"/>
      <c r="F607" s="9"/>
    </row>
    <row r="608" spans="2:6" x14ac:dyDescent="0.2">
      <c r="B608" s="9"/>
      <c r="F608" s="9"/>
    </row>
    <row r="609" spans="2:6" x14ac:dyDescent="0.2">
      <c r="B609" s="9"/>
      <c r="F609" s="9"/>
    </row>
    <row r="610" spans="2:6" x14ac:dyDescent="0.2">
      <c r="B610" s="9"/>
      <c r="F610" s="9"/>
    </row>
    <row r="611" spans="2:6" x14ac:dyDescent="0.2">
      <c r="B611" s="9"/>
      <c r="F611" s="9"/>
    </row>
    <row r="612" spans="2:6" x14ac:dyDescent="0.2">
      <c r="B612" s="9"/>
      <c r="F612" s="9"/>
    </row>
    <row r="613" spans="2:6" x14ac:dyDescent="0.2">
      <c r="B613" s="9"/>
      <c r="F613" s="9"/>
    </row>
    <row r="614" spans="2:6" x14ac:dyDescent="0.2">
      <c r="B614" s="9"/>
      <c r="F614" s="9"/>
    </row>
    <row r="615" spans="2:6" x14ac:dyDescent="0.2">
      <c r="B615" s="9"/>
      <c r="F615" s="9"/>
    </row>
    <row r="616" spans="2:6" x14ac:dyDescent="0.2">
      <c r="B616" s="9"/>
      <c r="F616" s="9"/>
    </row>
    <row r="617" spans="2:6" x14ac:dyDescent="0.2">
      <c r="B617" s="9"/>
      <c r="F617" s="9"/>
    </row>
    <row r="618" spans="2:6" x14ac:dyDescent="0.2">
      <c r="B618" s="9"/>
      <c r="F618" s="9"/>
    </row>
    <row r="619" spans="2:6" x14ac:dyDescent="0.2">
      <c r="B619" s="9"/>
      <c r="F619" s="9"/>
    </row>
    <row r="620" spans="2:6" x14ac:dyDescent="0.2">
      <c r="B620" s="9"/>
      <c r="F620" s="9"/>
    </row>
    <row r="621" spans="2:6" x14ac:dyDescent="0.2">
      <c r="B621" s="9"/>
      <c r="F621" s="9"/>
    </row>
    <row r="622" spans="2:6" x14ac:dyDescent="0.2">
      <c r="B622" s="9"/>
      <c r="F622" s="9"/>
    </row>
    <row r="623" spans="2:6" x14ac:dyDescent="0.2">
      <c r="B623" s="9"/>
      <c r="F623" s="9"/>
    </row>
    <row r="624" spans="2:6" x14ac:dyDescent="0.2">
      <c r="B624" s="9"/>
      <c r="F624" s="9"/>
    </row>
    <row r="625" spans="2:6" x14ac:dyDescent="0.2">
      <c r="B625" s="9"/>
      <c r="F625" s="9"/>
    </row>
    <row r="626" spans="2:6" x14ac:dyDescent="0.2">
      <c r="B626" s="9"/>
      <c r="F626" s="9"/>
    </row>
    <row r="627" spans="2:6" x14ac:dyDescent="0.2">
      <c r="B627" s="9"/>
      <c r="F627" s="9"/>
    </row>
    <row r="628" spans="2:6" x14ac:dyDescent="0.2">
      <c r="B628" s="9"/>
      <c r="F628" s="9"/>
    </row>
    <row r="629" spans="2:6" x14ac:dyDescent="0.2">
      <c r="B629" s="9"/>
      <c r="F629" s="9"/>
    </row>
    <row r="630" spans="2:6" x14ac:dyDescent="0.2">
      <c r="B630" s="9"/>
      <c r="F630" s="9"/>
    </row>
    <row r="631" spans="2:6" x14ac:dyDescent="0.2">
      <c r="B631" s="9"/>
      <c r="F631" s="9"/>
    </row>
    <row r="632" spans="2:6" x14ac:dyDescent="0.2">
      <c r="B632" s="9"/>
      <c r="F632" s="9"/>
    </row>
    <row r="633" spans="2:6" x14ac:dyDescent="0.2">
      <c r="B633" s="9"/>
      <c r="F633" s="9"/>
    </row>
    <row r="634" spans="2:6" x14ac:dyDescent="0.2">
      <c r="B634" s="9"/>
      <c r="F634" s="9"/>
    </row>
    <row r="635" spans="2:6" x14ac:dyDescent="0.2">
      <c r="B635" s="9"/>
      <c r="F635" s="9"/>
    </row>
    <row r="636" spans="2:6" x14ac:dyDescent="0.2">
      <c r="B636" s="9"/>
      <c r="F636" s="9"/>
    </row>
    <row r="637" spans="2:6" x14ac:dyDescent="0.2">
      <c r="B637" s="9"/>
      <c r="F637" s="9"/>
    </row>
    <row r="638" spans="2:6" x14ac:dyDescent="0.2">
      <c r="B638" s="9"/>
      <c r="F638" s="9"/>
    </row>
    <row r="639" spans="2:6" x14ac:dyDescent="0.2">
      <c r="B639" s="9"/>
      <c r="F639" s="9"/>
    </row>
    <row r="640" spans="2:6" x14ac:dyDescent="0.2">
      <c r="B640" s="9"/>
      <c r="F640" s="9"/>
    </row>
    <row r="641" spans="2:6" x14ac:dyDescent="0.2">
      <c r="B641" s="9"/>
      <c r="F641" s="9"/>
    </row>
    <row r="642" spans="2:6" x14ac:dyDescent="0.2">
      <c r="B642" s="9"/>
      <c r="F642" s="9"/>
    </row>
    <row r="643" spans="2:6" x14ac:dyDescent="0.2">
      <c r="B643" s="9"/>
      <c r="F643" s="9"/>
    </row>
    <row r="644" spans="2:6" x14ac:dyDescent="0.2">
      <c r="B644" s="9"/>
      <c r="F644" s="9"/>
    </row>
    <row r="645" spans="2:6" x14ac:dyDescent="0.2">
      <c r="B645" s="9"/>
      <c r="F645" s="9"/>
    </row>
    <row r="646" spans="2:6" x14ac:dyDescent="0.2">
      <c r="B646" s="9"/>
      <c r="F646" s="9"/>
    </row>
    <row r="647" spans="2:6" x14ac:dyDescent="0.2">
      <c r="B647" s="9"/>
      <c r="F647" s="9"/>
    </row>
    <row r="648" spans="2:6" x14ac:dyDescent="0.2">
      <c r="B648" s="9"/>
      <c r="F648" s="9"/>
    </row>
    <row r="649" spans="2:6" x14ac:dyDescent="0.2">
      <c r="B649" s="9"/>
      <c r="F649" s="9"/>
    </row>
    <row r="650" spans="2:6" x14ac:dyDescent="0.2">
      <c r="B650" s="9"/>
      <c r="F650" s="9"/>
    </row>
    <row r="651" spans="2:6" x14ac:dyDescent="0.2">
      <c r="B651" s="9"/>
      <c r="F651" s="9"/>
    </row>
    <row r="652" spans="2:6" x14ac:dyDescent="0.2">
      <c r="B652" s="9"/>
      <c r="F652" s="9"/>
    </row>
    <row r="653" spans="2:6" x14ac:dyDescent="0.2">
      <c r="B653" s="9"/>
      <c r="F653" s="9"/>
    </row>
    <row r="654" spans="2:6" x14ac:dyDescent="0.2">
      <c r="B654" s="9"/>
      <c r="F654" s="9"/>
    </row>
    <row r="655" spans="2:6" x14ac:dyDescent="0.2">
      <c r="B655" s="9"/>
      <c r="F655" s="9"/>
    </row>
    <row r="656" spans="2:6" x14ac:dyDescent="0.2">
      <c r="B656" s="9"/>
      <c r="F656" s="9"/>
    </row>
    <row r="657" spans="2:6" x14ac:dyDescent="0.2">
      <c r="B657" s="9"/>
      <c r="F657" s="9"/>
    </row>
    <row r="658" spans="2:6" x14ac:dyDescent="0.2">
      <c r="B658" s="9"/>
      <c r="F658" s="9"/>
    </row>
    <row r="659" spans="2:6" x14ac:dyDescent="0.2">
      <c r="B659" s="9"/>
      <c r="F659" s="9"/>
    </row>
    <row r="660" spans="2:6" x14ac:dyDescent="0.2">
      <c r="B660" s="9"/>
      <c r="F660" s="9"/>
    </row>
    <row r="661" spans="2:6" x14ac:dyDescent="0.2">
      <c r="B661" s="9"/>
      <c r="F661" s="9"/>
    </row>
    <row r="662" spans="2:6" x14ac:dyDescent="0.2">
      <c r="B662" s="9"/>
      <c r="F662" s="9"/>
    </row>
    <row r="663" spans="2:6" x14ac:dyDescent="0.2">
      <c r="B663" s="9"/>
      <c r="F663" s="9"/>
    </row>
    <row r="664" spans="2:6" x14ac:dyDescent="0.2">
      <c r="B664" s="9"/>
      <c r="F664" s="9"/>
    </row>
    <row r="665" spans="2:6" x14ac:dyDescent="0.2">
      <c r="B665" s="9"/>
      <c r="F665" s="9"/>
    </row>
    <row r="666" spans="2:6" x14ac:dyDescent="0.2">
      <c r="B666" s="9"/>
      <c r="F666" s="9"/>
    </row>
    <row r="667" spans="2:6" x14ac:dyDescent="0.2">
      <c r="B667" s="9"/>
      <c r="F667" s="9"/>
    </row>
    <row r="668" spans="2:6" x14ac:dyDescent="0.2">
      <c r="B668" s="9"/>
      <c r="F668" s="9"/>
    </row>
    <row r="669" spans="2:6" x14ac:dyDescent="0.2">
      <c r="B669" s="9"/>
      <c r="F669" s="9"/>
    </row>
    <row r="670" spans="2:6" x14ac:dyDescent="0.2">
      <c r="B670" s="9"/>
      <c r="F670" s="9"/>
    </row>
    <row r="671" spans="2:6" x14ac:dyDescent="0.2">
      <c r="B671" s="9"/>
      <c r="F671" s="9"/>
    </row>
    <row r="672" spans="2:6" x14ac:dyDescent="0.2">
      <c r="B672" s="9"/>
      <c r="F672" s="9"/>
    </row>
    <row r="673" spans="2:6" x14ac:dyDescent="0.2">
      <c r="B673" s="9"/>
      <c r="F673" s="9"/>
    </row>
    <row r="674" spans="2:6" x14ac:dyDescent="0.2">
      <c r="B674" s="9"/>
      <c r="F674" s="9"/>
    </row>
    <row r="675" spans="2:6" x14ac:dyDescent="0.2">
      <c r="B675" s="9"/>
      <c r="F675" s="9"/>
    </row>
    <row r="676" spans="2:6" x14ac:dyDescent="0.2">
      <c r="B676" s="9"/>
      <c r="F676" s="9"/>
    </row>
    <row r="677" spans="2:6" x14ac:dyDescent="0.2">
      <c r="B677" s="9"/>
      <c r="F677" s="9"/>
    </row>
    <row r="678" spans="2:6" x14ac:dyDescent="0.2">
      <c r="B678" s="9"/>
      <c r="F678" s="9"/>
    </row>
    <row r="679" spans="2:6" x14ac:dyDescent="0.2">
      <c r="B679" s="9"/>
      <c r="F679" s="9"/>
    </row>
    <row r="680" spans="2:6" x14ac:dyDescent="0.2">
      <c r="B680" s="9"/>
      <c r="F680" s="9"/>
    </row>
    <row r="681" spans="2:6" x14ac:dyDescent="0.2">
      <c r="B681" s="9"/>
      <c r="F681" s="9"/>
    </row>
    <row r="682" spans="2:6" x14ac:dyDescent="0.2">
      <c r="B682" s="9"/>
      <c r="F682" s="9"/>
    </row>
    <row r="683" spans="2:6" x14ac:dyDescent="0.2">
      <c r="B683" s="9"/>
      <c r="F683" s="9"/>
    </row>
    <row r="684" spans="2:6" x14ac:dyDescent="0.2">
      <c r="B684" s="9"/>
      <c r="F684" s="9"/>
    </row>
    <row r="685" spans="2:6" x14ac:dyDescent="0.2">
      <c r="B685" s="9"/>
      <c r="F685" s="9"/>
    </row>
    <row r="686" spans="2:6" x14ac:dyDescent="0.2">
      <c r="B686" s="9"/>
      <c r="F686" s="9"/>
    </row>
    <row r="687" spans="2:6" x14ac:dyDescent="0.2">
      <c r="B687" s="9"/>
      <c r="F687" s="9"/>
    </row>
    <row r="688" spans="2:6" x14ac:dyDescent="0.2">
      <c r="B688" s="9"/>
      <c r="F688" s="9"/>
    </row>
    <row r="689" spans="2:6" x14ac:dyDescent="0.2">
      <c r="B689" s="9"/>
      <c r="F689" s="9"/>
    </row>
    <row r="690" spans="2:6" x14ac:dyDescent="0.2">
      <c r="B690" s="9"/>
      <c r="F690" s="9"/>
    </row>
    <row r="691" spans="2:6" x14ac:dyDescent="0.2">
      <c r="B691" s="9"/>
      <c r="F691" s="9"/>
    </row>
    <row r="692" spans="2:6" x14ac:dyDescent="0.2">
      <c r="B692" s="9"/>
      <c r="F692" s="9"/>
    </row>
    <row r="693" spans="2:6" x14ac:dyDescent="0.2">
      <c r="B693" s="9"/>
      <c r="F693" s="9"/>
    </row>
    <row r="694" spans="2:6" x14ac:dyDescent="0.2">
      <c r="B694" s="9"/>
      <c r="F694" s="9"/>
    </row>
    <row r="695" spans="2:6" x14ac:dyDescent="0.2">
      <c r="B695" s="9"/>
      <c r="F695" s="9"/>
    </row>
    <row r="696" spans="2:6" x14ac:dyDescent="0.2">
      <c r="B696" s="9"/>
      <c r="F696" s="9"/>
    </row>
    <row r="697" spans="2:6" x14ac:dyDescent="0.2">
      <c r="B697" s="9"/>
      <c r="F697" s="9"/>
    </row>
    <row r="698" spans="2:6" x14ac:dyDescent="0.2">
      <c r="B698" s="9"/>
      <c r="F698" s="9"/>
    </row>
    <row r="699" spans="2:6" x14ac:dyDescent="0.2">
      <c r="B699" s="9"/>
      <c r="F699" s="9"/>
    </row>
    <row r="700" spans="2:6" x14ac:dyDescent="0.2">
      <c r="B700" s="9"/>
      <c r="F700" s="9"/>
    </row>
    <row r="701" spans="2:6" x14ac:dyDescent="0.2">
      <c r="B701" s="9"/>
      <c r="F701" s="9"/>
    </row>
    <row r="702" spans="2:6" x14ac:dyDescent="0.2">
      <c r="B702" s="9"/>
      <c r="F702" s="9"/>
    </row>
    <row r="703" spans="2:6" x14ac:dyDescent="0.2">
      <c r="B703" s="9"/>
      <c r="F703" s="9"/>
    </row>
    <row r="704" spans="2:6" x14ac:dyDescent="0.2">
      <c r="B704" s="9"/>
      <c r="F704" s="9"/>
    </row>
    <row r="705" spans="2:6" x14ac:dyDescent="0.2">
      <c r="B705" s="9"/>
      <c r="F705" s="9"/>
    </row>
    <row r="706" spans="2:6" x14ac:dyDescent="0.2">
      <c r="B706" s="9"/>
      <c r="F706" s="9"/>
    </row>
    <row r="707" spans="2:6" x14ac:dyDescent="0.2">
      <c r="B707" s="9"/>
      <c r="F707" s="9"/>
    </row>
    <row r="708" spans="2:6" x14ac:dyDescent="0.2">
      <c r="B708" s="9"/>
      <c r="F708" s="9"/>
    </row>
    <row r="709" spans="2:6" x14ac:dyDescent="0.2">
      <c r="B709" s="9"/>
      <c r="F709" s="9"/>
    </row>
    <row r="710" spans="2:6" x14ac:dyDescent="0.2">
      <c r="B710" s="9"/>
      <c r="F710" s="9"/>
    </row>
    <row r="711" spans="2:6" x14ac:dyDescent="0.2">
      <c r="B711" s="9"/>
      <c r="F711" s="9"/>
    </row>
    <row r="712" spans="2:6" x14ac:dyDescent="0.2">
      <c r="B712" s="9"/>
      <c r="F712" s="9"/>
    </row>
    <row r="713" spans="2:6" x14ac:dyDescent="0.2">
      <c r="B713" s="9"/>
      <c r="F713" s="9"/>
    </row>
    <row r="714" spans="2:6" x14ac:dyDescent="0.2">
      <c r="B714" s="9"/>
      <c r="F714" s="9"/>
    </row>
    <row r="715" spans="2:6" x14ac:dyDescent="0.2">
      <c r="B715" s="9"/>
      <c r="F715" s="9"/>
    </row>
    <row r="716" spans="2:6" x14ac:dyDescent="0.2">
      <c r="B716" s="9"/>
      <c r="F716" s="9"/>
    </row>
    <row r="717" spans="2:6" x14ac:dyDescent="0.2">
      <c r="B717" s="9"/>
      <c r="F717" s="9"/>
    </row>
    <row r="718" spans="2:6" x14ac:dyDescent="0.2">
      <c r="B718" s="9"/>
      <c r="F718" s="9"/>
    </row>
    <row r="719" spans="2:6" x14ac:dyDescent="0.2">
      <c r="B719" s="9"/>
      <c r="F719" s="9"/>
    </row>
    <row r="720" spans="2:6" x14ac:dyDescent="0.2">
      <c r="B720" s="9"/>
      <c r="F720" s="9"/>
    </row>
    <row r="721" spans="2:6" x14ac:dyDescent="0.2">
      <c r="B721" s="9"/>
      <c r="F721" s="9"/>
    </row>
    <row r="722" spans="2:6" x14ac:dyDescent="0.2">
      <c r="B722" s="9"/>
      <c r="F722" s="9"/>
    </row>
    <row r="723" spans="2:6" x14ac:dyDescent="0.2">
      <c r="B723" s="9"/>
      <c r="F723" s="9"/>
    </row>
    <row r="724" spans="2:6" x14ac:dyDescent="0.2">
      <c r="B724" s="9"/>
      <c r="F724" s="9"/>
    </row>
    <row r="725" spans="2:6" x14ac:dyDescent="0.2">
      <c r="B725" s="9"/>
      <c r="F725" s="9"/>
    </row>
    <row r="726" spans="2:6" x14ac:dyDescent="0.2">
      <c r="B726" s="9"/>
      <c r="F726" s="9"/>
    </row>
    <row r="727" spans="2:6" x14ac:dyDescent="0.2">
      <c r="B727" s="9"/>
      <c r="F727" s="9"/>
    </row>
    <row r="728" spans="2:6" x14ac:dyDescent="0.2">
      <c r="B728" s="9"/>
      <c r="F728" s="9"/>
    </row>
    <row r="729" spans="2:6" x14ac:dyDescent="0.2">
      <c r="B729" s="9"/>
      <c r="F729" s="9"/>
    </row>
    <row r="730" spans="2:6" x14ac:dyDescent="0.2">
      <c r="B730" s="9"/>
      <c r="F730" s="9"/>
    </row>
    <row r="731" spans="2:6" x14ac:dyDescent="0.2">
      <c r="B731" s="9"/>
      <c r="F731" s="9"/>
    </row>
    <row r="732" spans="2:6" x14ac:dyDescent="0.2">
      <c r="B732" s="9"/>
      <c r="F732" s="9"/>
    </row>
    <row r="733" spans="2:6" x14ac:dyDescent="0.2">
      <c r="B733" s="9"/>
      <c r="F733" s="9"/>
    </row>
    <row r="734" spans="2:6" x14ac:dyDescent="0.2">
      <c r="B734" s="9"/>
      <c r="F734" s="9"/>
    </row>
    <row r="735" spans="2:6" x14ac:dyDescent="0.2">
      <c r="B735" s="9"/>
      <c r="F735" s="9"/>
    </row>
    <row r="736" spans="2:6" x14ac:dyDescent="0.2">
      <c r="B736" s="9"/>
      <c r="F736" s="9"/>
    </row>
    <row r="737" spans="2:6" x14ac:dyDescent="0.2">
      <c r="B737" s="9"/>
      <c r="F737" s="9"/>
    </row>
    <row r="738" spans="2:6" x14ac:dyDescent="0.2">
      <c r="B738" s="9"/>
      <c r="F738" s="9"/>
    </row>
    <row r="739" spans="2:6" x14ac:dyDescent="0.2">
      <c r="B739" s="9"/>
      <c r="F739" s="9"/>
    </row>
    <row r="740" spans="2:6" x14ac:dyDescent="0.2">
      <c r="B740" s="9"/>
      <c r="F740" s="9"/>
    </row>
    <row r="741" spans="2:6" x14ac:dyDescent="0.2">
      <c r="B741" s="9"/>
      <c r="F741" s="9"/>
    </row>
    <row r="742" spans="2:6" x14ac:dyDescent="0.2">
      <c r="B742" s="9"/>
      <c r="F742" s="9"/>
    </row>
    <row r="743" spans="2:6" x14ac:dyDescent="0.2">
      <c r="B743" s="9"/>
      <c r="F743" s="9"/>
    </row>
    <row r="744" spans="2:6" x14ac:dyDescent="0.2">
      <c r="B744" s="9"/>
      <c r="F744" s="9"/>
    </row>
    <row r="745" spans="2:6" x14ac:dyDescent="0.2">
      <c r="B745" s="9"/>
      <c r="F745" s="9"/>
    </row>
    <row r="746" spans="2:6" x14ac:dyDescent="0.2">
      <c r="B746" s="9"/>
      <c r="F746" s="9"/>
    </row>
    <row r="747" spans="2:6" x14ac:dyDescent="0.2">
      <c r="B747" s="9"/>
      <c r="F747" s="9"/>
    </row>
    <row r="748" spans="2:6" x14ac:dyDescent="0.2">
      <c r="B748" s="9"/>
      <c r="F748" s="9"/>
    </row>
    <row r="749" spans="2:6" x14ac:dyDescent="0.2">
      <c r="B749" s="9"/>
      <c r="F749" s="9"/>
    </row>
    <row r="750" spans="2:6" x14ac:dyDescent="0.2">
      <c r="B750" s="9"/>
      <c r="F750" s="9"/>
    </row>
    <row r="751" spans="2:6" x14ac:dyDescent="0.2">
      <c r="B751" s="9"/>
      <c r="F751" s="9"/>
    </row>
    <row r="752" spans="2:6" x14ac:dyDescent="0.2">
      <c r="B752" s="9"/>
      <c r="F752" s="9"/>
    </row>
    <row r="753" spans="2:6" x14ac:dyDescent="0.2">
      <c r="B753" s="9"/>
      <c r="F753" s="9"/>
    </row>
    <row r="754" spans="2:6" x14ac:dyDescent="0.2">
      <c r="B754" s="9"/>
      <c r="F754" s="9"/>
    </row>
    <row r="755" spans="2:6" x14ac:dyDescent="0.2">
      <c r="B755" s="9"/>
      <c r="F755" s="9"/>
    </row>
    <row r="756" spans="2:6" x14ac:dyDescent="0.2">
      <c r="B756" s="9"/>
      <c r="F756" s="9"/>
    </row>
    <row r="757" spans="2:6" x14ac:dyDescent="0.2">
      <c r="B757" s="9"/>
      <c r="F757" s="9"/>
    </row>
    <row r="758" spans="2:6" x14ac:dyDescent="0.2">
      <c r="B758" s="9"/>
      <c r="F758" s="9"/>
    </row>
    <row r="759" spans="2:6" x14ac:dyDescent="0.2">
      <c r="B759" s="9"/>
      <c r="F759" s="9"/>
    </row>
    <row r="760" spans="2:6" x14ac:dyDescent="0.2">
      <c r="B760" s="9"/>
      <c r="F760" s="9"/>
    </row>
    <row r="761" spans="2:6" x14ac:dyDescent="0.2">
      <c r="B761" s="9"/>
      <c r="F761" s="9"/>
    </row>
    <row r="762" spans="2:6" x14ac:dyDescent="0.2">
      <c r="B762" s="9"/>
      <c r="F762" s="9"/>
    </row>
    <row r="763" spans="2:6" x14ac:dyDescent="0.2">
      <c r="B763" s="9"/>
      <c r="F763" s="9"/>
    </row>
    <row r="764" spans="2:6" x14ac:dyDescent="0.2">
      <c r="B764" s="9"/>
      <c r="F764" s="9"/>
    </row>
    <row r="765" spans="2:6" x14ac:dyDescent="0.2">
      <c r="B765" s="9"/>
      <c r="F765" s="9"/>
    </row>
    <row r="766" spans="2:6" x14ac:dyDescent="0.2">
      <c r="B766" s="9"/>
      <c r="F766" s="9"/>
    </row>
    <row r="767" spans="2:6" x14ac:dyDescent="0.2">
      <c r="B767" s="9"/>
      <c r="F767" s="9"/>
    </row>
    <row r="768" spans="2:6" x14ac:dyDescent="0.2">
      <c r="B768" s="9"/>
      <c r="F768" s="9"/>
    </row>
    <row r="769" spans="2:6" x14ac:dyDescent="0.2">
      <c r="B769" s="9"/>
      <c r="F769" s="9"/>
    </row>
    <row r="770" spans="2:6" x14ac:dyDescent="0.2">
      <c r="B770" s="9"/>
      <c r="F770" s="9"/>
    </row>
    <row r="771" spans="2:6" x14ac:dyDescent="0.2">
      <c r="B771" s="9"/>
      <c r="F771" s="9"/>
    </row>
    <row r="772" spans="2:6" x14ac:dyDescent="0.2">
      <c r="B772" s="9"/>
      <c r="F772" s="9"/>
    </row>
    <row r="773" spans="2:6" x14ac:dyDescent="0.2">
      <c r="B773" s="9"/>
      <c r="F773" s="9"/>
    </row>
    <row r="774" spans="2:6" x14ac:dyDescent="0.2">
      <c r="B774" s="9"/>
      <c r="F774" s="9"/>
    </row>
    <row r="775" spans="2:6" x14ac:dyDescent="0.2">
      <c r="B775" s="9"/>
      <c r="F775" s="9"/>
    </row>
    <row r="776" spans="2:6" x14ac:dyDescent="0.2">
      <c r="B776" s="9"/>
      <c r="F776" s="9"/>
    </row>
    <row r="777" spans="2:6" x14ac:dyDescent="0.2">
      <c r="B777" s="9"/>
      <c r="F777" s="9"/>
    </row>
    <row r="778" spans="2:6" x14ac:dyDescent="0.2">
      <c r="B778" s="9"/>
      <c r="F778" s="9"/>
    </row>
    <row r="779" spans="2:6" x14ac:dyDescent="0.2">
      <c r="B779" s="9"/>
      <c r="F779" s="9"/>
    </row>
    <row r="780" spans="2:6" x14ac:dyDescent="0.2">
      <c r="B780" s="9"/>
      <c r="F780" s="9"/>
    </row>
    <row r="781" spans="2:6" x14ac:dyDescent="0.2">
      <c r="B781" s="9"/>
      <c r="F781" s="9"/>
    </row>
    <row r="782" spans="2:6" x14ac:dyDescent="0.2">
      <c r="B782" s="9"/>
      <c r="F782" s="9"/>
    </row>
    <row r="783" spans="2:6" x14ac:dyDescent="0.2">
      <c r="B783" s="9"/>
      <c r="F783" s="9"/>
    </row>
    <row r="784" spans="2:6" x14ac:dyDescent="0.2">
      <c r="B784" s="9"/>
      <c r="F784" s="9"/>
    </row>
    <row r="785" spans="2:6" x14ac:dyDescent="0.2">
      <c r="B785" s="9"/>
      <c r="F785" s="9"/>
    </row>
    <row r="786" spans="2:6" x14ac:dyDescent="0.2">
      <c r="B786" s="9"/>
      <c r="F786" s="9"/>
    </row>
    <row r="787" spans="2:6" x14ac:dyDescent="0.2">
      <c r="B787" s="9"/>
      <c r="F787" s="9"/>
    </row>
    <row r="788" spans="2:6" x14ac:dyDescent="0.2">
      <c r="B788" s="9"/>
      <c r="F788" s="9"/>
    </row>
    <row r="789" spans="2:6" x14ac:dyDescent="0.2">
      <c r="B789" s="9"/>
      <c r="F789" s="9"/>
    </row>
    <row r="790" spans="2:6" x14ac:dyDescent="0.2">
      <c r="B790" s="9"/>
      <c r="F790" s="9"/>
    </row>
    <row r="791" spans="2:6" x14ac:dyDescent="0.2">
      <c r="B791" s="9"/>
      <c r="F791" s="9"/>
    </row>
    <row r="792" spans="2:6" x14ac:dyDescent="0.2">
      <c r="B792" s="9"/>
      <c r="F792" s="9"/>
    </row>
    <row r="793" spans="2:6" x14ac:dyDescent="0.2">
      <c r="B793" s="9"/>
      <c r="F793" s="9"/>
    </row>
    <row r="794" spans="2:6" x14ac:dyDescent="0.2">
      <c r="B794" s="9"/>
      <c r="F794" s="9"/>
    </row>
    <row r="795" spans="2:6" x14ac:dyDescent="0.2">
      <c r="B795" s="9"/>
      <c r="F795" s="9"/>
    </row>
    <row r="796" spans="2:6" x14ac:dyDescent="0.2">
      <c r="B796" s="9"/>
      <c r="F796" s="9"/>
    </row>
    <row r="797" spans="2:6" x14ac:dyDescent="0.2">
      <c r="B797" s="9"/>
      <c r="F797" s="9"/>
    </row>
    <row r="798" spans="2:6" x14ac:dyDescent="0.2">
      <c r="B798" s="9"/>
      <c r="F798" s="9"/>
    </row>
    <row r="799" spans="2:6" x14ac:dyDescent="0.2">
      <c r="B799" s="9"/>
      <c r="F799" s="9"/>
    </row>
    <row r="800" spans="2:6" x14ac:dyDescent="0.2">
      <c r="B800" s="9"/>
      <c r="F800" s="9"/>
    </row>
    <row r="801" spans="2:6" x14ac:dyDescent="0.2">
      <c r="B801" s="9"/>
      <c r="F801" s="9"/>
    </row>
    <row r="802" spans="2:6" x14ac:dyDescent="0.2">
      <c r="B802" s="9"/>
      <c r="F802" s="9"/>
    </row>
    <row r="803" spans="2:6" x14ac:dyDescent="0.2">
      <c r="B803" s="9"/>
      <c r="F803" s="9"/>
    </row>
    <row r="804" spans="2:6" x14ac:dyDescent="0.2">
      <c r="B804" s="9"/>
      <c r="F804" s="9"/>
    </row>
    <row r="805" spans="2:6" x14ac:dyDescent="0.2">
      <c r="B805" s="9"/>
      <c r="F805" s="9"/>
    </row>
    <row r="806" spans="2:6" x14ac:dyDescent="0.2">
      <c r="B806" s="9"/>
      <c r="F806" s="9"/>
    </row>
    <row r="807" spans="2:6" x14ac:dyDescent="0.2">
      <c r="B807" s="9"/>
      <c r="F807" s="9"/>
    </row>
    <row r="808" spans="2:6" x14ac:dyDescent="0.2">
      <c r="B808" s="9"/>
      <c r="F808" s="9"/>
    </row>
    <row r="809" spans="2:6" x14ac:dyDescent="0.2">
      <c r="B809" s="9"/>
      <c r="F809" s="9"/>
    </row>
    <row r="810" spans="2:6" x14ac:dyDescent="0.2">
      <c r="B810" s="9"/>
      <c r="F810" s="9"/>
    </row>
    <row r="811" spans="2:6" x14ac:dyDescent="0.2">
      <c r="B811" s="9"/>
      <c r="F811" s="9"/>
    </row>
    <row r="812" spans="2:6" x14ac:dyDescent="0.2">
      <c r="B812" s="9"/>
      <c r="F812" s="9"/>
    </row>
    <row r="813" spans="2:6" x14ac:dyDescent="0.2">
      <c r="B813" s="9"/>
      <c r="F813" s="9"/>
    </row>
    <row r="814" spans="2:6" x14ac:dyDescent="0.2">
      <c r="B814" s="9"/>
      <c r="F814" s="9"/>
    </row>
    <row r="815" spans="2:6" x14ac:dyDescent="0.2">
      <c r="B815" s="9"/>
      <c r="F815" s="9"/>
    </row>
    <row r="816" spans="2:6" x14ac:dyDescent="0.2">
      <c r="B816" s="9"/>
      <c r="F816" s="9"/>
    </row>
    <row r="817" spans="2:6" x14ac:dyDescent="0.2">
      <c r="B817" s="9"/>
      <c r="F817" s="9"/>
    </row>
    <row r="818" spans="2:6" x14ac:dyDescent="0.2">
      <c r="B818" s="9"/>
      <c r="F818" s="9"/>
    </row>
    <row r="819" spans="2:6" x14ac:dyDescent="0.2">
      <c r="B819" s="9"/>
      <c r="F819" s="9"/>
    </row>
    <row r="820" spans="2:6" x14ac:dyDescent="0.2">
      <c r="B820" s="9"/>
      <c r="F820" s="9"/>
    </row>
    <row r="821" spans="2:6" x14ac:dyDescent="0.2">
      <c r="B821" s="9"/>
      <c r="F821" s="9"/>
    </row>
    <row r="822" spans="2:6" x14ac:dyDescent="0.2">
      <c r="B822" s="9"/>
      <c r="F822" s="9"/>
    </row>
    <row r="823" spans="2:6" x14ac:dyDescent="0.2">
      <c r="B823" s="9"/>
      <c r="F823" s="9"/>
    </row>
    <row r="824" spans="2:6" x14ac:dyDescent="0.2">
      <c r="B824" s="9"/>
      <c r="F824" s="9"/>
    </row>
    <row r="825" spans="2:6" x14ac:dyDescent="0.2">
      <c r="B825" s="9"/>
      <c r="F825" s="9"/>
    </row>
    <row r="826" spans="2:6" x14ac:dyDescent="0.2">
      <c r="B826" s="9"/>
      <c r="F826" s="9"/>
    </row>
    <row r="827" spans="2:6" x14ac:dyDescent="0.2">
      <c r="B827" s="9"/>
      <c r="F827" s="9"/>
    </row>
    <row r="828" spans="2:6" x14ac:dyDescent="0.2">
      <c r="B828" s="9"/>
      <c r="F828" s="9"/>
    </row>
    <row r="829" spans="2:6" x14ac:dyDescent="0.2">
      <c r="B829" s="9"/>
      <c r="F829" s="9"/>
    </row>
    <row r="830" spans="2:6" x14ac:dyDescent="0.2">
      <c r="B830" s="9"/>
      <c r="F830" s="9"/>
    </row>
    <row r="831" spans="2:6" x14ac:dyDescent="0.2">
      <c r="B831" s="9"/>
      <c r="F831" s="9"/>
    </row>
    <row r="832" spans="2:6" x14ac:dyDescent="0.2">
      <c r="B832" s="9"/>
      <c r="F832" s="9"/>
    </row>
    <row r="833" spans="2:6" x14ac:dyDescent="0.2">
      <c r="B833" s="9"/>
      <c r="F833" s="9"/>
    </row>
    <row r="834" spans="2:6" x14ac:dyDescent="0.2">
      <c r="B834" s="9"/>
      <c r="F834" s="9"/>
    </row>
    <row r="835" spans="2:6" x14ac:dyDescent="0.2">
      <c r="B835" s="9"/>
      <c r="F835" s="9"/>
    </row>
    <row r="836" spans="2:6" x14ac:dyDescent="0.2">
      <c r="B836" s="9"/>
      <c r="F836" s="9"/>
    </row>
    <row r="837" spans="2:6" x14ac:dyDescent="0.2">
      <c r="B837" s="9"/>
      <c r="F837" s="9"/>
    </row>
    <row r="838" spans="2:6" x14ac:dyDescent="0.2">
      <c r="B838" s="9"/>
      <c r="F838" s="9"/>
    </row>
    <row r="839" spans="2:6" x14ac:dyDescent="0.2">
      <c r="B839" s="9"/>
      <c r="F839" s="9"/>
    </row>
    <row r="840" spans="2:6" x14ac:dyDescent="0.2">
      <c r="B840" s="9"/>
      <c r="F840" s="9"/>
    </row>
    <row r="841" spans="2:6" x14ac:dyDescent="0.2">
      <c r="B841" s="9"/>
      <c r="F841" s="9"/>
    </row>
    <row r="842" spans="2:6" x14ac:dyDescent="0.2">
      <c r="B842" s="9"/>
      <c r="F842" s="9"/>
    </row>
    <row r="843" spans="2:6" x14ac:dyDescent="0.2">
      <c r="B843" s="9"/>
      <c r="F843" s="9"/>
    </row>
    <row r="844" spans="2:6" x14ac:dyDescent="0.2">
      <c r="B844" s="9"/>
      <c r="F844" s="9"/>
    </row>
    <row r="845" spans="2:6" x14ac:dyDescent="0.2">
      <c r="B845" s="9"/>
      <c r="F845" s="9"/>
    </row>
    <row r="846" spans="2:6" x14ac:dyDescent="0.2">
      <c r="B846" s="9"/>
      <c r="F846" s="9"/>
    </row>
    <row r="847" spans="2:6" x14ac:dyDescent="0.2">
      <c r="B847" s="9"/>
      <c r="F847" s="9"/>
    </row>
    <row r="848" spans="2:6" x14ac:dyDescent="0.2">
      <c r="B848" s="9"/>
      <c r="F848" s="9"/>
    </row>
    <row r="849" spans="2:6" x14ac:dyDescent="0.2">
      <c r="B849" s="9"/>
      <c r="F849" s="9"/>
    </row>
    <row r="850" spans="2:6" x14ac:dyDescent="0.2">
      <c r="B850" s="9"/>
      <c r="F850" s="9"/>
    </row>
    <row r="851" spans="2:6" x14ac:dyDescent="0.2">
      <c r="B851" s="9"/>
      <c r="F851" s="9"/>
    </row>
    <row r="852" spans="2:6" x14ac:dyDescent="0.2">
      <c r="B852" s="9"/>
      <c r="F852" s="9"/>
    </row>
    <row r="853" spans="2:6" x14ac:dyDescent="0.2">
      <c r="B853" s="9"/>
      <c r="F853" s="9"/>
    </row>
    <row r="854" spans="2:6" x14ac:dyDescent="0.2">
      <c r="B854" s="9"/>
      <c r="F854" s="9"/>
    </row>
    <row r="855" spans="2:6" x14ac:dyDescent="0.2">
      <c r="B855" s="9"/>
      <c r="F855" s="9"/>
    </row>
    <row r="856" spans="2:6" x14ac:dyDescent="0.2">
      <c r="B856" s="9"/>
      <c r="F856" s="9"/>
    </row>
    <row r="857" spans="2:6" x14ac:dyDescent="0.2">
      <c r="B857" s="9"/>
      <c r="F857" s="9"/>
    </row>
    <row r="858" spans="2:6" x14ac:dyDescent="0.2">
      <c r="B858" s="9"/>
      <c r="F858" s="9"/>
    </row>
    <row r="859" spans="2:6" x14ac:dyDescent="0.2">
      <c r="B859" s="9"/>
      <c r="F859" s="9"/>
    </row>
    <row r="860" spans="2:6" x14ac:dyDescent="0.2">
      <c r="B860" s="9"/>
      <c r="F860" s="9"/>
    </row>
    <row r="861" spans="2:6" x14ac:dyDescent="0.2">
      <c r="B861" s="9"/>
      <c r="F861" s="9"/>
    </row>
    <row r="862" spans="2:6" x14ac:dyDescent="0.2">
      <c r="B862" s="9"/>
      <c r="F862" s="9"/>
    </row>
    <row r="863" spans="2:6" x14ac:dyDescent="0.2">
      <c r="B863" s="9"/>
      <c r="F863" s="9"/>
    </row>
    <row r="864" spans="2:6" x14ac:dyDescent="0.2">
      <c r="B864" s="9"/>
      <c r="F864" s="9"/>
    </row>
    <row r="865" spans="2:6" x14ac:dyDescent="0.2">
      <c r="B865" s="9"/>
      <c r="F865" s="9"/>
    </row>
    <row r="866" spans="2:6" x14ac:dyDescent="0.2">
      <c r="B866" s="9"/>
      <c r="F866" s="9"/>
    </row>
    <row r="867" spans="2:6" x14ac:dyDescent="0.2">
      <c r="B867" s="9"/>
      <c r="F867" s="9"/>
    </row>
    <row r="868" spans="2:6" x14ac:dyDescent="0.2">
      <c r="B868" s="9"/>
      <c r="F868" s="9"/>
    </row>
    <row r="869" spans="2:6" x14ac:dyDescent="0.2">
      <c r="B869" s="9"/>
      <c r="F869" s="9"/>
    </row>
    <row r="870" spans="2:6" x14ac:dyDescent="0.2">
      <c r="B870" s="9"/>
      <c r="F870" s="9"/>
    </row>
    <row r="871" spans="2:6" x14ac:dyDescent="0.2">
      <c r="B871" s="9"/>
      <c r="F871" s="9"/>
    </row>
    <row r="872" spans="2:6" x14ac:dyDescent="0.2">
      <c r="B872" s="9"/>
      <c r="F872" s="9"/>
    </row>
    <row r="873" spans="2:6" x14ac:dyDescent="0.2">
      <c r="B873" s="9"/>
      <c r="F873" s="9"/>
    </row>
    <row r="874" spans="2:6" x14ac:dyDescent="0.2">
      <c r="B874" s="9"/>
      <c r="F874" s="9"/>
    </row>
    <row r="875" spans="2:6" x14ac:dyDescent="0.2">
      <c r="B875" s="9"/>
      <c r="F875" s="9"/>
    </row>
    <row r="876" spans="2:6" x14ac:dyDescent="0.2">
      <c r="B876" s="9"/>
      <c r="F876" s="9"/>
    </row>
    <row r="877" spans="2:6" x14ac:dyDescent="0.2">
      <c r="B877" s="9"/>
      <c r="F877" s="9"/>
    </row>
    <row r="878" spans="2:6" x14ac:dyDescent="0.2">
      <c r="B878" s="9"/>
      <c r="F878" s="9"/>
    </row>
    <row r="879" spans="2:6" x14ac:dyDescent="0.2">
      <c r="B879" s="9"/>
      <c r="F879" s="9"/>
    </row>
    <row r="880" spans="2:6" x14ac:dyDescent="0.2">
      <c r="B880" s="9"/>
      <c r="F880" s="9"/>
    </row>
    <row r="881" spans="2:6" x14ac:dyDescent="0.2">
      <c r="B881" s="9"/>
      <c r="F881" s="9"/>
    </row>
  </sheetData>
  <phoneticPr fontId="15" type="noConversion"/>
  <hyperlinks>
    <hyperlink ref="P57" r:id="rId1" display="http://www.bav-astro.de/sfs/BAVM_link.php?BAVMnr=15" xr:uid="{00000000-0004-0000-0100-000000000000}"/>
    <hyperlink ref="P58" r:id="rId2" display="http://www.bav-astro.de/sfs/BAVM_link.php?BAVMnr=15" xr:uid="{00000000-0004-0000-0100-000001000000}"/>
    <hyperlink ref="P65" r:id="rId3" display="http://www.bav-astro.de/sfs/BAVM_link.php?BAVMnr=23" xr:uid="{00000000-0004-0000-0100-000002000000}"/>
    <hyperlink ref="P74" r:id="rId4" display="http://www.bav-astro.de/sfs/BAVM_link.php?BAVMnr=56" xr:uid="{00000000-0004-0000-0100-000003000000}"/>
    <hyperlink ref="P79" r:id="rId5" display="http://www.konkoly.hu/cgi-bin/IBVS?5493" xr:uid="{00000000-0004-0000-0100-000004000000}"/>
    <hyperlink ref="P80" r:id="rId6" display="http://www.konkoly.hu/cgi-bin/IBVS?5592" xr:uid="{00000000-0004-0000-0100-000005000000}"/>
    <hyperlink ref="P81" r:id="rId7" display="http://www.bav-astro.de/sfs/BAVM_link.php?BAVMnr=172" xr:uid="{00000000-0004-0000-0100-000006000000}"/>
    <hyperlink ref="P82" r:id="rId8" display="http://www.konkoly.hu/cgi-bin/IBVS?5843" xr:uid="{00000000-0004-0000-0100-000007000000}"/>
    <hyperlink ref="P83" r:id="rId9" display="http://www.bav-astro.de/sfs/BAVM_link.php?BAVMnr=186" xr:uid="{00000000-0004-0000-0100-000008000000}"/>
    <hyperlink ref="P84" r:id="rId10" display="http://www.konkoly.hu/cgi-bin/IBVS?5897" xr:uid="{00000000-0004-0000-0100-000009000000}"/>
    <hyperlink ref="P85" r:id="rId11" display="http://www.aavso.org/sites/default/files/jaavso/v36n2/171.pdf" xr:uid="{00000000-0004-0000-0100-00000A000000}"/>
    <hyperlink ref="P86" r:id="rId12" display="http://www.konkoly.hu/cgi-bin/IBVS?5897" xr:uid="{00000000-0004-0000-0100-00000B000000}"/>
    <hyperlink ref="P87" r:id="rId13" display="http://www.bav-astro.de/sfs/BAVM_link.php?BAVMnr=209" xr:uid="{00000000-0004-0000-0100-00000C000000}"/>
    <hyperlink ref="P88" r:id="rId14" display="http://www.aavso.org/sites/default/files/jaavso/v37n1/44.pdf" xr:uid="{00000000-0004-0000-0100-00000D000000}"/>
    <hyperlink ref="P89" r:id="rId15" display="http://www.konkoly.hu/cgi-bin/IBVS?5897" xr:uid="{00000000-0004-0000-0100-00000E000000}"/>
    <hyperlink ref="P90" r:id="rId16" display="http://www.konkoly.hu/cgi-bin/IBVS?5897" xr:uid="{00000000-0004-0000-0100-00000F000000}"/>
    <hyperlink ref="P91" r:id="rId17" display="http://www.konkoly.hu/cgi-bin/IBVS?5897" xr:uid="{00000000-0004-0000-0100-000010000000}"/>
    <hyperlink ref="P93" r:id="rId18" display="http://www.konkoly.hu/cgi-bin/IBVS?5943" xr:uid="{00000000-0004-0000-0100-000011000000}"/>
    <hyperlink ref="P126" r:id="rId19" display="http://var.astro.cz/oejv/issues/oejv0137.pdf" xr:uid="{00000000-0004-0000-0100-000012000000}"/>
    <hyperlink ref="P127" r:id="rId20" display="http://var.astro.cz/oejv/issues/oejv0137.pdf" xr:uid="{00000000-0004-0000-0100-000013000000}"/>
    <hyperlink ref="P128" r:id="rId21" display="http://var.astro.cz/oejv/issues/oejv0137.pdf" xr:uid="{00000000-0004-0000-0100-000014000000}"/>
    <hyperlink ref="P129" r:id="rId22" display="http://var.astro.cz/oejv/issues/oejv0137.pdf" xr:uid="{00000000-0004-0000-0100-000015000000}"/>
    <hyperlink ref="P130" r:id="rId23" display="http://var.astro.cz/oejv/issues/oejv0137.pdf" xr:uid="{00000000-0004-0000-0100-000016000000}"/>
    <hyperlink ref="P94" r:id="rId24" display="http://www.konkoly.hu/cgi-bin/IBVS?5943" xr:uid="{00000000-0004-0000-0100-000017000000}"/>
    <hyperlink ref="P96" r:id="rId25" display="http://www.bav-astro.de/sfs/BAVM_link.php?BAVMnr=220" xr:uid="{00000000-0004-0000-0100-000018000000}"/>
    <hyperlink ref="P98" r:id="rId26" display="http://www.bav-astro.de/sfs/BAVM_link.php?BAVMnr=232" xr:uid="{00000000-0004-0000-0100-000019000000}"/>
    <hyperlink ref="P99" r:id="rId27" display="http://www.bav-astro.de/sfs/BAVM_link.php?BAVMnr=232" xr:uid="{00000000-0004-0000-0100-00001A000000}"/>
    <hyperlink ref="P131" r:id="rId28" display="http://vsolj.cetus-net.org/vsoljno56.pdf" xr:uid="{00000000-0004-0000-0100-00001B000000}"/>
    <hyperlink ref="P101" r:id="rId29" display="http://www.bav-astro.de/sfs/BAVM_link.php?BAVMnr=234" xr:uid="{00000000-0004-0000-0100-00001C000000}"/>
    <hyperlink ref="P18" r:id="rId30" display="http://www.bav-astro.de/sfs/BAVM_link.php?BAVMnr=241" xr:uid="{00000000-0004-0000-0100-00001D000000}"/>
    <hyperlink ref="P102" r:id="rId31" display="http://www.bav-astro.de/sfs/BAVM_link.php?BAVMnr=239" xr:uid="{00000000-0004-0000-0100-00001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2023-12-30T04:05:36Z</dcterms:modified>
</cp:coreProperties>
</file>