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<sst xmlns="http://schemas.openxmlformats.org/spreadsheetml/2006/main" count="47" uniqueCount="45">
  <si>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</si>
  <si>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</si>
  <si>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</si>
  <si>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</si>
  <si>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</si>
  <si>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</si>
  <si>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</si>
  <si>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</si>
  <si>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</si>
  <si>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</si>
  <si>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</si>
  <si>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</si>
  <si>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</si>
  <si>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</si>
  <si>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</si>
  <si>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</si>
  <si>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</si>
  <si>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</si>
  <si>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</si>
  <si>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</si>
  <si>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</si>
  <si>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</si>
  <si>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</si>
  <si>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</si>
  <si>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</si>
  <si>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</si>
  <si>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</si>
  <si>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</si>
  <si>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</si>
  <si>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</si>
  <si>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Misc</t>
  </si>
  <si>
    <t>IBVS</t>
  </si>
  <si>
    <t># of data points:</t>
  </si>
  <si>
    <t>EA/SD:</t>
  </si>
  <si>
    <t>IBVS 5653</t>
  </si>
  <si>
    <t>I</t>
  </si>
  <si>
    <t xml:space="preserve">BS Gem / na </t>
  </si>
  <si>
    <t>06 10 18.42 +22 45 11.8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</si>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</sst>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22" fontId="8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 Gem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6537214"/>
        <c:axId val="2246415"/>
      </c:scatterChart>
      <c:valAx>
        <c:axId val="36537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415"/>
        <c:crosses val="autoZero"/>
        <c:crossBetween val="midCat"/>
        <c:dispUnits/>
      </c:valAx>
      <c:valAx>
        <c:axId val="2246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3721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93075"/>
          <c:w val="0.734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0</xdr:rowOff>
    </xdr:from>
    <xdr:to>
      <xdr:col>18</xdr:col>
      <xdr:colOff>28575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5514975" y="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"/>
  <sheetViews>
    <sheetView tabSelected="1" zoomScalePageLayoutView="0" workbookViewId="0" topLeftCell="A1">
      <selection activeCell="C1" sqref="C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71093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36</v>
      </c>
      <c r="C1" s="21" t="s">
        <v>37</v>
      </c>
    </row>
    <row r="2" spans="1:4" ht="12.75">
      <c r="A2" t="s">
        <v>26</v>
      </c>
      <c r="B2" s="17" t="s">
        <v>33</v>
      </c>
      <c r="C2" s="6"/>
      <c r="D2" s="6"/>
    </row>
    <row r="3" ht="13.5" thickBot="1"/>
    <row r="4" spans="1:4" ht="14.25" thickBot="1" thickTop="1">
      <c r="A4" s="8" t="s">
        <v>0</v>
      </c>
      <c r="C4" s="13">
        <v>28494.5</v>
      </c>
      <c r="D4" s="14">
        <v>1.05035</v>
      </c>
    </row>
    <row r="5" spans="1:3" ht="12.75">
      <c r="A5" s="3" t="s">
        <v>44</v>
      </c>
      <c r="C5" s="29">
        <v>-9.5</v>
      </c>
    </row>
    <row r="6" ht="12.75">
      <c r="A6" s="8" t="s">
        <v>1</v>
      </c>
    </row>
    <row r="7" spans="1:3" ht="12.75">
      <c r="A7" t="s">
        <v>2</v>
      </c>
      <c r="C7">
        <f>+C4</f>
        <v>28494.5</v>
      </c>
    </row>
    <row r="8" spans="1:3" ht="12.75">
      <c r="A8" t="s">
        <v>3</v>
      </c>
      <c r="C8">
        <f>+D4</f>
        <v>1.05035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INTERCEPT(G21:G999,$F21:$F999)</f>
        <v>0</v>
      </c>
      <c r="D11" s="6"/>
    </row>
    <row r="12" spans="1:6" ht="12.75">
      <c r="A12" t="s">
        <v>17</v>
      </c>
      <c r="C12">
        <f>SLOPE(G21:G999,$F21:$F999)</f>
        <v>1.043357292389128E-07</v>
      </c>
      <c r="D12" s="6"/>
      <c r="E12" s="22" t="s">
        <v>38</v>
      </c>
      <c r="F12" s="23">
        <v>1</v>
      </c>
    </row>
    <row r="13" spans="1:6" ht="12.75">
      <c r="A13" t="s">
        <v>20</v>
      </c>
      <c r="C13" s="6" t="s">
        <v>14</v>
      </c>
      <c r="D13" s="6"/>
      <c r="E13" s="22" t="s">
        <v>39</v>
      </c>
      <c r="F13" s="24">
        <f ca="1">NOW()+15018.5+$C$5/24</f>
        <v>59900.7489255787</v>
      </c>
    </row>
    <row r="14" spans="1:6" ht="12.75">
      <c r="A14" t="s">
        <v>25</v>
      </c>
      <c r="E14" s="22" t="s">
        <v>40</v>
      </c>
      <c r="F14" s="25">
        <f>ROUND(2*(F13-$C$7)/$C$8,0)/2+F12</f>
        <v>29901.5</v>
      </c>
    </row>
    <row r="15" spans="1:6" ht="12.75">
      <c r="A15" s="3" t="s">
        <v>18</v>
      </c>
      <c r="C15" s="11">
        <f>($C$7+C$11)+($C$8+C$12)*INT(MAX($F21:$F3533))</f>
        <v>53409.85482494783</v>
      </c>
      <c r="E15" s="22" t="s">
        <v>41</v>
      </c>
      <c r="F15" s="26">
        <f>ROUND(2*(F13-$C$15)/$C$16,0)/2+F12</f>
        <v>6180.5</v>
      </c>
    </row>
    <row r="16" spans="1:6" ht="12.75">
      <c r="A16" s="8" t="s">
        <v>4</v>
      </c>
      <c r="C16" s="12">
        <f>+$C$8+C$12</f>
        <v>1.050350104335729</v>
      </c>
      <c r="E16" s="22" t="s">
        <v>42</v>
      </c>
      <c r="F16" s="27">
        <f>+$C$15+$C$16*F15-15018.5-$C$5/24</f>
        <v>44883.439478128144</v>
      </c>
    </row>
    <row r="17" spans="1:6" ht="13.5" thickBot="1">
      <c r="A17" s="15" t="s">
        <v>32</v>
      </c>
      <c r="C17">
        <f>COUNT(C21:C2191)</f>
        <v>2</v>
      </c>
      <c r="F17" s="28" t="s">
        <v>43</v>
      </c>
    </row>
    <row r="18" spans="1:4" ht="14.25" thickBot="1" thickTop="1">
      <c r="A18" s="8" t="s">
        <v>5</v>
      </c>
      <c r="C18" s="4">
        <f>+C15</f>
        <v>53409.85482494783</v>
      </c>
      <c r="D18" s="5">
        <f>+C16</f>
        <v>1.050350104335729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31</v>
      </c>
      <c r="J20" s="10" t="s">
        <v>19</v>
      </c>
      <c r="K20" s="10" t="s">
        <v>27</v>
      </c>
      <c r="L20" s="10" t="s">
        <v>28</v>
      </c>
      <c r="M20" s="10" t="s">
        <v>29</v>
      </c>
      <c r="N20" s="10" t="s">
        <v>30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 s="16">
        <v>28494.5</v>
      </c>
      <c r="D21" s="16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13476</v>
      </c>
    </row>
    <row r="22" spans="1:17" ht="12.75">
      <c r="A22" s="18" t="s">
        <v>34</v>
      </c>
      <c r="B22" s="19" t="s">
        <v>35</v>
      </c>
      <c r="C22" s="20">
        <v>53410.38</v>
      </c>
      <c r="D22" s="20">
        <v>0.01</v>
      </c>
      <c r="E22">
        <f>+(C22-C$7)/C$8</f>
        <v>23721.502356357403</v>
      </c>
      <c r="F22">
        <f>ROUND(2*E22,0)/2</f>
        <v>23721.5</v>
      </c>
      <c r="G22">
        <f>+C22-(C$7+F22*C$8)</f>
        <v>0.00247500000114087</v>
      </c>
      <c r="I22">
        <f>+G22</f>
        <v>0.00247500000114087</v>
      </c>
      <c r="O22">
        <f>+C$11+C$12*$F22</f>
        <v>0.00247500000114087</v>
      </c>
      <c r="Q22" s="2">
        <f>+C22-15018.5</f>
        <v>38391.88</v>
      </c>
    </row>
    <row r="23" spans="3:17" ht="12.75">
      <c r="C23" s="16"/>
      <c r="D23" s="16"/>
      <c r="Q23" s="2"/>
    </row>
    <row r="24" spans="3:17" ht="12.75">
      <c r="C24" s="16"/>
      <c r="D24" s="16"/>
      <c r="Q24" s="2"/>
    </row>
    <row r="25" spans="3:17" ht="12.75">
      <c r="C25" s="16"/>
      <c r="D25" s="16"/>
      <c r="Q25" s="2"/>
    </row>
    <row r="26" spans="3:17" ht="12.75">
      <c r="C26" s="16"/>
      <c r="D26" s="16"/>
      <c r="Q26" s="2"/>
    </row>
    <row r="27" spans="3:17" ht="12.75">
      <c r="C27" s="16"/>
      <c r="D27" s="16"/>
      <c r="Q27" s="2"/>
    </row>
    <row r="28" spans="3:17" ht="12.75">
      <c r="C28" s="16"/>
      <c r="D28" s="16"/>
      <c r="Q28" s="2"/>
    </row>
    <row r="29" spans="3:17" ht="12.75">
      <c r="C29" s="16"/>
      <c r="D29" s="16"/>
      <c r="Q29" s="2"/>
    </row>
    <row r="30" spans="3:17" ht="12.75">
      <c r="C30" s="16"/>
      <c r="D30" s="16"/>
      <c r="Q30" s="2"/>
    </row>
    <row r="31" spans="3:17" ht="12.75">
      <c r="C31" s="16"/>
      <c r="D31" s="16"/>
      <c r="Q31" s="2"/>
    </row>
    <row r="32" spans="3:17" ht="12.75">
      <c r="C32" s="16"/>
      <c r="D32" s="16"/>
      <c r="Q32" s="2"/>
    </row>
    <row r="33" spans="3:17" ht="12.75">
      <c r="C33" s="16"/>
      <c r="D33" s="16"/>
      <c r="Q33" s="2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2022-11-17T04:58:47Z</dcterms:modified>
  <cp:category/>
  <cp:version/>
  <cp:contentType/>
  <cp:contentStatus/>
</cp:coreProperties>
</file>