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<sst xmlns="http://schemas.openxmlformats.org/spreadsheetml/2006/main" count="57" uniqueCount="51">
  <si>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</si>
  <si>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</si>
  <si>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</si>
  <si>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</si>
  <si>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</si>
  <si>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</si>
  <si>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</si>
  <si>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</si>
  <si>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</si>
  <si>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</si>
  <si>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</si>
  <si>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</si>
  <si>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</si>
  <si>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</si>
  <si>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</si>
  <si>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</si>
  <si>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</si>
  <si>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</si>
  <si>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</si>
  <si>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</si>
  <si>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</si>
  <si>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</si>
  <si>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</si>
  <si>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</si>
  <si>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</si>
  <si>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</si>
  <si>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</si>
  <si>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</si>
  <si>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</si>
  <si>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</si>
  <si>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Bull.58</t>
  </si>
  <si>
    <t>B</t>
  </si>
  <si>
    <t>BBSAG Bull.74</t>
  </si>
  <si>
    <t>BBSAG Bull.93</t>
  </si>
  <si>
    <t>BBSAG</t>
  </si>
  <si>
    <t># of data points:</t>
  </si>
  <si>
    <t>EA/SD</t>
  </si>
  <si>
    <t>06 43 23.65 +19 14 52.8</t>
  </si>
  <si>
    <t>DD Gem / na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</si>
  <si>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</si>
  <si>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</si>
  <si>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</si>
  <si>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</si>
  <si>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</si>
  <si>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</si>
  <si>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</si>
  <si>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</si>
  <si>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</si>
  <si>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IBVS 5992</t>
  </si>
  <si>
    <t>I</t>
  </si>
  <si>
    <t>IBVS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</si>
</sst>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DD Gem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4322072"/>
        <c:axId val="40463193"/>
      </c:scatterChart>
      <c:valAx>
        <c:axId val="3432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crossBetween val="midCat"/>
        <c:dispUnits/>
      </c:val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13</xdr:col>
      <xdr:colOff>85725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0005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1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8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38</v>
      </c>
      <c r="C1" s="13" t="s">
        <v>37</v>
      </c>
    </row>
    <row r="2" spans="1:2" ht="12.75">
      <c r="A2" t="s">
        <v>25</v>
      </c>
      <c r="B2" s="12" t="s">
        <v>36</v>
      </c>
    </row>
    <row r="4" spans="1:4" ht="12.75">
      <c r="A4" s="6" t="s">
        <v>0</v>
      </c>
      <c r="C4" s="3">
        <v>28849.62</v>
      </c>
      <c r="D4" s="4">
        <v>3.80208</v>
      </c>
    </row>
    <row r="6" ht="12.75">
      <c r="A6" s="6" t="s">
        <v>1</v>
      </c>
    </row>
    <row r="7" spans="1:3" ht="12.75">
      <c r="A7" t="s">
        <v>2</v>
      </c>
      <c r="C7">
        <f>+C4</f>
        <v>28849.62</v>
      </c>
    </row>
    <row r="8" spans="1:3" ht="12.75">
      <c r="A8" t="s">
        <v>3</v>
      </c>
      <c r="C8">
        <f>+D4</f>
        <v>3.80208</v>
      </c>
    </row>
    <row r="9" spans="1:5" ht="12.75">
      <c r="A9" s="14" t="s">
        <v>39</v>
      </c>
      <c r="B9" s="15"/>
      <c r="C9" s="16">
        <v>-9.5</v>
      </c>
      <c r="D9" s="15" t="s">
        <v>40</v>
      </c>
      <c r="E9" s="15"/>
    </row>
    <row r="10" spans="1:5" ht="13.5" thickBot="1">
      <c r="A10" s="15"/>
      <c r="B10" s="15"/>
      <c r="C10" s="5" t="s">
        <v>21</v>
      </c>
      <c r="D10" s="5" t="s">
        <v>22</v>
      </c>
      <c r="E10" s="15"/>
    </row>
    <row r="11" spans="1:7" ht="12.75">
      <c r="A11" s="15" t="s">
        <v>16</v>
      </c>
      <c r="B11" s="15"/>
      <c r="C11" s="17">
        <f ca="1">INTERCEPT(INDIRECT($G$11):G992,INDIRECT($F$11):F992)</f>
        <v>0.3048352679486584</v>
      </c>
      <c r="D11" s="18"/>
      <c r="E11" s="15"/>
      <c r="F11" s="19" t="str">
        <f>"F"&amp;E19</f>
        <v>F21</v>
      </c>
      <c r="G11" s="9" t="str">
        <f>"G"&amp;E19</f>
        <v>G21</v>
      </c>
    </row>
    <row r="12" spans="1:5" ht="12.75">
      <c r="A12" s="15" t="s">
        <v>17</v>
      </c>
      <c r="B12" s="15"/>
      <c r="C12" s="17">
        <f ca="1">SLOPE(INDIRECT($G$11):G992,INDIRECT($F$11):F992)</f>
        <v>-6.303245225435464E-05</v>
      </c>
      <c r="D12" s="18"/>
      <c r="E12" s="15"/>
    </row>
    <row r="13" spans="1:5" ht="12.75">
      <c r="A13" s="15" t="s">
        <v>20</v>
      </c>
      <c r="B13" s="15"/>
      <c r="C13" s="18" t="s">
        <v>14</v>
      </c>
      <c r="D13" s="20" t="s">
        <v>41</v>
      </c>
      <c r="E13" s="16">
        <v>1</v>
      </c>
    </row>
    <row r="14" spans="1:5" ht="12.75">
      <c r="A14" s="15"/>
      <c r="B14" s="15"/>
      <c r="C14" s="15"/>
      <c r="D14" s="20" t="s">
        <v>42</v>
      </c>
      <c r="E14" s="21">
        <f ca="1">NOW()+15018.5+$C$9/24</f>
        <v>59900.75106805555</v>
      </c>
    </row>
    <row r="15" spans="1:5" ht="12.75">
      <c r="A15" s="22" t="s">
        <v>18</v>
      </c>
      <c r="B15" s="15"/>
      <c r="C15" s="23">
        <f>(C7+C11)+(C8+C12)*INT(MAX(F21:F3533))</f>
        <v>55604.71823590143</v>
      </c>
      <c r="D15" s="20" t="s">
        <v>43</v>
      </c>
      <c r="E15" s="21">
        <f>ROUND(2*(E14-$C$7)/$C$8,0)/2+E13</f>
        <v>8168</v>
      </c>
    </row>
    <row r="16" spans="1:5" ht="12.75">
      <c r="A16" s="24" t="s">
        <v>4</v>
      </c>
      <c r="B16" s="15"/>
      <c r="C16" s="25">
        <f>+C8+C12</f>
        <v>3.802016967547746</v>
      </c>
      <c r="D16" s="20" t="s">
        <v>44</v>
      </c>
      <c r="E16" s="9">
        <f>ROUND(2*(E14-$C$15)/$C$16,0)/2+E13</f>
        <v>1131</v>
      </c>
    </row>
    <row r="17" spans="1:5" ht="13.5" thickBot="1">
      <c r="A17" s="20" t="s">
        <v>35</v>
      </c>
      <c r="B17" s="15"/>
      <c r="C17" s="15">
        <f>COUNT(C21:C2191)</f>
        <v>5</v>
      </c>
      <c r="D17" s="20" t="s">
        <v>45</v>
      </c>
      <c r="E17" s="26">
        <f>+$C$15+$C$16*E16-15018.5-$C$9/24</f>
        <v>44886.69525953127</v>
      </c>
    </row>
    <row r="18" spans="1:5" ht="12.75">
      <c r="A18" s="24" t="s">
        <v>5</v>
      </c>
      <c r="B18" s="15"/>
      <c r="C18" s="27">
        <f>+C15</f>
        <v>55604.71823590143</v>
      </c>
      <c r="D18" s="28">
        <f>+C16</f>
        <v>3.802016967547746</v>
      </c>
      <c r="E18" s="29" t="s">
        <v>46</v>
      </c>
    </row>
    <row r="19" spans="1:5" ht="13.5" thickTop="1">
      <c r="A19" s="30" t="s">
        <v>47</v>
      </c>
      <c r="E19" s="31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34</v>
      </c>
      <c r="J20" s="8" t="s">
        <v>50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 customHeight="1">
      <c r="A21" t="s">
        <v>12</v>
      </c>
      <c r="C21" s="10">
        <v>28849.62</v>
      </c>
      <c r="D21" s="10" t="s">
        <v>14</v>
      </c>
      <c r="E21">
        <f>+(C21-C$7)/C$8</f>
        <v>0</v>
      </c>
      <c r="F21">
        <f>ROUND(2*E21,0)/2</f>
        <v>0</v>
      </c>
      <c r="H21" s="9">
        <v>0</v>
      </c>
      <c r="O21">
        <f>+C$11+C$12*F21</f>
        <v>0.3048352679486584</v>
      </c>
      <c r="Q21" s="2">
        <f>+C21-15018.5</f>
        <v>13831.119999999999</v>
      </c>
    </row>
    <row r="22" spans="1:30" ht="12.75" customHeight="1">
      <c r="A22" t="s">
        <v>30</v>
      </c>
      <c r="C22" s="11">
        <v>44989.45</v>
      </c>
      <c r="D22" s="10"/>
      <c r="E22">
        <f>+(C22-C$7)/C$8</f>
        <v>4245.000105205571</v>
      </c>
      <c r="F22">
        <f>ROUND(2*E22,0)/2</f>
        <v>4245</v>
      </c>
      <c r="G22">
        <f>+C22-(C$7+F22*C$8)</f>
        <v>0.0003999999971711077</v>
      </c>
      <c r="I22">
        <f>+G22</f>
        <v>0.0003999999971711077</v>
      </c>
      <c r="O22">
        <f>+C$11+C$12*F22</f>
        <v>0.037262508128922955</v>
      </c>
      <c r="Q22" s="2">
        <f>+C22-15018.5</f>
        <v>29970.949999999997</v>
      </c>
      <c r="AA22">
        <v>6</v>
      </c>
      <c r="AB22" t="s">
        <v>29</v>
      </c>
      <c r="AD22" t="s">
        <v>31</v>
      </c>
    </row>
    <row r="23" spans="1:30" ht="12.75" customHeight="1">
      <c r="A23" t="s">
        <v>32</v>
      </c>
      <c r="C23" s="11">
        <v>46004.621</v>
      </c>
      <c r="D23" s="10"/>
      <c r="E23">
        <f>+(C23-C$7)/C$8</f>
        <v>4512.004218743425</v>
      </c>
      <c r="F23">
        <f>ROUND(2*E23,0)/2</f>
        <v>4512</v>
      </c>
      <c r="G23">
        <f>+C23-(C$7+F23*C$8)</f>
        <v>0.016040000002249144</v>
      </c>
      <c r="I23">
        <f>+G23</f>
        <v>0.016040000002249144</v>
      </c>
      <c r="O23">
        <f>+C$11+C$12*F23</f>
        <v>0.020432843377010235</v>
      </c>
      <c r="Q23" s="2">
        <f>+C23-15018.5</f>
        <v>30986.121</v>
      </c>
      <c r="AA23">
        <v>7</v>
      </c>
      <c r="AB23" t="s">
        <v>29</v>
      </c>
      <c r="AD23" t="s">
        <v>31</v>
      </c>
    </row>
    <row r="24" spans="1:30" ht="12.75" customHeight="1">
      <c r="A24" t="s">
        <v>33</v>
      </c>
      <c r="C24" s="11">
        <v>47890.482</v>
      </c>
      <c r="D24" s="10"/>
      <c r="E24">
        <f>+(C24-C$7)/C$8</f>
        <v>5008.01193031183</v>
      </c>
      <c r="F24">
        <f>ROUND(2*E24,0)/2</f>
        <v>5008</v>
      </c>
      <c r="G24">
        <f>+C24-(C$7+F24*C$8)</f>
        <v>0.04536000000371132</v>
      </c>
      <c r="I24">
        <f>+G24</f>
        <v>0.04536000000371132</v>
      </c>
      <c r="O24">
        <f>+C$11+C$12*F24</f>
        <v>-0.010831252941149672</v>
      </c>
      <c r="Q24" s="2">
        <f>+C24-15018.5</f>
        <v>32871.982</v>
      </c>
      <c r="AA24">
        <v>11</v>
      </c>
      <c r="AB24" t="s">
        <v>29</v>
      </c>
      <c r="AD24" t="s">
        <v>31</v>
      </c>
    </row>
    <row r="25" spans="1:17" ht="12.75" customHeight="1">
      <c r="A25" s="32" t="s">
        <v>48</v>
      </c>
      <c r="B25" s="33" t="s">
        <v>49</v>
      </c>
      <c r="C25" s="32">
        <v>55604.7033</v>
      </c>
      <c r="D25" s="32">
        <v>0.0016</v>
      </c>
      <c r="E25">
        <f>+(C25-C$7)/C$8</f>
        <v>7036.9595852796365</v>
      </c>
      <c r="F25">
        <f>ROUND(2*E25,0)/2</f>
        <v>7037</v>
      </c>
      <c r="G25">
        <f>+C25-(C$7+F25*C$8)</f>
        <v>-0.15366000000358326</v>
      </c>
      <c r="J25">
        <f>+G25</f>
        <v>-0.15366000000358326</v>
      </c>
      <c r="O25">
        <f>+C$11+C$12*F25</f>
        <v>-0.1387240985652352</v>
      </c>
      <c r="Q25" s="2">
        <f>+C25-15018.5</f>
        <v>40586.2033</v>
      </c>
    </row>
    <row r="26" spans="3:17" ht="12.75" customHeight="1">
      <c r="C26" s="10"/>
      <c r="D26" s="10"/>
      <c r="Q26" s="2"/>
    </row>
    <row r="27" spans="3:17" ht="12.75" customHeight="1">
      <c r="C27" s="10"/>
      <c r="D27" s="10"/>
      <c r="Q27" s="2"/>
    </row>
    <row r="28" spans="3:4" ht="12.75" customHeight="1">
      <c r="C28" s="10"/>
      <c r="D28" s="10"/>
    </row>
    <row r="29" spans="3:4" ht="12.75" customHeight="1">
      <c r="C29" s="10"/>
      <c r="D29" s="10"/>
    </row>
    <row r="30" spans="3:4" ht="12.75" customHeight="1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2022-11-17T05:01:32Z</dcterms:modified>
  <cp:category/>
  <cp:version/>
  <cp:contentType/>
  <cp:contentStatus/>
</cp:coreProperties>
</file>