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38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<sst xmlns="http://schemas.openxmlformats.org/spreadsheetml/2006/main" count="434" uniqueCount="204">
  <si>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</si>
  <si>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</si>
  <si>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</si>
  <si>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</si>
  <si>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</si>
  <si>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</si>
  <si>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</si>
  <si>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</si>
  <si>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</si>
  <si>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</si>
  <si>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</si>
  <si>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</si>
  <si>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</si>
  <si>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</si>
  <si>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</si>
  <si>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</si>
  <si>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</si>
  <si>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</si>
  <si>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</si>
  <si>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</si>
  <si>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</si>
  <si>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</si>
  <si>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</si>
  <si>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</si>
  <si>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</si>
  <si>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</si>
  <si>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</si>
  <si>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</si>
  <si>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EA/KE:</t>
  </si>
  <si>
    <t>IBVS 5287</t>
  </si>
  <si>
    <t>I</t>
  </si>
  <si>
    <t>IBVS 5583</t>
  </si>
  <si>
    <t>II</t>
  </si>
  <si>
    <t># of data points:</t>
  </si>
  <si>
    <t>EL Gem / GSC 01340-02008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</si>
  <si>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</si>
  <si>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</si>
  <si>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</si>
  <si>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</si>
  <si>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</si>
  <si>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</si>
  <si>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5741</t>
  </si>
  <si>
    <t>Start of linear fit &gt;&gt;&gt;&gt;&gt;&gt;&gt;&gt;&gt;&gt;&gt;&gt;&gt;&gt;&gt;&gt;&gt;&gt;&gt;&gt;&gt;</t>
  </si>
  <si>
    <t>IBVS 5874</t>
  </si>
  <si>
    <t>IBVS 5894</t>
  </si>
  <si>
    <t>IBVS 5920</t>
  </si>
  <si>
    <t>Add cycle</t>
  </si>
  <si>
    <t>Old Cycle</t>
  </si>
  <si>
    <t>IBVS 5974</t>
  </si>
  <si>
    <t>IBVS 5918</t>
  </si>
  <si>
    <t>IBVS 6011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</si>
  <si>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</si>
  <si>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</si>
  <si>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</si>
  <si>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</si>
  <si>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</si>
  <si>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</si>
  <si>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</si>
  <si>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</si>
  <si>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</si>
  <si>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</si>
  <si>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</si>
  <si>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</si>
  <si>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2428192.31 </t>
  </si>
  <si>
    <t> 24.01.1936 19:26 </t>
  </si>
  <si>
    <t> 0.05 </t>
  </si>
  <si>
    <t>P </t>
  </si>
  <si>
    <t> C.Hoffmeister </t>
  </si>
  <si>
    <t> VSS 2.59 </t>
  </si>
  <si>
    <t>2428453.63 </t>
  </si>
  <si>
    <t> 12.10.1936 03:07 </t>
  </si>
  <si>
    <t> -0.01 </t>
  </si>
  <si>
    <t>2428546.44 </t>
  </si>
  <si>
    <t> 12.01.1937 22:33 </t>
  </si>
  <si>
    <t> -0.05 </t>
  </si>
  <si>
    <t>2428594.33 </t>
  </si>
  <si>
    <t> 01.03.1937 19:55 </t>
  </si>
  <si>
    <t> -0.00 </t>
  </si>
  <si>
    <t>2428924.26 </t>
  </si>
  <si>
    <t> 25.01.1938 18:14 </t>
  </si>
  <si>
    <t> -0.02 </t>
  </si>
  <si>
    <t>2429163.59 </t>
  </si>
  <si>
    <t> 22.09.1938 02:09 </t>
  </si>
  <si>
    <t> 0.07 </t>
  </si>
  <si>
    <t>2429168.58 </t>
  </si>
  <si>
    <t> 27.09.1938 01:55 </t>
  </si>
  <si>
    <t> 0.06 </t>
  </si>
  <si>
    <t>2429193.53 </t>
  </si>
  <si>
    <t> 22.10.1938 00:43 </t>
  </si>
  <si>
    <t> 0.01 </t>
  </si>
  <si>
    <t>2429250.61 </t>
  </si>
  <si>
    <t> 18.12.1938 02:38 </t>
  </si>
  <si>
    <t> -0.04 </t>
  </si>
  <si>
    <t>2429251.35 </t>
  </si>
  <si>
    <t> 18.12.1938 20:24 </t>
  </si>
  <si>
    <t>2429316.38 </t>
  </si>
  <si>
    <t> 21.02.1939 21:07 </t>
  </si>
  <si>
    <t> 0.03 </t>
  </si>
  <si>
    <t>2429638.45 </t>
  </si>
  <si>
    <t> 09.01.1940 22:48 </t>
  </si>
  <si>
    <t>2429910.61 </t>
  </si>
  <si>
    <t> 08.10.1940 02:38 </t>
  </si>
  <si>
    <t>2430023.40 </t>
  </si>
  <si>
    <t> 28.01.1941 21:36 </t>
  </si>
  <si>
    <t> 0.02 </t>
  </si>
  <si>
    <t>2430025.55 </t>
  </si>
  <si>
    <t> 31.01.1941 01:12 </t>
  </si>
  <si>
    <t>2430257.61 </t>
  </si>
  <si>
    <t> 20.09.1941 02:38 </t>
  </si>
  <si>
    <t>2430375.42 </t>
  </si>
  <si>
    <t> 15.01.1942 22:04 </t>
  </si>
  <si>
    <t>2430377.60 </t>
  </si>
  <si>
    <t> 18.01.1942 02:24 </t>
  </si>
  <si>
    <t>2430704.68 </t>
  </si>
  <si>
    <t> 11.12.1942 04:19 </t>
  </si>
  <si>
    <t>2450425.4404 </t>
  </si>
  <si>
    <t> 07.12.1996 22:34 </t>
  </si>
  <si>
    <t> -0.1826 </t>
  </si>
  <si>
    <t>C </t>
  </si>
  <si>
    <t>o</t>
  </si>
  <si>
    <t> W.Moschner </t>
  </si>
  <si>
    <t>BAVM 178 </t>
  </si>
  <si>
    <t>2450463.2872 </t>
  </si>
  <si>
    <t> 14.01.1997 18:53 </t>
  </si>
  <si>
    <t> -0.9007 </t>
  </si>
  <si>
    <t>2450752.5223 </t>
  </si>
  <si>
    <t> 31.10.1997 00:32 </t>
  </si>
  <si>
    <t> -0.1879 </t>
  </si>
  <si>
    <t>2451876.6010 </t>
  </si>
  <si>
    <t> 28.11.2000 02:25 </t>
  </si>
  <si>
    <t> -0.2038 </t>
  </si>
  <si>
    <t>E </t>
  </si>
  <si>
    <t>?</t>
  </si>
  <si>
    <t> M.Zejda </t>
  </si>
  <si>
    <t>IBVS 5287 </t>
  </si>
  <si>
    <t>2452369.3758 </t>
  </si>
  <si>
    <t> 04.04.2002 21:01 </t>
  </si>
  <si>
    <t> -0.2024 </t>
  </si>
  <si>
    <t>IBVS 5583 </t>
  </si>
  <si>
    <t>2452694.3208 </t>
  </si>
  <si>
    <t> 23.02.2003 19:41 </t>
  </si>
  <si>
    <t> -0.2022 </t>
  </si>
  <si>
    <t>2453029.2601 </t>
  </si>
  <si>
    <t> 24.01.2004 18:14 </t>
  </si>
  <si>
    <t> -0.2059 </t>
  </si>
  <si>
    <t>2453451.3268 </t>
  </si>
  <si>
    <t> 21.03.2005 19:50 </t>
  </si>
  <si>
    <t> -0.2103 </t>
  </si>
  <si>
    <t> M. Zejda et al. </t>
  </si>
  <si>
    <t>IBVS 5741 </t>
  </si>
  <si>
    <t>2453670.5735 </t>
  </si>
  <si>
    <t> 27.10.2005 01:45 </t>
  </si>
  <si>
    <t> -0.2121 </t>
  </si>
  <si>
    <t>-I</t>
  </si>
  <si>
    <t> P.Frank </t>
  </si>
  <si>
    <t>2454505.4241 </t>
  </si>
  <si>
    <t> 08.02.2008 22:10 </t>
  </si>
  <si>
    <t>18422.5</t>
  </si>
  <si>
    <t> -0.2195 </t>
  </si>
  <si>
    <t> F.Agerer </t>
  </si>
  <si>
    <t>BAVM 201 </t>
  </si>
  <si>
    <t>2454809.6543 </t>
  </si>
  <si>
    <t> 09.12.2008 03:42 </t>
  </si>
  <si>
    <t>18635.5</t>
  </si>
  <si>
    <t> -0.2233 </t>
  </si>
  <si>
    <t>BAVM 203 </t>
  </si>
  <si>
    <t>2454830.3667 </t>
  </si>
  <si>
    <t> 29.12.2008 20:48 </t>
  </si>
  <si>
    <t>18650</t>
  </si>
  <si>
    <t> -0.2217 </t>
  </si>
  <si>
    <t>BAVM 209 </t>
  </si>
  <si>
    <t>2454857.5046 </t>
  </si>
  <si>
    <t> 26.01.2009 00:06 </t>
  </si>
  <si>
    <t>18669</t>
  </si>
  <si>
    <t> -0.2220 </t>
  </si>
  <si>
    <t> U.Schmidt </t>
  </si>
  <si>
    <t>2454874.6458 </t>
  </si>
  <si>
    <t> 12.02.2009 03:29 </t>
  </si>
  <si>
    <t>18681</t>
  </si>
  <si>
    <t> -0.2208 </t>
  </si>
  <si>
    <t> R.Diethelm </t>
  </si>
  <si>
    <t>IBVS 5894 </t>
  </si>
  <si>
    <t>2455158.8795 </t>
  </si>
  <si>
    <t> 23.11.2009 09:06 </t>
  </si>
  <si>
    <t>18880</t>
  </si>
  <si>
    <t> -0.2245 </t>
  </si>
  <si>
    <t>IBVS 5920 </t>
  </si>
  <si>
    <t>2455261.7186 </t>
  </si>
  <si>
    <t> 06.03.2010 05:14 </t>
  </si>
  <si>
    <t>18952</t>
  </si>
  <si>
    <t> -0.2250 </t>
  </si>
  <si>
    <t> S.Dvorak </t>
  </si>
  <si>
    <t>IBVS 5974 </t>
  </si>
  <si>
    <t>2455895.8907 </t>
  </si>
  <si>
    <t> 30.11.2011 09:22 </t>
  </si>
  <si>
    <t>19396</t>
  </si>
  <si>
    <t> -0.2308 </t>
  </si>
  <si>
    <t>IBVS 6011 </t>
  </si>
  <si>
    <t>2457028.5425 </t>
  </si>
  <si>
    <t> 06.01.2015 01:01 </t>
  </si>
  <si>
    <t>20189</t>
  </si>
  <si>
    <t> -0.2436 </t>
  </si>
  <si>
    <t>BAVM 239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</si>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</sst>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Gem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39223988"/>
        <c:axId val="17471573"/>
      </c:scatterChart>
      <c:valAx>
        <c:axId val="39223988"/>
        <c:scaling>
          <c:orientation val="minMax"/>
          <c:max val="20000"/>
          <c:min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1573"/>
        <c:crosses val="autoZero"/>
        <c:crossBetween val="midCat"/>
        <c:dispUnits/>
      </c:valAx>
      <c:valAx>
        <c:axId val="17471573"/>
        <c:scaling>
          <c:orientation val="minMax"/>
          <c:max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239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425"/>
          <c:y val="0.931"/>
          <c:w val="0.80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Gem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0.0013</c:v>
                  </c:pt>
                  <c:pt idx="21">
                    <c:v>0.0013</c:v>
                  </c:pt>
                  <c:pt idx="22">
                    <c:v>0.0013</c:v>
                  </c:pt>
                  <c:pt idx="23">
                    <c:v>0.0091</c:v>
                  </c:pt>
                  <c:pt idx="24">
                    <c:v>0.0018</c:v>
                  </c:pt>
                  <c:pt idx="25">
                    <c:v>0.0043</c:v>
                  </c:pt>
                  <c:pt idx="26">
                    <c:v>0.0029</c:v>
                  </c:pt>
                  <c:pt idx="27">
                    <c:v>0.0003</c:v>
                  </c:pt>
                  <c:pt idx="28">
                    <c:v>0.0008</c:v>
                  </c:pt>
                  <c:pt idx="29">
                    <c:v>0.0004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</c:v>
                  </c:pt>
                  <c:pt idx="33">
                    <c:v>0.0003</c:v>
                  </c:pt>
                  <c:pt idx="34">
                    <c:v>0.0002</c:v>
                  </c:pt>
                  <c:pt idx="35">
                    <c:v>0.0001</c:v>
                  </c:pt>
                  <c:pt idx="36">
                    <c:v>0.0003</c:v>
                  </c:pt>
                  <c:pt idx="37">
                    <c:v>0.0003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3026430"/>
        <c:axId val="5911279"/>
      </c:scatterChart>
      <c:valAx>
        <c:axId val="23026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1279"/>
        <c:crosses val="autoZero"/>
        <c:crossBetween val="midCat"/>
        <c:dispUnits/>
      </c:valAx>
      <c:valAx>
        <c:axId val="5911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64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3"/>
          <c:y val="0.93125"/>
          <c:w val="0.685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16</xdr:col>
      <xdr:colOff>381000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81525" y="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0</xdr:row>
      <xdr:rowOff>0</xdr:rowOff>
    </xdr:from>
    <xdr:to>
      <xdr:col>26</xdr:col>
      <xdr:colOff>333375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135380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8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www.bav-astro.de/sfs/BAVM_link.php?BAVMnr=178" TargetMode="External" /><Relationship Id="rId4" Type="http://schemas.openxmlformats.org/officeDocument/2006/relationships/hyperlink" Target="http://www.konkoly.hu/cgi-bin/IBVS?5287" TargetMode="External" /><Relationship Id="rId5" Type="http://schemas.openxmlformats.org/officeDocument/2006/relationships/hyperlink" Target="http://www.konkoly.hu/cgi-bin/IBVS?5583" TargetMode="External" /><Relationship Id="rId6" Type="http://schemas.openxmlformats.org/officeDocument/2006/relationships/hyperlink" Target="http://www.konkoly.hu/cgi-bin/IBVS?5583" TargetMode="External" /><Relationship Id="rId7" Type="http://schemas.openxmlformats.org/officeDocument/2006/relationships/hyperlink" Target="http://www.konkoly.hu/cgi-bin/IBVS?5583" TargetMode="External" /><Relationship Id="rId8" Type="http://schemas.openxmlformats.org/officeDocument/2006/relationships/hyperlink" Target="http://www.konkoly.hu/cgi-bin/IBVS?5741" TargetMode="External" /><Relationship Id="rId9" Type="http://schemas.openxmlformats.org/officeDocument/2006/relationships/hyperlink" Target="http://www.bav-astro.de/sfs/BAVM_link.php?BAVMnr=178" TargetMode="External" /><Relationship Id="rId10" Type="http://schemas.openxmlformats.org/officeDocument/2006/relationships/hyperlink" Target="http://www.bav-astro.de/sfs/BAVM_link.php?BAVMnr=201" TargetMode="External" /><Relationship Id="rId11" Type="http://schemas.openxmlformats.org/officeDocument/2006/relationships/hyperlink" Target="http://www.bav-astro.de/sfs/BAVM_link.php?BAVMnr=203" TargetMode="External" /><Relationship Id="rId12" Type="http://schemas.openxmlformats.org/officeDocument/2006/relationships/hyperlink" Target="http://www.bav-astro.de/sfs/BAVM_link.php?BAVMnr=209" TargetMode="External" /><Relationship Id="rId13" Type="http://schemas.openxmlformats.org/officeDocument/2006/relationships/hyperlink" Target="http://www.bav-astro.de/sfs/BAVM_link.php?BAVMnr=203" TargetMode="External" /><Relationship Id="rId14" Type="http://schemas.openxmlformats.org/officeDocument/2006/relationships/hyperlink" Target="http://www.konkoly.hu/cgi-bin/IBVS?5894" TargetMode="External" /><Relationship Id="rId15" Type="http://schemas.openxmlformats.org/officeDocument/2006/relationships/hyperlink" Target="http://www.konkoly.hu/cgi-bin/IBVS?5920" TargetMode="External" /><Relationship Id="rId16" Type="http://schemas.openxmlformats.org/officeDocument/2006/relationships/hyperlink" Target="http://www.konkoly.hu/cgi-bin/IBVS?5974" TargetMode="External" /><Relationship Id="rId17" Type="http://schemas.openxmlformats.org/officeDocument/2006/relationships/hyperlink" Target="http://www.konkoly.hu/cgi-bin/IBVS?6011" TargetMode="External" /><Relationship Id="rId18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PageLayoutView="0" workbookViewId="0" topLeftCell="A1">
      <pane xSplit="14" ySplit="21" topLeftCell="O22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A1" sqref="A1:IV2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2.75">
      <c r="A2" t="s">
        <v>24</v>
      </c>
      <c r="B2" t="s">
        <v>28</v>
      </c>
    </row>
    <row r="3" ht="13.5" thickBot="1"/>
    <row r="4" spans="1:4" ht="14.25" thickBot="1" thickTop="1">
      <c r="A4" s="6" t="s">
        <v>0</v>
      </c>
      <c r="C4" s="3">
        <v>28192.26</v>
      </c>
      <c r="D4" s="4">
        <v>1.4283286</v>
      </c>
    </row>
    <row r="5" spans="1:4" ht="13.5" thickTop="1">
      <c r="A5" s="18" t="s">
        <v>36</v>
      </c>
      <c r="B5" s="12"/>
      <c r="C5" s="19">
        <v>-9.5</v>
      </c>
      <c r="D5" s="12" t="s">
        <v>37</v>
      </c>
    </row>
    <row r="6" ht="12.75">
      <c r="A6" s="6" t="s">
        <v>1</v>
      </c>
    </row>
    <row r="7" spans="1:3" ht="12.75">
      <c r="A7" t="s">
        <v>2</v>
      </c>
      <c r="C7">
        <f>+C4</f>
        <v>28192.26</v>
      </c>
    </row>
    <row r="8" spans="1:3" ht="12.75">
      <c r="A8" t="s">
        <v>3</v>
      </c>
      <c r="C8">
        <f>+D4</f>
        <v>1.4283286</v>
      </c>
    </row>
    <row r="9" spans="1:4" ht="12.75">
      <c r="A9" s="35" t="s">
        <v>42</v>
      </c>
      <c r="B9" s="36">
        <v>21</v>
      </c>
      <c r="C9" s="33" t="str">
        <f>"F"&amp;B9</f>
        <v>F21</v>
      </c>
      <c r="D9" s="34" t="str">
        <f>"G"&amp;B9</f>
        <v>G21</v>
      </c>
    </row>
    <row r="10" spans="1:5" ht="13.5" thickBot="1">
      <c r="A10" s="12"/>
      <c r="B10" s="12"/>
      <c r="C10" s="5" t="s">
        <v>20</v>
      </c>
      <c r="D10" s="5" t="s">
        <v>21</v>
      </c>
      <c r="E10" s="12"/>
    </row>
    <row r="11" spans="1:5" ht="12.75">
      <c r="A11" s="12" t="s">
        <v>16</v>
      </c>
      <c r="B11" s="12"/>
      <c r="C11" s="32">
        <f ca="1">INTERCEPT(INDIRECT($D$9):G992,INDIRECT($C$9):F992)</f>
        <v>0.0172313153929302</v>
      </c>
      <c r="D11" s="15"/>
      <c r="E11" s="12"/>
    </row>
    <row r="12" spans="1:5" ht="12.75">
      <c r="A12" s="12" t="s">
        <v>17</v>
      </c>
      <c r="B12" s="12"/>
      <c r="C12" s="32">
        <f ca="1">SLOPE(INDIRECT($D$9):G992,INDIRECT($C$9):F992)</f>
        <v>-1.2866291827010157E-05</v>
      </c>
      <c r="D12" s="15"/>
      <c r="E12" s="12"/>
    </row>
    <row r="13" spans="1:3" ht="12.75">
      <c r="A13" s="12" t="s">
        <v>19</v>
      </c>
      <c r="B13" s="12"/>
      <c r="C13" s="15" t="s">
        <v>14</v>
      </c>
    </row>
    <row r="14" spans="1:3" ht="12.75">
      <c r="A14" s="12"/>
      <c r="B14" s="12"/>
      <c r="C14" s="12"/>
    </row>
    <row r="15" spans="1:6" ht="12.75">
      <c r="A15" s="20" t="s">
        <v>18</v>
      </c>
      <c r="B15" s="12"/>
      <c r="C15" s="21">
        <f>(C7+C11)+(C8+C12)*INT(MAX(F21:F3533))</f>
        <v>57028.54357914969</v>
      </c>
      <c r="E15" s="22" t="s">
        <v>46</v>
      </c>
      <c r="F15" s="19">
        <v>1</v>
      </c>
    </row>
    <row r="16" spans="1:6" ht="12.75">
      <c r="A16" s="24" t="s">
        <v>4</v>
      </c>
      <c r="B16" s="12"/>
      <c r="C16" s="25">
        <f>+C8+C12</f>
        <v>1.4283157337081729</v>
      </c>
      <c r="E16" s="22" t="s">
        <v>38</v>
      </c>
      <c r="F16" s="23">
        <f ca="1">NOW()+15018.5+$C$5/24</f>
        <v>59900.75430277777</v>
      </c>
    </row>
    <row r="17" spans="1:6" ht="13.5" thickBot="1">
      <c r="A17" s="22" t="s">
        <v>33</v>
      </c>
      <c r="B17" s="12"/>
      <c r="C17" s="12">
        <f>COUNT(C21:C2191)</f>
        <v>38</v>
      </c>
      <c r="E17" s="22" t="s">
        <v>47</v>
      </c>
      <c r="F17" s="23">
        <f>ROUND(2*(F16-$C$7)/$C$8,0)/2+F15</f>
        <v>22200.5</v>
      </c>
    </row>
    <row r="18" spans="1:6" ht="14.25" thickBot="1" thickTop="1">
      <c r="A18" s="24" t="s">
        <v>5</v>
      </c>
      <c r="B18" s="12"/>
      <c r="C18" s="27">
        <f>+C15</f>
        <v>57028.54357914969</v>
      </c>
      <c r="D18" s="28">
        <f>+C16</f>
        <v>1.4283157337081729</v>
      </c>
      <c r="E18" s="22" t="s">
        <v>39</v>
      </c>
      <c r="F18" s="34">
        <f>ROUND(2*(F16-$C$15)/$C$16,0)/2+F15</f>
        <v>2012</v>
      </c>
    </row>
    <row r="19" spans="5:6" ht="13.5" thickTop="1">
      <c r="E19" s="22" t="s">
        <v>40</v>
      </c>
      <c r="F19" s="26">
        <f>+$C$15+$C$16*F18-15018.5-$C$5/24</f>
        <v>44884.210668703876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59</v>
      </c>
      <c r="I20" s="8" t="s">
        <v>62</v>
      </c>
      <c r="J20" s="8" t="s">
        <v>56</v>
      </c>
      <c r="K20" s="8" t="s">
        <v>54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  <c r="U20" s="63" t="s">
        <v>203</v>
      </c>
    </row>
    <row r="21" spans="1:17" ht="12.75">
      <c r="A21" s="60" t="s">
        <v>68</v>
      </c>
      <c r="B21" s="62" t="s">
        <v>30</v>
      </c>
      <c r="C21" s="61">
        <v>28192.31</v>
      </c>
      <c r="D21" s="61" t="s">
        <v>62</v>
      </c>
      <c r="E21">
        <f aca="true" t="shared" si="0" ref="E21:E58">+(C21-C$7)/C$8</f>
        <v>0.035005950313471555</v>
      </c>
      <c r="F21">
        <f aca="true" t="shared" si="1" ref="F21:F58">ROUND(2*E21,0)/2</f>
        <v>0</v>
      </c>
      <c r="G21">
        <f aca="true" t="shared" si="2" ref="G21:G58">+C21-(C$7+F21*C$8)</f>
        <v>0.05000000000291038</v>
      </c>
      <c r="H21">
        <f aca="true" t="shared" si="3" ref="H21:H40">+G21</f>
        <v>0.05000000000291038</v>
      </c>
      <c r="O21">
        <f aca="true" t="shared" si="4" ref="O21:O58">+C$11+C$12*$F21</f>
        <v>0.0172313153929302</v>
      </c>
      <c r="Q21" s="2">
        <f aca="true" t="shared" si="5" ref="Q21:Q58">+C21-15018.5</f>
        <v>13173.810000000001</v>
      </c>
    </row>
    <row r="22" spans="1:17" ht="12.75">
      <c r="A22" s="60" t="s">
        <v>68</v>
      </c>
      <c r="B22" s="62" t="s">
        <v>30</v>
      </c>
      <c r="C22" s="61">
        <v>28453.63</v>
      </c>
      <c r="D22" s="61" t="s">
        <v>62</v>
      </c>
      <c r="E22">
        <f t="shared" si="0"/>
        <v>182.9901046579916</v>
      </c>
      <c r="F22">
        <f t="shared" si="1"/>
        <v>183</v>
      </c>
      <c r="G22">
        <f t="shared" si="2"/>
        <v>-0.014133799995761365</v>
      </c>
      <c r="H22">
        <f t="shared" si="3"/>
        <v>-0.014133799995761365</v>
      </c>
      <c r="O22">
        <f t="shared" si="4"/>
        <v>0.014876783988587342</v>
      </c>
      <c r="Q22" s="2">
        <f t="shared" si="5"/>
        <v>13435.130000000001</v>
      </c>
    </row>
    <row r="23" spans="1:17" ht="12.75">
      <c r="A23" s="60" t="s">
        <v>68</v>
      </c>
      <c r="B23" s="62" t="s">
        <v>30</v>
      </c>
      <c r="C23" s="61">
        <v>28546.44</v>
      </c>
      <c r="D23" s="61" t="s">
        <v>62</v>
      </c>
      <c r="E23">
        <f t="shared" si="0"/>
        <v>247.96814962607365</v>
      </c>
      <c r="F23">
        <f t="shared" si="1"/>
        <v>248</v>
      </c>
      <c r="G23">
        <f t="shared" si="2"/>
        <v>-0.04549279999991995</v>
      </c>
      <c r="H23">
        <f t="shared" si="3"/>
        <v>-0.04549279999991995</v>
      </c>
      <c r="O23">
        <f t="shared" si="4"/>
        <v>0.01404047501983168</v>
      </c>
      <c r="Q23" s="2">
        <f t="shared" si="5"/>
        <v>13527.939999999999</v>
      </c>
    </row>
    <row r="24" spans="1:17" ht="12.75">
      <c r="A24" s="60" t="s">
        <v>68</v>
      </c>
      <c r="B24" s="62" t="s">
        <v>32</v>
      </c>
      <c r="C24" s="61">
        <v>28594.33</v>
      </c>
      <c r="D24" s="61" t="s">
        <v>62</v>
      </c>
      <c r="E24">
        <f t="shared" si="0"/>
        <v>281.4968488343672</v>
      </c>
      <c r="F24">
        <f t="shared" si="1"/>
        <v>281.5</v>
      </c>
      <c r="G24">
        <f t="shared" si="2"/>
        <v>-0.004500899995036889</v>
      </c>
      <c r="H24">
        <f t="shared" si="3"/>
        <v>-0.004500899995036889</v>
      </c>
      <c r="O24">
        <f t="shared" si="4"/>
        <v>0.013609454243626841</v>
      </c>
      <c r="Q24" s="2">
        <f t="shared" si="5"/>
        <v>13575.830000000002</v>
      </c>
    </row>
    <row r="25" spans="1:17" ht="12.75">
      <c r="A25" s="60" t="s">
        <v>68</v>
      </c>
      <c r="B25" s="62" t="s">
        <v>32</v>
      </c>
      <c r="C25" s="61">
        <v>28924.26</v>
      </c>
      <c r="D25" s="61" t="s">
        <v>62</v>
      </c>
      <c r="E25">
        <f t="shared" si="0"/>
        <v>512.4871125593928</v>
      </c>
      <c r="F25">
        <f t="shared" si="1"/>
        <v>512.5</v>
      </c>
      <c r="G25">
        <f t="shared" si="2"/>
        <v>-0.01840749999973923</v>
      </c>
      <c r="H25">
        <f t="shared" si="3"/>
        <v>-0.01840749999973923</v>
      </c>
      <c r="O25">
        <f t="shared" si="4"/>
        <v>0.010637340831587494</v>
      </c>
      <c r="Q25" s="2">
        <f t="shared" si="5"/>
        <v>13905.759999999998</v>
      </c>
    </row>
    <row r="26" spans="1:17" ht="12.75">
      <c r="A26" t="s">
        <v>12</v>
      </c>
      <c r="C26" s="14">
        <v>28192.26</v>
      </c>
      <c r="D26" s="14" t="s">
        <v>14</v>
      </c>
      <c r="E26">
        <f t="shared" si="0"/>
        <v>0</v>
      </c>
      <c r="F26">
        <f t="shared" si="1"/>
        <v>0</v>
      </c>
      <c r="G26">
        <f t="shared" si="2"/>
        <v>0</v>
      </c>
      <c r="H26">
        <f t="shared" si="3"/>
        <v>0</v>
      </c>
      <c r="O26">
        <f t="shared" si="4"/>
        <v>0.0172313153929302</v>
      </c>
      <c r="Q26" s="2">
        <f t="shared" si="5"/>
        <v>13173.759999999998</v>
      </c>
    </row>
    <row r="27" spans="1:17" ht="12.75">
      <c r="A27" s="60" t="s">
        <v>68</v>
      </c>
      <c r="B27" s="62" t="s">
        <v>30</v>
      </c>
      <c r="C27" s="61">
        <v>29163.59</v>
      </c>
      <c r="D27" s="61" t="s">
        <v>62</v>
      </c>
      <c r="E27">
        <f t="shared" si="0"/>
        <v>680.0465943201037</v>
      </c>
      <c r="F27">
        <f t="shared" si="1"/>
        <v>680</v>
      </c>
      <c r="G27">
        <f t="shared" si="2"/>
        <v>0.06655200000022887</v>
      </c>
      <c r="H27">
        <f t="shared" si="3"/>
        <v>0.06655200000022887</v>
      </c>
      <c r="O27">
        <f t="shared" si="4"/>
        <v>0.008482236950563292</v>
      </c>
      <c r="Q27" s="2">
        <f t="shared" si="5"/>
        <v>14145.09</v>
      </c>
    </row>
    <row r="28" spans="1:17" ht="12.75">
      <c r="A28" s="60" t="s">
        <v>68</v>
      </c>
      <c r="B28" s="62" t="s">
        <v>32</v>
      </c>
      <c r="C28" s="61">
        <v>29168.58</v>
      </c>
      <c r="D28" s="61" t="s">
        <v>62</v>
      </c>
      <c r="E28">
        <f t="shared" si="0"/>
        <v>683.540188161186</v>
      </c>
      <c r="F28">
        <f t="shared" si="1"/>
        <v>683.5</v>
      </c>
      <c r="G28">
        <f t="shared" si="2"/>
        <v>0.05740190000506118</v>
      </c>
      <c r="H28">
        <f t="shared" si="3"/>
        <v>0.05740190000506118</v>
      </c>
      <c r="O28">
        <f t="shared" si="4"/>
        <v>0.008437204929168758</v>
      </c>
      <c r="Q28" s="2">
        <f t="shared" si="5"/>
        <v>14150.080000000002</v>
      </c>
    </row>
    <row r="29" spans="1:17" ht="12.75">
      <c r="A29" s="60" t="s">
        <v>68</v>
      </c>
      <c r="B29" s="62" t="s">
        <v>30</v>
      </c>
      <c r="C29" s="61">
        <v>29193.53</v>
      </c>
      <c r="D29" s="61" t="s">
        <v>62</v>
      </c>
      <c r="E29">
        <f t="shared" si="0"/>
        <v>701.0081573665896</v>
      </c>
      <c r="F29">
        <f t="shared" si="1"/>
        <v>701</v>
      </c>
      <c r="G29">
        <f t="shared" si="2"/>
        <v>0.011651400000118883</v>
      </c>
      <c r="H29">
        <f t="shared" si="3"/>
        <v>0.011651400000118883</v>
      </c>
      <c r="O29">
        <f t="shared" si="4"/>
        <v>0.008212044822196079</v>
      </c>
      <c r="Q29" s="2">
        <f t="shared" si="5"/>
        <v>14175.029999999999</v>
      </c>
    </row>
    <row r="30" spans="1:17" ht="12.75">
      <c r="A30" s="60" t="s">
        <v>68</v>
      </c>
      <c r="B30" s="62" t="s">
        <v>30</v>
      </c>
      <c r="C30" s="61">
        <v>29250.61</v>
      </c>
      <c r="D30" s="61" t="s">
        <v>62</v>
      </c>
      <c r="E30">
        <f t="shared" si="0"/>
        <v>740.9709502421238</v>
      </c>
      <c r="F30">
        <f t="shared" si="1"/>
        <v>741</v>
      </c>
      <c r="G30">
        <f t="shared" si="2"/>
        <v>-0.04149259999758215</v>
      </c>
      <c r="H30">
        <f t="shared" si="3"/>
        <v>-0.04149259999758215</v>
      </c>
      <c r="O30">
        <f t="shared" si="4"/>
        <v>0.007697393149115673</v>
      </c>
      <c r="Q30" s="2">
        <f t="shared" si="5"/>
        <v>14232.11</v>
      </c>
    </row>
    <row r="31" spans="1:17" ht="12.75">
      <c r="A31" s="60" t="s">
        <v>68</v>
      </c>
      <c r="B31" s="62" t="s">
        <v>32</v>
      </c>
      <c r="C31" s="61">
        <v>29251.35</v>
      </c>
      <c r="D31" s="61" t="s">
        <v>62</v>
      </c>
      <c r="E31">
        <f t="shared" si="0"/>
        <v>741.4890383067315</v>
      </c>
      <c r="F31">
        <f t="shared" si="1"/>
        <v>741.5</v>
      </c>
      <c r="G31">
        <f t="shared" si="2"/>
        <v>-0.01565689999915776</v>
      </c>
      <c r="H31">
        <f t="shared" si="3"/>
        <v>-0.01565689999915776</v>
      </c>
      <c r="O31">
        <f t="shared" si="4"/>
        <v>0.007690960003202168</v>
      </c>
      <c r="Q31" s="2">
        <f t="shared" si="5"/>
        <v>14232.849999999999</v>
      </c>
    </row>
    <row r="32" spans="1:17" ht="12.75">
      <c r="A32" s="60" t="s">
        <v>68</v>
      </c>
      <c r="B32" s="62" t="s">
        <v>30</v>
      </c>
      <c r="C32" s="61">
        <v>29316.38</v>
      </c>
      <c r="D32" s="61" t="s">
        <v>62</v>
      </c>
      <c r="E32">
        <f t="shared" si="0"/>
        <v>787.0177772817842</v>
      </c>
      <c r="F32">
        <f t="shared" si="1"/>
        <v>787</v>
      </c>
      <c r="G32">
        <f t="shared" si="2"/>
        <v>0.025391800001671072</v>
      </c>
      <c r="H32">
        <f t="shared" si="3"/>
        <v>0.025391800001671072</v>
      </c>
      <c r="O32">
        <f t="shared" si="4"/>
        <v>0.007105543725073205</v>
      </c>
      <c r="Q32" s="2">
        <f t="shared" si="5"/>
        <v>14297.880000000001</v>
      </c>
    </row>
    <row r="33" spans="1:17" ht="12.75">
      <c r="A33" s="60" t="s">
        <v>68</v>
      </c>
      <c r="B33" s="62" t="s">
        <v>32</v>
      </c>
      <c r="C33" s="61">
        <v>29638.45</v>
      </c>
      <c r="D33" s="61" t="s">
        <v>62</v>
      </c>
      <c r="E33">
        <f t="shared" si="0"/>
        <v>1012.5051056178546</v>
      </c>
      <c r="F33">
        <f t="shared" si="1"/>
        <v>1012.5</v>
      </c>
      <c r="G33">
        <f t="shared" si="2"/>
        <v>0.0072925000022223685</v>
      </c>
      <c r="H33">
        <f t="shared" si="3"/>
        <v>0.0072925000022223685</v>
      </c>
      <c r="O33">
        <f t="shared" si="4"/>
        <v>0.004204194918082415</v>
      </c>
      <c r="Q33" s="2">
        <f t="shared" si="5"/>
        <v>14619.95</v>
      </c>
    </row>
    <row r="34" spans="1:17" ht="12.75">
      <c r="A34" s="60" t="s">
        <v>68</v>
      </c>
      <c r="B34" s="62" t="s">
        <v>30</v>
      </c>
      <c r="C34" s="61">
        <v>29910.61</v>
      </c>
      <c r="D34" s="61" t="s">
        <v>62</v>
      </c>
      <c r="E34">
        <f t="shared" si="0"/>
        <v>1203.0494943530516</v>
      </c>
      <c r="F34">
        <f t="shared" si="1"/>
        <v>1203</v>
      </c>
      <c r="G34">
        <f t="shared" si="2"/>
        <v>0.07069420000334503</v>
      </c>
      <c r="H34">
        <f t="shared" si="3"/>
        <v>0.07069420000334503</v>
      </c>
      <c r="O34">
        <f t="shared" si="4"/>
        <v>0.0017531663250369804</v>
      </c>
      <c r="Q34" s="2">
        <f t="shared" si="5"/>
        <v>14892.11</v>
      </c>
    </row>
    <row r="35" spans="1:17" ht="12.75">
      <c r="A35" s="60" t="s">
        <v>68</v>
      </c>
      <c r="B35" s="62" t="s">
        <v>30</v>
      </c>
      <c r="C35" s="61">
        <v>30023.4</v>
      </c>
      <c r="D35" s="61" t="s">
        <v>62</v>
      </c>
      <c r="E35">
        <f t="shared" si="0"/>
        <v>1282.015917065585</v>
      </c>
      <c r="F35">
        <f t="shared" si="1"/>
        <v>1282</v>
      </c>
      <c r="G35">
        <f t="shared" si="2"/>
        <v>0.022734800004400313</v>
      </c>
      <c r="H35">
        <f t="shared" si="3"/>
        <v>0.022734800004400313</v>
      </c>
      <c r="O35">
        <f t="shared" si="4"/>
        <v>0.0007367292707031771</v>
      </c>
      <c r="Q35" s="2">
        <f t="shared" si="5"/>
        <v>15004.900000000001</v>
      </c>
    </row>
    <row r="36" spans="1:17" ht="12.75">
      <c r="A36" s="60" t="s">
        <v>68</v>
      </c>
      <c r="B36" s="62" t="s">
        <v>32</v>
      </c>
      <c r="C36" s="61">
        <v>30025.55</v>
      </c>
      <c r="D36" s="61" t="s">
        <v>62</v>
      </c>
      <c r="E36">
        <f t="shared" si="0"/>
        <v>1283.5211729289751</v>
      </c>
      <c r="F36">
        <f t="shared" si="1"/>
        <v>1283.5</v>
      </c>
      <c r="G36">
        <f t="shared" si="2"/>
        <v>0.030241899999964517</v>
      </c>
      <c r="H36">
        <f t="shared" si="3"/>
        <v>0.030241899999964517</v>
      </c>
      <c r="O36">
        <f t="shared" si="4"/>
        <v>0.0007174298329626627</v>
      </c>
      <c r="Q36" s="2">
        <f t="shared" si="5"/>
        <v>15007.05</v>
      </c>
    </row>
    <row r="37" spans="1:17" ht="12.75">
      <c r="A37" s="60" t="s">
        <v>68</v>
      </c>
      <c r="B37" s="62" t="s">
        <v>30</v>
      </c>
      <c r="C37" s="61">
        <v>30257.61</v>
      </c>
      <c r="D37" s="61" t="s">
        <v>62</v>
      </c>
      <c r="E37">
        <f t="shared" si="0"/>
        <v>1445.9907895144033</v>
      </c>
      <c r="F37">
        <f t="shared" si="1"/>
        <v>1446</v>
      </c>
      <c r="G37">
        <f t="shared" si="2"/>
        <v>-0.013155599997844547</v>
      </c>
      <c r="H37">
        <f t="shared" si="3"/>
        <v>-0.013155599997844547</v>
      </c>
      <c r="O37">
        <f t="shared" si="4"/>
        <v>-0.001373342588926487</v>
      </c>
      <c r="Q37" s="2">
        <f t="shared" si="5"/>
        <v>15239.11</v>
      </c>
    </row>
    <row r="38" spans="1:17" ht="12.75">
      <c r="A38" s="60" t="s">
        <v>68</v>
      </c>
      <c r="B38" s="62" t="s">
        <v>32</v>
      </c>
      <c r="C38" s="61">
        <v>30375.42</v>
      </c>
      <c r="D38" s="61" t="s">
        <v>62</v>
      </c>
      <c r="E38">
        <f t="shared" si="0"/>
        <v>1528.4718096382023</v>
      </c>
      <c r="F38">
        <f t="shared" si="1"/>
        <v>1528.5</v>
      </c>
      <c r="G38">
        <f t="shared" si="2"/>
        <v>-0.04026510000039707</v>
      </c>
      <c r="H38">
        <f t="shared" si="3"/>
        <v>-0.04026510000039707</v>
      </c>
      <c r="O38">
        <f t="shared" si="4"/>
        <v>-0.0024348116646548262</v>
      </c>
      <c r="Q38" s="2">
        <f t="shared" si="5"/>
        <v>15356.919999999998</v>
      </c>
    </row>
    <row r="39" spans="1:17" ht="12.75">
      <c r="A39" s="60" t="s">
        <v>68</v>
      </c>
      <c r="B39" s="62" t="s">
        <v>30</v>
      </c>
      <c r="C39" s="61">
        <v>30377.6</v>
      </c>
      <c r="D39" s="61" t="s">
        <v>62</v>
      </c>
      <c r="E39">
        <f t="shared" si="0"/>
        <v>1529.998069071781</v>
      </c>
      <c r="F39">
        <f t="shared" si="1"/>
        <v>1530</v>
      </c>
      <c r="G39">
        <f t="shared" si="2"/>
        <v>-0.0027579999987210613</v>
      </c>
      <c r="H39">
        <f t="shared" si="3"/>
        <v>-0.0027579999987210613</v>
      </c>
      <c r="O39">
        <f t="shared" si="4"/>
        <v>-0.0024541111023953406</v>
      </c>
      <c r="Q39" s="2">
        <f t="shared" si="5"/>
        <v>15359.099999999999</v>
      </c>
    </row>
    <row r="40" spans="1:17" ht="12.75">
      <c r="A40" s="60" t="s">
        <v>68</v>
      </c>
      <c r="B40" s="62" t="s">
        <v>30</v>
      </c>
      <c r="C40" s="61">
        <v>30704.68</v>
      </c>
      <c r="D40" s="61" t="s">
        <v>62</v>
      </c>
      <c r="E40">
        <f t="shared" si="0"/>
        <v>1758.9929936290584</v>
      </c>
      <c r="F40">
        <f t="shared" si="1"/>
        <v>1759</v>
      </c>
      <c r="G40">
        <f t="shared" si="2"/>
        <v>-0.01000739999653888</v>
      </c>
      <c r="H40">
        <f t="shared" si="3"/>
        <v>-0.01000739999653888</v>
      </c>
      <c r="O40">
        <f t="shared" si="4"/>
        <v>-0.005400491930780668</v>
      </c>
      <c r="Q40" s="2">
        <f t="shared" si="5"/>
        <v>15686.18</v>
      </c>
    </row>
    <row r="41" spans="1:17" ht="12.75">
      <c r="A41" s="12" t="s">
        <v>35</v>
      </c>
      <c r="B41" s="13"/>
      <c r="C41" s="14">
        <v>50425.4404</v>
      </c>
      <c r="D41" s="14">
        <v>0.0013</v>
      </c>
      <c r="E41">
        <f t="shared" si="0"/>
        <v>15565.87216695094</v>
      </c>
      <c r="F41">
        <f t="shared" si="1"/>
        <v>15566</v>
      </c>
      <c r="G41">
        <f t="shared" si="2"/>
        <v>-0.18258760000026086</v>
      </c>
      <c r="J41">
        <f>+G41</f>
        <v>-0.18258760000026086</v>
      </c>
      <c r="O41">
        <f t="shared" si="4"/>
        <v>-0.18304538318630992</v>
      </c>
      <c r="Q41" s="2">
        <f t="shared" si="5"/>
        <v>35406.9404</v>
      </c>
    </row>
    <row r="42" spans="1:17" ht="12.75">
      <c r="A42" s="12" t="s">
        <v>35</v>
      </c>
      <c r="B42" s="15" t="s">
        <v>32</v>
      </c>
      <c r="C42" s="14">
        <v>50463.2872</v>
      </c>
      <c r="D42" s="14">
        <v>0.0013</v>
      </c>
      <c r="E42">
        <f t="shared" si="0"/>
        <v>15592.369430955874</v>
      </c>
      <c r="F42">
        <f t="shared" si="1"/>
        <v>15592.5</v>
      </c>
      <c r="G42">
        <f t="shared" si="2"/>
        <v>-0.18649549999827286</v>
      </c>
      <c r="J42">
        <f>+G42</f>
        <v>-0.18649549999827286</v>
      </c>
      <c r="O42">
        <f t="shared" si="4"/>
        <v>-0.1833863399197257</v>
      </c>
      <c r="Q42" s="2">
        <f t="shared" si="5"/>
        <v>35444.7872</v>
      </c>
    </row>
    <row r="43" spans="1:17" ht="12.75">
      <c r="A43" s="12" t="s">
        <v>35</v>
      </c>
      <c r="B43" s="13"/>
      <c r="C43" s="14">
        <v>50752.5223</v>
      </c>
      <c r="D43" s="14">
        <v>0.0013</v>
      </c>
      <c r="E43">
        <f t="shared" si="0"/>
        <v>15794.868421734325</v>
      </c>
      <c r="F43">
        <f t="shared" si="1"/>
        <v>15795</v>
      </c>
      <c r="G43">
        <f t="shared" si="2"/>
        <v>-0.18793700000242097</v>
      </c>
      <c r="J43">
        <f>+G43</f>
        <v>-0.18793700000242097</v>
      </c>
      <c r="O43">
        <f t="shared" si="4"/>
        <v>-0.18599176401469525</v>
      </c>
      <c r="Q43" s="2">
        <f t="shared" si="5"/>
        <v>35734.0223</v>
      </c>
    </row>
    <row r="44" spans="1:17" ht="12.75">
      <c r="A44" s="9" t="s">
        <v>29</v>
      </c>
      <c r="B44" s="10" t="s">
        <v>30</v>
      </c>
      <c r="C44" s="16">
        <v>51876.601</v>
      </c>
      <c r="D44" s="16">
        <v>0.0091</v>
      </c>
      <c r="E44">
        <f t="shared" si="0"/>
        <v>16581.857284101156</v>
      </c>
      <c r="F44">
        <f t="shared" si="1"/>
        <v>16582</v>
      </c>
      <c r="G44">
        <f t="shared" si="2"/>
        <v>-0.20384519999061013</v>
      </c>
      <c r="K44">
        <f>+G44</f>
        <v>-0.20384519999061013</v>
      </c>
      <c r="O44">
        <f t="shared" si="4"/>
        <v>-0.19611753568255225</v>
      </c>
      <c r="Q44" s="2">
        <f t="shared" si="5"/>
        <v>36858.101</v>
      </c>
    </row>
    <row r="45" spans="1:17" ht="12.75">
      <c r="A45" s="11" t="s">
        <v>31</v>
      </c>
      <c r="B45" s="10" t="s">
        <v>30</v>
      </c>
      <c r="C45" s="16">
        <v>52369.3758</v>
      </c>
      <c r="D45" s="17">
        <v>0.0018</v>
      </c>
      <c r="E45">
        <f t="shared" si="0"/>
        <v>16926.85828737169</v>
      </c>
      <c r="F45">
        <f t="shared" si="1"/>
        <v>16927</v>
      </c>
      <c r="G45">
        <f t="shared" si="2"/>
        <v>-0.20241219999297755</v>
      </c>
      <c r="K45">
        <f>+G45</f>
        <v>-0.20241219999297755</v>
      </c>
      <c r="O45">
        <f t="shared" si="4"/>
        <v>-0.2005564063628707</v>
      </c>
      <c r="Q45" s="2">
        <f t="shared" si="5"/>
        <v>37350.8758</v>
      </c>
    </row>
    <row r="46" spans="1:17" ht="12.75">
      <c r="A46" s="11" t="s">
        <v>31</v>
      </c>
      <c r="B46" s="10" t="s">
        <v>32</v>
      </c>
      <c r="C46" s="16">
        <v>52694.3208</v>
      </c>
      <c r="D46" s="16">
        <v>0.0043</v>
      </c>
      <c r="E46">
        <f t="shared" si="0"/>
        <v>17154.358457850667</v>
      </c>
      <c r="F46">
        <f t="shared" si="1"/>
        <v>17154.5</v>
      </c>
      <c r="G46">
        <f t="shared" si="2"/>
        <v>-0.2021686999942176</v>
      </c>
      <c r="K46">
        <f>+G46</f>
        <v>-0.2021686999942176</v>
      </c>
      <c r="O46">
        <f t="shared" si="4"/>
        <v>-0.20348348775351555</v>
      </c>
      <c r="Q46" s="2">
        <f t="shared" si="5"/>
        <v>37675.8208</v>
      </c>
    </row>
    <row r="47" spans="1:17" ht="12.75">
      <c r="A47" s="11" t="s">
        <v>31</v>
      </c>
      <c r="B47" s="10" t="s">
        <v>30</v>
      </c>
      <c r="C47" s="16">
        <v>53029.2601</v>
      </c>
      <c r="D47" s="17">
        <v>0.0029</v>
      </c>
      <c r="E47">
        <f t="shared" si="0"/>
        <v>17388.855827713596</v>
      </c>
      <c r="F47">
        <f t="shared" si="1"/>
        <v>17389</v>
      </c>
      <c r="G47">
        <f t="shared" si="2"/>
        <v>-0.20592539999779547</v>
      </c>
      <c r="K47">
        <f>+G47</f>
        <v>-0.20592539999779547</v>
      </c>
      <c r="O47">
        <f t="shared" si="4"/>
        <v>-0.20650063318694944</v>
      </c>
      <c r="Q47" s="2">
        <f t="shared" si="5"/>
        <v>38010.7601</v>
      </c>
    </row>
    <row r="48" spans="1:17" ht="12.75">
      <c r="A48" s="29" t="s">
        <v>41</v>
      </c>
      <c r="B48" s="30" t="s">
        <v>32</v>
      </c>
      <c r="C48" s="31">
        <v>53451.3268</v>
      </c>
      <c r="D48" s="31">
        <v>0.0003</v>
      </c>
      <c r="E48">
        <f t="shared" si="0"/>
        <v>17684.352746279816</v>
      </c>
      <c r="F48">
        <f t="shared" si="1"/>
        <v>17684.5</v>
      </c>
      <c r="G48">
        <f t="shared" si="2"/>
        <v>-0.21032669999840437</v>
      </c>
      <c r="K48">
        <f>+G48</f>
        <v>-0.21032669999840437</v>
      </c>
      <c r="O48">
        <f t="shared" si="4"/>
        <v>-0.2103026224218309</v>
      </c>
      <c r="Q48" s="2">
        <f t="shared" si="5"/>
        <v>38432.8268</v>
      </c>
    </row>
    <row r="49" spans="1:17" ht="12.75">
      <c r="A49" s="37" t="s">
        <v>35</v>
      </c>
      <c r="B49" s="38"/>
      <c r="C49" s="39">
        <v>53670.5735</v>
      </c>
      <c r="D49" s="39">
        <v>0.0008</v>
      </c>
      <c r="E49">
        <f t="shared" si="0"/>
        <v>17837.85152800273</v>
      </c>
      <c r="F49">
        <f t="shared" si="1"/>
        <v>17838</v>
      </c>
      <c r="G49">
        <f t="shared" si="2"/>
        <v>-0.21206679999886546</v>
      </c>
      <c r="J49">
        <f>+G49</f>
        <v>-0.21206679999886546</v>
      </c>
      <c r="O49">
        <f t="shared" si="4"/>
        <v>-0.21227759821727699</v>
      </c>
      <c r="Q49" s="2">
        <f t="shared" si="5"/>
        <v>38652.0735</v>
      </c>
    </row>
    <row r="50" spans="1:17" ht="12.75">
      <c r="A50" s="39" t="s">
        <v>43</v>
      </c>
      <c r="B50" s="40" t="s">
        <v>32</v>
      </c>
      <c r="C50" s="39">
        <v>54505.4241</v>
      </c>
      <c r="D50" s="39">
        <v>0.0004</v>
      </c>
      <c r="E50">
        <f t="shared" si="0"/>
        <v>18422.346300424146</v>
      </c>
      <c r="F50">
        <f t="shared" si="1"/>
        <v>18422.5</v>
      </c>
      <c r="G50">
        <f t="shared" si="2"/>
        <v>-0.2195334999996703</v>
      </c>
      <c r="J50">
        <f>+G50</f>
        <v>-0.2195334999996703</v>
      </c>
      <c r="O50">
        <f t="shared" si="4"/>
        <v>-0.21979794579016443</v>
      </c>
      <c r="Q50" s="2">
        <f t="shared" si="5"/>
        <v>39486.9241</v>
      </c>
    </row>
    <row r="51" spans="1:17" ht="12.75">
      <c r="A51" s="60" t="s">
        <v>165</v>
      </c>
      <c r="B51" s="62" t="s">
        <v>32</v>
      </c>
      <c r="C51" s="61">
        <v>54809.6543</v>
      </c>
      <c r="D51" s="61" t="s">
        <v>62</v>
      </c>
      <c r="E51">
        <f t="shared" si="0"/>
        <v>18635.343645712903</v>
      </c>
      <c r="F51">
        <f t="shared" si="1"/>
        <v>18635.5</v>
      </c>
      <c r="G51">
        <f t="shared" si="2"/>
        <v>-0.2233252999940305</v>
      </c>
      <c r="K51">
        <f>+G51</f>
        <v>-0.2233252999940305</v>
      </c>
      <c r="O51">
        <f t="shared" si="4"/>
        <v>-0.2225384659493176</v>
      </c>
      <c r="Q51" s="2">
        <f t="shared" si="5"/>
        <v>39791.1543</v>
      </c>
    </row>
    <row r="52" spans="1:17" ht="12.75">
      <c r="A52" s="41" t="s">
        <v>49</v>
      </c>
      <c r="B52" s="42" t="s">
        <v>30</v>
      </c>
      <c r="C52" s="41">
        <v>54830.3667</v>
      </c>
      <c r="D52" s="41">
        <v>0.0007</v>
      </c>
      <c r="E52">
        <f t="shared" si="0"/>
        <v>18649.84479061751</v>
      </c>
      <c r="F52">
        <f t="shared" si="1"/>
        <v>18650</v>
      </c>
      <c r="G52">
        <f t="shared" si="2"/>
        <v>-0.22168999999848893</v>
      </c>
      <c r="J52">
        <f>+G52</f>
        <v>-0.22168999999848893</v>
      </c>
      <c r="O52">
        <f t="shared" si="4"/>
        <v>-0.22272502718080922</v>
      </c>
      <c r="Q52" s="2">
        <f t="shared" si="5"/>
        <v>39811.8667</v>
      </c>
    </row>
    <row r="53" spans="1:17" ht="12.75">
      <c r="A53" s="60" t="s">
        <v>165</v>
      </c>
      <c r="B53" s="62" t="s">
        <v>30</v>
      </c>
      <c r="C53" s="61">
        <v>54857.5046</v>
      </c>
      <c r="D53" s="61" t="s">
        <v>62</v>
      </c>
      <c r="E53">
        <f t="shared" si="0"/>
        <v>18668.844550196645</v>
      </c>
      <c r="F53">
        <f t="shared" si="1"/>
        <v>18669</v>
      </c>
      <c r="G53">
        <f t="shared" si="2"/>
        <v>-0.22203340000123717</v>
      </c>
      <c r="K53">
        <f>+G53</f>
        <v>-0.22203340000123717</v>
      </c>
      <c r="O53">
        <f t="shared" si="4"/>
        <v>-0.22296948672552241</v>
      </c>
      <c r="Q53" s="2">
        <f t="shared" si="5"/>
        <v>39839.0046</v>
      </c>
    </row>
    <row r="54" spans="1:17" ht="12.75">
      <c r="A54" s="39" t="s">
        <v>44</v>
      </c>
      <c r="B54" s="40" t="s">
        <v>30</v>
      </c>
      <c r="C54" s="39">
        <v>54874.6458</v>
      </c>
      <c r="D54" s="39">
        <v>0.0003</v>
      </c>
      <c r="E54">
        <f t="shared" si="0"/>
        <v>18680.84543010621</v>
      </c>
      <c r="F54">
        <f t="shared" si="1"/>
        <v>18681</v>
      </c>
      <c r="G54">
        <f t="shared" si="2"/>
        <v>-0.22077659999922616</v>
      </c>
      <c r="K54">
        <f>+G54</f>
        <v>-0.22077659999922616</v>
      </c>
      <c r="O54">
        <f t="shared" si="4"/>
        <v>-0.22312388222744656</v>
      </c>
      <c r="Q54" s="2">
        <f t="shared" si="5"/>
        <v>39856.1458</v>
      </c>
    </row>
    <row r="55" spans="1:17" ht="12.75">
      <c r="A55" s="41" t="s">
        <v>45</v>
      </c>
      <c r="B55" s="42" t="s">
        <v>30</v>
      </c>
      <c r="C55" s="41">
        <v>55158.8795</v>
      </c>
      <c r="D55" s="41">
        <v>0.0002</v>
      </c>
      <c r="E55">
        <f t="shared" si="0"/>
        <v>18879.842845686915</v>
      </c>
      <c r="F55">
        <f t="shared" si="1"/>
        <v>18880</v>
      </c>
      <c r="G55">
        <f t="shared" si="2"/>
        <v>-0.22446799999306677</v>
      </c>
      <c r="K55">
        <f>+G55</f>
        <v>-0.22446799999306677</v>
      </c>
      <c r="O55">
        <f t="shared" si="4"/>
        <v>-0.22568427430102156</v>
      </c>
      <c r="Q55" s="2">
        <f t="shared" si="5"/>
        <v>40140.3795</v>
      </c>
    </row>
    <row r="56" spans="1:17" ht="12.75">
      <c r="A56" s="38" t="s">
        <v>48</v>
      </c>
      <c r="B56" s="43" t="s">
        <v>30</v>
      </c>
      <c r="C56" s="44">
        <v>55261.7186</v>
      </c>
      <c r="D56" s="44">
        <v>0.0001</v>
      </c>
      <c r="E56">
        <f t="shared" si="0"/>
        <v>18951.842454180365</v>
      </c>
      <c r="F56">
        <f t="shared" si="1"/>
        <v>18952</v>
      </c>
      <c r="G56">
        <f t="shared" si="2"/>
        <v>-0.22502720000193221</v>
      </c>
      <c r="K56">
        <f>+G56</f>
        <v>-0.22502720000193221</v>
      </c>
      <c r="O56">
        <f t="shared" si="4"/>
        <v>-0.2266106473125663</v>
      </c>
      <c r="Q56" s="2">
        <f t="shared" si="5"/>
        <v>40243.2186</v>
      </c>
    </row>
    <row r="57" spans="1:17" ht="12.75">
      <c r="A57" s="41" t="s">
        <v>50</v>
      </c>
      <c r="B57" s="42" t="s">
        <v>30</v>
      </c>
      <c r="C57" s="41">
        <v>55895.8907</v>
      </c>
      <c r="D57" s="41">
        <v>0.0003</v>
      </c>
      <c r="E57">
        <f t="shared" si="0"/>
        <v>19395.83839461032</v>
      </c>
      <c r="F57">
        <f t="shared" si="1"/>
        <v>19396</v>
      </c>
      <c r="G57">
        <f t="shared" si="2"/>
        <v>-0.2308255999960238</v>
      </c>
      <c r="K57">
        <f>+G57</f>
        <v>-0.2308255999960238</v>
      </c>
      <c r="O57">
        <f t="shared" si="4"/>
        <v>-0.2323232808837588</v>
      </c>
      <c r="Q57" s="2">
        <f t="shared" si="5"/>
        <v>40877.3907</v>
      </c>
    </row>
    <row r="58" spans="1:17" ht="12.75">
      <c r="A58" s="45" t="s">
        <v>51</v>
      </c>
      <c r="B58" s="46"/>
      <c r="C58" s="45">
        <v>57028.5425</v>
      </c>
      <c r="D58" s="45">
        <v>0.0003</v>
      </c>
      <c r="E58">
        <f t="shared" si="0"/>
        <v>20188.829447229444</v>
      </c>
      <c r="F58">
        <f t="shared" si="1"/>
        <v>20189</v>
      </c>
      <c r="G58">
        <f t="shared" si="2"/>
        <v>-0.2436053999917931</v>
      </c>
      <c r="J58">
        <f>+G58</f>
        <v>-0.2436053999917931</v>
      </c>
      <c r="O58">
        <f t="shared" si="4"/>
        <v>-0.24252625030257785</v>
      </c>
      <c r="Q58" s="2">
        <f t="shared" si="5"/>
        <v>42010.0425</v>
      </c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7"/>
  <sheetViews>
    <sheetView zoomScalePageLayoutView="0" workbookViewId="0" topLeftCell="A1">
      <selection activeCell="A27" sqref="A27:D47"/>
    </sheetView>
  </sheetViews>
  <sheetFormatPr defaultColWidth="9.140625" defaultRowHeight="12.75"/>
  <cols>
    <col min="1" max="1" width="19.7109375" style="14" customWidth="1"/>
    <col min="2" max="2" width="4.421875" style="12" customWidth="1"/>
    <col min="3" max="3" width="12.7109375" style="14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4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7" t="s">
        <v>52</v>
      </c>
      <c r="I1" s="48" t="s">
        <v>53</v>
      </c>
      <c r="J1" s="49" t="s">
        <v>54</v>
      </c>
    </row>
    <row r="2" spans="9:10" ht="12.75">
      <c r="I2" s="50" t="s">
        <v>55</v>
      </c>
      <c r="J2" s="51" t="s">
        <v>56</v>
      </c>
    </row>
    <row r="3" spans="1:10" ht="12.75">
      <c r="A3" s="52" t="s">
        <v>57</v>
      </c>
      <c r="I3" s="50" t="s">
        <v>58</v>
      </c>
      <c r="J3" s="51" t="s">
        <v>59</v>
      </c>
    </row>
    <row r="4" spans="9:10" ht="12.75">
      <c r="I4" s="50" t="s">
        <v>60</v>
      </c>
      <c r="J4" s="51" t="s">
        <v>59</v>
      </c>
    </row>
    <row r="5" spans="9:10" ht="13.5" thickBot="1">
      <c r="I5" s="53" t="s">
        <v>61</v>
      </c>
      <c r="J5" s="54" t="s">
        <v>62</v>
      </c>
    </row>
    <row r="10" ht="13.5" thickBot="1"/>
    <row r="11" spans="1:16" ht="12.75" customHeight="1" thickBot="1">
      <c r="A11" s="14" t="str">
        <f aca="true" t="shared" si="0" ref="A11:A47">P11</f>
        <v>BAVM 178 </v>
      </c>
      <c r="B11" s="15" t="str">
        <f aca="true" t="shared" si="1" ref="B11:B47">IF(H11=INT(H11),"I","II")</f>
        <v>I</v>
      </c>
      <c r="C11" s="14">
        <f aca="true" t="shared" si="2" ref="C11:C47">1*G11</f>
        <v>50425.4404</v>
      </c>
      <c r="D11" s="12" t="str">
        <f aca="true" t="shared" si="3" ref="D11:D47">VLOOKUP(F11,I$1:J$5,2,FALSE)</f>
        <v>vis</v>
      </c>
      <c r="E11" s="55">
        <f>VLOOKUP(C11,A!C$21:E$973,3,FALSE)</f>
        <v>15565.87216695094</v>
      </c>
      <c r="F11" s="15" t="s">
        <v>61</v>
      </c>
      <c r="G11" s="12" t="str">
        <f aca="true" t="shared" si="4" ref="G11:G47">MID(I11,3,LEN(I11)-3)</f>
        <v>50425.4404</v>
      </c>
      <c r="H11" s="14">
        <f aca="true" t="shared" si="5" ref="H11:H47">1*K11</f>
        <v>15566</v>
      </c>
      <c r="I11" s="56" t="s">
        <v>115</v>
      </c>
      <c r="J11" s="57" t="s">
        <v>116</v>
      </c>
      <c r="K11" s="56">
        <v>15566</v>
      </c>
      <c r="L11" s="56" t="s">
        <v>117</v>
      </c>
      <c r="M11" s="57" t="s">
        <v>118</v>
      </c>
      <c r="N11" s="57" t="s">
        <v>119</v>
      </c>
      <c r="O11" s="58" t="s">
        <v>120</v>
      </c>
      <c r="P11" s="59" t="s">
        <v>121</v>
      </c>
    </row>
    <row r="12" spans="1:16" ht="12.75" customHeight="1" thickBot="1">
      <c r="A12" s="14" t="str">
        <f t="shared" si="0"/>
        <v>BAVM 178 </v>
      </c>
      <c r="B12" s="15" t="str">
        <f t="shared" si="1"/>
        <v>I</v>
      </c>
      <c r="C12" s="14">
        <f t="shared" si="2"/>
        <v>50463.2872</v>
      </c>
      <c r="D12" s="12" t="str">
        <f t="shared" si="3"/>
        <v>vis</v>
      </c>
      <c r="E12" s="55">
        <f>VLOOKUP(C12,A!C$21:E$973,3,FALSE)</f>
        <v>15592.369430955874</v>
      </c>
      <c r="F12" s="15" t="s">
        <v>61</v>
      </c>
      <c r="G12" s="12" t="str">
        <f t="shared" si="4"/>
        <v>50463.2872</v>
      </c>
      <c r="H12" s="14">
        <f t="shared" si="5"/>
        <v>15593</v>
      </c>
      <c r="I12" s="56" t="s">
        <v>122</v>
      </c>
      <c r="J12" s="57" t="s">
        <v>123</v>
      </c>
      <c r="K12" s="56">
        <v>15593</v>
      </c>
      <c r="L12" s="56" t="s">
        <v>124</v>
      </c>
      <c r="M12" s="57" t="s">
        <v>118</v>
      </c>
      <c r="N12" s="57" t="s">
        <v>119</v>
      </c>
      <c r="O12" s="58" t="s">
        <v>120</v>
      </c>
      <c r="P12" s="59" t="s">
        <v>121</v>
      </c>
    </row>
    <row r="13" spans="1:16" ht="12.75" customHeight="1" thickBot="1">
      <c r="A13" s="14" t="str">
        <f t="shared" si="0"/>
        <v>BAVM 178 </v>
      </c>
      <c r="B13" s="15" t="str">
        <f t="shared" si="1"/>
        <v>I</v>
      </c>
      <c r="C13" s="14">
        <f t="shared" si="2"/>
        <v>50752.5223</v>
      </c>
      <c r="D13" s="12" t="str">
        <f t="shared" si="3"/>
        <v>vis</v>
      </c>
      <c r="E13" s="55">
        <f>VLOOKUP(C13,A!C$21:E$973,3,FALSE)</f>
        <v>15794.868421734325</v>
      </c>
      <c r="F13" s="15" t="s">
        <v>61</v>
      </c>
      <c r="G13" s="12" t="str">
        <f t="shared" si="4"/>
        <v>50752.5223</v>
      </c>
      <c r="H13" s="14">
        <f t="shared" si="5"/>
        <v>15795</v>
      </c>
      <c r="I13" s="56" t="s">
        <v>125</v>
      </c>
      <c r="J13" s="57" t="s">
        <v>126</v>
      </c>
      <c r="K13" s="56">
        <v>15795</v>
      </c>
      <c r="L13" s="56" t="s">
        <v>127</v>
      </c>
      <c r="M13" s="57" t="s">
        <v>118</v>
      </c>
      <c r="N13" s="57" t="s">
        <v>119</v>
      </c>
      <c r="O13" s="58" t="s">
        <v>120</v>
      </c>
      <c r="P13" s="59" t="s">
        <v>121</v>
      </c>
    </row>
    <row r="14" spans="1:16" ht="12.75" customHeight="1" thickBot="1">
      <c r="A14" s="14" t="str">
        <f t="shared" si="0"/>
        <v>IBVS 5287 </v>
      </c>
      <c r="B14" s="15" t="str">
        <f t="shared" si="1"/>
        <v>I</v>
      </c>
      <c r="C14" s="14">
        <f t="shared" si="2"/>
        <v>51876.601</v>
      </c>
      <c r="D14" s="12" t="str">
        <f t="shared" si="3"/>
        <v>vis</v>
      </c>
      <c r="E14" s="55">
        <f>VLOOKUP(C14,A!C$21:E$973,3,FALSE)</f>
        <v>16581.857284101156</v>
      </c>
      <c r="F14" s="15" t="s">
        <v>61</v>
      </c>
      <c r="G14" s="12" t="str">
        <f t="shared" si="4"/>
        <v>51876.6010</v>
      </c>
      <c r="H14" s="14">
        <f t="shared" si="5"/>
        <v>16582</v>
      </c>
      <c r="I14" s="56" t="s">
        <v>128</v>
      </c>
      <c r="J14" s="57" t="s">
        <v>129</v>
      </c>
      <c r="K14" s="56">
        <v>16582</v>
      </c>
      <c r="L14" s="56" t="s">
        <v>130</v>
      </c>
      <c r="M14" s="57" t="s">
        <v>131</v>
      </c>
      <c r="N14" s="57" t="s">
        <v>132</v>
      </c>
      <c r="O14" s="58" t="s">
        <v>133</v>
      </c>
      <c r="P14" s="59" t="s">
        <v>134</v>
      </c>
    </row>
    <row r="15" spans="1:16" ht="12.75" customHeight="1" thickBot="1">
      <c r="A15" s="14" t="str">
        <f t="shared" si="0"/>
        <v>IBVS 5583 </v>
      </c>
      <c r="B15" s="15" t="str">
        <f t="shared" si="1"/>
        <v>I</v>
      </c>
      <c r="C15" s="14">
        <f t="shared" si="2"/>
        <v>52369.3758</v>
      </c>
      <c r="D15" s="12" t="str">
        <f t="shared" si="3"/>
        <v>vis</v>
      </c>
      <c r="E15" s="55">
        <f>VLOOKUP(C15,A!C$21:E$973,3,FALSE)</f>
        <v>16926.85828737169</v>
      </c>
      <c r="F15" s="15" t="s">
        <v>61</v>
      </c>
      <c r="G15" s="12" t="str">
        <f t="shared" si="4"/>
        <v>52369.3758</v>
      </c>
      <c r="H15" s="14">
        <f t="shared" si="5"/>
        <v>16927</v>
      </c>
      <c r="I15" s="56" t="s">
        <v>135</v>
      </c>
      <c r="J15" s="57" t="s">
        <v>136</v>
      </c>
      <c r="K15" s="56">
        <v>16927</v>
      </c>
      <c r="L15" s="56" t="s">
        <v>137</v>
      </c>
      <c r="M15" s="57" t="s">
        <v>131</v>
      </c>
      <c r="N15" s="57" t="s">
        <v>132</v>
      </c>
      <c r="O15" s="58" t="s">
        <v>133</v>
      </c>
      <c r="P15" s="59" t="s">
        <v>138</v>
      </c>
    </row>
    <row r="16" spans="1:16" ht="12.75" customHeight="1" thickBot="1">
      <c r="A16" s="14" t="str">
        <f t="shared" si="0"/>
        <v>IBVS 5583 </v>
      </c>
      <c r="B16" s="15" t="str">
        <f t="shared" si="1"/>
        <v>II</v>
      </c>
      <c r="C16" s="14">
        <f t="shared" si="2"/>
        <v>52694.3208</v>
      </c>
      <c r="D16" s="12" t="str">
        <f t="shared" si="3"/>
        <v>vis</v>
      </c>
      <c r="E16" s="55">
        <f>VLOOKUP(C16,A!C$21:E$973,3,FALSE)</f>
        <v>17154.358457850667</v>
      </c>
      <c r="F16" s="15" t="s">
        <v>61</v>
      </c>
      <c r="G16" s="12" t="str">
        <f t="shared" si="4"/>
        <v>52694.3208</v>
      </c>
      <c r="H16" s="14">
        <f t="shared" si="5"/>
        <v>17154.5</v>
      </c>
      <c r="I16" s="56" t="s">
        <v>139</v>
      </c>
      <c r="J16" s="57" t="s">
        <v>140</v>
      </c>
      <c r="K16" s="56">
        <v>17154.5</v>
      </c>
      <c r="L16" s="56" t="s">
        <v>141</v>
      </c>
      <c r="M16" s="57" t="s">
        <v>131</v>
      </c>
      <c r="N16" s="57" t="s">
        <v>132</v>
      </c>
      <c r="O16" s="58" t="s">
        <v>133</v>
      </c>
      <c r="P16" s="59" t="s">
        <v>138</v>
      </c>
    </row>
    <row r="17" spans="1:16" ht="12.75" customHeight="1" thickBot="1">
      <c r="A17" s="14" t="str">
        <f t="shared" si="0"/>
        <v>IBVS 5583 </v>
      </c>
      <c r="B17" s="15" t="str">
        <f t="shared" si="1"/>
        <v>I</v>
      </c>
      <c r="C17" s="14">
        <f t="shared" si="2"/>
        <v>53029.2601</v>
      </c>
      <c r="D17" s="12" t="str">
        <f t="shared" si="3"/>
        <v>vis</v>
      </c>
      <c r="E17" s="55">
        <f>VLOOKUP(C17,A!C$21:E$973,3,FALSE)</f>
        <v>17388.855827713596</v>
      </c>
      <c r="F17" s="15" t="s">
        <v>61</v>
      </c>
      <c r="G17" s="12" t="str">
        <f t="shared" si="4"/>
        <v>53029.2601</v>
      </c>
      <c r="H17" s="14">
        <f t="shared" si="5"/>
        <v>17389</v>
      </c>
      <c r="I17" s="56" t="s">
        <v>142</v>
      </c>
      <c r="J17" s="57" t="s">
        <v>143</v>
      </c>
      <c r="K17" s="56">
        <v>17389</v>
      </c>
      <c r="L17" s="56" t="s">
        <v>144</v>
      </c>
      <c r="M17" s="57" t="s">
        <v>131</v>
      </c>
      <c r="N17" s="57" t="s">
        <v>132</v>
      </c>
      <c r="O17" s="58" t="s">
        <v>133</v>
      </c>
      <c r="P17" s="59" t="s">
        <v>138</v>
      </c>
    </row>
    <row r="18" spans="1:16" ht="12.75" customHeight="1" thickBot="1">
      <c r="A18" s="14" t="str">
        <f t="shared" si="0"/>
        <v>IBVS 5741 </v>
      </c>
      <c r="B18" s="15" t="str">
        <f t="shared" si="1"/>
        <v>II</v>
      </c>
      <c r="C18" s="14">
        <f t="shared" si="2"/>
        <v>53451.3268</v>
      </c>
      <c r="D18" s="12" t="str">
        <f t="shared" si="3"/>
        <v>vis</v>
      </c>
      <c r="E18" s="55">
        <f>VLOOKUP(C18,A!C$21:E$973,3,FALSE)</f>
        <v>17684.352746279816</v>
      </c>
      <c r="F18" s="15" t="s">
        <v>61</v>
      </c>
      <c r="G18" s="12" t="str">
        <f t="shared" si="4"/>
        <v>53451.3268</v>
      </c>
      <c r="H18" s="14">
        <f t="shared" si="5"/>
        <v>17684.5</v>
      </c>
      <c r="I18" s="56" t="s">
        <v>145</v>
      </c>
      <c r="J18" s="57" t="s">
        <v>146</v>
      </c>
      <c r="K18" s="56">
        <v>17684.5</v>
      </c>
      <c r="L18" s="56" t="s">
        <v>147</v>
      </c>
      <c r="M18" s="57" t="s">
        <v>131</v>
      </c>
      <c r="N18" s="57" t="s">
        <v>132</v>
      </c>
      <c r="O18" s="58" t="s">
        <v>148</v>
      </c>
      <c r="P18" s="59" t="s">
        <v>149</v>
      </c>
    </row>
    <row r="19" spans="1:16" ht="12.75" customHeight="1" thickBot="1">
      <c r="A19" s="14" t="str">
        <f t="shared" si="0"/>
        <v>BAVM 178 </v>
      </c>
      <c r="B19" s="15" t="str">
        <f t="shared" si="1"/>
        <v>I</v>
      </c>
      <c r="C19" s="14">
        <f t="shared" si="2"/>
        <v>53670.5735</v>
      </c>
      <c r="D19" s="12" t="str">
        <f t="shared" si="3"/>
        <v>vis</v>
      </c>
      <c r="E19" s="55">
        <f>VLOOKUP(C19,A!C$21:E$973,3,FALSE)</f>
        <v>17837.85152800273</v>
      </c>
      <c r="F19" s="15" t="s">
        <v>61</v>
      </c>
      <c r="G19" s="12" t="str">
        <f t="shared" si="4"/>
        <v>53670.5735</v>
      </c>
      <c r="H19" s="14">
        <f t="shared" si="5"/>
        <v>17838</v>
      </c>
      <c r="I19" s="56" t="s">
        <v>150</v>
      </c>
      <c r="J19" s="57" t="s">
        <v>151</v>
      </c>
      <c r="K19" s="56">
        <v>17838</v>
      </c>
      <c r="L19" s="56" t="s">
        <v>152</v>
      </c>
      <c r="M19" s="57" t="s">
        <v>118</v>
      </c>
      <c r="N19" s="57" t="s">
        <v>153</v>
      </c>
      <c r="O19" s="58" t="s">
        <v>154</v>
      </c>
      <c r="P19" s="59" t="s">
        <v>121</v>
      </c>
    </row>
    <row r="20" spans="1:16" ht="12.75" customHeight="1" thickBot="1">
      <c r="A20" s="14" t="str">
        <f t="shared" si="0"/>
        <v>BAVM 201 </v>
      </c>
      <c r="B20" s="15" t="str">
        <f t="shared" si="1"/>
        <v>II</v>
      </c>
      <c r="C20" s="14">
        <f t="shared" si="2"/>
        <v>54505.4241</v>
      </c>
      <c r="D20" s="12" t="str">
        <f t="shared" si="3"/>
        <v>vis</v>
      </c>
      <c r="E20" s="55">
        <f>VLOOKUP(C20,A!C$21:E$973,3,FALSE)</f>
        <v>18422.346300424146</v>
      </c>
      <c r="F20" s="15" t="s">
        <v>61</v>
      </c>
      <c r="G20" s="12" t="str">
        <f t="shared" si="4"/>
        <v>54505.4241</v>
      </c>
      <c r="H20" s="14">
        <f t="shared" si="5"/>
        <v>18422.5</v>
      </c>
      <c r="I20" s="56" t="s">
        <v>155</v>
      </c>
      <c r="J20" s="57" t="s">
        <v>156</v>
      </c>
      <c r="K20" s="56" t="s">
        <v>157</v>
      </c>
      <c r="L20" s="56" t="s">
        <v>158</v>
      </c>
      <c r="M20" s="57" t="s">
        <v>118</v>
      </c>
      <c r="N20" s="57" t="s">
        <v>153</v>
      </c>
      <c r="O20" s="58" t="s">
        <v>159</v>
      </c>
      <c r="P20" s="59" t="s">
        <v>160</v>
      </c>
    </row>
    <row r="21" spans="1:16" ht="12.75" customHeight="1" thickBot="1">
      <c r="A21" s="14" t="str">
        <f t="shared" si="0"/>
        <v>BAVM 209 </v>
      </c>
      <c r="B21" s="15" t="str">
        <f t="shared" si="1"/>
        <v>I</v>
      </c>
      <c r="C21" s="14">
        <f t="shared" si="2"/>
        <v>54830.3667</v>
      </c>
      <c r="D21" s="12" t="str">
        <f t="shared" si="3"/>
        <v>vis</v>
      </c>
      <c r="E21" s="55">
        <f>VLOOKUP(C21,A!C$21:E$973,3,FALSE)</f>
        <v>18649.84479061751</v>
      </c>
      <c r="F21" s="15" t="s">
        <v>61</v>
      </c>
      <c r="G21" s="12" t="str">
        <f t="shared" si="4"/>
        <v>54830.3667</v>
      </c>
      <c r="H21" s="14">
        <f t="shared" si="5"/>
        <v>18650</v>
      </c>
      <c r="I21" s="56" t="s">
        <v>166</v>
      </c>
      <c r="J21" s="57" t="s">
        <v>167</v>
      </c>
      <c r="K21" s="56" t="s">
        <v>168</v>
      </c>
      <c r="L21" s="56" t="s">
        <v>169</v>
      </c>
      <c r="M21" s="57" t="s">
        <v>118</v>
      </c>
      <c r="N21" s="57" t="s">
        <v>153</v>
      </c>
      <c r="O21" s="58" t="s">
        <v>159</v>
      </c>
      <c r="P21" s="59" t="s">
        <v>170</v>
      </c>
    </row>
    <row r="22" spans="1:16" ht="12.75" customHeight="1" thickBot="1">
      <c r="A22" s="14" t="str">
        <f t="shared" si="0"/>
        <v>IBVS 5894 </v>
      </c>
      <c r="B22" s="15" t="str">
        <f t="shared" si="1"/>
        <v>I</v>
      </c>
      <c r="C22" s="14">
        <f t="shared" si="2"/>
        <v>54874.6458</v>
      </c>
      <c r="D22" s="12" t="str">
        <f t="shared" si="3"/>
        <v>vis</v>
      </c>
      <c r="E22" s="55">
        <f>VLOOKUP(C22,A!C$21:E$973,3,FALSE)</f>
        <v>18680.84543010621</v>
      </c>
      <c r="F22" s="15" t="s">
        <v>61</v>
      </c>
      <c r="G22" s="12" t="str">
        <f t="shared" si="4"/>
        <v>54874.6458</v>
      </c>
      <c r="H22" s="14">
        <f t="shared" si="5"/>
        <v>18681</v>
      </c>
      <c r="I22" s="56" t="s">
        <v>176</v>
      </c>
      <c r="J22" s="57" t="s">
        <v>177</v>
      </c>
      <c r="K22" s="56" t="s">
        <v>178</v>
      </c>
      <c r="L22" s="56" t="s">
        <v>179</v>
      </c>
      <c r="M22" s="57" t="s">
        <v>118</v>
      </c>
      <c r="N22" s="57" t="s">
        <v>61</v>
      </c>
      <c r="O22" s="58" t="s">
        <v>180</v>
      </c>
      <c r="P22" s="59" t="s">
        <v>181</v>
      </c>
    </row>
    <row r="23" spans="1:16" ht="12.75" customHeight="1" thickBot="1">
      <c r="A23" s="14" t="str">
        <f t="shared" si="0"/>
        <v>IBVS 5920 </v>
      </c>
      <c r="B23" s="15" t="str">
        <f t="shared" si="1"/>
        <v>I</v>
      </c>
      <c r="C23" s="14">
        <f t="shared" si="2"/>
        <v>55158.8795</v>
      </c>
      <c r="D23" s="12" t="str">
        <f t="shared" si="3"/>
        <v>vis</v>
      </c>
      <c r="E23" s="55">
        <f>VLOOKUP(C23,A!C$21:E$973,3,FALSE)</f>
        <v>18879.842845686915</v>
      </c>
      <c r="F23" s="15" t="s">
        <v>61</v>
      </c>
      <c r="G23" s="12" t="str">
        <f t="shared" si="4"/>
        <v>55158.8795</v>
      </c>
      <c r="H23" s="14">
        <f t="shared" si="5"/>
        <v>18880</v>
      </c>
      <c r="I23" s="56" t="s">
        <v>182</v>
      </c>
      <c r="J23" s="57" t="s">
        <v>183</v>
      </c>
      <c r="K23" s="56" t="s">
        <v>184</v>
      </c>
      <c r="L23" s="56" t="s">
        <v>185</v>
      </c>
      <c r="M23" s="57" t="s">
        <v>118</v>
      </c>
      <c r="N23" s="57" t="s">
        <v>61</v>
      </c>
      <c r="O23" s="58" t="s">
        <v>180</v>
      </c>
      <c r="P23" s="59" t="s">
        <v>186</v>
      </c>
    </row>
    <row r="24" spans="1:16" ht="12.75" customHeight="1" thickBot="1">
      <c r="A24" s="14" t="str">
        <f t="shared" si="0"/>
        <v>IBVS 5974 </v>
      </c>
      <c r="B24" s="15" t="str">
        <f t="shared" si="1"/>
        <v>I</v>
      </c>
      <c r="C24" s="14">
        <f t="shared" si="2"/>
        <v>55261.7186</v>
      </c>
      <c r="D24" s="12" t="str">
        <f t="shared" si="3"/>
        <v>vis</v>
      </c>
      <c r="E24" s="55">
        <f>VLOOKUP(C24,A!C$21:E$973,3,FALSE)</f>
        <v>18951.842454180365</v>
      </c>
      <c r="F24" s="15" t="s">
        <v>61</v>
      </c>
      <c r="G24" s="12" t="str">
        <f t="shared" si="4"/>
        <v>55261.7186</v>
      </c>
      <c r="H24" s="14">
        <f t="shared" si="5"/>
        <v>18952</v>
      </c>
      <c r="I24" s="56" t="s">
        <v>187</v>
      </c>
      <c r="J24" s="57" t="s">
        <v>188</v>
      </c>
      <c r="K24" s="56" t="s">
        <v>189</v>
      </c>
      <c r="L24" s="56" t="s">
        <v>190</v>
      </c>
      <c r="M24" s="57" t="s">
        <v>118</v>
      </c>
      <c r="N24" s="57" t="s">
        <v>61</v>
      </c>
      <c r="O24" s="58" t="s">
        <v>191</v>
      </c>
      <c r="P24" s="59" t="s">
        <v>192</v>
      </c>
    </row>
    <row r="25" spans="1:16" ht="12.75" customHeight="1" thickBot="1">
      <c r="A25" s="14" t="str">
        <f t="shared" si="0"/>
        <v>IBVS 6011 </v>
      </c>
      <c r="B25" s="15" t="str">
        <f t="shared" si="1"/>
        <v>I</v>
      </c>
      <c r="C25" s="14">
        <f t="shared" si="2"/>
        <v>55895.8907</v>
      </c>
      <c r="D25" s="12" t="str">
        <f t="shared" si="3"/>
        <v>vis</v>
      </c>
      <c r="E25" s="55">
        <f>VLOOKUP(C25,A!C$21:E$973,3,FALSE)</f>
        <v>19395.83839461032</v>
      </c>
      <c r="F25" s="15" t="s">
        <v>61</v>
      </c>
      <c r="G25" s="12" t="str">
        <f t="shared" si="4"/>
        <v>55895.8907</v>
      </c>
      <c r="H25" s="14">
        <f t="shared" si="5"/>
        <v>19396</v>
      </c>
      <c r="I25" s="56" t="s">
        <v>193</v>
      </c>
      <c r="J25" s="57" t="s">
        <v>194</v>
      </c>
      <c r="K25" s="56" t="s">
        <v>195</v>
      </c>
      <c r="L25" s="56" t="s">
        <v>196</v>
      </c>
      <c r="M25" s="57" t="s">
        <v>118</v>
      </c>
      <c r="N25" s="57" t="s">
        <v>61</v>
      </c>
      <c r="O25" s="58" t="s">
        <v>180</v>
      </c>
      <c r="P25" s="59" t="s">
        <v>197</v>
      </c>
    </row>
    <row r="26" spans="1:16" ht="12.75" customHeight="1" thickBot="1">
      <c r="A26" s="14" t="str">
        <f t="shared" si="0"/>
        <v>BAVM 239 </v>
      </c>
      <c r="B26" s="15" t="str">
        <f t="shared" si="1"/>
        <v>I</v>
      </c>
      <c r="C26" s="14">
        <f t="shared" si="2"/>
        <v>57028.5425</v>
      </c>
      <c r="D26" s="12" t="str">
        <f t="shared" si="3"/>
        <v>vis</v>
      </c>
      <c r="E26" s="55">
        <f>VLOOKUP(C26,A!C$21:E$973,3,FALSE)</f>
        <v>20188.829447229444</v>
      </c>
      <c r="F26" s="15" t="s">
        <v>61</v>
      </c>
      <c r="G26" s="12" t="str">
        <f t="shared" si="4"/>
        <v>57028.5425</v>
      </c>
      <c r="H26" s="14">
        <f t="shared" si="5"/>
        <v>20189</v>
      </c>
      <c r="I26" s="56" t="s">
        <v>198</v>
      </c>
      <c r="J26" s="57" t="s">
        <v>199</v>
      </c>
      <c r="K26" s="56" t="s">
        <v>200</v>
      </c>
      <c r="L26" s="56" t="s">
        <v>201</v>
      </c>
      <c r="M26" s="57" t="s">
        <v>118</v>
      </c>
      <c r="N26" s="57" t="s">
        <v>119</v>
      </c>
      <c r="O26" s="58" t="s">
        <v>175</v>
      </c>
      <c r="P26" s="59" t="s">
        <v>202</v>
      </c>
    </row>
    <row r="27" spans="1:16" ht="12.75" customHeight="1" thickBot="1">
      <c r="A27" s="14" t="str">
        <f t="shared" si="0"/>
        <v> VSS 2.59 </v>
      </c>
      <c r="B27" s="15" t="str">
        <f t="shared" si="1"/>
        <v>I</v>
      </c>
      <c r="C27" s="14">
        <f t="shared" si="2"/>
        <v>28192.31</v>
      </c>
      <c r="D27" s="12" t="str">
        <f t="shared" si="3"/>
        <v>vis</v>
      </c>
      <c r="E27" s="55">
        <f>VLOOKUP(C27,A!C$21:E$973,3,FALSE)</f>
        <v>0.035005950313471555</v>
      </c>
      <c r="F27" s="15" t="s">
        <v>61</v>
      </c>
      <c r="G27" s="12" t="str">
        <f t="shared" si="4"/>
        <v>28192.31</v>
      </c>
      <c r="H27" s="14">
        <f t="shared" si="5"/>
        <v>0</v>
      </c>
      <c r="I27" s="56" t="s">
        <v>63</v>
      </c>
      <c r="J27" s="57" t="s">
        <v>64</v>
      </c>
      <c r="K27" s="56">
        <v>0</v>
      </c>
      <c r="L27" s="56" t="s">
        <v>65</v>
      </c>
      <c r="M27" s="57" t="s">
        <v>66</v>
      </c>
      <c r="N27" s="57"/>
      <c r="O27" s="58" t="s">
        <v>67</v>
      </c>
      <c r="P27" s="58" t="s">
        <v>68</v>
      </c>
    </row>
    <row r="28" spans="1:16" ht="12.75" customHeight="1" thickBot="1">
      <c r="A28" s="14" t="str">
        <f t="shared" si="0"/>
        <v> VSS 2.59 </v>
      </c>
      <c r="B28" s="15" t="str">
        <f t="shared" si="1"/>
        <v>I</v>
      </c>
      <c r="C28" s="14">
        <f t="shared" si="2"/>
        <v>28453.63</v>
      </c>
      <c r="D28" s="12" t="str">
        <f t="shared" si="3"/>
        <v>vis</v>
      </c>
      <c r="E28" s="55">
        <f>VLOOKUP(C28,A!C$21:E$973,3,FALSE)</f>
        <v>182.9901046579916</v>
      </c>
      <c r="F28" s="15" t="s">
        <v>61</v>
      </c>
      <c r="G28" s="12" t="str">
        <f t="shared" si="4"/>
        <v>28453.63</v>
      </c>
      <c r="H28" s="14">
        <f t="shared" si="5"/>
        <v>183</v>
      </c>
      <c r="I28" s="56" t="s">
        <v>69</v>
      </c>
      <c r="J28" s="57" t="s">
        <v>70</v>
      </c>
      <c r="K28" s="56">
        <v>183</v>
      </c>
      <c r="L28" s="56" t="s">
        <v>71</v>
      </c>
      <c r="M28" s="57" t="s">
        <v>66</v>
      </c>
      <c r="N28" s="57"/>
      <c r="O28" s="58" t="s">
        <v>67</v>
      </c>
      <c r="P28" s="58" t="s">
        <v>68</v>
      </c>
    </row>
    <row r="29" spans="1:16" ht="12.75" customHeight="1" thickBot="1">
      <c r="A29" s="14" t="str">
        <f t="shared" si="0"/>
        <v> VSS 2.59 </v>
      </c>
      <c r="B29" s="15" t="str">
        <f t="shared" si="1"/>
        <v>I</v>
      </c>
      <c r="C29" s="14">
        <f t="shared" si="2"/>
        <v>28546.44</v>
      </c>
      <c r="D29" s="12" t="str">
        <f t="shared" si="3"/>
        <v>vis</v>
      </c>
      <c r="E29" s="55">
        <f>VLOOKUP(C29,A!C$21:E$973,3,FALSE)</f>
        <v>247.96814962607365</v>
      </c>
      <c r="F29" s="15" t="s">
        <v>61</v>
      </c>
      <c r="G29" s="12" t="str">
        <f t="shared" si="4"/>
        <v>28546.44</v>
      </c>
      <c r="H29" s="14">
        <f t="shared" si="5"/>
        <v>248</v>
      </c>
      <c r="I29" s="56" t="s">
        <v>72</v>
      </c>
      <c r="J29" s="57" t="s">
        <v>73</v>
      </c>
      <c r="K29" s="56">
        <v>248</v>
      </c>
      <c r="L29" s="56" t="s">
        <v>74</v>
      </c>
      <c r="M29" s="57" t="s">
        <v>66</v>
      </c>
      <c r="N29" s="57"/>
      <c r="O29" s="58" t="s">
        <v>67</v>
      </c>
      <c r="P29" s="58" t="s">
        <v>68</v>
      </c>
    </row>
    <row r="30" spans="1:16" ht="12.75" customHeight="1" thickBot="1">
      <c r="A30" s="14" t="str">
        <f t="shared" si="0"/>
        <v> VSS 2.59 </v>
      </c>
      <c r="B30" s="15" t="str">
        <f t="shared" si="1"/>
        <v>II</v>
      </c>
      <c r="C30" s="14">
        <f t="shared" si="2"/>
        <v>28594.33</v>
      </c>
      <c r="D30" s="12" t="str">
        <f t="shared" si="3"/>
        <v>vis</v>
      </c>
      <c r="E30" s="55">
        <f>VLOOKUP(C30,A!C$21:E$973,3,FALSE)</f>
        <v>281.4968488343672</v>
      </c>
      <c r="F30" s="15" t="s">
        <v>61</v>
      </c>
      <c r="G30" s="12" t="str">
        <f t="shared" si="4"/>
        <v>28594.33</v>
      </c>
      <c r="H30" s="14">
        <f t="shared" si="5"/>
        <v>281.5</v>
      </c>
      <c r="I30" s="56" t="s">
        <v>75</v>
      </c>
      <c r="J30" s="57" t="s">
        <v>76</v>
      </c>
      <c r="K30" s="56">
        <v>281.5</v>
      </c>
      <c r="L30" s="56" t="s">
        <v>77</v>
      </c>
      <c r="M30" s="57" t="s">
        <v>66</v>
      </c>
      <c r="N30" s="57"/>
      <c r="O30" s="58" t="s">
        <v>67</v>
      </c>
      <c r="P30" s="58" t="s">
        <v>68</v>
      </c>
    </row>
    <row r="31" spans="1:16" ht="12.75" customHeight="1" thickBot="1">
      <c r="A31" s="14" t="str">
        <f t="shared" si="0"/>
        <v> VSS 2.59 </v>
      </c>
      <c r="B31" s="15" t="str">
        <f t="shared" si="1"/>
        <v>II</v>
      </c>
      <c r="C31" s="14">
        <f t="shared" si="2"/>
        <v>28924.26</v>
      </c>
      <c r="D31" s="12" t="str">
        <f t="shared" si="3"/>
        <v>vis</v>
      </c>
      <c r="E31" s="55">
        <f>VLOOKUP(C31,A!C$21:E$973,3,FALSE)</f>
        <v>512.4871125593928</v>
      </c>
      <c r="F31" s="15" t="s">
        <v>61</v>
      </c>
      <c r="G31" s="12" t="str">
        <f t="shared" si="4"/>
        <v>28924.26</v>
      </c>
      <c r="H31" s="14">
        <f t="shared" si="5"/>
        <v>512.5</v>
      </c>
      <c r="I31" s="56" t="s">
        <v>78</v>
      </c>
      <c r="J31" s="57" t="s">
        <v>79</v>
      </c>
      <c r="K31" s="56">
        <v>512.5</v>
      </c>
      <c r="L31" s="56" t="s">
        <v>80</v>
      </c>
      <c r="M31" s="57" t="s">
        <v>66</v>
      </c>
      <c r="N31" s="57"/>
      <c r="O31" s="58" t="s">
        <v>67</v>
      </c>
      <c r="P31" s="58" t="s">
        <v>68</v>
      </c>
    </row>
    <row r="32" spans="1:16" ht="12.75" customHeight="1" thickBot="1">
      <c r="A32" s="14" t="str">
        <f t="shared" si="0"/>
        <v> VSS 2.59 </v>
      </c>
      <c r="B32" s="15" t="str">
        <f t="shared" si="1"/>
        <v>I</v>
      </c>
      <c r="C32" s="14">
        <f t="shared" si="2"/>
        <v>29163.59</v>
      </c>
      <c r="D32" s="12" t="str">
        <f t="shared" si="3"/>
        <v>vis</v>
      </c>
      <c r="E32" s="55">
        <f>VLOOKUP(C32,A!C$21:E$973,3,FALSE)</f>
        <v>680.0465943201037</v>
      </c>
      <c r="F32" s="15" t="s">
        <v>61</v>
      </c>
      <c r="G32" s="12" t="str">
        <f t="shared" si="4"/>
        <v>29163.59</v>
      </c>
      <c r="H32" s="14">
        <f t="shared" si="5"/>
        <v>680</v>
      </c>
      <c r="I32" s="56" t="s">
        <v>81</v>
      </c>
      <c r="J32" s="57" t="s">
        <v>82</v>
      </c>
      <c r="K32" s="56">
        <v>680</v>
      </c>
      <c r="L32" s="56" t="s">
        <v>83</v>
      </c>
      <c r="M32" s="57" t="s">
        <v>66</v>
      </c>
      <c r="N32" s="57"/>
      <c r="O32" s="58" t="s">
        <v>67</v>
      </c>
      <c r="P32" s="58" t="s">
        <v>68</v>
      </c>
    </row>
    <row r="33" spans="1:16" ht="12.75" customHeight="1" thickBot="1">
      <c r="A33" s="14" t="str">
        <f t="shared" si="0"/>
        <v> VSS 2.59 </v>
      </c>
      <c r="B33" s="15" t="str">
        <f t="shared" si="1"/>
        <v>II</v>
      </c>
      <c r="C33" s="14">
        <f t="shared" si="2"/>
        <v>29168.58</v>
      </c>
      <c r="D33" s="12" t="str">
        <f t="shared" si="3"/>
        <v>vis</v>
      </c>
      <c r="E33" s="55">
        <f>VLOOKUP(C33,A!C$21:E$973,3,FALSE)</f>
        <v>683.540188161186</v>
      </c>
      <c r="F33" s="15" t="s">
        <v>61</v>
      </c>
      <c r="G33" s="12" t="str">
        <f t="shared" si="4"/>
        <v>29168.58</v>
      </c>
      <c r="H33" s="14">
        <f t="shared" si="5"/>
        <v>683.5</v>
      </c>
      <c r="I33" s="56" t="s">
        <v>84</v>
      </c>
      <c r="J33" s="57" t="s">
        <v>85</v>
      </c>
      <c r="K33" s="56">
        <v>683.5</v>
      </c>
      <c r="L33" s="56" t="s">
        <v>86</v>
      </c>
      <c r="M33" s="57" t="s">
        <v>66</v>
      </c>
      <c r="N33" s="57"/>
      <c r="O33" s="58" t="s">
        <v>67</v>
      </c>
      <c r="P33" s="58" t="s">
        <v>68</v>
      </c>
    </row>
    <row r="34" spans="1:16" ht="12.75" customHeight="1" thickBot="1">
      <c r="A34" s="14" t="str">
        <f t="shared" si="0"/>
        <v> VSS 2.59 </v>
      </c>
      <c r="B34" s="15" t="str">
        <f t="shared" si="1"/>
        <v>I</v>
      </c>
      <c r="C34" s="14">
        <f t="shared" si="2"/>
        <v>29193.53</v>
      </c>
      <c r="D34" s="12" t="str">
        <f t="shared" si="3"/>
        <v>vis</v>
      </c>
      <c r="E34" s="55">
        <f>VLOOKUP(C34,A!C$21:E$973,3,FALSE)</f>
        <v>701.0081573665896</v>
      </c>
      <c r="F34" s="15" t="s">
        <v>61</v>
      </c>
      <c r="G34" s="12" t="str">
        <f t="shared" si="4"/>
        <v>29193.53</v>
      </c>
      <c r="H34" s="14">
        <f t="shared" si="5"/>
        <v>701</v>
      </c>
      <c r="I34" s="56" t="s">
        <v>87</v>
      </c>
      <c r="J34" s="57" t="s">
        <v>88</v>
      </c>
      <c r="K34" s="56">
        <v>701</v>
      </c>
      <c r="L34" s="56" t="s">
        <v>89</v>
      </c>
      <c r="M34" s="57" t="s">
        <v>66</v>
      </c>
      <c r="N34" s="57"/>
      <c r="O34" s="58" t="s">
        <v>67</v>
      </c>
      <c r="P34" s="58" t="s">
        <v>68</v>
      </c>
    </row>
    <row r="35" spans="1:16" ht="12.75" customHeight="1" thickBot="1">
      <c r="A35" s="14" t="str">
        <f t="shared" si="0"/>
        <v> VSS 2.59 </v>
      </c>
      <c r="B35" s="15" t="str">
        <f t="shared" si="1"/>
        <v>I</v>
      </c>
      <c r="C35" s="14">
        <f t="shared" si="2"/>
        <v>29250.61</v>
      </c>
      <c r="D35" s="12" t="str">
        <f t="shared" si="3"/>
        <v>vis</v>
      </c>
      <c r="E35" s="55">
        <f>VLOOKUP(C35,A!C$21:E$973,3,FALSE)</f>
        <v>740.9709502421238</v>
      </c>
      <c r="F35" s="15" t="s">
        <v>61</v>
      </c>
      <c r="G35" s="12" t="str">
        <f t="shared" si="4"/>
        <v>29250.61</v>
      </c>
      <c r="H35" s="14">
        <f t="shared" si="5"/>
        <v>741</v>
      </c>
      <c r="I35" s="56" t="s">
        <v>90</v>
      </c>
      <c r="J35" s="57" t="s">
        <v>91</v>
      </c>
      <c r="K35" s="56">
        <v>741</v>
      </c>
      <c r="L35" s="56" t="s">
        <v>92</v>
      </c>
      <c r="M35" s="57" t="s">
        <v>66</v>
      </c>
      <c r="N35" s="57"/>
      <c r="O35" s="58" t="s">
        <v>67</v>
      </c>
      <c r="P35" s="58" t="s">
        <v>68</v>
      </c>
    </row>
    <row r="36" spans="1:16" ht="12.75" customHeight="1" thickBot="1">
      <c r="A36" s="14" t="str">
        <f t="shared" si="0"/>
        <v> VSS 2.59 </v>
      </c>
      <c r="B36" s="15" t="str">
        <f t="shared" si="1"/>
        <v>II</v>
      </c>
      <c r="C36" s="14">
        <f t="shared" si="2"/>
        <v>29251.35</v>
      </c>
      <c r="D36" s="12" t="str">
        <f t="shared" si="3"/>
        <v>vis</v>
      </c>
      <c r="E36" s="55">
        <f>VLOOKUP(C36,A!C$21:E$973,3,FALSE)</f>
        <v>741.4890383067315</v>
      </c>
      <c r="F36" s="15" t="s">
        <v>61</v>
      </c>
      <c r="G36" s="12" t="str">
        <f t="shared" si="4"/>
        <v>29251.35</v>
      </c>
      <c r="H36" s="14">
        <f t="shared" si="5"/>
        <v>741.5</v>
      </c>
      <c r="I36" s="56" t="s">
        <v>93</v>
      </c>
      <c r="J36" s="57" t="s">
        <v>94</v>
      </c>
      <c r="K36" s="56">
        <v>741.5</v>
      </c>
      <c r="L36" s="56" t="s">
        <v>80</v>
      </c>
      <c r="M36" s="57" t="s">
        <v>66</v>
      </c>
      <c r="N36" s="57"/>
      <c r="O36" s="58" t="s">
        <v>67</v>
      </c>
      <c r="P36" s="58" t="s">
        <v>68</v>
      </c>
    </row>
    <row r="37" spans="1:16" ht="12.75" customHeight="1" thickBot="1">
      <c r="A37" s="14" t="str">
        <f t="shared" si="0"/>
        <v> VSS 2.59 </v>
      </c>
      <c r="B37" s="15" t="str">
        <f t="shared" si="1"/>
        <v>I</v>
      </c>
      <c r="C37" s="14">
        <f t="shared" si="2"/>
        <v>29316.38</v>
      </c>
      <c r="D37" s="12" t="str">
        <f t="shared" si="3"/>
        <v>vis</v>
      </c>
      <c r="E37" s="55">
        <f>VLOOKUP(C37,A!C$21:E$973,3,FALSE)</f>
        <v>787.0177772817842</v>
      </c>
      <c r="F37" s="15" t="s">
        <v>61</v>
      </c>
      <c r="G37" s="12" t="str">
        <f t="shared" si="4"/>
        <v>29316.38</v>
      </c>
      <c r="H37" s="14">
        <f t="shared" si="5"/>
        <v>787</v>
      </c>
      <c r="I37" s="56" t="s">
        <v>95</v>
      </c>
      <c r="J37" s="57" t="s">
        <v>96</v>
      </c>
      <c r="K37" s="56">
        <v>787</v>
      </c>
      <c r="L37" s="56" t="s">
        <v>97</v>
      </c>
      <c r="M37" s="57" t="s">
        <v>66</v>
      </c>
      <c r="N37" s="57"/>
      <c r="O37" s="58" t="s">
        <v>67</v>
      </c>
      <c r="P37" s="58" t="s">
        <v>68</v>
      </c>
    </row>
    <row r="38" spans="1:16" ht="12.75" customHeight="1" thickBot="1">
      <c r="A38" s="14" t="str">
        <f t="shared" si="0"/>
        <v> VSS 2.59 </v>
      </c>
      <c r="B38" s="15" t="str">
        <f t="shared" si="1"/>
        <v>II</v>
      </c>
      <c r="C38" s="14">
        <f t="shared" si="2"/>
        <v>29638.45</v>
      </c>
      <c r="D38" s="12" t="str">
        <f t="shared" si="3"/>
        <v>vis</v>
      </c>
      <c r="E38" s="55">
        <f>VLOOKUP(C38,A!C$21:E$973,3,FALSE)</f>
        <v>1012.5051056178546</v>
      </c>
      <c r="F38" s="15" t="s">
        <v>61</v>
      </c>
      <c r="G38" s="12" t="str">
        <f t="shared" si="4"/>
        <v>29638.45</v>
      </c>
      <c r="H38" s="14">
        <f t="shared" si="5"/>
        <v>1012.5</v>
      </c>
      <c r="I38" s="56" t="s">
        <v>98</v>
      </c>
      <c r="J38" s="57" t="s">
        <v>99</v>
      </c>
      <c r="K38" s="56">
        <v>1012.5</v>
      </c>
      <c r="L38" s="56" t="s">
        <v>89</v>
      </c>
      <c r="M38" s="57" t="s">
        <v>66</v>
      </c>
      <c r="N38" s="57"/>
      <c r="O38" s="58" t="s">
        <v>67</v>
      </c>
      <c r="P38" s="58" t="s">
        <v>68</v>
      </c>
    </row>
    <row r="39" spans="1:16" ht="12.75" customHeight="1" thickBot="1">
      <c r="A39" s="14" t="str">
        <f t="shared" si="0"/>
        <v> VSS 2.59 </v>
      </c>
      <c r="B39" s="15" t="str">
        <f t="shared" si="1"/>
        <v>I</v>
      </c>
      <c r="C39" s="14">
        <f t="shared" si="2"/>
        <v>29910.61</v>
      </c>
      <c r="D39" s="12" t="str">
        <f t="shared" si="3"/>
        <v>vis</v>
      </c>
      <c r="E39" s="55">
        <f>VLOOKUP(C39,A!C$21:E$973,3,FALSE)</f>
        <v>1203.0494943530516</v>
      </c>
      <c r="F39" s="15" t="s">
        <v>61</v>
      </c>
      <c r="G39" s="12" t="str">
        <f t="shared" si="4"/>
        <v>29910.61</v>
      </c>
      <c r="H39" s="14">
        <f t="shared" si="5"/>
        <v>1203</v>
      </c>
      <c r="I39" s="56" t="s">
        <v>100</v>
      </c>
      <c r="J39" s="57" t="s">
        <v>101</v>
      </c>
      <c r="K39" s="56">
        <v>1203</v>
      </c>
      <c r="L39" s="56" t="s">
        <v>83</v>
      </c>
      <c r="M39" s="57" t="s">
        <v>66</v>
      </c>
      <c r="N39" s="57"/>
      <c r="O39" s="58" t="s">
        <v>67</v>
      </c>
      <c r="P39" s="58" t="s">
        <v>68</v>
      </c>
    </row>
    <row r="40" spans="1:16" ht="12.75" customHeight="1" thickBot="1">
      <c r="A40" s="14" t="str">
        <f t="shared" si="0"/>
        <v> VSS 2.59 </v>
      </c>
      <c r="B40" s="15" t="str">
        <f t="shared" si="1"/>
        <v>I</v>
      </c>
      <c r="C40" s="14">
        <f t="shared" si="2"/>
        <v>30023.4</v>
      </c>
      <c r="D40" s="12" t="str">
        <f t="shared" si="3"/>
        <v>vis</v>
      </c>
      <c r="E40" s="55">
        <f>VLOOKUP(C40,A!C$21:E$973,3,FALSE)</f>
        <v>1282.015917065585</v>
      </c>
      <c r="F40" s="15" t="s">
        <v>61</v>
      </c>
      <c r="G40" s="12" t="str">
        <f t="shared" si="4"/>
        <v>30023.40</v>
      </c>
      <c r="H40" s="14">
        <f t="shared" si="5"/>
        <v>1282</v>
      </c>
      <c r="I40" s="56" t="s">
        <v>102</v>
      </c>
      <c r="J40" s="57" t="s">
        <v>103</v>
      </c>
      <c r="K40" s="56">
        <v>1282</v>
      </c>
      <c r="L40" s="56" t="s">
        <v>104</v>
      </c>
      <c r="M40" s="57" t="s">
        <v>66</v>
      </c>
      <c r="N40" s="57"/>
      <c r="O40" s="58" t="s">
        <v>67</v>
      </c>
      <c r="P40" s="58" t="s">
        <v>68</v>
      </c>
    </row>
    <row r="41" spans="1:16" ht="12.75" customHeight="1" thickBot="1">
      <c r="A41" s="14" t="str">
        <f t="shared" si="0"/>
        <v> VSS 2.59 </v>
      </c>
      <c r="B41" s="15" t="str">
        <f t="shared" si="1"/>
        <v>II</v>
      </c>
      <c r="C41" s="14">
        <f t="shared" si="2"/>
        <v>30025.55</v>
      </c>
      <c r="D41" s="12" t="str">
        <f t="shared" si="3"/>
        <v>vis</v>
      </c>
      <c r="E41" s="55">
        <f>VLOOKUP(C41,A!C$21:E$973,3,FALSE)</f>
        <v>1283.5211729289751</v>
      </c>
      <c r="F41" s="15" t="s">
        <v>61</v>
      </c>
      <c r="G41" s="12" t="str">
        <f t="shared" si="4"/>
        <v>30025.55</v>
      </c>
      <c r="H41" s="14">
        <f t="shared" si="5"/>
        <v>1283.5</v>
      </c>
      <c r="I41" s="56" t="s">
        <v>105</v>
      </c>
      <c r="J41" s="57" t="s">
        <v>106</v>
      </c>
      <c r="K41" s="56">
        <v>1283.5</v>
      </c>
      <c r="L41" s="56" t="s">
        <v>97</v>
      </c>
      <c r="M41" s="57" t="s">
        <v>66</v>
      </c>
      <c r="N41" s="57"/>
      <c r="O41" s="58" t="s">
        <v>67</v>
      </c>
      <c r="P41" s="58" t="s">
        <v>68</v>
      </c>
    </row>
    <row r="42" spans="1:16" ht="12.75" customHeight="1" thickBot="1">
      <c r="A42" s="14" t="str">
        <f t="shared" si="0"/>
        <v> VSS 2.59 </v>
      </c>
      <c r="B42" s="15" t="str">
        <f t="shared" si="1"/>
        <v>I</v>
      </c>
      <c r="C42" s="14">
        <f t="shared" si="2"/>
        <v>30257.61</v>
      </c>
      <c r="D42" s="12" t="str">
        <f t="shared" si="3"/>
        <v>vis</v>
      </c>
      <c r="E42" s="55">
        <f>VLOOKUP(C42,A!C$21:E$973,3,FALSE)</f>
        <v>1445.9907895144033</v>
      </c>
      <c r="F42" s="15" t="s">
        <v>61</v>
      </c>
      <c r="G42" s="12" t="str">
        <f t="shared" si="4"/>
        <v>30257.61</v>
      </c>
      <c r="H42" s="14">
        <f t="shared" si="5"/>
        <v>1446</v>
      </c>
      <c r="I42" s="56" t="s">
        <v>107</v>
      </c>
      <c r="J42" s="57" t="s">
        <v>108</v>
      </c>
      <c r="K42" s="56">
        <v>1446</v>
      </c>
      <c r="L42" s="56" t="s">
        <v>71</v>
      </c>
      <c r="M42" s="57" t="s">
        <v>66</v>
      </c>
      <c r="N42" s="57"/>
      <c r="O42" s="58" t="s">
        <v>67</v>
      </c>
      <c r="P42" s="58" t="s">
        <v>68</v>
      </c>
    </row>
    <row r="43" spans="1:16" ht="12.75" customHeight="1" thickBot="1">
      <c r="A43" s="14" t="str">
        <f t="shared" si="0"/>
        <v> VSS 2.59 </v>
      </c>
      <c r="B43" s="15" t="str">
        <f t="shared" si="1"/>
        <v>II</v>
      </c>
      <c r="C43" s="14">
        <f t="shared" si="2"/>
        <v>30375.42</v>
      </c>
      <c r="D43" s="12" t="str">
        <f t="shared" si="3"/>
        <v>vis</v>
      </c>
      <c r="E43" s="55">
        <f>VLOOKUP(C43,A!C$21:E$973,3,FALSE)</f>
        <v>1528.4718096382023</v>
      </c>
      <c r="F43" s="15" t="s">
        <v>61</v>
      </c>
      <c r="G43" s="12" t="str">
        <f t="shared" si="4"/>
        <v>30375.42</v>
      </c>
      <c r="H43" s="14">
        <f t="shared" si="5"/>
        <v>1528.5</v>
      </c>
      <c r="I43" s="56" t="s">
        <v>109</v>
      </c>
      <c r="J43" s="57" t="s">
        <v>110</v>
      </c>
      <c r="K43" s="56">
        <v>1528.5</v>
      </c>
      <c r="L43" s="56" t="s">
        <v>92</v>
      </c>
      <c r="M43" s="57" t="s">
        <v>66</v>
      </c>
      <c r="N43" s="57"/>
      <c r="O43" s="58" t="s">
        <v>67</v>
      </c>
      <c r="P43" s="58" t="s">
        <v>68</v>
      </c>
    </row>
    <row r="44" spans="1:16" ht="12.75" customHeight="1" thickBot="1">
      <c r="A44" s="14" t="str">
        <f t="shared" si="0"/>
        <v> VSS 2.59 </v>
      </c>
      <c r="B44" s="15" t="str">
        <f t="shared" si="1"/>
        <v>I</v>
      </c>
      <c r="C44" s="14">
        <f t="shared" si="2"/>
        <v>30377.6</v>
      </c>
      <c r="D44" s="12" t="str">
        <f t="shared" si="3"/>
        <v>vis</v>
      </c>
      <c r="E44" s="55">
        <f>VLOOKUP(C44,A!C$21:E$973,3,FALSE)</f>
        <v>1529.998069071781</v>
      </c>
      <c r="F44" s="15" t="s">
        <v>61</v>
      </c>
      <c r="G44" s="12" t="str">
        <f t="shared" si="4"/>
        <v>30377.60</v>
      </c>
      <c r="H44" s="14">
        <f t="shared" si="5"/>
        <v>1530</v>
      </c>
      <c r="I44" s="56" t="s">
        <v>111</v>
      </c>
      <c r="J44" s="57" t="s">
        <v>112</v>
      </c>
      <c r="K44" s="56">
        <v>1530</v>
      </c>
      <c r="L44" s="56" t="s">
        <v>77</v>
      </c>
      <c r="M44" s="57" t="s">
        <v>66</v>
      </c>
      <c r="N44" s="57"/>
      <c r="O44" s="58" t="s">
        <v>67</v>
      </c>
      <c r="P44" s="58" t="s">
        <v>68</v>
      </c>
    </row>
    <row r="45" spans="1:16" ht="12.75" customHeight="1" thickBot="1">
      <c r="A45" s="14" t="str">
        <f t="shared" si="0"/>
        <v> VSS 2.59 </v>
      </c>
      <c r="B45" s="15" t="str">
        <f t="shared" si="1"/>
        <v>I</v>
      </c>
      <c r="C45" s="14">
        <f t="shared" si="2"/>
        <v>30704.68</v>
      </c>
      <c r="D45" s="12" t="str">
        <f t="shared" si="3"/>
        <v>vis</v>
      </c>
      <c r="E45" s="55">
        <f>VLOOKUP(C45,A!C$21:E$973,3,FALSE)</f>
        <v>1758.9929936290584</v>
      </c>
      <c r="F45" s="15" t="s">
        <v>61</v>
      </c>
      <c r="G45" s="12" t="str">
        <f t="shared" si="4"/>
        <v>30704.68</v>
      </c>
      <c r="H45" s="14">
        <f t="shared" si="5"/>
        <v>1759</v>
      </c>
      <c r="I45" s="56" t="s">
        <v>113</v>
      </c>
      <c r="J45" s="57" t="s">
        <v>114</v>
      </c>
      <c r="K45" s="56">
        <v>1759</v>
      </c>
      <c r="L45" s="56" t="s">
        <v>71</v>
      </c>
      <c r="M45" s="57" t="s">
        <v>66</v>
      </c>
      <c r="N45" s="57"/>
      <c r="O45" s="58" t="s">
        <v>67</v>
      </c>
      <c r="P45" s="58" t="s">
        <v>68</v>
      </c>
    </row>
    <row r="46" spans="1:16" ht="12.75" customHeight="1" thickBot="1">
      <c r="A46" s="14" t="str">
        <f t="shared" si="0"/>
        <v>BAVM 203 </v>
      </c>
      <c r="B46" s="15" t="str">
        <f t="shared" si="1"/>
        <v>II</v>
      </c>
      <c r="C46" s="14">
        <f t="shared" si="2"/>
        <v>54809.6543</v>
      </c>
      <c r="D46" s="12" t="str">
        <f t="shared" si="3"/>
        <v>vis</v>
      </c>
      <c r="E46" s="55">
        <f>VLOOKUP(C46,A!C$21:E$973,3,FALSE)</f>
        <v>18635.343645712903</v>
      </c>
      <c r="F46" s="15" t="s">
        <v>61</v>
      </c>
      <c r="G46" s="12" t="str">
        <f t="shared" si="4"/>
        <v>54809.6543</v>
      </c>
      <c r="H46" s="14">
        <f t="shared" si="5"/>
        <v>18635.5</v>
      </c>
      <c r="I46" s="56" t="s">
        <v>161</v>
      </c>
      <c r="J46" s="57" t="s">
        <v>162</v>
      </c>
      <c r="K46" s="56" t="s">
        <v>163</v>
      </c>
      <c r="L46" s="56" t="s">
        <v>164</v>
      </c>
      <c r="M46" s="57" t="s">
        <v>118</v>
      </c>
      <c r="N46" s="57" t="s">
        <v>153</v>
      </c>
      <c r="O46" s="58" t="s">
        <v>159</v>
      </c>
      <c r="P46" s="59" t="s">
        <v>165</v>
      </c>
    </row>
    <row r="47" spans="1:16" ht="12.75" customHeight="1" thickBot="1">
      <c r="A47" s="14" t="str">
        <f t="shared" si="0"/>
        <v>BAVM 203 </v>
      </c>
      <c r="B47" s="15" t="str">
        <f t="shared" si="1"/>
        <v>I</v>
      </c>
      <c r="C47" s="14">
        <f t="shared" si="2"/>
        <v>54857.5046</v>
      </c>
      <c r="D47" s="12" t="str">
        <f t="shared" si="3"/>
        <v>vis</v>
      </c>
      <c r="E47" s="55">
        <f>VLOOKUP(C47,A!C$21:E$973,3,FALSE)</f>
        <v>18668.844550196645</v>
      </c>
      <c r="F47" s="15" t="s">
        <v>61</v>
      </c>
      <c r="G47" s="12" t="str">
        <f t="shared" si="4"/>
        <v>54857.5046</v>
      </c>
      <c r="H47" s="14">
        <f t="shared" si="5"/>
        <v>18669</v>
      </c>
      <c r="I47" s="56" t="s">
        <v>171</v>
      </c>
      <c r="J47" s="57" t="s">
        <v>172</v>
      </c>
      <c r="K47" s="56" t="s">
        <v>173</v>
      </c>
      <c r="L47" s="56" t="s">
        <v>174</v>
      </c>
      <c r="M47" s="57" t="s">
        <v>118</v>
      </c>
      <c r="N47" s="57" t="s">
        <v>119</v>
      </c>
      <c r="O47" s="58" t="s">
        <v>175</v>
      </c>
      <c r="P47" s="59" t="s">
        <v>165</v>
      </c>
    </row>
    <row r="48" spans="2:6" ht="12.75">
      <c r="B48" s="15"/>
      <c r="E48" s="55"/>
      <c r="F48" s="15"/>
    </row>
    <row r="49" spans="2:6" ht="12.75">
      <c r="B49" s="15"/>
      <c r="E49" s="55"/>
      <c r="F49" s="15"/>
    </row>
    <row r="50" spans="2:6" ht="12.75">
      <c r="B50" s="15"/>
      <c r="E50" s="55"/>
      <c r="F50" s="15"/>
    </row>
    <row r="51" spans="2:6" ht="12.75">
      <c r="B51" s="15"/>
      <c r="E51" s="55"/>
      <c r="F51" s="15"/>
    </row>
    <row r="52" spans="2:6" ht="12.75">
      <c r="B52" s="15"/>
      <c r="E52" s="55"/>
      <c r="F52" s="15"/>
    </row>
    <row r="53" spans="2:6" ht="12.75">
      <c r="B53" s="15"/>
      <c r="E53" s="55"/>
      <c r="F53" s="15"/>
    </row>
    <row r="54" spans="2:6" ht="12.75">
      <c r="B54" s="15"/>
      <c r="E54" s="55"/>
      <c r="F54" s="15"/>
    </row>
    <row r="55" spans="2:6" ht="12.75">
      <c r="B55" s="15"/>
      <c r="E55" s="55"/>
      <c r="F55" s="15"/>
    </row>
    <row r="56" spans="2:6" ht="12.75">
      <c r="B56" s="15"/>
      <c r="E56" s="55"/>
      <c r="F56" s="15"/>
    </row>
    <row r="57" spans="2:6" ht="12.75">
      <c r="B57" s="15"/>
      <c r="E57" s="55"/>
      <c r="F57" s="15"/>
    </row>
    <row r="58" spans="2:6" ht="12.75">
      <c r="B58" s="15"/>
      <c r="E58" s="55"/>
      <c r="F58" s="15"/>
    </row>
    <row r="59" spans="2:6" ht="12.75">
      <c r="B59" s="15"/>
      <c r="E59" s="55"/>
      <c r="F59" s="15"/>
    </row>
    <row r="60" spans="2:6" ht="12.75">
      <c r="B60" s="15"/>
      <c r="F60" s="15"/>
    </row>
    <row r="61" spans="2:6" ht="12.75">
      <c r="B61" s="15"/>
      <c r="F61" s="15"/>
    </row>
    <row r="62" spans="2:6" ht="12.75">
      <c r="B62" s="15"/>
      <c r="F62" s="15"/>
    </row>
    <row r="63" spans="2:6" ht="12.75">
      <c r="B63" s="15"/>
      <c r="F63" s="15"/>
    </row>
    <row r="64" spans="2:6" ht="12.75">
      <c r="B64" s="15"/>
      <c r="F64" s="15"/>
    </row>
    <row r="65" spans="2:6" ht="12.75">
      <c r="B65" s="15"/>
      <c r="F65" s="15"/>
    </row>
    <row r="66" spans="2:6" ht="12.75">
      <c r="B66" s="15"/>
      <c r="F66" s="15"/>
    </row>
    <row r="67" spans="2:6" ht="12.75">
      <c r="B67" s="15"/>
      <c r="F67" s="15"/>
    </row>
    <row r="68" spans="2:6" ht="12.75">
      <c r="B68" s="15"/>
      <c r="F68" s="15"/>
    </row>
    <row r="69" spans="2:6" ht="12.75">
      <c r="B69" s="15"/>
      <c r="F69" s="15"/>
    </row>
    <row r="70" spans="2:6" ht="12.75">
      <c r="B70" s="15"/>
      <c r="F70" s="15"/>
    </row>
    <row r="71" spans="2:6" ht="12.75">
      <c r="B71" s="15"/>
      <c r="F71" s="15"/>
    </row>
    <row r="72" spans="2:6" ht="12.75">
      <c r="B72" s="15"/>
      <c r="F72" s="15"/>
    </row>
    <row r="73" spans="2:6" ht="12.75">
      <c r="B73" s="15"/>
      <c r="F73" s="15"/>
    </row>
    <row r="74" spans="2:6" ht="12.75">
      <c r="B74" s="15"/>
      <c r="F74" s="15"/>
    </row>
    <row r="75" spans="2:6" ht="12.75">
      <c r="B75" s="15"/>
      <c r="F75" s="15"/>
    </row>
    <row r="76" spans="2:6" ht="12.75">
      <c r="B76" s="15"/>
      <c r="F76" s="15"/>
    </row>
    <row r="77" spans="2:6" ht="12.75">
      <c r="B77" s="15"/>
      <c r="F77" s="15"/>
    </row>
    <row r="78" spans="2:6" ht="12.75">
      <c r="B78" s="15"/>
      <c r="F78" s="15"/>
    </row>
    <row r="79" spans="2:6" ht="12.75">
      <c r="B79" s="15"/>
      <c r="F79" s="15"/>
    </row>
    <row r="80" spans="2:6" ht="12.75">
      <c r="B80" s="15"/>
      <c r="F80" s="15"/>
    </row>
    <row r="81" spans="2:6" ht="12.75">
      <c r="B81" s="15"/>
      <c r="F81" s="15"/>
    </row>
    <row r="82" spans="2:6" ht="12.75">
      <c r="B82" s="15"/>
      <c r="F82" s="15"/>
    </row>
    <row r="83" spans="2:6" ht="12.75">
      <c r="B83" s="15"/>
      <c r="F83" s="15"/>
    </row>
    <row r="84" spans="2:6" ht="12.75">
      <c r="B84" s="15"/>
      <c r="F84" s="15"/>
    </row>
    <row r="85" spans="2:6" ht="12.75">
      <c r="B85" s="15"/>
      <c r="F85" s="15"/>
    </row>
    <row r="86" spans="2:6" ht="12.75">
      <c r="B86" s="15"/>
      <c r="F86" s="15"/>
    </row>
    <row r="87" spans="2:6" ht="12.75">
      <c r="B87" s="15"/>
      <c r="F87" s="15"/>
    </row>
    <row r="88" spans="2:6" ht="12.75">
      <c r="B88" s="15"/>
      <c r="F88" s="15"/>
    </row>
    <row r="89" spans="2:6" ht="12.75">
      <c r="B89" s="15"/>
      <c r="F89" s="15"/>
    </row>
    <row r="90" spans="2:6" ht="12.75">
      <c r="B90" s="15"/>
      <c r="F90" s="15"/>
    </row>
    <row r="91" spans="2:6" ht="12.75">
      <c r="B91" s="15"/>
      <c r="F91" s="15"/>
    </row>
    <row r="92" spans="2:6" ht="12.75">
      <c r="B92" s="15"/>
      <c r="F92" s="15"/>
    </row>
    <row r="93" spans="2:6" ht="12.75">
      <c r="B93" s="15"/>
      <c r="F93" s="15"/>
    </row>
    <row r="94" spans="2:6" ht="12.75">
      <c r="B94" s="15"/>
      <c r="F94" s="15"/>
    </row>
    <row r="95" spans="2:6" ht="12.75">
      <c r="B95" s="15"/>
      <c r="F95" s="15"/>
    </row>
    <row r="96" spans="2:6" ht="12.75">
      <c r="B96" s="15"/>
      <c r="F96" s="15"/>
    </row>
    <row r="97" spans="2:6" ht="12.75">
      <c r="B97" s="15"/>
      <c r="F97" s="15"/>
    </row>
    <row r="98" spans="2:6" ht="12.75">
      <c r="B98" s="15"/>
      <c r="F98" s="15"/>
    </row>
    <row r="99" spans="2:6" ht="12.75">
      <c r="B99" s="15"/>
      <c r="F99" s="15"/>
    </row>
    <row r="100" spans="2:6" ht="12.75">
      <c r="B100" s="15"/>
      <c r="F100" s="15"/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  <row r="764" spans="2:6" ht="12.75">
      <c r="B764" s="15"/>
      <c r="F764" s="15"/>
    </row>
    <row r="765" spans="2:6" ht="12.75">
      <c r="B765" s="15"/>
      <c r="F765" s="15"/>
    </row>
    <row r="766" spans="2:6" ht="12.75">
      <c r="B766" s="15"/>
      <c r="F766" s="15"/>
    </row>
    <row r="767" spans="2:6" ht="12.75">
      <c r="B767" s="15"/>
      <c r="F767" s="15"/>
    </row>
    <row r="768" spans="2:6" ht="12.75">
      <c r="B768" s="15"/>
      <c r="F768" s="15"/>
    </row>
    <row r="769" spans="2:6" ht="12.75">
      <c r="B769" s="15"/>
      <c r="F769" s="15"/>
    </row>
    <row r="770" spans="2:6" ht="12.75">
      <c r="B770" s="15"/>
      <c r="F770" s="15"/>
    </row>
    <row r="771" spans="2:6" ht="12.75">
      <c r="B771" s="15"/>
      <c r="F771" s="15"/>
    </row>
    <row r="772" spans="2:6" ht="12.75">
      <c r="B772" s="15"/>
      <c r="F772" s="15"/>
    </row>
    <row r="773" spans="2:6" ht="12.75">
      <c r="B773" s="15"/>
      <c r="F773" s="15"/>
    </row>
    <row r="774" spans="2:6" ht="12.75">
      <c r="B774" s="15"/>
      <c r="F774" s="15"/>
    </row>
    <row r="775" spans="2:6" ht="12.75">
      <c r="B775" s="15"/>
      <c r="F775" s="15"/>
    </row>
    <row r="776" spans="2:6" ht="12.75">
      <c r="B776" s="15"/>
      <c r="F776" s="15"/>
    </row>
    <row r="777" spans="2:6" ht="12.75">
      <c r="B777" s="15"/>
      <c r="F777" s="15"/>
    </row>
    <row r="778" spans="2:6" ht="12.75">
      <c r="B778" s="15"/>
      <c r="F778" s="15"/>
    </row>
    <row r="779" spans="2:6" ht="12.75">
      <c r="B779" s="15"/>
      <c r="F779" s="15"/>
    </row>
    <row r="780" spans="2:6" ht="12.75">
      <c r="B780" s="15"/>
      <c r="F780" s="15"/>
    </row>
    <row r="781" spans="2:6" ht="12.75">
      <c r="B781" s="15"/>
      <c r="F781" s="15"/>
    </row>
    <row r="782" spans="2:6" ht="12.75">
      <c r="B782" s="15"/>
      <c r="F782" s="15"/>
    </row>
    <row r="783" spans="2:6" ht="12.75">
      <c r="B783" s="15"/>
      <c r="F783" s="15"/>
    </row>
    <row r="784" spans="2:6" ht="12.75">
      <c r="B784" s="15"/>
      <c r="F784" s="15"/>
    </row>
    <row r="785" spans="2:6" ht="12.75">
      <c r="B785" s="15"/>
      <c r="F785" s="15"/>
    </row>
    <row r="786" spans="2:6" ht="12.75">
      <c r="B786" s="15"/>
      <c r="F786" s="15"/>
    </row>
    <row r="787" spans="2:6" ht="12.75">
      <c r="B787" s="15"/>
      <c r="F787" s="15"/>
    </row>
    <row r="788" spans="2:6" ht="12.75">
      <c r="B788" s="15"/>
      <c r="F788" s="15"/>
    </row>
    <row r="789" spans="2:6" ht="12.75">
      <c r="B789" s="15"/>
      <c r="F789" s="15"/>
    </row>
    <row r="790" spans="2:6" ht="12.75">
      <c r="B790" s="15"/>
      <c r="F790" s="15"/>
    </row>
    <row r="791" spans="2:6" ht="12.75">
      <c r="B791" s="15"/>
      <c r="F791" s="15"/>
    </row>
    <row r="792" spans="2:6" ht="12.75">
      <c r="B792" s="15"/>
      <c r="F792" s="15"/>
    </row>
    <row r="793" spans="2:6" ht="12.75">
      <c r="B793" s="15"/>
      <c r="F793" s="15"/>
    </row>
    <row r="794" spans="2:6" ht="12.75">
      <c r="B794" s="15"/>
      <c r="F794" s="15"/>
    </row>
    <row r="795" spans="2:6" ht="12.75">
      <c r="B795" s="15"/>
      <c r="F795" s="15"/>
    </row>
    <row r="796" spans="2:6" ht="12.75">
      <c r="B796" s="15"/>
      <c r="F796" s="15"/>
    </row>
    <row r="797" spans="2:6" ht="12.75">
      <c r="B797" s="15"/>
      <c r="F797" s="15"/>
    </row>
    <row r="798" spans="2:6" ht="12.75">
      <c r="B798" s="15"/>
      <c r="F798" s="15"/>
    </row>
    <row r="799" spans="2:6" ht="12.75">
      <c r="B799" s="15"/>
      <c r="F799" s="15"/>
    </row>
    <row r="800" spans="2:6" ht="12.75">
      <c r="B800" s="15"/>
      <c r="F800" s="15"/>
    </row>
    <row r="801" spans="2:6" ht="12.75">
      <c r="B801" s="15"/>
      <c r="F801" s="15"/>
    </row>
    <row r="802" spans="2:6" ht="12.75">
      <c r="B802" s="15"/>
      <c r="F802" s="15"/>
    </row>
    <row r="803" spans="2:6" ht="12.75">
      <c r="B803" s="15"/>
      <c r="F803" s="15"/>
    </row>
    <row r="804" spans="2:6" ht="12.75">
      <c r="B804" s="15"/>
      <c r="F804" s="15"/>
    </row>
    <row r="805" spans="2:6" ht="12.75">
      <c r="B805" s="15"/>
      <c r="F805" s="15"/>
    </row>
    <row r="806" spans="2:6" ht="12.75">
      <c r="B806" s="15"/>
      <c r="F806" s="15"/>
    </row>
    <row r="807" spans="2:6" ht="12.75">
      <c r="B807" s="15"/>
      <c r="F807" s="15"/>
    </row>
    <row r="808" spans="2:6" ht="12.75">
      <c r="B808" s="15"/>
      <c r="F808" s="15"/>
    </row>
    <row r="809" spans="2:6" ht="12.75">
      <c r="B809" s="15"/>
      <c r="F809" s="15"/>
    </row>
    <row r="810" spans="2:6" ht="12.75">
      <c r="B810" s="15"/>
      <c r="F810" s="15"/>
    </row>
    <row r="811" spans="2:6" ht="12.75">
      <c r="B811" s="15"/>
      <c r="F811" s="15"/>
    </row>
    <row r="812" spans="2:6" ht="12.75">
      <c r="B812" s="15"/>
      <c r="F812" s="15"/>
    </row>
    <row r="813" spans="2:6" ht="12.75">
      <c r="B813" s="15"/>
      <c r="F813" s="15"/>
    </row>
    <row r="814" spans="2:6" ht="12.75">
      <c r="B814" s="15"/>
      <c r="F814" s="15"/>
    </row>
    <row r="815" spans="2:6" ht="12.75">
      <c r="B815" s="15"/>
      <c r="F815" s="15"/>
    </row>
    <row r="816" spans="2:6" ht="12.75">
      <c r="B816" s="15"/>
      <c r="F816" s="15"/>
    </row>
    <row r="817" spans="2:6" ht="12.75">
      <c r="B817" s="15"/>
      <c r="F817" s="15"/>
    </row>
    <row r="818" spans="2:6" ht="12.75">
      <c r="B818" s="15"/>
      <c r="F818" s="15"/>
    </row>
    <row r="819" spans="2:6" ht="12.75">
      <c r="B819" s="15"/>
      <c r="F819" s="15"/>
    </row>
    <row r="820" spans="2:6" ht="12.75">
      <c r="B820" s="15"/>
      <c r="F820" s="15"/>
    </row>
    <row r="821" spans="2:6" ht="12.75">
      <c r="B821" s="15"/>
      <c r="F821" s="15"/>
    </row>
    <row r="822" spans="2:6" ht="12.75">
      <c r="B822" s="15"/>
      <c r="F822" s="15"/>
    </row>
    <row r="823" spans="2:6" ht="12.75">
      <c r="B823" s="15"/>
      <c r="F823" s="15"/>
    </row>
    <row r="824" spans="2:6" ht="12.75">
      <c r="B824" s="15"/>
      <c r="F824" s="15"/>
    </row>
    <row r="825" spans="2:6" ht="12.75">
      <c r="B825" s="15"/>
      <c r="F825" s="15"/>
    </row>
    <row r="826" spans="2:6" ht="12.75">
      <c r="B826" s="15"/>
      <c r="F826" s="15"/>
    </row>
    <row r="827" spans="2:6" ht="12.75">
      <c r="B827" s="15"/>
      <c r="F827" s="15"/>
    </row>
    <row r="828" spans="2:6" ht="12.75">
      <c r="B828" s="15"/>
      <c r="F828" s="15"/>
    </row>
    <row r="829" spans="2:6" ht="12.75">
      <c r="B829" s="15"/>
      <c r="F829" s="15"/>
    </row>
    <row r="830" spans="2:6" ht="12.75">
      <c r="B830" s="15"/>
      <c r="F830" s="15"/>
    </row>
    <row r="831" spans="2:6" ht="12.75">
      <c r="B831" s="15"/>
      <c r="F831" s="15"/>
    </row>
    <row r="832" spans="2:6" ht="12.75">
      <c r="B832" s="15"/>
      <c r="F832" s="15"/>
    </row>
    <row r="833" spans="2:6" ht="12.75">
      <c r="B833" s="15"/>
      <c r="F833" s="15"/>
    </row>
    <row r="834" spans="2:6" ht="12.75">
      <c r="B834" s="15"/>
      <c r="F834" s="15"/>
    </row>
    <row r="835" spans="2:6" ht="12.75">
      <c r="B835" s="15"/>
      <c r="F835" s="15"/>
    </row>
    <row r="836" spans="2:6" ht="12.75">
      <c r="B836" s="15"/>
      <c r="F836" s="15"/>
    </row>
    <row r="837" spans="2:6" ht="12.75">
      <c r="B837" s="15"/>
      <c r="F837" s="15"/>
    </row>
    <row r="838" spans="2:6" ht="12.75">
      <c r="B838" s="15"/>
      <c r="F838" s="15"/>
    </row>
    <row r="839" spans="2:6" ht="12.75">
      <c r="B839" s="15"/>
      <c r="F839" s="15"/>
    </row>
    <row r="840" spans="2:6" ht="12.75">
      <c r="B840" s="15"/>
      <c r="F840" s="15"/>
    </row>
    <row r="841" spans="2:6" ht="12.75">
      <c r="B841" s="15"/>
      <c r="F841" s="15"/>
    </row>
    <row r="842" spans="2:6" ht="12.75">
      <c r="B842" s="15"/>
      <c r="F842" s="15"/>
    </row>
    <row r="843" spans="2:6" ht="12.75">
      <c r="B843" s="15"/>
      <c r="F843" s="15"/>
    </row>
    <row r="844" spans="2:6" ht="12.75">
      <c r="B844" s="15"/>
      <c r="F844" s="15"/>
    </row>
    <row r="845" spans="2:6" ht="12.75">
      <c r="B845" s="15"/>
      <c r="F845" s="15"/>
    </row>
    <row r="846" spans="2:6" ht="12.75">
      <c r="B846" s="15"/>
      <c r="F846" s="15"/>
    </row>
    <row r="847" spans="2:6" ht="12.75">
      <c r="B847" s="15"/>
      <c r="F847" s="15"/>
    </row>
  </sheetData>
  <sheetProtection/>
  <hyperlinks>
    <hyperlink ref="P11" r:id="rId1" display="http://www.bav-astro.de/sfs/BAVM_link.php?BAVMnr=178"/>
    <hyperlink ref="P12" r:id="rId2" display="http://www.bav-astro.de/sfs/BAVM_link.php?BAVMnr=178"/>
    <hyperlink ref="P13" r:id="rId3" display="http://www.bav-astro.de/sfs/BAVM_link.php?BAVMnr=178"/>
    <hyperlink ref="P14" r:id="rId4" display="http://www.konkoly.hu/cgi-bin/IBVS?5287"/>
    <hyperlink ref="P15" r:id="rId5" display="http://www.konkoly.hu/cgi-bin/IBVS?5583"/>
    <hyperlink ref="P16" r:id="rId6" display="http://www.konkoly.hu/cgi-bin/IBVS?5583"/>
    <hyperlink ref="P17" r:id="rId7" display="http://www.konkoly.hu/cgi-bin/IBVS?5583"/>
    <hyperlink ref="P18" r:id="rId8" display="http://www.konkoly.hu/cgi-bin/IBVS?5741"/>
    <hyperlink ref="P19" r:id="rId9" display="http://www.bav-astro.de/sfs/BAVM_link.php?BAVMnr=178"/>
    <hyperlink ref="P20" r:id="rId10" display="http://www.bav-astro.de/sfs/BAVM_link.php?BAVMnr=201"/>
    <hyperlink ref="P46" r:id="rId11" display="http://www.bav-astro.de/sfs/BAVM_link.php?BAVMnr=203"/>
    <hyperlink ref="P21" r:id="rId12" display="http://www.bav-astro.de/sfs/BAVM_link.php?BAVMnr=209"/>
    <hyperlink ref="P47" r:id="rId13" display="http://www.bav-astro.de/sfs/BAVM_link.php?BAVMnr=203"/>
    <hyperlink ref="P22" r:id="rId14" display="http://www.konkoly.hu/cgi-bin/IBVS?5894"/>
    <hyperlink ref="P23" r:id="rId15" display="http://www.konkoly.hu/cgi-bin/IBVS?5920"/>
    <hyperlink ref="P24" r:id="rId16" display="http://www.konkoly.hu/cgi-bin/IBVS?5974"/>
    <hyperlink ref="P25" r:id="rId17" display="http://www.konkoly.hu/cgi-bin/IBVS?6011"/>
    <hyperlink ref="P26" r:id="rId18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