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5AE710C0-A436-4BA9-BAA0-EF8F56CD7D24}" xr6:coauthVersionLast="47" xr6:coauthVersionMax="47" xr10:uidLastSave="{00000000-0000-0000-0000-000000000000}"/>
  <bookViews>
    <workbookView xWindow="14475" yWindow="885" windowWidth="12975" windowHeight="14640"/>
  </bookViews>
  <sheets>
    <sheet name="Active" sheetId="3" r:id="rId1"/>
    <sheet name="A (old)" sheetId="1" r:id="rId2"/>
    <sheet name="A (2)" sheetId="2" r:id="rId3"/>
    <sheet name="BAV" sheetId="4" r:id="rId4"/>
  </sheets>
  <definedNames>
    <definedName name="solver_adj" localSheetId="0" hidden="1">Active!$E$11:$E$13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Active!$E$14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Q174" i="3" l="1"/>
  <c r="Q175" i="3"/>
  <c r="E176" i="3"/>
  <c r="F176" i="3" s="1"/>
  <c r="G176" i="3" s="1"/>
  <c r="K176" i="3" s="1"/>
  <c r="Q176" i="3"/>
  <c r="E171" i="3"/>
  <c r="F171" i="3" s="1"/>
  <c r="Q171" i="3"/>
  <c r="Q172" i="3"/>
  <c r="E173" i="3"/>
  <c r="F173" i="3" s="1"/>
  <c r="Q173" i="3"/>
  <c r="Q168" i="3"/>
  <c r="Q170" i="3"/>
  <c r="Q167" i="3"/>
  <c r="C7" i="3"/>
  <c r="E174" i="3" s="1"/>
  <c r="F174" i="3" s="1"/>
  <c r="P174" i="3" s="1"/>
  <c r="E169" i="3"/>
  <c r="F169" i="3" s="1"/>
  <c r="E9" i="3"/>
  <c r="D9" i="3"/>
  <c r="E80" i="3"/>
  <c r="F80" i="3" s="1"/>
  <c r="E81" i="3"/>
  <c r="F81" i="3" s="1"/>
  <c r="E82" i="3"/>
  <c r="F82" i="3"/>
  <c r="G82" i="3" s="1"/>
  <c r="E86" i="3"/>
  <c r="F86" i="3" s="1"/>
  <c r="P86" i="3" s="1"/>
  <c r="E87" i="3"/>
  <c r="F87" i="3"/>
  <c r="E89" i="3"/>
  <c r="F89" i="3" s="1"/>
  <c r="G89" i="3" s="1"/>
  <c r="I89" i="3" s="1"/>
  <c r="E90" i="3"/>
  <c r="F90" i="3" s="1"/>
  <c r="E91" i="3"/>
  <c r="F91" i="3"/>
  <c r="G91" i="3" s="1"/>
  <c r="I91" i="3" s="1"/>
  <c r="E93" i="3"/>
  <c r="F93" i="3" s="1"/>
  <c r="E94" i="3"/>
  <c r="F94" i="3" s="1"/>
  <c r="G94" i="3" s="1"/>
  <c r="I94" i="3" s="1"/>
  <c r="E95" i="3"/>
  <c r="F95" i="3"/>
  <c r="E97" i="3"/>
  <c r="F97" i="3" s="1"/>
  <c r="E98" i="3"/>
  <c r="F98" i="3" s="1"/>
  <c r="E99" i="3"/>
  <c r="F99" i="3"/>
  <c r="E101" i="3"/>
  <c r="F101" i="3" s="1"/>
  <c r="E102" i="3"/>
  <c r="F102" i="3" s="1"/>
  <c r="G102" i="3" s="1"/>
  <c r="I102" i="3" s="1"/>
  <c r="E103" i="3"/>
  <c r="F103" i="3"/>
  <c r="E105" i="3"/>
  <c r="F105" i="3" s="1"/>
  <c r="E107" i="3"/>
  <c r="F107" i="3" s="1"/>
  <c r="E110" i="3"/>
  <c r="E111" i="3"/>
  <c r="F111" i="3" s="1"/>
  <c r="E112" i="3"/>
  <c r="F112" i="3" s="1"/>
  <c r="P112" i="3" s="1"/>
  <c r="E113" i="3"/>
  <c r="F113" i="3"/>
  <c r="G113" i="3" s="1"/>
  <c r="E115" i="3"/>
  <c r="F115" i="3" s="1"/>
  <c r="E117" i="3"/>
  <c r="F117" i="3"/>
  <c r="E118" i="3"/>
  <c r="F118" i="3" s="1"/>
  <c r="G118" i="3" s="1"/>
  <c r="K118" i="3" s="1"/>
  <c r="E119" i="3"/>
  <c r="E120" i="3"/>
  <c r="F120" i="3" s="1"/>
  <c r="P120" i="3" s="1"/>
  <c r="E121" i="3"/>
  <c r="F121" i="3" s="1"/>
  <c r="G121" i="3" s="1"/>
  <c r="I121" i="3" s="1"/>
  <c r="E122" i="3"/>
  <c r="F122" i="3" s="1"/>
  <c r="G122" i="3" s="1"/>
  <c r="K122" i="3" s="1"/>
  <c r="E124" i="3"/>
  <c r="F124" i="3" s="1"/>
  <c r="E127" i="3"/>
  <c r="E128" i="3"/>
  <c r="F128" i="3" s="1"/>
  <c r="P128" i="3" s="1"/>
  <c r="E129" i="3"/>
  <c r="E130" i="3"/>
  <c r="F130" i="3" s="1"/>
  <c r="E132" i="3"/>
  <c r="F132" i="3" s="1"/>
  <c r="E134" i="3"/>
  <c r="F134" i="3" s="1"/>
  <c r="G134" i="3" s="1"/>
  <c r="K134" i="3" s="1"/>
  <c r="E135" i="3"/>
  <c r="F135" i="3" s="1"/>
  <c r="E136" i="3"/>
  <c r="F136" i="3" s="1"/>
  <c r="P136" i="3" s="1"/>
  <c r="E137" i="3"/>
  <c r="E138" i="3"/>
  <c r="F138" i="3" s="1"/>
  <c r="E139" i="3"/>
  <c r="F139" i="3" s="1"/>
  <c r="G139" i="3"/>
  <c r="E143" i="3"/>
  <c r="F143" i="3" s="1"/>
  <c r="E145" i="3"/>
  <c r="F145" i="3" s="1"/>
  <c r="E146" i="3"/>
  <c r="F146" i="3" s="1"/>
  <c r="E147" i="3"/>
  <c r="F147" i="3"/>
  <c r="E149" i="3"/>
  <c r="F149" i="3" s="1"/>
  <c r="E150" i="3"/>
  <c r="E151" i="3"/>
  <c r="F151" i="3"/>
  <c r="E153" i="3"/>
  <c r="F153" i="3" s="1"/>
  <c r="G153" i="3" s="1"/>
  <c r="K153" i="3" s="1"/>
  <c r="E154" i="3"/>
  <c r="F154" i="3" s="1"/>
  <c r="E155" i="3"/>
  <c r="F155" i="3"/>
  <c r="G155" i="3" s="1"/>
  <c r="K155" i="3" s="1"/>
  <c r="E157" i="3"/>
  <c r="F157" i="3" s="1"/>
  <c r="E158" i="3"/>
  <c r="F158" i="3" s="1"/>
  <c r="E159" i="3"/>
  <c r="F159" i="3"/>
  <c r="E161" i="3"/>
  <c r="F161" i="3" s="1"/>
  <c r="E162" i="3"/>
  <c r="F162" i="3" s="1"/>
  <c r="E163" i="3"/>
  <c r="F163" i="3"/>
  <c r="G163" i="3" s="1"/>
  <c r="K163" i="3" s="1"/>
  <c r="E165" i="3"/>
  <c r="F165" i="3" s="1"/>
  <c r="E166" i="3"/>
  <c r="F166" i="3" s="1"/>
  <c r="D11" i="3"/>
  <c r="W12" i="3" s="1"/>
  <c r="D12" i="3"/>
  <c r="D13" i="3"/>
  <c r="Q169" i="3"/>
  <c r="Q164" i="3"/>
  <c r="Q165" i="3"/>
  <c r="Q166" i="3"/>
  <c r="Q163" i="3"/>
  <c r="Q158" i="3"/>
  <c r="Q152" i="3"/>
  <c r="Q140" i="3"/>
  <c r="Q133" i="3"/>
  <c r="Q132" i="3"/>
  <c r="Q131" i="3"/>
  <c r="Q129" i="3"/>
  <c r="Q127" i="3"/>
  <c r="Q124" i="3"/>
  <c r="Q122" i="3"/>
  <c r="Q119" i="3"/>
  <c r="Q117" i="3"/>
  <c r="Q115" i="3"/>
  <c r="Q114" i="3"/>
  <c r="Q113" i="3"/>
  <c r="Q111" i="3"/>
  <c r="Q109" i="3"/>
  <c r="Q107" i="3"/>
  <c r="Q104" i="3"/>
  <c r="Q64" i="3"/>
  <c r="Q60" i="3"/>
  <c r="Q59" i="3"/>
  <c r="Q58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6" i="3"/>
  <c r="Q25" i="3"/>
  <c r="Q24" i="3"/>
  <c r="Q23" i="3"/>
  <c r="Q22" i="3"/>
  <c r="Q21" i="3"/>
  <c r="G85" i="4"/>
  <c r="C85" i="4"/>
  <c r="G84" i="4"/>
  <c r="C84" i="4"/>
  <c r="G142" i="4"/>
  <c r="C142" i="4"/>
  <c r="G83" i="4"/>
  <c r="C83" i="4"/>
  <c r="G82" i="4"/>
  <c r="C82" i="4"/>
  <c r="G81" i="4"/>
  <c r="C81" i="4"/>
  <c r="G141" i="4"/>
  <c r="C141" i="4"/>
  <c r="G80" i="4"/>
  <c r="C80" i="4"/>
  <c r="G79" i="4"/>
  <c r="C79" i="4"/>
  <c r="G78" i="4"/>
  <c r="C78" i="4"/>
  <c r="G77" i="4"/>
  <c r="C77" i="4"/>
  <c r="G76" i="4"/>
  <c r="C76" i="4"/>
  <c r="G75" i="4"/>
  <c r="C75" i="4"/>
  <c r="G74" i="4"/>
  <c r="C74" i="4"/>
  <c r="G73" i="4"/>
  <c r="C73" i="4"/>
  <c r="G72" i="4"/>
  <c r="C72" i="4"/>
  <c r="G71" i="4"/>
  <c r="C71" i="4"/>
  <c r="G140" i="4"/>
  <c r="C140" i="4"/>
  <c r="G70" i="4"/>
  <c r="C70" i="4"/>
  <c r="G69" i="4"/>
  <c r="C69" i="4"/>
  <c r="G68" i="4"/>
  <c r="C68" i="4"/>
  <c r="G67" i="4"/>
  <c r="C67" i="4"/>
  <c r="G66" i="4"/>
  <c r="C66" i="4"/>
  <c r="G139" i="4"/>
  <c r="C139" i="4"/>
  <c r="G138" i="4"/>
  <c r="C138" i="4"/>
  <c r="G137" i="4"/>
  <c r="C137" i="4"/>
  <c r="G65" i="4"/>
  <c r="C65" i="4"/>
  <c r="G136" i="4"/>
  <c r="C136" i="4"/>
  <c r="G64" i="4"/>
  <c r="C64" i="4"/>
  <c r="G135" i="4"/>
  <c r="C135" i="4"/>
  <c r="G63" i="4"/>
  <c r="C63" i="4"/>
  <c r="G62" i="4"/>
  <c r="C62" i="4"/>
  <c r="G134" i="4"/>
  <c r="C134" i="4"/>
  <c r="G61" i="4"/>
  <c r="C61" i="4"/>
  <c r="G133" i="4"/>
  <c r="C133" i="4"/>
  <c r="G60" i="4"/>
  <c r="C60" i="4"/>
  <c r="G132" i="4"/>
  <c r="C132" i="4"/>
  <c r="G131" i="4"/>
  <c r="C131" i="4"/>
  <c r="G130" i="4"/>
  <c r="C130" i="4"/>
  <c r="G129" i="4"/>
  <c r="C129" i="4"/>
  <c r="G128" i="4"/>
  <c r="C128" i="4"/>
  <c r="G59" i="4"/>
  <c r="C59" i="4"/>
  <c r="G127" i="4"/>
  <c r="C127" i="4"/>
  <c r="G58" i="4"/>
  <c r="C58" i="4"/>
  <c r="G126" i="4"/>
  <c r="C126" i="4"/>
  <c r="G57" i="4"/>
  <c r="C57" i="4"/>
  <c r="G125" i="4"/>
  <c r="C125" i="4"/>
  <c r="G56" i="4"/>
  <c r="C56" i="4"/>
  <c r="G55" i="4"/>
  <c r="C55" i="4"/>
  <c r="G124" i="4"/>
  <c r="C124" i="4"/>
  <c r="G54" i="4"/>
  <c r="C54" i="4"/>
  <c r="G53" i="4"/>
  <c r="C53" i="4"/>
  <c r="G52" i="4"/>
  <c r="C52" i="4"/>
  <c r="E52" i="4"/>
  <c r="G51" i="4"/>
  <c r="C51" i="4"/>
  <c r="G50" i="4"/>
  <c r="C50" i="4"/>
  <c r="G49" i="4"/>
  <c r="C49" i="4"/>
  <c r="G48" i="4"/>
  <c r="C48" i="4"/>
  <c r="G47" i="4"/>
  <c r="C47" i="4"/>
  <c r="G46" i="4"/>
  <c r="C46" i="4"/>
  <c r="G45" i="4"/>
  <c r="C45" i="4"/>
  <c r="G44" i="4"/>
  <c r="C44" i="4"/>
  <c r="G43" i="4"/>
  <c r="C43" i="4"/>
  <c r="G42" i="4"/>
  <c r="C42" i="4"/>
  <c r="G41" i="4"/>
  <c r="C41" i="4"/>
  <c r="G40" i="4"/>
  <c r="C40" i="4"/>
  <c r="E40" i="4"/>
  <c r="G39" i="4"/>
  <c r="C39" i="4"/>
  <c r="G38" i="4"/>
  <c r="C38" i="4"/>
  <c r="G37" i="4"/>
  <c r="C37" i="4"/>
  <c r="G36" i="4"/>
  <c r="C36" i="4"/>
  <c r="G35" i="4"/>
  <c r="C35" i="4"/>
  <c r="G34" i="4"/>
  <c r="C34" i="4"/>
  <c r="G33" i="4"/>
  <c r="C33" i="4"/>
  <c r="G32" i="4"/>
  <c r="C32" i="4"/>
  <c r="G31" i="4"/>
  <c r="C31" i="4"/>
  <c r="G30" i="4"/>
  <c r="C30" i="4"/>
  <c r="G29" i="4"/>
  <c r="C29" i="4"/>
  <c r="G28" i="4"/>
  <c r="C28" i="4"/>
  <c r="G27" i="4"/>
  <c r="C27" i="4"/>
  <c r="G26" i="4"/>
  <c r="C26" i="4"/>
  <c r="G25" i="4"/>
  <c r="C25" i="4"/>
  <c r="G24" i="4"/>
  <c r="C24" i="4"/>
  <c r="G23" i="4"/>
  <c r="C23" i="4"/>
  <c r="G22" i="4"/>
  <c r="C22" i="4"/>
  <c r="G21" i="4"/>
  <c r="C21" i="4"/>
  <c r="G20" i="4"/>
  <c r="C20" i="4"/>
  <c r="G19" i="4"/>
  <c r="C19" i="4"/>
  <c r="G18" i="4"/>
  <c r="C18" i="4"/>
  <c r="G17" i="4"/>
  <c r="C17" i="4"/>
  <c r="G16" i="4"/>
  <c r="C16" i="4"/>
  <c r="G123" i="4"/>
  <c r="C123" i="4"/>
  <c r="G15" i="4"/>
  <c r="C15" i="4"/>
  <c r="G14" i="4"/>
  <c r="C14" i="4"/>
  <c r="G13" i="4"/>
  <c r="C13" i="4"/>
  <c r="G122" i="4"/>
  <c r="C122" i="4"/>
  <c r="G121" i="4"/>
  <c r="C121" i="4"/>
  <c r="G120" i="4"/>
  <c r="C120" i="4"/>
  <c r="G12" i="4"/>
  <c r="C12" i="4"/>
  <c r="G11" i="4"/>
  <c r="C11" i="4"/>
  <c r="G119" i="4"/>
  <c r="C119" i="4"/>
  <c r="G118" i="4"/>
  <c r="C118" i="4"/>
  <c r="G117" i="4"/>
  <c r="C117" i="4"/>
  <c r="G116" i="4"/>
  <c r="C116" i="4"/>
  <c r="G115" i="4"/>
  <c r="C115" i="4"/>
  <c r="G114" i="4"/>
  <c r="C114" i="4"/>
  <c r="G113" i="4"/>
  <c r="C113" i="4"/>
  <c r="G112" i="4"/>
  <c r="C112" i="4"/>
  <c r="G111" i="4"/>
  <c r="C111" i="4"/>
  <c r="G110" i="4"/>
  <c r="C110" i="4"/>
  <c r="G109" i="4"/>
  <c r="C109" i="4"/>
  <c r="G108" i="4"/>
  <c r="C108" i="4"/>
  <c r="G107" i="4"/>
  <c r="C107" i="4"/>
  <c r="G106" i="4"/>
  <c r="C106" i="4"/>
  <c r="G105" i="4"/>
  <c r="C105" i="4"/>
  <c r="G104" i="4"/>
  <c r="C104" i="4"/>
  <c r="G103" i="4"/>
  <c r="C103" i="4"/>
  <c r="G102" i="4"/>
  <c r="C102" i="4"/>
  <c r="G101" i="4"/>
  <c r="C101" i="4"/>
  <c r="G100" i="4"/>
  <c r="C100" i="4"/>
  <c r="G99" i="4"/>
  <c r="C99" i="4"/>
  <c r="G98" i="4"/>
  <c r="C98" i="4"/>
  <c r="G97" i="4"/>
  <c r="C97" i="4"/>
  <c r="G96" i="4"/>
  <c r="C96" i="4"/>
  <c r="G95" i="4"/>
  <c r="C95" i="4"/>
  <c r="G94" i="4"/>
  <c r="C94" i="4"/>
  <c r="G93" i="4"/>
  <c r="C93" i="4"/>
  <c r="G92" i="4"/>
  <c r="C92" i="4"/>
  <c r="G91" i="4"/>
  <c r="C91" i="4"/>
  <c r="G90" i="4"/>
  <c r="C90" i="4"/>
  <c r="G89" i="4"/>
  <c r="C89" i="4"/>
  <c r="G88" i="4"/>
  <c r="C88" i="4"/>
  <c r="G87" i="4"/>
  <c r="C87" i="4"/>
  <c r="G86" i="4"/>
  <c r="C86" i="4"/>
  <c r="H85" i="4"/>
  <c r="B85" i="4"/>
  <c r="D85" i="4"/>
  <c r="A85" i="4"/>
  <c r="H84" i="4"/>
  <c r="B84" i="4"/>
  <c r="D84" i="4"/>
  <c r="A84" i="4"/>
  <c r="H142" i="4"/>
  <c r="D142" i="4"/>
  <c r="B142" i="4"/>
  <c r="A142" i="4"/>
  <c r="H83" i="4"/>
  <c r="B83" i="4"/>
  <c r="D83" i="4"/>
  <c r="A83" i="4"/>
  <c r="H82" i="4"/>
  <c r="D82" i="4"/>
  <c r="B82" i="4"/>
  <c r="A82" i="4"/>
  <c r="H81" i="4"/>
  <c r="B81" i="4"/>
  <c r="D81" i="4"/>
  <c r="A81" i="4"/>
  <c r="H141" i="4"/>
  <c r="D141" i="4"/>
  <c r="B141" i="4"/>
  <c r="A141" i="4"/>
  <c r="H80" i="4"/>
  <c r="B80" i="4"/>
  <c r="D80" i="4"/>
  <c r="A80" i="4"/>
  <c r="H79" i="4"/>
  <c r="B79" i="4"/>
  <c r="D79" i="4"/>
  <c r="A79" i="4"/>
  <c r="H78" i="4"/>
  <c r="B78" i="4"/>
  <c r="D78" i="4"/>
  <c r="A78" i="4"/>
  <c r="H77" i="4"/>
  <c r="B77" i="4"/>
  <c r="D77" i="4"/>
  <c r="A77" i="4"/>
  <c r="H76" i="4"/>
  <c r="B76" i="4"/>
  <c r="D76" i="4"/>
  <c r="A76" i="4"/>
  <c r="H75" i="4"/>
  <c r="D75" i="4"/>
  <c r="B75" i="4"/>
  <c r="A75" i="4"/>
  <c r="H74" i="4"/>
  <c r="B74" i="4"/>
  <c r="D74" i="4"/>
  <c r="A74" i="4"/>
  <c r="H73" i="4"/>
  <c r="D73" i="4"/>
  <c r="B73" i="4"/>
  <c r="A73" i="4"/>
  <c r="H72" i="4"/>
  <c r="B72" i="4"/>
  <c r="D72" i="4"/>
  <c r="A72" i="4"/>
  <c r="H71" i="4"/>
  <c r="B71" i="4"/>
  <c r="D71" i="4"/>
  <c r="A71" i="4"/>
  <c r="H140" i="4"/>
  <c r="B140" i="4"/>
  <c r="D140" i="4"/>
  <c r="A140" i="4"/>
  <c r="H70" i="4"/>
  <c r="D70" i="4"/>
  <c r="B70" i="4"/>
  <c r="A70" i="4"/>
  <c r="H69" i="4"/>
  <c r="B69" i="4"/>
  <c r="D69" i="4"/>
  <c r="A69" i="4"/>
  <c r="H68" i="4"/>
  <c r="D68" i="4"/>
  <c r="B68" i="4"/>
  <c r="A68" i="4"/>
  <c r="H67" i="4"/>
  <c r="B67" i="4"/>
  <c r="D67" i="4"/>
  <c r="A67" i="4"/>
  <c r="H66" i="4"/>
  <c r="D66" i="4"/>
  <c r="B66" i="4"/>
  <c r="A66" i="4"/>
  <c r="H139" i="4"/>
  <c r="B139" i="4"/>
  <c r="D139" i="4"/>
  <c r="A139" i="4"/>
  <c r="H138" i="4"/>
  <c r="B138" i="4"/>
  <c r="D138" i="4"/>
  <c r="A138" i="4"/>
  <c r="H137" i="4"/>
  <c r="B137" i="4"/>
  <c r="D137" i="4"/>
  <c r="A137" i="4"/>
  <c r="H65" i="4"/>
  <c r="B65" i="4"/>
  <c r="D65" i="4"/>
  <c r="A65" i="4"/>
  <c r="H136" i="4"/>
  <c r="B136" i="4"/>
  <c r="D136" i="4"/>
  <c r="A136" i="4"/>
  <c r="H64" i="4"/>
  <c r="D64" i="4"/>
  <c r="B64" i="4"/>
  <c r="A64" i="4"/>
  <c r="H135" i="4"/>
  <c r="B135" i="4"/>
  <c r="D135" i="4"/>
  <c r="A135" i="4"/>
  <c r="H63" i="4"/>
  <c r="B63" i="4"/>
  <c r="D63" i="4"/>
  <c r="A63" i="4"/>
  <c r="H62" i="4"/>
  <c r="B62" i="4"/>
  <c r="D62" i="4"/>
  <c r="A62" i="4"/>
  <c r="H134" i="4"/>
  <c r="B134" i="4"/>
  <c r="D134" i="4"/>
  <c r="A134" i="4"/>
  <c r="H61" i="4"/>
  <c r="B61" i="4"/>
  <c r="D61" i="4"/>
  <c r="A61" i="4"/>
  <c r="H133" i="4"/>
  <c r="D133" i="4"/>
  <c r="B133" i="4"/>
  <c r="A133" i="4"/>
  <c r="H60" i="4"/>
  <c r="B60" i="4"/>
  <c r="D60" i="4"/>
  <c r="A60" i="4"/>
  <c r="H132" i="4"/>
  <c r="D132" i="4"/>
  <c r="B132" i="4"/>
  <c r="A132" i="4"/>
  <c r="H131" i="4"/>
  <c r="B131" i="4"/>
  <c r="D131" i="4"/>
  <c r="A131" i="4"/>
  <c r="H130" i="4"/>
  <c r="D130" i="4"/>
  <c r="B130" i="4"/>
  <c r="A130" i="4"/>
  <c r="H129" i="4"/>
  <c r="B129" i="4"/>
  <c r="D129" i="4"/>
  <c r="A129" i="4"/>
  <c r="H128" i="4"/>
  <c r="B128" i="4"/>
  <c r="D128" i="4"/>
  <c r="A128" i="4"/>
  <c r="H59" i="4"/>
  <c r="B59" i="4"/>
  <c r="D59" i="4"/>
  <c r="A59" i="4"/>
  <c r="H127" i="4"/>
  <c r="B127" i="4"/>
  <c r="D127" i="4"/>
  <c r="A127" i="4"/>
  <c r="H58" i="4"/>
  <c r="B58" i="4"/>
  <c r="D58" i="4"/>
  <c r="A58" i="4"/>
  <c r="H126" i="4"/>
  <c r="D126" i="4"/>
  <c r="B126" i="4"/>
  <c r="A126" i="4"/>
  <c r="H57" i="4"/>
  <c r="B57" i="4"/>
  <c r="D57" i="4"/>
  <c r="A57" i="4"/>
  <c r="H125" i="4"/>
  <c r="D125" i="4"/>
  <c r="B125" i="4"/>
  <c r="A125" i="4"/>
  <c r="H56" i="4"/>
  <c r="B56" i="4"/>
  <c r="D56" i="4"/>
  <c r="A56" i="4"/>
  <c r="H55" i="4"/>
  <c r="B55" i="4"/>
  <c r="D55" i="4"/>
  <c r="A55" i="4"/>
  <c r="H124" i="4"/>
  <c r="B124" i="4"/>
  <c r="D124" i="4"/>
  <c r="A124" i="4"/>
  <c r="H54" i="4"/>
  <c r="D54" i="4"/>
  <c r="B54" i="4"/>
  <c r="A54" i="4"/>
  <c r="H53" i="4"/>
  <c r="B53" i="4"/>
  <c r="D53" i="4"/>
  <c r="A53" i="4"/>
  <c r="H52" i="4"/>
  <c r="D52" i="4"/>
  <c r="B52" i="4"/>
  <c r="A52" i="4"/>
  <c r="H51" i="4"/>
  <c r="B51" i="4"/>
  <c r="D51" i="4"/>
  <c r="A51" i="4"/>
  <c r="H50" i="4"/>
  <c r="D50" i="4"/>
  <c r="B50" i="4"/>
  <c r="A50" i="4"/>
  <c r="H49" i="4"/>
  <c r="B49" i="4"/>
  <c r="D49" i="4"/>
  <c r="A49" i="4"/>
  <c r="H48" i="4"/>
  <c r="B48" i="4"/>
  <c r="D48" i="4"/>
  <c r="A48" i="4"/>
  <c r="H47" i="4"/>
  <c r="B47" i="4"/>
  <c r="D47" i="4"/>
  <c r="A47" i="4"/>
  <c r="H46" i="4"/>
  <c r="B46" i="4"/>
  <c r="D46" i="4"/>
  <c r="A46" i="4"/>
  <c r="H45" i="4"/>
  <c r="B45" i="4"/>
  <c r="D45" i="4"/>
  <c r="A45" i="4"/>
  <c r="H44" i="4"/>
  <c r="B44" i="4"/>
  <c r="F44" i="4"/>
  <c r="D44" i="4"/>
  <c r="A44" i="4"/>
  <c r="H43" i="4"/>
  <c r="B43" i="4"/>
  <c r="F43" i="4"/>
  <c r="D43" i="4"/>
  <c r="A43" i="4"/>
  <c r="H42" i="4"/>
  <c r="B42" i="4"/>
  <c r="F42" i="4"/>
  <c r="D42" i="4"/>
  <c r="A42" i="4"/>
  <c r="H41" i="4"/>
  <c r="B41" i="4"/>
  <c r="F41" i="4"/>
  <c r="D41" i="4"/>
  <c r="A41" i="4"/>
  <c r="H40" i="4"/>
  <c r="B40" i="4"/>
  <c r="F40" i="4"/>
  <c r="D40" i="4"/>
  <c r="A40" i="4"/>
  <c r="H39" i="4"/>
  <c r="B39" i="4"/>
  <c r="D39" i="4"/>
  <c r="A39" i="4"/>
  <c r="H38" i="4"/>
  <c r="B38" i="4"/>
  <c r="D38" i="4"/>
  <c r="A38" i="4"/>
  <c r="H37" i="4"/>
  <c r="B37" i="4"/>
  <c r="D37" i="4"/>
  <c r="A37" i="4"/>
  <c r="H36" i="4"/>
  <c r="B36" i="4"/>
  <c r="D36" i="4"/>
  <c r="A36" i="4"/>
  <c r="H35" i="4"/>
  <c r="B35" i="4"/>
  <c r="D35" i="4"/>
  <c r="A35" i="4"/>
  <c r="H34" i="4"/>
  <c r="B34" i="4"/>
  <c r="D34" i="4"/>
  <c r="A34" i="4"/>
  <c r="H33" i="4"/>
  <c r="B33" i="4"/>
  <c r="D33" i="4"/>
  <c r="A33" i="4"/>
  <c r="H32" i="4"/>
  <c r="B32" i="4"/>
  <c r="D32" i="4"/>
  <c r="A32" i="4"/>
  <c r="H31" i="4"/>
  <c r="B31" i="4"/>
  <c r="D31" i="4"/>
  <c r="A31" i="4"/>
  <c r="H30" i="4"/>
  <c r="B30" i="4"/>
  <c r="D30" i="4"/>
  <c r="A30" i="4"/>
  <c r="H29" i="4"/>
  <c r="B29" i="4"/>
  <c r="D29" i="4"/>
  <c r="A29" i="4"/>
  <c r="H28" i="4"/>
  <c r="B28" i="4"/>
  <c r="D28" i="4"/>
  <c r="A28" i="4"/>
  <c r="H27" i="4"/>
  <c r="B27" i="4"/>
  <c r="D27" i="4"/>
  <c r="A27" i="4"/>
  <c r="H26" i="4"/>
  <c r="B26" i="4"/>
  <c r="D26" i="4"/>
  <c r="A26" i="4"/>
  <c r="H25" i="4"/>
  <c r="B25" i="4"/>
  <c r="D25" i="4"/>
  <c r="A25" i="4"/>
  <c r="H24" i="4"/>
  <c r="B24" i="4"/>
  <c r="D24" i="4"/>
  <c r="A24" i="4"/>
  <c r="H23" i="4"/>
  <c r="B23" i="4"/>
  <c r="D23" i="4"/>
  <c r="A23" i="4"/>
  <c r="H22" i="4"/>
  <c r="B22" i="4"/>
  <c r="D22" i="4"/>
  <c r="A22" i="4"/>
  <c r="H21" i="4"/>
  <c r="B21" i="4"/>
  <c r="D21" i="4"/>
  <c r="A21" i="4"/>
  <c r="H20" i="4"/>
  <c r="B20" i="4"/>
  <c r="D20" i="4"/>
  <c r="A20" i="4"/>
  <c r="H19" i="4"/>
  <c r="B19" i="4"/>
  <c r="D19" i="4"/>
  <c r="A19" i="4"/>
  <c r="H18" i="4"/>
  <c r="B18" i="4"/>
  <c r="D18" i="4"/>
  <c r="A18" i="4"/>
  <c r="H17" i="4"/>
  <c r="B17" i="4"/>
  <c r="D17" i="4"/>
  <c r="A17" i="4"/>
  <c r="H16" i="4"/>
  <c r="B16" i="4"/>
  <c r="D16" i="4"/>
  <c r="A16" i="4"/>
  <c r="H123" i="4"/>
  <c r="B123" i="4"/>
  <c r="D123" i="4"/>
  <c r="A123" i="4"/>
  <c r="H15" i="4"/>
  <c r="B15" i="4"/>
  <c r="D15" i="4"/>
  <c r="A15" i="4"/>
  <c r="H14" i="4"/>
  <c r="B14" i="4"/>
  <c r="D14" i="4"/>
  <c r="A14" i="4"/>
  <c r="H13" i="4"/>
  <c r="B13" i="4"/>
  <c r="D13" i="4"/>
  <c r="A13" i="4"/>
  <c r="H122" i="4"/>
  <c r="B122" i="4"/>
  <c r="D122" i="4"/>
  <c r="A122" i="4"/>
  <c r="H121" i="4"/>
  <c r="B121" i="4"/>
  <c r="D121" i="4"/>
  <c r="A121" i="4"/>
  <c r="H120" i="4"/>
  <c r="B120" i="4"/>
  <c r="D120" i="4"/>
  <c r="A120" i="4"/>
  <c r="H12" i="4"/>
  <c r="B12" i="4"/>
  <c r="D12" i="4"/>
  <c r="A12" i="4"/>
  <c r="H11" i="4"/>
  <c r="B11" i="4"/>
  <c r="D11" i="4"/>
  <c r="A11" i="4"/>
  <c r="H119" i="4"/>
  <c r="B119" i="4"/>
  <c r="D119" i="4"/>
  <c r="A119" i="4"/>
  <c r="H118" i="4"/>
  <c r="B118" i="4"/>
  <c r="D118" i="4"/>
  <c r="A118" i="4"/>
  <c r="H117" i="4"/>
  <c r="B117" i="4"/>
  <c r="D117" i="4"/>
  <c r="A117" i="4"/>
  <c r="H116" i="4"/>
  <c r="B116" i="4"/>
  <c r="D116" i="4"/>
  <c r="A116" i="4"/>
  <c r="H115" i="4"/>
  <c r="B115" i="4"/>
  <c r="D115" i="4"/>
  <c r="A115" i="4"/>
  <c r="H114" i="4"/>
  <c r="B114" i="4"/>
  <c r="D114" i="4"/>
  <c r="A114" i="4"/>
  <c r="H113" i="4"/>
  <c r="B113" i="4"/>
  <c r="D113" i="4"/>
  <c r="A113" i="4"/>
  <c r="H112" i="4"/>
  <c r="B112" i="4"/>
  <c r="D112" i="4"/>
  <c r="A112" i="4"/>
  <c r="H111" i="4"/>
  <c r="B111" i="4"/>
  <c r="D111" i="4"/>
  <c r="A111" i="4"/>
  <c r="H110" i="4"/>
  <c r="B110" i="4"/>
  <c r="D110" i="4"/>
  <c r="A110" i="4"/>
  <c r="H109" i="4"/>
  <c r="B109" i="4"/>
  <c r="D109" i="4"/>
  <c r="A109" i="4"/>
  <c r="H108" i="4"/>
  <c r="B108" i="4"/>
  <c r="D108" i="4"/>
  <c r="A108" i="4"/>
  <c r="H107" i="4"/>
  <c r="B107" i="4"/>
  <c r="D107" i="4"/>
  <c r="A107" i="4"/>
  <c r="H106" i="4"/>
  <c r="B106" i="4"/>
  <c r="D106" i="4"/>
  <c r="A106" i="4"/>
  <c r="H105" i="4"/>
  <c r="B105" i="4"/>
  <c r="D105" i="4"/>
  <c r="A105" i="4"/>
  <c r="H104" i="4"/>
  <c r="B104" i="4"/>
  <c r="D104" i="4"/>
  <c r="A104" i="4"/>
  <c r="H103" i="4"/>
  <c r="B103" i="4"/>
  <c r="D103" i="4"/>
  <c r="A103" i="4"/>
  <c r="H102" i="4"/>
  <c r="B102" i="4"/>
  <c r="D102" i="4"/>
  <c r="A102" i="4"/>
  <c r="H101" i="4"/>
  <c r="B101" i="4"/>
  <c r="D101" i="4"/>
  <c r="A101" i="4"/>
  <c r="H100" i="4"/>
  <c r="B100" i="4"/>
  <c r="D100" i="4"/>
  <c r="A100" i="4"/>
  <c r="H99" i="4"/>
  <c r="B99" i="4"/>
  <c r="D99" i="4"/>
  <c r="A99" i="4"/>
  <c r="H98" i="4"/>
  <c r="B98" i="4"/>
  <c r="D98" i="4"/>
  <c r="A98" i="4"/>
  <c r="H97" i="4"/>
  <c r="B97" i="4"/>
  <c r="D97" i="4"/>
  <c r="A97" i="4"/>
  <c r="H96" i="4"/>
  <c r="B96" i="4"/>
  <c r="D96" i="4"/>
  <c r="A96" i="4"/>
  <c r="H95" i="4"/>
  <c r="B95" i="4"/>
  <c r="D95" i="4"/>
  <c r="A95" i="4"/>
  <c r="H94" i="4"/>
  <c r="B94" i="4"/>
  <c r="D94" i="4"/>
  <c r="A94" i="4"/>
  <c r="H93" i="4"/>
  <c r="B93" i="4"/>
  <c r="D93" i="4"/>
  <c r="A93" i="4"/>
  <c r="H92" i="4"/>
  <c r="B92" i="4"/>
  <c r="D92" i="4"/>
  <c r="A92" i="4"/>
  <c r="H91" i="4"/>
  <c r="B91" i="4"/>
  <c r="D91" i="4"/>
  <c r="A91" i="4"/>
  <c r="H90" i="4"/>
  <c r="B90" i="4"/>
  <c r="D90" i="4"/>
  <c r="A90" i="4"/>
  <c r="H89" i="4"/>
  <c r="B89" i="4"/>
  <c r="D89" i="4"/>
  <c r="A89" i="4"/>
  <c r="H88" i="4"/>
  <c r="B88" i="4"/>
  <c r="D88" i="4"/>
  <c r="A88" i="4"/>
  <c r="H87" i="4"/>
  <c r="B87" i="4"/>
  <c r="D87" i="4"/>
  <c r="A87" i="4"/>
  <c r="H86" i="4"/>
  <c r="B86" i="4"/>
  <c r="D86" i="4"/>
  <c r="A86" i="4"/>
  <c r="Q154" i="3"/>
  <c r="Q156" i="3"/>
  <c r="Q160" i="3"/>
  <c r="Q162" i="3"/>
  <c r="W4" i="3"/>
  <c r="W9" i="3"/>
  <c r="W10" i="3"/>
  <c r="E27" i="3"/>
  <c r="F27" i="3"/>
  <c r="W15" i="3"/>
  <c r="F16" i="3"/>
  <c r="F17" i="3" s="1"/>
  <c r="W16" i="3"/>
  <c r="C17" i="3"/>
  <c r="Q148" i="3"/>
  <c r="Q151" i="3"/>
  <c r="Q66" i="3"/>
  <c r="Q67" i="3"/>
  <c r="Q68" i="3"/>
  <c r="Q69" i="3"/>
  <c r="Q71" i="3"/>
  <c r="Q77" i="3"/>
  <c r="Q81" i="3"/>
  <c r="Q82" i="3"/>
  <c r="Q85" i="3"/>
  <c r="Q86" i="3"/>
  <c r="Q88" i="3"/>
  <c r="Q89" i="3"/>
  <c r="Q90" i="3"/>
  <c r="Q91" i="3"/>
  <c r="Q99" i="3"/>
  <c r="Q105" i="3"/>
  <c r="Q95" i="3"/>
  <c r="Q110" i="3"/>
  <c r="Q112" i="3"/>
  <c r="Q100" i="3"/>
  <c r="Q102" i="3"/>
  <c r="Q103" i="3"/>
  <c r="Q106" i="3"/>
  <c r="Q108" i="3"/>
  <c r="Q63" i="3"/>
  <c r="Q61" i="3"/>
  <c r="Q65" i="3"/>
  <c r="Q87" i="3"/>
  <c r="Q62" i="3"/>
  <c r="Q92" i="3"/>
  <c r="Q93" i="3"/>
  <c r="Q96" i="3"/>
  <c r="Q94" i="3"/>
  <c r="Q70" i="3"/>
  <c r="Q72" i="3"/>
  <c r="Q73" i="3"/>
  <c r="Q74" i="3"/>
  <c r="Q75" i="3"/>
  <c r="Q76" i="3"/>
  <c r="Q78" i="3"/>
  <c r="Q79" i="3"/>
  <c r="Q80" i="3"/>
  <c r="Q83" i="3"/>
  <c r="Q84" i="3"/>
  <c r="Q97" i="3"/>
  <c r="Q27" i="3"/>
  <c r="Q123" i="3"/>
  <c r="Q120" i="3"/>
  <c r="Q125" i="3"/>
  <c r="Q126" i="3"/>
  <c r="Q138" i="3"/>
  <c r="Q142" i="3"/>
  <c r="Q146" i="3"/>
  <c r="Q150" i="3"/>
  <c r="Q157" i="3"/>
  <c r="Q128" i="3"/>
  <c r="Q130" i="3"/>
  <c r="Q137" i="3"/>
  <c r="Q161" i="3"/>
  <c r="Q56" i="3"/>
  <c r="Q57" i="3"/>
  <c r="Q121" i="3"/>
  <c r="Q135" i="3"/>
  <c r="Q136" i="3"/>
  <c r="Q139" i="3"/>
  <c r="Q141" i="3"/>
  <c r="Q143" i="3"/>
  <c r="Q144" i="3"/>
  <c r="Q145" i="3"/>
  <c r="Q147" i="3"/>
  <c r="Q149" i="3"/>
  <c r="Q153" i="3"/>
  <c r="Q155" i="3"/>
  <c r="Q159" i="3"/>
  <c r="Q98" i="3"/>
  <c r="Q101" i="3"/>
  <c r="Q116" i="3"/>
  <c r="Q118" i="3"/>
  <c r="Q134" i="3"/>
  <c r="C7" i="2"/>
  <c r="F11" i="2"/>
  <c r="G11" i="2"/>
  <c r="E14" i="2"/>
  <c r="E15" i="2" s="1"/>
  <c r="C17" i="2"/>
  <c r="Q21" i="2"/>
  <c r="E22" i="2"/>
  <c r="F22" i="2"/>
  <c r="G22" i="2"/>
  <c r="L22" i="2"/>
  <c r="Q22" i="2"/>
  <c r="Q23" i="2"/>
  <c r="Q24" i="2"/>
  <c r="Q25" i="2"/>
  <c r="E26" i="2"/>
  <c r="F26" i="2"/>
  <c r="Q26" i="2"/>
  <c r="Q27" i="2"/>
  <c r="Q28" i="2"/>
  <c r="Q29" i="2"/>
  <c r="E30" i="2"/>
  <c r="F30" i="2"/>
  <c r="Q30" i="2"/>
  <c r="Q31" i="2"/>
  <c r="Q32" i="2"/>
  <c r="Q33" i="2"/>
  <c r="E34" i="2"/>
  <c r="F34" i="2"/>
  <c r="G34" i="2"/>
  <c r="K34" i="2"/>
  <c r="Q34" i="2"/>
  <c r="Q35" i="2"/>
  <c r="Q36" i="2"/>
  <c r="Q37" i="2"/>
  <c r="E38" i="2"/>
  <c r="F38" i="2"/>
  <c r="Q38" i="2"/>
  <c r="Q39" i="2"/>
  <c r="Q40" i="2"/>
  <c r="Q41" i="2"/>
  <c r="E42" i="2"/>
  <c r="F42" i="2"/>
  <c r="G42" i="2"/>
  <c r="K42" i="2"/>
  <c r="Q42" i="2"/>
  <c r="Q43" i="2"/>
  <c r="Q44" i="2"/>
  <c r="Q45" i="2"/>
  <c r="E46" i="2"/>
  <c r="F46" i="2"/>
  <c r="Q46" i="2"/>
  <c r="Q47" i="2"/>
  <c r="Q48" i="2"/>
  <c r="E49" i="2"/>
  <c r="F49" i="2"/>
  <c r="G49" i="2"/>
  <c r="J49" i="2"/>
  <c r="Q49" i="2"/>
  <c r="E50" i="2"/>
  <c r="F50" i="2"/>
  <c r="Q50" i="2"/>
  <c r="E51" i="2"/>
  <c r="F51" i="2"/>
  <c r="G51" i="2"/>
  <c r="I51" i="2"/>
  <c r="Q51" i="2"/>
  <c r="Q52" i="2"/>
  <c r="E53" i="2"/>
  <c r="F53" i="2"/>
  <c r="G53" i="2"/>
  <c r="I53" i="2"/>
  <c r="Q53" i="2"/>
  <c r="E54" i="2"/>
  <c r="F54" i="2"/>
  <c r="Q54" i="2"/>
  <c r="E55" i="2"/>
  <c r="F55" i="2"/>
  <c r="Q55" i="2"/>
  <c r="Q56" i="2"/>
  <c r="E57" i="2"/>
  <c r="F57" i="2"/>
  <c r="Q57" i="2"/>
  <c r="E58" i="2"/>
  <c r="F58" i="2"/>
  <c r="G58" i="2"/>
  <c r="J58" i="2"/>
  <c r="Q58" i="2"/>
  <c r="Q59" i="2"/>
  <c r="E60" i="2"/>
  <c r="F60" i="2"/>
  <c r="G60" i="2"/>
  <c r="N60" i="2"/>
  <c r="Q60" i="2"/>
  <c r="E61" i="2"/>
  <c r="F61" i="2"/>
  <c r="G61" i="2"/>
  <c r="I61" i="2"/>
  <c r="Q61" i="2"/>
  <c r="E62" i="2"/>
  <c r="F62" i="2"/>
  <c r="Q62" i="2"/>
  <c r="E63" i="2"/>
  <c r="F63" i="2"/>
  <c r="Q63" i="2"/>
  <c r="E64" i="2"/>
  <c r="F64" i="2"/>
  <c r="Q64" i="2"/>
  <c r="E65" i="2"/>
  <c r="F65" i="2"/>
  <c r="G65" i="2"/>
  <c r="J65" i="2"/>
  <c r="Q65" i="2"/>
  <c r="Q66" i="2"/>
  <c r="E67" i="2"/>
  <c r="F67" i="2"/>
  <c r="Q67" i="2"/>
  <c r="E68" i="2"/>
  <c r="F68" i="2"/>
  <c r="G68" i="2"/>
  <c r="J68" i="2"/>
  <c r="Q68" i="2"/>
  <c r="Q69" i="2"/>
  <c r="E70" i="2"/>
  <c r="F70" i="2"/>
  <c r="G70" i="2"/>
  <c r="J70" i="2"/>
  <c r="Q70" i="2"/>
  <c r="E71" i="2"/>
  <c r="F71" i="2"/>
  <c r="Q71" i="2"/>
  <c r="E72" i="2"/>
  <c r="F72" i="2"/>
  <c r="Q72" i="2"/>
  <c r="Q73" i="2"/>
  <c r="E74" i="2"/>
  <c r="F74" i="2"/>
  <c r="G74" i="2"/>
  <c r="L74" i="2"/>
  <c r="Q74" i="2"/>
  <c r="E75" i="2"/>
  <c r="F75" i="2"/>
  <c r="G75" i="2"/>
  <c r="M75" i="2"/>
  <c r="Q75" i="2"/>
  <c r="E76" i="2"/>
  <c r="F76" i="2"/>
  <c r="Q76" i="2"/>
  <c r="E77" i="2"/>
  <c r="F77" i="2"/>
  <c r="G77" i="2"/>
  <c r="L77" i="2"/>
  <c r="Q77" i="2"/>
  <c r="E78" i="2"/>
  <c r="F78" i="2"/>
  <c r="G78" i="2"/>
  <c r="L78" i="2"/>
  <c r="Q78" i="2"/>
  <c r="E79" i="2"/>
  <c r="F79" i="2"/>
  <c r="Q79" i="2"/>
  <c r="E80" i="2"/>
  <c r="F80" i="2"/>
  <c r="G80" i="2"/>
  <c r="N80" i="2"/>
  <c r="Q80" i="2"/>
  <c r="Q81" i="2"/>
  <c r="E82" i="2"/>
  <c r="F82" i="2"/>
  <c r="G82" i="2"/>
  <c r="N82" i="2"/>
  <c r="Q82" i="2"/>
  <c r="E83" i="2"/>
  <c r="F83" i="2"/>
  <c r="G83" i="2"/>
  <c r="L83" i="2"/>
  <c r="Q83" i="2"/>
  <c r="E84" i="2"/>
  <c r="F84" i="2"/>
  <c r="G84" i="2"/>
  <c r="L84" i="2"/>
  <c r="Q84" i="2"/>
  <c r="E85" i="2"/>
  <c r="F85" i="2"/>
  <c r="G85" i="2"/>
  <c r="N85" i="2"/>
  <c r="Q85" i="2"/>
  <c r="E86" i="2"/>
  <c r="F86" i="2"/>
  <c r="G86" i="2"/>
  <c r="N86" i="2"/>
  <c r="Q86" i="2"/>
  <c r="E87" i="2"/>
  <c r="F87" i="2"/>
  <c r="G87" i="2"/>
  <c r="L87" i="2"/>
  <c r="Q87" i="2"/>
  <c r="E88" i="2"/>
  <c r="F88" i="2"/>
  <c r="G88" i="2"/>
  <c r="N88" i="2"/>
  <c r="Q88" i="2"/>
  <c r="E89" i="2"/>
  <c r="F89" i="2"/>
  <c r="G89" i="2"/>
  <c r="N89" i="2"/>
  <c r="Q89" i="2"/>
  <c r="E90" i="2"/>
  <c r="F90" i="2"/>
  <c r="G90" i="2"/>
  <c r="N90" i="2"/>
  <c r="Q90" i="2"/>
  <c r="E91" i="2"/>
  <c r="F91" i="2"/>
  <c r="G91" i="2"/>
  <c r="L91" i="2"/>
  <c r="Q91" i="2"/>
  <c r="E92" i="2"/>
  <c r="F92" i="2"/>
  <c r="G92" i="2"/>
  <c r="N92" i="2"/>
  <c r="Q92" i="2"/>
  <c r="E93" i="2"/>
  <c r="F93" i="2"/>
  <c r="G93" i="2"/>
  <c r="N93" i="2"/>
  <c r="Q93" i="2"/>
  <c r="E94" i="2"/>
  <c r="F94" i="2"/>
  <c r="G94" i="2"/>
  <c r="N94" i="2"/>
  <c r="Q94" i="2"/>
  <c r="E95" i="2"/>
  <c r="F95" i="2"/>
  <c r="G95" i="2"/>
  <c r="L95" i="2"/>
  <c r="Q95" i="2"/>
  <c r="E96" i="2"/>
  <c r="F96" i="2"/>
  <c r="G96" i="2"/>
  <c r="N96" i="2"/>
  <c r="Q96" i="2"/>
  <c r="E97" i="2"/>
  <c r="F97" i="2"/>
  <c r="G97" i="2"/>
  <c r="L97" i="2"/>
  <c r="Q97" i="2"/>
  <c r="E98" i="2"/>
  <c r="F98" i="2"/>
  <c r="G98" i="2"/>
  <c r="L98" i="2"/>
  <c r="Q98" i="2"/>
  <c r="E99" i="2"/>
  <c r="F99" i="2"/>
  <c r="G99" i="2"/>
  <c r="M99" i="2"/>
  <c r="Q99" i="2"/>
  <c r="E100" i="2"/>
  <c r="F100" i="2"/>
  <c r="G100" i="2"/>
  <c r="L100" i="2"/>
  <c r="Q100" i="2"/>
  <c r="E101" i="2"/>
  <c r="F101" i="2"/>
  <c r="G101" i="2"/>
  <c r="L101" i="2"/>
  <c r="Q101" i="2"/>
  <c r="D11" i="1"/>
  <c r="P94" i="1" s="1"/>
  <c r="D12" i="1"/>
  <c r="C7" i="1"/>
  <c r="D9" i="1"/>
  <c r="E9" i="1"/>
  <c r="D13" i="1"/>
  <c r="F16" i="1"/>
  <c r="F17" i="1" s="1"/>
  <c r="W16" i="1"/>
  <c r="C17" i="1"/>
  <c r="E21" i="1"/>
  <c r="F21" i="1"/>
  <c r="G21" i="1"/>
  <c r="H21" i="1"/>
  <c r="Q21" i="1"/>
  <c r="E22" i="1"/>
  <c r="F22" i="1"/>
  <c r="Q22" i="1"/>
  <c r="Q23" i="1"/>
  <c r="E24" i="1"/>
  <c r="F24" i="1"/>
  <c r="Q24" i="1"/>
  <c r="E25" i="1"/>
  <c r="F25" i="1"/>
  <c r="G25" i="1"/>
  <c r="Q25" i="1"/>
  <c r="E26" i="1"/>
  <c r="F26" i="1"/>
  <c r="Q26" i="1"/>
  <c r="Q27" i="1"/>
  <c r="E28" i="1"/>
  <c r="F28" i="1"/>
  <c r="Q28" i="1"/>
  <c r="E29" i="1"/>
  <c r="F29" i="1"/>
  <c r="G29" i="1"/>
  <c r="I29" i="1"/>
  <c r="Q29" i="1"/>
  <c r="E30" i="1"/>
  <c r="F30" i="1"/>
  <c r="Q30" i="1"/>
  <c r="Q31" i="1"/>
  <c r="E32" i="1"/>
  <c r="F32" i="1"/>
  <c r="Q32" i="1"/>
  <c r="E33" i="1"/>
  <c r="F33" i="1"/>
  <c r="G33" i="1"/>
  <c r="I33" i="1"/>
  <c r="Q33" i="1"/>
  <c r="E34" i="1"/>
  <c r="F34" i="1"/>
  <c r="Q34" i="1"/>
  <c r="Q35" i="1"/>
  <c r="E36" i="1"/>
  <c r="F36" i="1"/>
  <c r="P36" i="1"/>
  <c r="Q36" i="1"/>
  <c r="E37" i="1"/>
  <c r="F37" i="1"/>
  <c r="Q37" i="1"/>
  <c r="E38" i="1"/>
  <c r="F38" i="1"/>
  <c r="Q38" i="1"/>
  <c r="Q39" i="1"/>
  <c r="E40" i="1"/>
  <c r="F40" i="1"/>
  <c r="Q40" i="1"/>
  <c r="E41" i="1"/>
  <c r="F41" i="1"/>
  <c r="G41" i="1"/>
  <c r="K41" i="1"/>
  <c r="Q41" i="1"/>
  <c r="E42" i="1"/>
  <c r="F42" i="1"/>
  <c r="Q42" i="1"/>
  <c r="Q43" i="1"/>
  <c r="E44" i="1"/>
  <c r="F44" i="1"/>
  <c r="Q44" i="1"/>
  <c r="E45" i="1"/>
  <c r="F45" i="1"/>
  <c r="Q45" i="1"/>
  <c r="E46" i="1"/>
  <c r="F46" i="1"/>
  <c r="Q46" i="1"/>
  <c r="Q47" i="1"/>
  <c r="E48" i="1"/>
  <c r="F48" i="1"/>
  <c r="Q48" i="1"/>
  <c r="E49" i="1"/>
  <c r="F49" i="1"/>
  <c r="Q49" i="1"/>
  <c r="E50" i="1"/>
  <c r="F50" i="1"/>
  <c r="Q50" i="1"/>
  <c r="Q51" i="1"/>
  <c r="E52" i="1"/>
  <c r="F52" i="1"/>
  <c r="Q52" i="1"/>
  <c r="E53" i="1"/>
  <c r="F53" i="1"/>
  <c r="G53" i="1"/>
  <c r="I53" i="1"/>
  <c r="Q53" i="1"/>
  <c r="E54" i="1"/>
  <c r="F54" i="1"/>
  <c r="Q54" i="1"/>
  <c r="Q55" i="1"/>
  <c r="E56" i="1"/>
  <c r="F56" i="1"/>
  <c r="Q56" i="1"/>
  <c r="E57" i="1"/>
  <c r="F57" i="1"/>
  <c r="G57" i="1"/>
  <c r="N57" i="1"/>
  <c r="Q57" i="1"/>
  <c r="E58" i="1"/>
  <c r="F58" i="1"/>
  <c r="Q58" i="1"/>
  <c r="Q59" i="1"/>
  <c r="E60" i="1"/>
  <c r="F60" i="1"/>
  <c r="Q60" i="1"/>
  <c r="E61" i="1"/>
  <c r="F61" i="1"/>
  <c r="G61" i="1"/>
  <c r="I61" i="1"/>
  <c r="Q61" i="1"/>
  <c r="E62" i="1"/>
  <c r="F62" i="1"/>
  <c r="Q62" i="1"/>
  <c r="Q63" i="1"/>
  <c r="Q64" i="1"/>
  <c r="E65" i="1"/>
  <c r="F65" i="1"/>
  <c r="G65" i="1"/>
  <c r="J65" i="1"/>
  <c r="Q65" i="1"/>
  <c r="E66" i="1"/>
  <c r="F66" i="1"/>
  <c r="Q66" i="1"/>
  <c r="Q67" i="1"/>
  <c r="E68" i="1"/>
  <c r="F68" i="1"/>
  <c r="Q68" i="1"/>
  <c r="Q69" i="1"/>
  <c r="Q70" i="1"/>
  <c r="Q71" i="1"/>
  <c r="E72" i="1"/>
  <c r="F72" i="1"/>
  <c r="Q72" i="1"/>
  <c r="Q73" i="1"/>
  <c r="E74" i="1"/>
  <c r="F74" i="1"/>
  <c r="G74" i="1"/>
  <c r="Q74" i="1"/>
  <c r="Q75" i="1"/>
  <c r="Q76" i="1"/>
  <c r="E77" i="1"/>
  <c r="F77" i="1"/>
  <c r="G77" i="1"/>
  <c r="L77" i="1"/>
  <c r="Q77" i="1"/>
  <c r="E78" i="1"/>
  <c r="F78" i="1"/>
  <c r="G78" i="1"/>
  <c r="L78" i="1"/>
  <c r="Q78" i="1"/>
  <c r="Q79" i="1"/>
  <c r="E80" i="1"/>
  <c r="F80" i="1"/>
  <c r="Q80" i="1"/>
  <c r="E81" i="1"/>
  <c r="F81" i="1"/>
  <c r="Q81" i="1"/>
  <c r="E82" i="1"/>
  <c r="F82" i="1"/>
  <c r="Q82" i="1"/>
  <c r="Q83" i="1"/>
  <c r="E84" i="1"/>
  <c r="F84" i="1"/>
  <c r="G84" i="1"/>
  <c r="L84" i="1"/>
  <c r="Q84" i="1"/>
  <c r="E85" i="1"/>
  <c r="F85" i="1"/>
  <c r="G85" i="1"/>
  <c r="N85" i="1"/>
  <c r="Q85" i="1"/>
  <c r="E86" i="1"/>
  <c r="F86" i="1"/>
  <c r="G86" i="1"/>
  <c r="N86" i="1"/>
  <c r="Q86" i="1"/>
  <c r="Q87" i="1"/>
  <c r="E88" i="1"/>
  <c r="F88" i="1"/>
  <c r="G88" i="1"/>
  <c r="N88" i="1"/>
  <c r="Q88" i="1"/>
  <c r="E89" i="1"/>
  <c r="F89" i="1"/>
  <c r="Q89" i="1"/>
  <c r="E90" i="1"/>
  <c r="F90" i="1"/>
  <c r="G90" i="1"/>
  <c r="N90" i="1"/>
  <c r="Q90" i="1"/>
  <c r="Q91" i="1"/>
  <c r="E92" i="1"/>
  <c r="F92" i="1"/>
  <c r="G92" i="1"/>
  <c r="N92" i="1"/>
  <c r="Q92" i="1"/>
  <c r="E93" i="1"/>
  <c r="F93" i="1"/>
  <c r="G93" i="1"/>
  <c r="N93" i="1"/>
  <c r="Q93" i="1"/>
  <c r="E94" i="1"/>
  <c r="F94" i="1"/>
  <c r="G94" i="1"/>
  <c r="N94" i="1"/>
  <c r="Q94" i="1"/>
  <c r="Q95" i="1"/>
  <c r="E96" i="1"/>
  <c r="F96" i="1"/>
  <c r="G96" i="1"/>
  <c r="N96" i="1"/>
  <c r="Q96" i="1"/>
  <c r="E97" i="1"/>
  <c r="F97" i="1"/>
  <c r="G97" i="1"/>
  <c r="L97" i="1"/>
  <c r="Q97" i="1"/>
  <c r="E98" i="1"/>
  <c r="F98" i="1"/>
  <c r="G98" i="1"/>
  <c r="L98" i="1"/>
  <c r="Q98" i="1"/>
  <c r="Q99" i="1"/>
  <c r="E100" i="1"/>
  <c r="F100" i="1"/>
  <c r="G100" i="1"/>
  <c r="L100" i="1"/>
  <c r="Q100" i="1"/>
  <c r="E101" i="1"/>
  <c r="F101" i="1"/>
  <c r="G101" i="1"/>
  <c r="L101" i="1"/>
  <c r="Q101" i="1"/>
  <c r="E21" i="2"/>
  <c r="F21" i="2"/>
  <c r="G21" i="2"/>
  <c r="E23" i="2"/>
  <c r="F23" i="2"/>
  <c r="G23" i="2"/>
  <c r="L23" i="2"/>
  <c r="E25" i="2"/>
  <c r="F25" i="2"/>
  <c r="G25" i="2"/>
  <c r="J25" i="2"/>
  <c r="G26" i="2"/>
  <c r="J26" i="2"/>
  <c r="E27" i="2"/>
  <c r="F27" i="2"/>
  <c r="G27" i="2"/>
  <c r="J27" i="2"/>
  <c r="E29" i="2"/>
  <c r="F29" i="2"/>
  <c r="G29" i="2"/>
  <c r="I29" i="2"/>
  <c r="G30" i="2"/>
  <c r="I30" i="2"/>
  <c r="E31" i="2"/>
  <c r="F31" i="2"/>
  <c r="G31" i="2"/>
  <c r="I31" i="2"/>
  <c r="E33" i="2"/>
  <c r="F33" i="2"/>
  <c r="G33" i="2"/>
  <c r="I33" i="2"/>
  <c r="E35" i="2"/>
  <c r="F35" i="2"/>
  <c r="G35" i="2"/>
  <c r="K35" i="2"/>
  <c r="E37" i="2"/>
  <c r="F37" i="2"/>
  <c r="G37" i="2"/>
  <c r="K37" i="2"/>
  <c r="G38" i="2"/>
  <c r="K38" i="2"/>
  <c r="E39" i="2"/>
  <c r="F39" i="2"/>
  <c r="G39" i="2"/>
  <c r="I39" i="2"/>
  <c r="E41" i="2"/>
  <c r="F41" i="2"/>
  <c r="G41" i="2"/>
  <c r="K41" i="2"/>
  <c r="E43" i="2"/>
  <c r="F43" i="2"/>
  <c r="G43" i="2"/>
  <c r="I43" i="2"/>
  <c r="E45" i="2"/>
  <c r="F45" i="2"/>
  <c r="G45" i="2"/>
  <c r="K45" i="2"/>
  <c r="G46" i="2"/>
  <c r="K46" i="2"/>
  <c r="E47" i="2"/>
  <c r="F47" i="2"/>
  <c r="G47" i="2"/>
  <c r="I47" i="2"/>
  <c r="L74" i="1"/>
  <c r="E99" i="1"/>
  <c r="F99" i="1"/>
  <c r="E95" i="1"/>
  <c r="F95" i="1"/>
  <c r="E91" i="1"/>
  <c r="F91" i="1"/>
  <c r="G89" i="1"/>
  <c r="N89" i="1"/>
  <c r="E87" i="1"/>
  <c r="F87" i="1"/>
  <c r="E83" i="1"/>
  <c r="F83" i="1"/>
  <c r="G83" i="1"/>
  <c r="G81" i="1"/>
  <c r="E79" i="1"/>
  <c r="F79" i="1"/>
  <c r="G79" i="1"/>
  <c r="E75" i="1"/>
  <c r="F75" i="1"/>
  <c r="G75" i="1"/>
  <c r="E71" i="1"/>
  <c r="F71" i="1"/>
  <c r="G71" i="1"/>
  <c r="J71" i="1"/>
  <c r="E67" i="1"/>
  <c r="F67" i="1"/>
  <c r="E63" i="1"/>
  <c r="F63" i="1"/>
  <c r="E59" i="1"/>
  <c r="F59" i="1"/>
  <c r="E55" i="1"/>
  <c r="F55" i="1"/>
  <c r="E51" i="1"/>
  <c r="F51" i="1"/>
  <c r="G51" i="1"/>
  <c r="G49" i="1"/>
  <c r="J49" i="1"/>
  <c r="E47" i="1"/>
  <c r="F47" i="1"/>
  <c r="G47" i="1"/>
  <c r="I47" i="1"/>
  <c r="G45" i="1"/>
  <c r="K45" i="1"/>
  <c r="E43" i="1"/>
  <c r="F43" i="1"/>
  <c r="G43" i="1"/>
  <c r="I43" i="1"/>
  <c r="E39" i="1"/>
  <c r="F39" i="1"/>
  <c r="G37" i="1"/>
  <c r="K37" i="1"/>
  <c r="E35" i="1"/>
  <c r="F35" i="1"/>
  <c r="E31" i="1"/>
  <c r="F31" i="1"/>
  <c r="E27" i="1"/>
  <c r="F27" i="1"/>
  <c r="J25" i="1"/>
  <c r="E23" i="1"/>
  <c r="F23" i="1"/>
  <c r="G23" i="1"/>
  <c r="L23" i="1"/>
  <c r="E24" i="3"/>
  <c r="F24" i="3" s="1"/>
  <c r="E29" i="3"/>
  <c r="E33" i="3"/>
  <c r="F33" i="3" s="1"/>
  <c r="E37" i="3"/>
  <c r="E101" i="4" s="1"/>
  <c r="E41" i="3"/>
  <c r="E45" i="3"/>
  <c r="F45" i="3" s="1"/>
  <c r="E49" i="3"/>
  <c r="F49" i="3" s="1"/>
  <c r="P49" i="3" s="1"/>
  <c r="E53" i="3"/>
  <c r="F53" i="3" s="1"/>
  <c r="P53" i="3" s="1"/>
  <c r="P159" i="3"/>
  <c r="E21" i="3"/>
  <c r="E23" i="3"/>
  <c r="E88" i="4" s="1"/>
  <c r="F23" i="3"/>
  <c r="G23" i="3" s="1"/>
  <c r="E25" i="3"/>
  <c r="E90" i="4" s="1"/>
  <c r="E30" i="3"/>
  <c r="F30" i="3" s="1"/>
  <c r="E32" i="3"/>
  <c r="F32" i="3" s="1"/>
  <c r="E34" i="3"/>
  <c r="F34" i="3" s="1"/>
  <c r="G34" i="3" s="1"/>
  <c r="H34" i="3" s="1"/>
  <c r="E38" i="3"/>
  <c r="E40" i="3"/>
  <c r="F40" i="3" s="1"/>
  <c r="G40" i="3" s="1"/>
  <c r="H40" i="3" s="1"/>
  <c r="E42" i="3"/>
  <c r="E106" i="4" s="1"/>
  <c r="E46" i="3"/>
  <c r="E48" i="3"/>
  <c r="E112" i="4" s="1"/>
  <c r="E50" i="3"/>
  <c r="E114" i="4" s="1"/>
  <c r="E54" i="3"/>
  <c r="E59" i="3"/>
  <c r="F59" i="3" s="1"/>
  <c r="E64" i="3"/>
  <c r="E123" i="4" s="1"/>
  <c r="F64" i="3"/>
  <c r="P117" i="3"/>
  <c r="P89" i="3"/>
  <c r="R89" i="3" s="1"/>
  <c r="T89" i="3" s="1"/>
  <c r="K139" i="3"/>
  <c r="P153" i="3"/>
  <c r="R153" i="3" s="1"/>
  <c r="T153" i="3" s="1"/>
  <c r="E79" i="3"/>
  <c r="F79" i="3"/>
  <c r="P79" i="3" s="1"/>
  <c r="E22" i="3"/>
  <c r="E87" i="4"/>
  <c r="E26" i="3"/>
  <c r="F26" i="3" s="1"/>
  <c r="P26" i="3" s="1"/>
  <c r="E31" i="3"/>
  <c r="F31" i="3"/>
  <c r="P31" i="3" s="1"/>
  <c r="E35" i="3"/>
  <c r="F35" i="3" s="1"/>
  <c r="P35" i="3" s="1"/>
  <c r="E39" i="3"/>
  <c r="F39" i="3" s="1"/>
  <c r="E43" i="3"/>
  <c r="E107" i="4" s="1"/>
  <c r="F43" i="3"/>
  <c r="G43" i="3" s="1"/>
  <c r="H43" i="3" s="1"/>
  <c r="E47" i="3"/>
  <c r="F47" i="3" s="1"/>
  <c r="E51" i="3"/>
  <c r="F51" i="3" s="1"/>
  <c r="E55" i="3"/>
  <c r="E119" i="4" s="1"/>
  <c r="E78" i="3"/>
  <c r="E29" i="4" s="1"/>
  <c r="E77" i="3"/>
  <c r="E28" i="4" s="1"/>
  <c r="F77" i="3"/>
  <c r="G77" i="3" s="1"/>
  <c r="I77" i="3" s="1"/>
  <c r="E76" i="3"/>
  <c r="E27" i="4" s="1"/>
  <c r="E75" i="3"/>
  <c r="F75" i="3" s="1"/>
  <c r="P75" i="3" s="1"/>
  <c r="E74" i="3"/>
  <c r="E25" i="4" s="1"/>
  <c r="E73" i="3"/>
  <c r="E24" i="4" s="1"/>
  <c r="E72" i="3"/>
  <c r="F72" i="3" s="1"/>
  <c r="E71" i="3"/>
  <c r="F71" i="3" s="1"/>
  <c r="P71" i="3" s="1"/>
  <c r="E70" i="3"/>
  <c r="F70" i="3" s="1"/>
  <c r="E69" i="3"/>
  <c r="E20" i="4" s="1"/>
  <c r="E68" i="3"/>
  <c r="F68" i="3" s="1"/>
  <c r="P68" i="3" s="1"/>
  <c r="E67" i="3"/>
  <c r="E18" i="4" s="1"/>
  <c r="F67" i="3"/>
  <c r="E66" i="3"/>
  <c r="F66" i="3" s="1"/>
  <c r="P66" i="3" s="1"/>
  <c r="E65" i="3"/>
  <c r="E16" i="4" s="1"/>
  <c r="E57" i="3"/>
  <c r="E12" i="4" s="1"/>
  <c r="E56" i="3"/>
  <c r="E63" i="3"/>
  <c r="F63" i="3" s="1"/>
  <c r="P63" i="3" s="1"/>
  <c r="G63" i="3"/>
  <c r="I63" i="3"/>
  <c r="E28" i="3"/>
  <c r="E92" i="4"/>
  <c r="F28" i="3"/>
  <c r="P28" i="3"/>
  <c r="E36" i="3"/>
  <c r="F36" i="3" s="1"/>
  <c r="P40" i="3"/>
  <c r="R40" i="3" s="1"/>
  <c r="E44" i="3"/>
  <c r="E108" i="4" s="1"/>
  <c r="E52" i="3"/>
  <c r="F52" i="3" s="1"/>
  <c r="E58" i="3"/>
  <c r="E120" i="4" s="1"/>
  <c r="F58" i="3"/>
  <c r="P58" i="3" s="1"/>
  <c r="R58" i="3" s="1"/>
  <c r="E60" i="3"/>
  <c r="P113" i="3"/>
  <c r="R113" i="3" s="1"/>
  <c r="P87" i="3"/>
  <c r="P95" i="3"/>
  <c r="P103" i="3"/>
  <c r="P155" i="3"/>
  <c r="R155" i="3" s="1"/>
  <c r="T155" i="3" s="1"/>
  <c r="E61" i="3"/>
  <c r="F61" i="3" s="1"/>
  <c r="E62" i="3"/>
  <c r="E14" i="4" s="1"/>
  <c r="G79" i="3"/>
  <c r="I79" i="3" s="1"/>
  <c r="W9" i="1"/>
  <c r="G66" i="3"/>
  <c r="I66" i="3" s="1"/>
  <c r="W17" i="3"/>
  <c r="W11" i="3"/>
  <c r="W6" i="3"/>
  <c r="E109" i="4"/>
  <c r="E15" i="4"/>
  <c r="E30" i="4"/>
  <c r="E64" i="4"/>
  <c r="E85" i="4"/>
  <c r="E99" i="4"/>
  <c r="E38" i="4"/>
  <c r="E46" i="4"/>
  <c r="E54" i="4"/>
  <c r="E127" i="4"/>
  <c r="E131" i="4"/>
  <c r="E133" i="4"/>
  <c r="E65" i="4"/>
  <c r="E67" i="4"/>
  <c r="E70" i="4"/>
  <c r="E77" i="4"/>
  <c r="E96" i="4"/>
  <c r="E103" i="4"/>
  <c r="E17" i="4"/>
  <c r="E19" i="4"/>
  <c r="E48" i="4"/>
  <c r="E55" i="4"/>
  <c r="E128" i="4"/>
  <c r="E134" i="4"/>
  <c r="E138" i="4"/>
  <c r="E84" i="4"/>
  <c r="E89" i="4"/>
  <c r="E91" i="4"/>
  <c r="E100" i="4"/>
  <c r="E121" i="4"/>
  <c r="E31" i="4"/>
  <c r="E42" i="4"/>
  <c r="E50" i="4"/>
  <c r="E59" i="4"/>
  <c r="E130" i="4"/>
  <c r="E66" i="4"/>
  <c r="E82" i="4"/>
  <c r="E75" i="4"/>
  <c r="E49" i="4"/>
  <c r="E41" i="4"/>
  <c r="E33" i="4"/>
  <c r="E83" i="4"/>
  <c r="E60" i="4"/>
  <c r="L79" i="1"/>
  <c r="G95" i="1"/>
  <c r="L95" i="1"/>
  <c r="E44" i="4"/>
  <c r="E26" i="4"/>
  <c r="E95" i="4"/>
  <c r="G58" i="3"/>
  <c r="H58" i="3" s="1"/>
  <c r="I113" i="3"/>
  <c r="G28" i="3"/>
  <c r="H28" i="3" s="1"/>
  <c r="E80" i="4"/>
  <c r="F54" i="3"/>
  <c r="P54" i="3" s="1"/>
  <c r="E118" i="4"/>
  <c r="E94" i="4"/>
  <c r="F21" i="3"/>
  <c r="G21" i="3" s="1"/>
  <c r="H21" i="3" s="1"/>
  <c r="E86" i="4"/>
  <c r="E69" i="4"/>
  <c r="G35" i="1"/>
  <c r="K35" i="1"/>
  <c r="I51" i="1"/>
  <c r="G67" i="1"/>
  <c r="J67" i="1"/>
  <c r="H21" i="2"/>
  <c r="E37" i="4"/>
  <c r="G39" i="1"/>
  <c r="I39" i="1"/>
  <c r="P39" i="1"/>
  <c r="G55" i="1"/>
  <c r="J55" i="1"/>
  <c r="N81" i="1"/>
  <c r="G87" i="1"/>
  <c r="L87" i="1"/>
  <c r="E76" i="4"/>
  <c r="F50" i="3"/>
  <c r="P50" i="3" s="1"/>
  <c r="R50" i="3" s="1"/>
  <c r="E98" i="4"/>
  <c r="F25" i="3"/>
  <c r="G25" i="3"/>
  <c r="H25" i="3" s="1"/>
  <c r="G27" i="1"/>
  <c r="J27" i="1"/>
  <c r="P27" i="1"/>
  <c r="G59" i="1"/>
  <c r="K59" i="1"/>
  <c r="M75" i="1"/>
  <c r="G91" i="1"/>
  <c r="L91" i="1"/>
  <c r="P91" i="1"/>
  <c r="G26" i="3"/>
  <c r="H26" i="3" s="1"/>
  <c r="P25" i="3"/>
  <c r="R25" i="3" s="1"/>
  <c r="L83" i="1"/>
  <c r="G54" i="3"/>
  <c r="H54" i="3" s="1"/>
  <c r="P151" i="3"/>
  <c r="P34" i="3"/>
  <c r="R34" i="3" s="1"/>
  <c r="P121" i="3"/>
  <c r="P82" i="3"/>
  <c r="R82" i="3" s="1"/>
  <c r="T82" i="3" s="1"/>
  <c r="I82" i="3"/>
  <c r="P39" i="3"/>
  <c r="G39" i="3"/>
  <c r="H39" i="3" s="1"/>
  <c r="G63" i="1"/>
  <c r="J63" i="1"/>
  <c r="G31" i="1"/>
  <c r="I31" i="1"/>
  <c r="G99" i="1"/>
  <c r="M99" i="1"/>
  <c r="G82" i="1"/>
  <c r="N82" i="1"/>
  <c r="G86" i="3"/>
  <c r="I86" i="3" s="1"/>
  <c r="G49" i="3"/>
  <c r="H49" i="3" s="1"/>
  <c r="E22" i="4"/>
  <c r="G47" i="3"/>
  <c r="H47" i="3" s="1"/>
  <c r="P47" i="3"/>
  <c r="R47" i="3" s="1"/>
  <c r="E105" i="4"/>
  <c r="F41" i="3"/>
  <c r="P41" i="3" s="1"/>
  <c r="G50" i="3"/>
  <c r="H50" i="3" s="1"/>
  <c r="G68" i="1"/>
  <c r="J68" i="1"/>
  <c r="P68" i="1"/>
  <c r="F44" i="3"/>
  <c r="P23" i="3"/>
  <c r="P77" i="3"/>
  <c r="R77" i="3" s="1"/>
  <c r="T77" i="3" s="1"/>
  <c r="F55" i="3"/>
  <c r="P55" i="3" s="1"/>
  <c r="R55" i="3" s="1"/>
  <c r="F22" i="3"/>
  <c r="P77" i="1"/>
  <c r="P49" i="1"/>
  <c r="P78" i="1"/>
  <c r="W15" i="1"/>
  <c r="P79" i="1"/>
  <c r="P92" i="1"/>
  <c r="G24" i="1"/>
  <c r="J24" i="1"/>
  <c r="G28" i="1"/>
  <c r="I28" i="1"/>
  <c r="G32" i="1"/>
  <c r="K32" i="1"/>
  <c r="G36" i="1"/>
  <c r="K36" i="1"/>
  <c r="G40" i="1"/>
  <c r="K40" i="1"/>
  <c r="G44" i="1"/>
  <c r="I44" i="1"/>
  <c r="G48" i="1"/>
  <c r="I48" i="1"/>
  <c r="G52" i="1"/>
  <c r="I52" i="1"/>
  <c r="G56" i="1"/>
  <c r="J56" i="1"/>
  <c r="G60" i="1"/>
  <c r="N60" i="1"/>
  <c r="G66" i="1"/>
  <c r="I66" i="1"/>
  <c r="E73" i="1"/>
  <c r="F73" i="1"/>
  <c r="G22" i="1"/>
  <c r="L22" i="1"/>
  <c r="G26" i="1"/>
  <c r="J26" i="1"/>
  <c r="G30" i="1"/>
  <c r="I30" i="1"/>
  <c r="G34" i="1"/>
  <c r="K34" i="1"/>
  <c r="G38" i="1"/>
  <c r="K38" i="1"/>
  <c r="G42" i="1"/>
  <c r="K42" i="1"/>
  <c r="G46" i="1"/>
  <c r="K46" i="1"/>
  <c r="G50" i="1"/>
  <c r="I50" i="1"/>
  <c r="G54" i="1"/>
  <c r="J54" i="1"/>
  <c r="G58" i="1"/>
  <c r="J58" i="1"/>
  <c r="G62" i="1"/>
  <c r="J62" i="1"/>
  <c r="E69" i="1"/>
  <c r="F69" i="1"/>
  <c r="G69" i="1"/>
  <c r="J69" i="1"/>
  <c r="E76" i="1"/>
  <c r="F76" i="1"/>
  <c r="G80" i="1"/>
  <c r="E64" i="1"/>
  <c r="F64" i="1"/>
  <c r="G64" i="1"/>
  <c r="J64" i="1"/>
  <c r="E70" i="1"/>
  <c r="F70" i="1"/>
  <c r="G72" i="1"/>
  <c r="J72" i="1"/>
  <c r="P97" i="1"/>
  <c r="P100" i="1"/>
  <c r="G54" i="2"/>
  <c r="J54" i="2"/>
  <c r="E56" i="2"/>
  <c r="F56" i="2"/>
  <c r="G56" i="2"/>
  <c r="J56" i="2"/>
  <c r="W5" i="3"/>
  <c r="W2" i="3"/>
  <c r="W7" i="3"/>
  <c r="W8" i="3"/>
  <c r="G76" i="2"/>
  <c r="L76" i="2"/>
  <c r="E66" i="2"/>
  <c r="F66" i="2"/>
  <c r="G66" i="2"/>
  <c r="I66" i="2"/>
  <c r="G64" i="2"/>
  <c r="J64" i="2"/>
  <c r="G62" i="2"/>
  <c r="J62" i="2"/>
  <c r="G57" i="2"/>
  <c r="N57" i="2"/>
  <c r="G50" i="2"/>
  <c r="I50" i="2"/>
  <c r="E81" i="2"/>
  <c r="F81" i="2"/>
  <c r="G81" i="2"/>
  <c r="N81" i="2"/>
  <c r="G79" i="2"/>
  <c r="L79" i="2"/>
  <c r="E73" i="2"/>
  <c r="F73" i="2"/>
  <c r="G73" i="2"/>
  <c r="L73" i="2"/>
  <c r="E69" i="2"/>
  <c r="F69" i="2"/>
  <c r="G69" i="2"/>
  <c r="J69" i="2"/>
  <c r="G67" i="2"/>
  <c r="J67" i="2"/>
  <c r="E59" i="2"/>
  <c r="F59" i="2"/>
  <c r="G59" i="2"/>
  <c r="K59" i="2"/>
  <c r="G55" i="2"/>
  <c r="J55" i="2"/>
  <c r="E52" i="2"/>
  <c r="F52" i="2"/>
  <c r="G52" i="2"/>
  <c r="I52" i="2"/>
  <c r="E48" i="2"/>
  <c r="F48" i="2"/>
  <c r="G48" i="2"/>
  <c r="I48" i="2"/>
  <c r="E44" i="2"/>
  <c r="F44" i="2"/>
  <c r="G44" i="2"/>
  <c r="I44" i="2"/>
  <c r="E40" i="2"/>
  <c r="F40" i="2"/>
  <c r="G40" i="2"/>
  <c r="K40" i="2"/>
  <c r="E36" i="2"/>
  <c r="F36" i="2"/>
  <c r="G36" i="2"/>
  <c r="K36" i="2"/>
  <c r="E32" i="2"/>
  <c r="F32" i="2"/>
  <c r="G32" i="2"/>
  <c r="K32" i="2"/>
  <c r="E28" i="2"/>
  <c r="F28" i="2"/>
  <c r="G28" i="2"/>
  <c r="I28" i="2"/>
  <c r="E24" i="2"/>
  <c r="F24" i="2"/>
  <c r="G24" i="2"/>
  <c r="P44" i="3"/>
  <c r="G44" i="3"/>
  <c r="H44" i="3" s="1"/>
  <c r="G70" i="1"/>
  <c r="J70" i="1"/>
  <c r="G22" i="3"/>
  <c r="H22" i="3" s="1"/>
  <c r="P22" i="3"/>
  <c r="G73" i="1"/>
  <c r="L73" i="1"/>
  <c r="G55" i="3"/>
  <c r="H55" i="3"/>
  <c r="N80" i="1"/>
  <c r="J24" i="2"/>
  <c r="G76" i="1"/>
  <c r="L76" i="1"/>
  <c r="P38" i="1"/>
  <c r="P58" i="1"/>
  <c r="C12" i="1"/>
  <c r="C11" i="1"/>
  <c r="C12" i="2"/>
  <c r="C11" i="2"/>
  <c r="G173" i="3" l="1"/>
  <c r="K173" i="3" s="1"/>
  <c r="P173" i="3"/>
  <c r="H23" i="3"/>
  <c r="R23" i="3"/>
  <c r="P162" i="3"/>
  <c r="G162" i="3"/>
  <c r="P154" i="3"/>
  <c r="G154" i="3"/>
  <c r="K154" i="3" s="1"/>
  <c r="P146" i="3"/>
  <c r="G146" i="3"/>
  <c r="K146" i="3" s="1"/>
  <c r="G169" i="3"/>
  <c r="K169" i="3" s="1"/>
  <c r="P169" i="3"/>
  <c r="P51" i="3"/>
  <c r="G51" i="3"/>
  <c r="H51" i="3" s="1"/>
  <c r="P61" i="3"/>
  <c r="G61" i="3"/>
  <c r="I61" i="3" s="1"/>
  <c r="P171" i="3"/>
  <c r="G171" i="3"/>
  <c r="K171" i="3" s="1"/>
  <c r="G143" i="3"/>
  <c r="K143" i="3" s="1"/>
  <c r="P143" i="3"/>
  <c r="G132" i="3"/>
  <c r="K132" i="3" s="1"/>
  <c r="P132" i="3"/>
  <c r="R132" i="3" s="1"/>
  <c r="G24" i="3"/>
  <c r="H24" i="3" s="1"/>
  <c r="P24" i="3"/>
  <c r="R24" i="3" s="1"/>
  <c r="P59" i="3"/>
  <c r="G59" i="3"/>
  <c r="H59" i="3" s="1"/>
  <c r="G32" i="3"/>
  <c r="H32" i="3" s="1"/>
  <c r="P32" i="3"/>
  <c r="P36" i="3"/>
  <c r="R36" i="3" s="1"/>
  <c r="G36" i="3"/>
  <c r="H36" i="3" s="1"/>
  <c r="G45" i="3"/>
  <c r="H45" i="3" s="1"/>
  <c r="P45" i="3"/>
  <c r="G165" i="3"/>
  <c r="K165" i="3" s="1"/>
  <c r="P165" i="3"/>
  <c r="R165" i="3" s="1"/>
  <c r="T165" i="3" s="1"/>
  <c r="G157" i="3"/>
  <c r="K157" i="3" s="1"/>
  <c r="P157" i="3"/>
  <c r="G149" i="3"/>
  <c r="K149" i="3" s="1"/>
  <c r="P149" i="3"/>
  <c r="G138" i="3"/>
  <c r="K138" i="3" s="1"/>
  <c r="P138" i="3"/>
  <c r="P98" i="3"/>
  <c r="G98" i="3"/>
  <c r="I98" i="3" s="1"/>
  <c r="P90" i="3"/>
  <c r="G90" i="3"/>
  <c r="I90" i="3" s="1"/>
  <c r="E45" i="4"/>
  <c r="E32" i="4"/>
  <c r="W14" i="3"/>
  <c r="W3" i="3"/>
  <c r="E23" i="4"/>
  <c r="E81" i="4"/>
  <c r="E142" i="3"/>
  <c r="F142" i="3" s="1"/>
  <c r="E131" i="3"/>
  <c r="E126" i="3"/>
  <c r="E123" i="3"/>
  <c r="G117" i="3"/>
  <c r="E114" i="3"/>
  <c r="E109" i="3"/>
  <c r="E106" i="3"/>
  <c r="E85" i="3"/>
  <c r="E36" i="4" s="1"/>
  <c r="G80" i="3"/>
  <c r="I80" i="3" s="1"/>
  <c r="E167" i="3"/>
  <c r="F167" i="3" s="1"/>
  <c r="G167" i="3" s="1"/>
  <c r="K167" i="3" s="1"/>
  <c r="E53" i="4"/>
  <c r="E73" i="4"/>
  <c r="E117" i="4"/>
  <c r="P80" i="3"/>
  <c r="F42" i="3"/>
  <c r="P134" i="3"/>
  <c r="R134" i="3" s="1"/>
  <c r="T134" i="3" s="1"/>
  <c r="E142" i="4"/>
  <c r="G31" i="3"/>
  <c r="H31" i="3" s="1"/>
  <c r="E13" i="4"/>
  <c r="F73" i="3"/>
  <c r="W13" i="3"/>
  <c r="E160" i="3"/>
  <c r="F160" i="3" s="1"/>
  <c r="P160" i="3" s="1"/>
  <c r="E152" i="3"/>
  <c r="F152" i="3" s="1"/>
  <c r="E141" i="3"/>
  <c r="G136" i="3"/>
  <c r="K136" i="3" s="1"/>
  <c r="E133" i="3"/>
  <c r="G128" i="3"/>
  <c r="J128" i="3" s="1"/>
  <c r="E125" i="3"/>
  <c r="G120" i="3"/>
  <c r="K120" i="3" s="1"/>
  <c r="E116" i="3"/>
  <c r="F116" i="3" s="1"/>
  <c r="G116" i="3" s="1"/>
  <c r="K116" i="3" s="1"/>
  <c r="G112" i="3"/>
  <c r="I112" i="3" s="1"/>
  <c r="E108" i="3"/>
  <c r="E104" i="3"/>
  <c r="E96" i="3"/>
  <c r="E47" i="4" s="1"/>
  <c r="E88" i="3"/>
  <c r="E39" i="4" s="1"/>
  <c r="E84" i="3"/>
  <c r="E170" i="3"/>
  <c r="F170" i="3" s="1"/>
  <c r="E175" i="3"/>
  <c r="F175" i="3" s="1"/>
  <c r="G175" i="3" s="1"/>
  <c r="K175" i="3" s="1"/>
  <c r="G41" i="3"/>
  <c r="H41" i="3" s="1"/>
  <c r="R54" i="3"/>
  <c r="E115" i="4"/>
  <c r="F48" i="3"/>
  <c r="E125" i="4"/>
  <c r="E164" i="3"/>
  <c r="F164" i="3" s="1"/>
  <c r="G159" i="3"/>
  <c r="K159" i="3" s="1"/>
  <c r="E156" i="3"/>
  <c r="F156" i="3" s="1"/>
  <c r="G151" i="3"/>
  <c r="K151" i="3" s="1"/>
  <c r="E148" i="3"/>
  <c r="E144" i="3"/>
  <c r="E140" i="3"/>
  <c r="G103" i="3"/>
  <c r="I103" i="3" s="1"/>
  <c r="E100" i="3"/>
  <c r="G95" i="3"/>
  <c r="E92" i="3"/>
  <c r="G87" i="3"/>
  <c r="E83" i="3"/>
  <c r="E172" i="3"/>
  <c r="F172" i="3" s="1"/>
  <c r="R22" i="3"/>
  <c r="P94" i="3"/>
  <c r="R94" i="3" s="1"/>
  <c r="T94" i="3" s="1"/>
  <c r="E116" i="4"/>
  <c r="R28" i="3"/>
  <c r="F69" i="3"/>
  <c r="F74" i="3"/>
  <c r="R79" i="3"/>
  <c r="T79" i="3" s="1"/>
  <c r="E97" i="4"/>
  <c r="F65" i="3"/>
  <c r="G65" i="3" s="1"/>
  <c r="I65" i="3" s="1"/>
  <c r="P139" i="3"/>
  <c r="R139" i="3" s="1"/>
  <c r="T139" i="3" s="1"/>
  <c r="E168" i="3"/>
  <c r="F168" i="3" s="1"/>
  <c r="P70" i="3"/>
  <c r="G70" i="3"/>
  <c r="I70" i="3" s="1"/>
  <c r="F56" i="3"/>
  <c r="E11" i="4"/>
  <c r="P67" i="3"/>
  <c r="G67" i="3"/>
  <c r="I67" i="3" s="1"/>
  <c r="G161" i="3"/>
  <c r="J161" i="3" s="1"/>
  <c r="P161" i="3"/>
  <c r="E72" i="4"/>
  <c r="F127" i="3"/>
  <c r="E135" i="4"/>
  <c r="G107" i="3"/>
  <c r="I107" i="3" s="1"/>
  <c r="P107" i="3"/>
  <c r="R45" i="3"/>
  <c r="R26" i="3"/>
  <c r="G75" i="3"/>
  <c r="I75" i="3" s="1"/>
  <c r="E21" i="4"/>
  <c r="F78" i="3"/>
  <c r="R51" i="3"/>
  <c r="F37" i="3"/>
  <c r="G160" i="3"/>
  <c r="K160" i="3" s="1"/>
  <c r="F119" i="3"/>
  <c r="E132" i="4"/>
  <c r="G111" i="3"/>
  <c r="I111" i="3" s="1"/>
  <c r="P111" i="3"/>
  <c r="R111" i="3" s="1"/>
  <c r="R80" i="3"/>
  <c r="T80" i="3" s="1"/>
  <c r="P52" i="3"/>
  <c r="G52" i="3"/>
  <c r="H52" i="3" s="1"/>
  <c r="G99" i="3"/>
  <c r="I99" i="3" s="1"/>
  <c r="P99" i="3"/>
  <c r="R44" i="3"/>
  <c r="P118" i="3"/>
  <c r="R118" i="3" s="1"/>
  <c r="T118" i="3" s="1"/>
  <c r="E58" i="4"/>
  <c r="F110" i="3"/>
  <c r="R41" i="3"/>
  <c r="G53" i="3"/>
  <c r="H53" i="3" s="1"/>
  <c r="R121" i="3"/>
  <c r="T121" i="3" s="1"/>
  <c r="P21" i="3"/>
  <c r="R21" i="3" s="1"/>
  <c r="G35" i="3"/>
  <c r="H35" i="3" s="1"/>
  <c r="G68" i="3"/>
  <c r="P65" i="3"/>
  <c r="R65" i="3" s="1"/>
  <c r="T65" i="3" s="1"/>
  <c r="G72" i="3"/>
  <c r="I72" i="3" s="1"/>
  <c r="P72" i="3"/>
  <c r="F76" i="3"/>
  <c r="P43" i="3"/>
  <c r="R43" i="3" s="1"/>
  <c r="P122" i="3"/>
  <c r="R122" i="3" s="1"/>
  <c r="E113" i="4"/>
  <c r="G33" i="3"/>
  <c r="H33" i="3" s="1"/>
  <c r="P33" i="3"/>
  <c r="R33" i="3" s="1"/>
  <c r="P166" i="3"/>
  <c r="G166" i="3"/>
  <c r="K166" i="3" s="1"/>
  <c r="E136" i="4"/>
  <c r="F129" i="3"/>
  <c r="E141" i="4"/>
  <c r="G71" i="3"/>
  <c r="I71" i="3" s="1"/>
  <c r="E111" i="4"/>
  <c r="R49" i="3"/>
  <c r="E93" i="4"/>
  <c r="F29" i="3"/>
  <c r="G147" i="3"/>
  <c r="K147" i="3" s="1"/>
  <c r="P147" i="3"/>
  <c r="R147" i="3" s="1"/>
  <c r="T147" i="3" s="1"/>
  <c r="G105" i="3"/>
  <c r="I105" i="3" s="1"/>
  <c r="P105" i="3"/>
  <c r="P101" i="3"/>
  <c r="G101" i="3"/>
  <c r="I101" i="3" s="1"/>
  <c r="R75" i="3"/>
  <c r="T75" i="3" s="1"/>
  <c r="F38" i="3"/>
  <c r="E102" i="4"/>
  <c r="G145" i="3"/>
  <c r="K145" i="3" s="1"/>
  <c r="P145" i="3"/>
  <c r="F137" i="3"/>
  <c r="E68" i="4"/>
  <c r="G130" i="3"/>
  <c r="J130" i="3" s="1"/>
  <c r="P130" i="3"/>
  <c r="R71" i="3"/>
  <c r="T71" i="3" s="1"/>
  <c r="P102" i="3"/>
  <c r="R102" i="3" s="1"/>
  <c r="T102" i="3" s="1"/>
  <c r="P163" i="3"/>
  <c r="R163" i="3" s="1"/>
  <c r="T163" i="3" s="1"/>
  <c r="P91" i="3"/>
  <c r="R91" i="3" s="1"/>
  <c r="T91" i="3" s="1"/>
  <c r="F60" i="3"/>
  <c r="E122" i="4"/>
  <c r="P64" i="3"/>
  <c r="G64" i="3"/>
  <c r="H64" i="3" s="1"/>
  <c r="G30" i="3"/>
  <c r="H30" i="3" s="1"/>
  <c r="P30" i="3"/>
  <c r="G27" i="3"/>
  <c r="H27" i="3" s="1"/>
  <c r="P27" i="3"/>
  <c r="G158" i="3"/>
  <c r="K158" i="3" s="1"/>
  <c r="P158" i="3"/>
  <c r="G135" i="3"/>
  <c r="K135" i="3" s="1"/>
  <c r="P135" i="3"/>
  <c r="R135" i="3" s="1"/>
  <c r="T135" i="3" s="1"/>
  <c r="G124" i="3"/>
  <c r="K124" i="3" s="1"/>
  <c r="P124" i="3"/>
  <c r="P93" i="3"/>
  <c r="G93" i="3"/>
  <c r="I93" i="3" s="1"/>
  <c r="R39" i="3"/>
  <c r="R61" i="3"/>
  <c r="T61" i="3" s="1"/>
  <c r="R86" i="3"/>
  <c r="T86" i="3" s="1"/>
  <c r="F62" i="3"/>
  <c r="R63" i="3"/>
  <c r="T63" i="3" s="1"/>
  <c r="R66" i="3"/>
  <c r="T66" i="3" s="1"/>
  <c r="F46" i="3"/>
  <c r="E110" i="4"/>
  <c r="F150" i="3"/>
  <c r="E79" i="4"/>
  <c r="P115" i="3"/>
  <c r="G115" i="3"/>
  <c r="I115" i="3" s="1"/>
  <c r="G97" i="3"/>
  <c r="I97" i="3" s="1"/>
  <c r="P97" i="3"/>
  <c r="R97" i="3" s="1"/>
  <c r="T97" i="3" s="1"/>
  <c r="G81" i="3"/>
  <c r="I81" i="3" s="1"/>
  <c r="P81" i="3"/>
  <c r="E104" i="4"/>
  <c r="F57" i="3"/>
  <c r="R98" i="3"/>
  <c r="T98" i="3" s="1"/>
  <c r="R159" i="3"/>
  <c r="T159" i="3" s="1"/>
  <c r="P175" i="3"/>
  <c r="G174" i="3"/>
  <c r="K174" i="3" s="1"/>
  <c r="P176" i="3"/>
  <c r="R176" i="3" s="1"/>
  <c r="T176" i="3" s="1"/>
  <c r="O27" i="2"/>
  <c r="O45" i="2"/>
  <c r="O55" i="2"/>
  <c r="O34" i="2"/>
  <c r="O64" i="2"/>
  <c r="C15" i="2"/>
  <c r="O80" i="2"/>
  <c r="O89" i="2"/>
  <c r="O61" i="2"/>
  <c r="O28" i="2"/>
  <c r="O97" i="2"/>
  <c r="O30" i="2"/>
  <c r="O37" i="2"/>
  <c r="O82" i="2"/>
  <c r="O60" i="2"/>
  <c r="O96" i="2"/>
  <c r="O98" i="2"/>
  <c r="O43" i="2"/>
  <c r="O41" i="2"/>
  <c r="O50" i="2"/>
  <c r="O46" i="2"/>
  <c r="O49" i="2"/>
  <c r="O40" i="2"/>
  <c r="O63" i="2"/>
  <c r="O42" i="2"/>
  <c r="O22" i="2"/>
  <c r="O71" i="2"/>
  <c r="O57" i="2"/>
  <c r="O62" i="2"/>
  <c r="O68" i="2"/>
  <c r="O47" i="2"/>
  <c r="O78" i="2"/>
  <c r="O74" i="2"/>
  <c r="O93" i="2"/>
  <c r="O31" i="2"/>
  <c r="O23" i="2"/>
  <c r="O44" i="2"/>
  <c r="O83" i="2"/>
  <c r="O32" i="2"/>
  <c r="O67" i="2"/>
  <c r="O73" i="2"/>
  <c r="O54" i="2"/>
  <c r="O33" i="2"/>
  <c r="O75" i="2"/>
  <c r="O72" i="2"/>
  <c r="O53" i="2"/>
  <c r="O59" i="2"/>
  <c r="O52" i="2"/>
  <c r="O90" i="2"/>
  <c r="O48" i="2"/>
  <c r="O94" i="2"/>
  <c r="O92" i="2"/>
  <c r="O77" i="2"/>
  <c r="O85" i="2"/>
  <c r="O35" i="2"/>
  <c r="O76" i="2"/>
  <c r="O56" i="2"/>
  <c r="O101" i="2"/>
  <c r="O99" i="2"/>
  <c r="O91" i="2"/>
  <c r="O58" i="2"/>
  <c r="O100" i="2"/>
  <c r="O26" i="2"/>
  <c r="O38" i="2"/>
  <c r="O51" i="2"/>
  <c r="O79" i="2"/>
  <c r="O70" i="2"/>
  <c r="O86" i="2"/>
  <c r="O25" i="2"/>
  <c r="O87" i="2"/>
  <c r="O69" i="2"/>
  <c r="O88" i="2"/>
  <c r="O66" i="2"/>
  <c r="O24" i="2"/>
  <c r="O81" i="2"/>
  <c r="O29" i="2"/>
  <c r="O39" i="2"/>
  <c r="O36" i="2"/>
  <c r="O21" i="2"/>
  <c r="O84" i="2"/>
  <c r="O65" i="2"/>
  <c r="O95" i="2"/>
  <c r="C16" i="2"/>
  <c r="D18" i="2" s="1"/>
  <c r="O82" i="1"/>
  <c r="O56" i="1"/>
  <c r="O30" i="1"/>
  <c r="O61" i="1"/>
  <c r="O45" i="1"/>
  <c r="O97" i="1"/>
  <c r="O24" i="1"/>
  <c r="O96" i="1"/>
  <c r="O29" i="1"/>
  <c r="O88" i="1"/>
  <c r="O78" i="1"/>
  <c r="O69" i="1"/>
  <c r="O83" i="1"/>
  <c r="O32" i="1"/>
  <c r="O86" i="1"/>
  <c r="O93" i="1"/>
  <c r="O51" i="1"/>
  <c r="O22" i="1"/>
  <c r="O35" i="1"/>
  <c r="O27" i="1"/>
  <c r="O59" i="1"/>
  <c r="O44" i="1"/>
  <c r="O99" i="1"/>
  <c r="O64" i="1"/>
  <c r="O84" i="1"/>
  <c r="O39" i="1"/>
  <c r="O75" i="1"/>
  <c r="O67" i="1"/>
  <c r="O66" i="1"/>
  <c r="O60" i="1"/>
  <c r="O46" i="1"/>
  <c r="O80" i="1"/>
  <c r="O49" i="1"/>
  <c r="O50" i="1"/>
  <c r="O42" i="1"/>
  <c r="O74" i="1"/>
  <c r="O62" i="1"/>
  <c r="O98" i="1"/>
  <c r="O68" i="1"/>
  <c r="O73" i="1"/>
  <c r="O85" i="1"/>
  <c r="O63" i="1"/>
  <c r="O26" i="1"/>
  <c r="O31" i="1"/>
  <c r="O58" i="1"/>
  <c r="O87" i="1"/>
  <c r="O36" i="1"/>
  <c r="O100" i="1"/>
  <c r="O57" i="1"/>
  <c r="O23" i="1"/>
  <c r="O71" i="1"/>
  <c r="O70" i="1"/>
  <c r="O47" i="1"/>
  <c r="O21" i="1"/>
  <c r="O94" i="1"/>
  <c r="C15" i="1"/>
  <c r="O89" i="1"/>
  <c r="O55" i="1"/>
  <c r="O40" i="1"/>
  <c r="O34" i="1"/>
  <c r="O41" i="1"/>
  <c r="O25" i="1"/>
  <c r="O76" i="1"/>
  <c r="O77" i="1"/>
  <c r="O95" i="1"/>
  <c r="O53" i="1"/>
  <c r="O33" i="1"/>
  <c r="O81" i="1"/>
  <c r="O48" i="1"/>
  <c r="O43" i="1"/>
  <c r="O91" i="1"/>
  <c r="O52" i="1"/>
  <c r="O90" i="1"/>
  <c r="O92" i="1"/>
  <c r="O37" i="1"/>
  <c r="O72" i="1"/>
  <c r="O54" i="1"/>
  <c r="O65" i="1"/>
  <c r="O101" i="1"/>
  <c r="O38" i="1"/>
  <c r="O28" i="1"/>
  <c r="O79" i="1"/>
  <c r="C16" i="1"/>
  <c r="D18" i="1" s="1"/>
  <c r="W7" i="1"/>
  <c r="P43" i="1"/>
  <c r="P63" i="1"/>
  <c r="W5" i="1"/>
  <c r="P53" i="1"/>
  <c r="P34" i="1"/>
  <c r="W8" i="1"/>
  <c r="P98" i="1"/>
  <c r="P93" i="1"/>
  <c r="W14" i="1"/>
  <c r="P30" i="1"/>
  <c r="P66" i="1"/>
  <c r="P70" i="1"/>
  <c r="P46" i="1"/>
  <c r="P59" i="1"/>
  <c r="P82" i="1"/>
  <c r="P47" i="1"/>
  <c r="P25" i="1"/>
  <c r="P57" i="1"/>
  <c r="P86" i="1"/>
  <c r="P75" i="1"/>
  <c r="P21" i="1"/>
  <c r="R21" i="1" s="1"/>
  <c r="T21" i="1" s="1"/>
  <c r="E14" i="1" s="1"/>
  <c r="P42" i="1"/>
  <c r="W3" i="1"/>
  <c r="W4" i="1"/>
  <c r="P101" i="1"/>
  <c r="P71" i="1"/>
  <c r="P29" i="1"/>
  <c r="P61" i="1"/>
  <c r="W17" i="1"/>
  <c r="P23" i="1"/>
  <c r="W13" i="1"/>
  <c r="D16" i="1"/>
  <c r="D19" i="1" s="1"/>
  <c r="P55" i="1"/>
  <c r="P74" i="1"/>
  <c r="P73" i="1"/>
  <c r="P96" i="1"/>
  <c r="P31" i="1"/>
  <c r="P33" i="1"/>
  <c r="W6" i="1"/>
  <c r="P52" i="1"/>
  <c r="P83" i="1"/>
  <c r="P67" i="1"/>
  <c r="P65" i="1"/>
  <c r="P64" i="1"/>
  <c r="W11" i="1"/>
  <c r="P24" i="1"/>
  <c r="P95" i="1"/>
  <c r="P87" i="1"/>
  <c r="P37" i="1"/>
  <c r="P32" i="1"/>
  <c r="P89" i="1"/>
  <c r="P35" i="1"/>
  <c r="P28" i="1"/>
  <c r="P90" i="1"/>
  <c r="P50" i="1"/>
  <c r="P76" i="1"/>
  <c r="P99" i="1"/>
  <c r="P41" i="1"/>
  <c r="P84" i="1"/>
  <c r="P54" i="1"/>
  <c r="P40" i="1"/>
  <c r="P60" i="1"/>
  <c r="P48" i="1"/>
  <c r="W12" i="1"/>
  <c r="P69" i="1"/>
  <c r="P88" i="1"/>
  <c r="W10" i="1"/>
  <c r="P44" i="1"/>
  <c r="P51" i="1"/>
  <c r="P45" i="1"/>
  <c r="P85" i="1"/>
  <c r="P22" i="1"/>
  <c r="P72" i="1"/>
  <c r="P62" i="1"/>
  <c r="P80" i="1"/>
  <c r="W2" i="1"/>
  <c r="D15" i="1"/>
  <c r="C19" i="1" s="1"/>
  <c r="P56" i="1"/>
  <c r="P81" i="1"/>
  <c r="P26" i="1"/>
  <c r="P69" i="3" l="1"/>
  <c r="G69" i="3"/>
  <c r="I69" i="3" s="1"/>
  <c r="F92" i="3"/>
  <c r="E43" i="4"/>
  <c r="P156" i="3"/>
  <c r="R156" i="3" s="1"/>
  <c r="T156" i="3" s="1"/>
  <c r="G156" i="3"/>
  <c r="K156" i="3" s="1"/>
  <c r="R162" i="3"/>
  <c r="T162" i="3" s="1"/>
  <c r="K162" i="3"/>
  <c r="F88" i="3"/>
  <c r="G88" i="3" s="1"/>
  <c r="I88" i="3" s="1"/>
  <c r="F96" i="3"/>
  <c r="R173" i="3"/>
  <c r="T173" i="3" s="1"/>
  <c r="R70" i="3"/>
  <c r="T70" i="3" s="1"/>
  <c r="R95" i="3"/>
  <c r="T95" i="3" s="1"/>
  <c r="J95" i="3"/>
  <c r="G170" i="3"/>
  <c r="K170" i="3" s="1"/>
  <c r="P170" i="3"/>
  <c r="R170" i="3" s="1"/>
  <c r="T170" i="3" s="1"/>
  <c r="G42" i="3"/>
  <c r="H42" i="3" s="1"/>
  <c r="P42" i="3"/>
  <c r="R42" i="3" s="1"/>
  <c r="F106" i="3"/>
  <c r="E56" i="4"/>
  <c r="R90" i="3"/>
  <c r="T90" i="3" s="1"/>
  <c r="R157" i="3"/>
  <c r="T157" i="3" s="1"/>
  <c r="R32" i="3"/>
  <c r="F85" i="3"/>
  <c r="G85" i="3" s="1"/>
  <c r="G168" i="3"/>
  <c r="K168" i="3" s="1"/>
  <c r="P168" i="3"/>
  <c r="R168" i="3" s="1"/>
  <c r="T168" i="3" s="1"/>
  <c r="F100" i="3"/>
  <c r="E51" i="4"/>
  <c r="P164" i="3"/>
  <c r="R164" i="3" s="1"/>
  <c r="T164" i="3" s="1"/>
  <c r="G164" i="3"/>
  <c r="K164" i="3" s="1"/>
  <c r="F84" i="3"/>
  <c r="E35" i="4"/>
  <c r="E62" i="4"/>
  <c r="F125" i="3"/>
  <c r="F109" i="3"/>
  <c r="E126" i="4"/>
  <c r="R143" i="3"/>
  <c r="T143" i="3" s="1"/>
  <c r="R169" i="3"/>
  <c r="T169" i="3" s="1"/>
  <c r="R136" i="3"/>
  <c r="T136" i="3" s="1"/>
  <c r="P73" i="3"/>
  <c r="R73" i="3" s="1"/>
  <c r="T73" i="3" s="1"/>
  <c r="G73" i="3"/>
  <c r="I73" i="3" s="1"/>
  <c r="E129" i="4"/>
  <c r="F114" i="3"/>
  <c r="P116" i="3"/>
  <c r="F140" i="3"/>
  <c r="E140" i="4"/>
  <c r="G48" i="3"/>
  <c r="H48" i="3" s="1"/>
  <c r="P48" i="3"/>
  <c r="E139" i="4"/>
  <c r="F133" i="3"/>
  <c r="R103" i="3"/>
  <c r="T103" i="3" s="1"/>
  <c r="R117" i="3"/>
  <c r="I117" i="3"/>
  <c r="R128" i="3"/>
  <c r="T128" i="3" s="1"/>
  <c r="R59" i="3"/>
  <c r="R112" i="3"/>
  <c r="T112" i="3" s="1"/>
  <c r="P167" i="3"/>
  <c r="R167" i="3" s="1"/>
  <c r="T167" i="3" s="1"/>
  <c r="R27" i="3"/>
  <c r="T27" i="3" s="1"/>
  <c r="R101" i="3"/>
  <c r="T101" i="3" s="1"/>
  <c r="G172" i="3"/>
  <c r="K172" i="3" s="1"/>
  <c r="P172" i="3"/>
  <c r="F144" i="3"/>
  <c r="E74" i="4"/>
  <c r="F104" i="3"/>
  <c r="E124" i="4"/>
  <c r="E61" i="4"/>
  <c r="F123" i="3"/>
  <c r="R138" i="3"/>
  <c r="T138" i="3" s="1"/>
  <c r="R120" i="3"/>
  <c r="T120" i="3" s="1"/>
  <c r="R171" i="3"/>
  <c r="T171" i="3" s="1"/>
  <c r="R146" i="3"/>
  <c r="T146" i="3" s="1"/>
  <c r="F83" i="3"/>
  <c r="E34" i="4"/>
  <c r="F148" i="3"/>
  <c r="E78" i="4"/>
  <c r="E57" i="4"/>
  <c r="F108" i="3"/>
  <c r="F141" i="3"/>
  <c r="E71" i="4"/>
  <c r="E63" i="4"/>
  <c r="F126" i="3"/>
  <c r="R145" i="3"/>
  <c r="T145" i="3" s="1"/>
  <c r="R166" i="3"/>
  <c r="T166" i="3" s="1"/>
  <c r="R52" i="3"/>
  <c r="P74" i="3"/>
  <c r="G74" i="3"/>
  <c r="R87" i="3"/>
  <c r="T87" i="3" s="1"/>
  <c r="I87" i="3"/>
  <c r="F131" i="3"/>
  <c r="E137" i="4"/>
  <c r="R151" i="3"/>
  <c r="T151" i="3" s="1"/>
  <c r="R149" i="3"/>
  <c r="T149" i="3" s="1"/>
  <c r="R154" i="3"/>
  <c r="T154" i="3" s="1"/>
  <c r="R31" i="3"/>
  <c r="G57" i="3"/>
  <c r="I57" i="3" s="1"/>
  <c r="P57" i="3"/>
  <c r="R57" i="3" s="1"/>
  <c r="T57" i="3" s="1"/>
  <c r="P62" i="3"/>
  <c r="G62" i="3"/>
  <c r="I62" i="3" s="1"/>
  <c r="R64" i="3"/>
  <c r="P38" i="3"/>
  <c r="G38" i="3"/>
  <c r="H38" i="3" s="1"/>
  <c r="P29" i="3"/>
  <c r="G29" i="3"/>
  <c r="H29" i="3" s="1"/>
  <c r="G37" i="3"/>
  <c r="H37" i="3" s="1"/>
  <c r="P37" i="3"/>
  <c r="P56" i="3"/>
  <c r="G56" i="3"/>
  <c r="I56" i="3" s="1"/>
  <c r="P110" i="3"/>
  <c r="G110" i="3"/>
  <c r="J110" i="3" s="1"/>
  <c r="G127" i="3"/>
  <c r="K127" i="3" s="1"/>
  <c r="P127" i="3"/>
  <c r="R127" i="3" s="1"/>
  <c r="R115" i="3"/>
  <c r="R158" i="3"/>
  <c r="R130" i="3"/>
  <c r="T130" i="3" s="1"/>
  <c r="P129" i="3"/>
  <c r="G129" i="3"/>
  <c r="K129" i="3" s="1"/>
  <c r="G142" i="3"/>
  <c r="K142" i="3" s="1"/>
  <c r="P142" i="3"/>
  <c r="R160" i="3"/>
  <c r="T160" i="3" s="1"/>
  <c r="P46" i="3"/>
  <c r="G46" i="3"/>
  <c r="H46" i="3" s="1"/>
  <c r="P152" i="3"/>
  <c r="G152" i="3"/>
  <c r="K152" i="3" s="1"/>
  <c r="R93" i="3"/>
  <c r="T93" i="3" s="1"/>
  <c r="I68" i="3"/>
  <c r="R68" i="3"/>
  <c r="T68" i="3" s="1"/>
  <c r="R116" i="3"/>
  <c r="T116" i="3" s="1"/>
  <c r="P60" i="3"/>
  <c r="G60" i="3"/>
  <c r="H60" i="3" s="1"/>
  <c r="R99" i="3"/>
  <c r="T99" i="3" s="1"/>
  <c r="G78" i="3"/>
  <c r="I78" i="3" s="1"/>
  <c r="P78" i="3"/>
  <c r="P85" i="3"/>
  <c r="R161" i="3"/>
  <c r="T161" i="3" s="1"/>
  <c r="R53" i="3"/>
  <c r="R30" i="3"/>
  <c r="R67" i="3"/>
  <c r="T67" i="3" s="1"/>
  <c r="P88" i="3"/>
  <c r="P96" i="3"/>
  <c r="G96" i="3"/>
  <c r="I96" i="3" s="1"/>
  <c r="G150" i="3"/>
  <c r="K150" i="3" s="1"/>
  <c r="P150" i="3"/>
  <c r="R150" i="3" s="1"/>
  <c r="T150" i="3" s="1"/>
  <c r="G76" i="3"/>
  <c r="I76" i="3" s="1"/>
  <c r="P76" i="3"/>
  <c r="R81" i="3"/>
  <c r="T81" i="3" s="1"/>
  <c r="R124" i="3"/>
  <c r="G137" i="3"/>
  <c r="J137" i="3" s="1"/>
  <c r="P137" i="3"/>
  <c r="R105" i="3"/>
  <c r="T105" i="3" s="1"/>
  <c r="R72" i="3"/>
  <c r="T72" i="3" s="1"/>
  <c r="G119" i="3"/>
  <c r="K119" i="3" s="1"/>
  <c r="P119" i="3"/>
  <c r="R107" i="3"/>
  <c r="R35" i="3"/>
  <c r="R174" i="3"/>
  <c r="T174" i="3" s="1"/>
  <c r="R175" i="3"/>
  <c r="T175" i="3" s="1"/>
  <c r="F18" i="1"/>
  <c r="F19" i="1" s="1"/>
  <c r="C18" i="1"/>
  <c r="C18" i="2"/>
  <c r="E16" i="2"/>
  <c r="E17" i="2" s="1"/>
  <c r="R110" i="3" l="1"/>
  <c r="T110" i="3" s="1"/>
  <c r="R74" i="3"/>
  <c r="T74" i="3" s="1"/>
  <c r="I74" i="3"/>
  <c r="G141" i="3"/>
  <c r="K141" i="3" s="1"/>
  <c r="P141" i="3"/>
  <c r="R141" i="3" s="1"/>
  <c r="T141" i="3" s="1"/>
  <c r="P144" i="3"/>
  <c r="G144" i="3"/>
  <c r="K144" i="3" s="1"/>
  <c r="G84" i="3"/>
  <c r="I84" i="3" s="1"/>
  <c r="P84" i="3"/>
  <c r="R129" i="3"/>
  <c r="P108" i="3"/>
  <c r="G108" i="3"/>
  <c r="I108" i="3" s="1"/>
  <c r="R172" i="3"/>
  <c r="T172" i="3" s="1"/>
  <c r="G140" i="3"/>
  <c r="K140" i="3" s="1"/>
  <c r="P140" i="3"/>
  <c r="D16" i="3"/>
  <c r="D19" i="3" s="1"/>
  <c r="R88" i="3"/>
  <c r="T88" i="3" s="1"/>
  <c r="G123" i="3"/>
  <c r="K123" i="3" s="1"/>
  <c r="P123" i="3"/>
  <c r="D15" i="3"/>
  <c r="C19" i="3" s="1"/>
  <c r="R62" i="3"/>
  <c r="T62" i="3" s="1"/>
  <c r="P148" i="3"/>
  <c r="R148" i="3" s="1"/>
  <c r="T148" i="3" s="1"/>
  <c r="G148" i="3"/>
  <c r="K148" i="3" s="1"/>
  <c r="P133" i="3"/>
  <c r="R133" i="3" s="1"/>
  <c r="G133" i="3"/>
  <c r="K133" i="3" s="1"/>
  <c r="G114" i="3"/>
  <c r="I114" i="3" s="1"/>
  <c r="P114" i="3"/>
  <c r="P109" i="3"/>
  <c r="R109" i="3" s="1"/>
  <c r="G109" i="3"/>
  <c r="I109" i="3" s="1"/>
  <c r="P100" i="3"/>
  <c r="R100" i="3" s="1"/>
  <c r="T100" i="3" s="1"/>
  <c r="G100" i="3"/>
  <c r="I100" i="3" s="1"/>
  <c r="G106" i="3"/>
  <c r="I106" i="3" s="1"/>
  <c r="P106" i="3"/>
  <c r="G92" i="3"/>
  <c r="I92" i="3" s="1"/>
  <c r="P92" i="3"/>
  <c r="G131" i="3"/>
  <c r="K131" i="3" s="1"/>
  <c r="P131" i="3"/>
  <c r="G126" i="3"/>
  <c r="K126" i="3" s="1"/>
  <c r="P126" i="3"/>
  <c r="P125" i="3"/>
  <c r="R125" i="3" s="1"/>
  <c r="T125" i="3" s="1"/>
  <c r="G125" i="3"/>
  <c r="K125" i="3" s="1"/>
  <c r="R142" i="3"/>
  <c r="T142" i="3" s="1"/>
  <c r="P83" i="3"/>
  <c r="G83" i="3"/>
  <c r="G104" i="3"/>
  <c r="I104" i="3" s="1"/>
  <c r="P104" i="3"/>
  <c r="R48" i="3"/>
  <c r="R69" i="3"/>
  <c r="T69" i="3" s="1"/>
  <c r="R56" i="3"/>
  <c r="T56" i="3" s="1"/>
  <c r="R137" i="3"/>
  <c r="T137" i="3" s="1"/>
  <c r="R60" i="3"/>
  <c r="R46" i="3"/>
  <c r="R37" i="3"/>
  <c r="R38" i="3"/>
  <c r="R96" i="3"/>
  <c r="T96" i="3" s="1"/>
  <c r="I85" i="3"/>
  <c r="R85" i="3"/>
  <c r="T85" i="3" s="1"/>
  <c r="R152" i="3"/>
  <c r="R119" i="3"/>
  <c r="R76" i="3"/>
  <c r="T76" i="3" s="1"/>
  <c r="R78" i="3"/>
  <c r="T78" i="3" s="1"/>
  <c r="R29" i="3"/>
  <c r="C12" i="3"/>
  <c r="C11" i="3"/>
  <c r="O140" i="3" l="1"/>
  <c r="O31" i="3"/>
  <c r="O65" i="3"/>
  <c r="O123" i="3"/>
  <c r="O49" i="3"/>
  <c r="C15" i="3"/>
  <c r="O34" i="3"/>
  <c r="O148" i="3"/>
  <c r="O107" i="3"/>
  <c r="O81" i="3"/>
  <c r="O120" i="3"/>
  <c r="O165" i="3"/>
  <c r="O170" i="3"/>
  <c r="O152" i="3"/>
  <c r="O162" i="3"/>
  <c r="O93" i="3"/>
  <c r="O156" i="3"/>
  <c r="O73" i="3"/>
  <c r="O116" i="3"/>
  <c r="O109" i="3"/>
  <c r="O117" i="3"/>
  <c r="O106" i="3"/>
  <c r="O87" i="3"/>
  <c r="O96" i="3"/>
  <c r="O84" i="3"/>
  <c r="O142" i="3"/>
  <c r="O62" i="3"/>
  <c r="O89" i="3"/>
  <c r="O141" i="3"/>
  <c r="O86" i="3"/>
  <c r="O67" i="3"/>
  <c r="O45" i="3"/>
  <c r="O133" i="3"/>
  <c r="O121" i="3"/>
  <c r="O51" i="3"/>
  <c r="O76" i="3"/>
  <c r="O113" i="3"/>
  <c r="O139" i="3"/>
  <c r="O153" i="3"/>
  <c r="O38" i="3"/>
  <c r="O130" i="3"/>
  <c r="O29" i="3"/>
  <c r="O168" i="3"/>
  <c r="O100" i="3"/>
  <c r="O64" i="3"/>
  <c r="O103" i="3"/>
  <c r="O150" i="3"/>
  <c r="O48" i="3"/>
  <c r="O22" i="3"/>
  <c r="O26" i="3"/>
  <c r="O50" i="3"/>
  <c r="O78" i="3"/>
  <c r="O102" i="3"/>
  <c r="O28" i="3"/>
  <c r="O129" i="3"/>
  <c r="O105" i="3"/>
  <c r="O149" i="3"/>
  <c r="O171" i="3"/>
  <c r="O35" i="3"/>
  <c r="O39" i="3"/>
  <c r="O27" i="3"/>
  <c r="O161" i="3"/>
  <c r="O155" i="3"/>
  <c r="O21" i="3"/>
  <c r="O57" i="3"/>
  <c r="O131" i="3"/>
  <c r="O122" i="3"/>
  <c r="O94" i="3"/>
  <c r="O23" i="3"/>
  <c r="O157" i="3"/>
  <c r="O111" i="3"/>
  <c r="O143" i="3"/>
  <c r="O135" i="3"/>
  <c r="O95" i="3"/>
  <c r="O145" i="3"/>
  <c r="O176" i="3"/>
  <c r="O54" i="3"/>
  <c r="O91" i="3"/>
  <c r="O33" i="3"/>
  <c r="O114" i="3"/>
  <c r="O154" i="3"/>
  <c r="O88" i="3"/>
  <c r="O112" i="3"/>
  <c r="O101" i="3"/>
  <c r="O146" i="3"/>
  <c r="O58" i="3"/>
  <c r="O44" i="3"/>
  <c r="O166" i="3"/>
  <c r="O80" i="3"/>
  <c r="O42" i="3"/>
  <c r="O128" i="3"/>
  <c r="O68" i="3"/>
  <c r="O172" i="3"/>
  <c r="O99" i="3"/>
  <c r="O74" i="3"/>
  <c r="O43" i="3"/>
  <c r="O158" i="3"/>
  <c r="O36" i="3"/>
  <c r="O118" i="3"/>
  <c r="O61" i="3"/>
  <c r="O72" i="3"/>
  <c r="O60" i="3"/>
  <c r="O82" i="3"/>
  <c r="O144" i="3"/>
  <c r="O160" i="3"/>
  <c r="O98" i="3"/>
  <c r="O77" i="3"/>
  <c r="O25" i="3"/>
  <c r="O127" i="3"/>
  <c r="O136" i="3"/>
  <c r="O41" i="3"/>
  <c r="O169" i="3"/>
  <c r="O53" i="3"/>
  <c r="O125" i="3"/>
  <c r="O40" i="3"/>
  <c r="O30" i="3"/>
  <c r="O115" i="3"/>
  <c r="O75" i="3"/>
  <c r="O108" i="3"/>
  <c r="O32" i="3"/>
  <c r="O66" i="3"/>
  <c r="O138" i="3"/>
  <c r="O137" i="3"/>
  <c r="O163" i="3"/>
  <c r="O126" i="3"/>
  <c r="O104" i="3"/>
  <c r="O119" i="3"/>
  <c r="O134" i="3"/>
  <c r="O56" i="3"/>
  <c r="O85" i="3"/>
  <c r="O147" i="3"/>
  <c r="O55" i="3"/>
  <c r="O79" i="3"/>
  <c r="O46" i="3"/>
  <c r="O167" i="3"/>
  <c r="O83" i="3"/>
  <c r="O124" i="3"/>
  <c r="O151" i="3"/>
  <c r="O159" i="3"/>
  <c r="O92" i="3"/>
  <c r="O97" i="3"/>
  <c r="O173" i="3"/>
  <c r="O110" i="3"/>
  <c r="O174" i="3"/>
  <c r="O69" i="3"/>
  <c r="O24" i="3"/>
  <c r="O59" i="3"/>
  <c r="O132" i="3"/>
  <c r="O52" i="3"/>
  <c r="O63" i="3"/>
  <c r="O90" i="3"/>
  <c r="O70" i="3"/>
  <c r="O175" i="3"/>
  <c r="O37" i="3"/>
  <c r="O47" i="3"/>
  <c r="O164" i="3"/>
  <c r="O71" i="3"/>
  <c r="C16" i="3"/>
  <c r="D18" i="3" s="1"/>
  <c r="R126" i="3"/>
  <c r="T126" i="3" s="1"/>
  <c r="R140" i="3"/>
  <c r="R104" i="3"/>
  <c r="R144" i="3"/>
  <c r="T144" i="3" s="1"/>
  <c r="R131" i="3"/>
  <c r="I83" i="3"/>
  <c r="R83" i="3"/>
  <c r="T83" i="3" s="1"/>
  <c r="R92" i="3"/>
  <c r="T92" i="3" s="1"/>
  <c r="E14" i="3" s="1"/>
  <c r="R114" i="3"/>
  <c r="R123" i="3"/>
  <c r="T123" i="3" s="1"/>
  <c r="R108" i="3"/>
  <c r="T108" i="3" s="1"/>
  <c r="R106" i="3"/>
  <c r="T106" i="3" s="1"/>
  <c r="R84" i="3"/>
  <c r="T84" i="3" s="1"/>
  <c r="C18" i="3" l="1"/>
  <c r="F18" i="3"/>
  <c r="F19" i="3" s="1"/>
</calcChain>
</file>

<file path=xl/sharedStrings.xml><?xml version="1.0" encoding="utf-8"?>
<sst xmlns="http://schemas.openxmlformats.org/spreadsheetml/2006/main" count="2070" uniqueCount="635">
  <si>
    <t>JAVSO..47..105</t>
  </si>
  <si>
    <t>IBVS 6196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</si>
  <si>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</si>
  <si>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</si>
  <si>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</si>
  <si>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</si>
  <si>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</si>
  <si>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</si>
  <si>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</si>
  <si>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</si>
  <si>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</si>
  <si>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</si>
  <si>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</si>
  <si>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</si>
  <si>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</si>
  <si>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</si>
  <si>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</si>
  <si>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</si>
  <si>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</si>
  <si>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</si>
  <si>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</si>
  <si>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</si>
  <si>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</si>
  <si>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</si>
  <si>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</si>
  <si>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</si>
  <si>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</si>
  <si>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Misc</t>
  </si>
  <si>
    <t>v</t>
  </si>
  <si>
    <t>Diethelm R</t>
  </si>
  <si>
    <t>BBSAG Bull.2</t>
  </si>
  <si>
    <t>B</t>
  </si>
  <si>
    <t>:</t>
  </si>
  <si>
    <t>BBSAG Bull.8</t>
  </si>
  <si>
    <t>BBSAG Bull.13</t>
  </si>
  <si>
    <t>Peter H</t>
  </si>
  <si>
    <t>BBSAG Bull.27</t>
  </si>
  <si>
    <t>G. Wedemayer</t>
  </si>
  <si>
    <t>AAVSO 4</t>
  </si>
  <si>
    <t>A</t>
  </si>
  <si>
    <t>G. Samolyk</t>
  </si>
  <si>
    <t>BRNO 26</t>
  </si>
  <si>
    <t>K</t>
  </si>
  <si>
    <t>Paschke A</t>
  </si>
  <si>
    <t>BBSAG Bull.76</t>
  </si>
  <si>
    <t>D. Williams</t>
  </si>
  <si>
    <t>BBSAG Bull.82</t>
  </si>
  <si>
    <t>BBSAG Bull.88</t>
  </si>
  <si>
    <t>N   v</t>
  </si>
  <si>
    <t>BBSAG Bull.95</t>
  </si>
  <si>
    <t>pg</t>
  </si>
  <si>
    <t>BAV-M 56</t>
  </si>
  <si>
    <t>Kohl M</t>
  </si>
  <si>
    <t>BBSAG Bull.94</t>
  </si>
  <si>
    <t>BRNO 31</t>
  </si>
  <si>
    <t>BBSAG Bull.109</t>
  </si>
  <si>
    <t>BBSAG Bull.111</t>
  </si>
  <si>
    <t>BBSAG Bull.115</t>
  </si>
  <si>
    <t>BBSAG Bull.117</t>
  </si>
  <si>
    <t>ccd</t>
  </si>
  <si>
    <t>A.Paschke</t>
  </si>
  <si>
    <t>BBSAG 120</t>
  </si>
  <si>
    <t>R.Diethelm</t>
  </si>
  <si>
    <t>AAVSO</t>
  </si>
  <si>
    <t>BBSAG</t>
  </si>
  <si>
    <t>BRNO</t>
  </si>
  <si>
    <t>IBVS</t>
  </si>
  <si>
    <t>Cracow Database</t>
  </si>
  <si>
    <t>http://www.as.ap.krakow.pl/o-c/data/getdata.php3?SX%20gem</t>
  </si>
  <si>
    <t>Nelson</t>
  </si>
  <si>
    <t>Period confirmed by Tomcat</t>
  </si>
  <si>
    <t>IBVS 5602</t>
  </si>
  <si>
    <t>IBVS 0795</t>
  </si>
  <si>
    <t>I</t>
  </si>
  <si>
    <t xml:space="preserve">SX Gem / GSC 01336-01247 </t>
  </si>
  <si>
    <t>EA/SD:</t>
  </si>
  <si>
    <t>IBVS 5694</t>
  </si>
  <si>
    <t>II</t>
  </si>
  <si>
    <t># of data points:</t>
  </si>
  <si>
    <t>IBVS 5438</t>
  </si>
  <si>
    <t>IBVS 5731</t>
  </si>
  <si>
    <t>My time zone &gt;&gt;&gt;&gt;&gt;</t>
  </si>
  <si>
    <t>(PST=8, PDT=MDT=7, MDT=CST=6, etc.)</t>
  </si>
  <si>
    <t>JD today</t>
  </si>
  <si>
    <t>New Cycle</t>
  </si>
  <si>
    <t>Next ToM</t>
  </si>
  <si>
    <t>Local time</t>
  </si>
  <si>
    <t>IBVS 5809</t>
  </si>
  <si>
    <t>IBVS 5894</t>
  </si>
  <si>
    <t>OEJV 0060</t>
  </si>
  <si>
    <t>vis</t>
  </si>
  <si>
    <t>OEJV 0074</t>
  </si>
  <si>
    <t>OEJV 0094</t>
  </si>
  <si>
    <t>Start of linear fit &gt;&gt;&gt;&gt;&gt;&gt;&gt;&gt;&gt;&gt;&gt;&gt;&gt;&gt;&gt;&gt;&gt;&gt;&gt;&gt;&gt;</t>
  </si>
  <si>
    <t>Add cycle</t>
  </si>
  <si>
    <t>Old Cycle</t>
  </si>
  <si>
    <t>IBVS 5974</t>
  </si>
  <si>
    <t>IBVS 5918</t>
  </si>
  <si>
    <t>IBVS 5992</t>
  </si>
  <si>
    <t>IBVS 6011</t>
  </si>
  <si>
    <t>JAVSO..36..171</t>
  </si>
  <si>
    <t>JAVSO..39...94</t>
  </si>
  <si>
    <t>JAVSO..40....1</t>
  </si>
  <si>
    <t>JAVSO..37...44</t>
  </si>
  <si>
    <t>JAVSO..38..183</t>
  </si>
  <si>
    <t>JAVSO..39..177</t>
  </si>
  <si>
    <t>2012JAVSO..40..975</t>
  </si>
  <si>
    <t>2013JAVSO..41..122</t>
  </si>
  <si>
    <t>JAVSO..42..426</t>
  </si>
  <si>
    <t>IBVS 6131</t>
  </si>
  <si>
    <t>IBVS 6152</t>
  </si>
  <si>
    <t>from fitting</t>
  </si>
  <si>
    <t>Linear Ephemeris =</t>
  </si>
  <si>
    <t>Quad. Ephemeris =</t>
  </si>
  <si>
    <r>
      <t>diff</t>
    </r>
    <r>
      <rPr>
        <b/>
        <vertAlign val="superscript"/>
        <sz val="10"/>
        <rFont val="Arial"/>
        <family val="2"/>
      </rPr>
      <t>2</t>
    </r>
  </si>
  <si>
    <t>wt</t>
  </si>
  <si>
    <r>
      <t>wt.diff</t>
    </r>
    <r>
      <rPr>
        <b/>
        <vertAlign val="superscript"/>
        <sz val="10"/>
        <rFont val="Arial"/>
        <family val="2"/>
      </rPr>
      <t>2</t>
    </r>
  </si>
  <si>
    <t>BAD</t>
  </si>
  <si>
    <t>PE</t>
  </si>
  <si>
    <t>CCD</t>
  </si>
  <si>
    <t>s5</t>
  </si>
  <si>
    <t>s6</t>
  </si>
  <si>
    <t>2014JAVSO..42..426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</si>
  <si>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</si>
  <si>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</si>
  <si>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</si>
  <si>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</si>
  <si>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</si>
  <si>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</si>
  <si>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</si>
  <si>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F </t>
  </si>
  <si>
    <t>2418379.28 </t>
  </si>
  <si>
    <t> 13.03.1909 18:43 </t>
  </si>
  <si>
    <t> 0.01 </t>
  </si>
  <si>
    <t>V </t>
  </si>
  <si>
    <t> S.Enebo </t>
  </si>
  <si>
    <t> AN 188.148 </t>
  </si>
  <si>
    <t>2418398.38 </t>
  </si>
  <si>
    <t> 01.04.1909 21:07 </t>
  </si>
  <si>
    <t> -0.03 </t>
  </si>
  <si>
    <t>2418662.18 </t>
  </si>
  <si>
    <t> 21.12.1909 16:19 </t>
  </si>
  <si>
    <t>2418703.23 </t>
  </si>
  <si>
    <t> 31.01.1910 17:31 </t>
  </si>
  <si>
    <t>2419009.37 </t>
  </si>
  <si>
    <t> 03.12.1910 20:52 </t>
  </si>
  <si>
    <t>2419031.26 </t>
  </si>
  <si>
    <t> 25.12.1910 18:14 </t>
  </si>
  <si>
    <t> -0.01 </t>
  </si>
  <si>
    <t>2419046.26 </t>
  </si>
  <si>
    <t> 09.01.1911 18:14 </t>
  </si>
  <si>
    <t> -0.05 </t>
  </si>
  <si>
    <t>2419083.25 </t>
  </si>
  <si>
    <t> 15.02.1911 18:00 </t>
  </si>
  <si>
    <t> 0.04 </t>
  </si>
  <si>
    <t>2419098.25 </t>
  </si>
  <si>
    <t> 02.03.1911 18:00 </t>
  </si>
  <si>
    <t> 0.00 </t>
  </si>
  <si>
    <t>2419113.25 </t>
  </si>
  <si>
    <t> 17.03.1911 18:00 </t>
  </si>
  <si>
    <t>2419117.40 </t>
  </si>
  <si>
    <t> 21.03.1911 21:36 </t>
  </si>
  <si>
    <t> 0.02 </t>
  </si>
  <si>
    <t>2419128.26 </t>
  </si>
  <si>
    <t> 01.04.1911 18:14 </t>
  </si>
  <si>
    <t> -0.06 </t>
  </si>
  <si>
    <t>2428193.498 </t>
  </si>
  <si>
    <t> 25.01.1936 23:57 </t>
  </si>
  <si>
    <t> -1.315 </t>
  </si>
  <si>
    <t>P </t>
  </si>
  <si>
    <t> B.Wedel </t>
  </si>
  <si>
    <t> MVS 188 </t>
  </si>
  <si>
    <t>2428834.502 </t>
  </si>
  <si>
    <t> 28.10.1937 00:02 </t>
  </si>
  <si>
    <t> -1.377 </t>
  </si>
  <si>
    <t>2428845.421 </t>
  </si>
  <si>
    <t> 07.11.1937 22:06 </t>
  </si>
  <si>
    <t> -1.393 </t>
  </si>
  <si>
    <t>2428897.384 </t>
  </si>
  <si>
    <t> 29.12.1937 21:12 </t>
  </si>
  <si>
    <t> -1.371 </t>
  </si>
  <si>
    <t>2428979.335 </t>
  </si>
  <si>
    <t> 21.03.1938 20:02 </t>
  </si>
  <si>
    <t> -1.433 </t>
  </si>
  <si>
    <t>2429162.585 </t>
  </si>
  <si>
    <t> 21.09.1938 02:02 </t>
  </si>
  <si>
    <t> -1.344 </t>
  </si>
  <si>
    <t>2429229.567 </t>
  </si>
  <si>
    <t> 27.11.1938 01:36 </t>
  </si>
  <si>
    <t> -1.339 </t>
  </si>
  <si>
    <t>2429251.350 </t>
  </si>
  <si>
    <t> 18.12.1938 20:24 </t>
  </si>
  <si>
    <t> -1.426 </t>
  </si>
  <si>
    <t>2429531.627 </t>
  </si>
  <si>
    <t> 25.09.1939 03:02 </t>
  </si>
  <si>
    <t> -1.359 </t>
  </si>
  <si>
    <t>2429579.463 </t>
  </si>
  <si>
    <t> 11.11.1939 23:06 </t>
  </si>
  <si>
    <t> -1.364 </t>
  </si>
  <si>
    <t>2429639.590 </t>
  </si>
  <si>
    <t> 11.01.1940 02:09 </t>
  </si>
  <si>
    <t> -1.379 </t>
  </si>
  <si>
    <t>2430432.416 </t>
  </si>
  <si>
    <t> 13.03.1942 21:59 </t>
  </si>
  <si>
    <t> -1.342 </t>
  </si>
  <si>
    <t>2430808.318 </t>
  </si>
  <si>
    <t> 24.03.1943 19:37 </t>
  </si>
  <si>
    <t> -1.331 </t>
  </si>
  <si>
    <t>2435899.339 </t>
  </si>
  <si>
    <t> 01.03.1957 20:08 </t>
  </si>
  <si>
    <t> -1.927 </t>
  </si>
  <si>
    <t> H.Huth </t>
  </si>
  <si>
    <t> MVS 2.123 </t>
  </si>
  <si>
    <t>2435920.390 </t>
  </si>
  <si>
    <t> 22.03.1957 21:21 </t>
  </si>
  <si>
    <t> -2.063 </t>
  </si>
  <si>
    <t>2436285.342 </t>
  </si>
  <si>
    <t> 22.03.1958 20:12 </t>
  </si>
  <si>
    <t> -2.067 </t>
  </si>
  <si>
    <t>2437206.599 </t>
  </si>
  <si>
    <t> 29.09.1960 02:22 </t>
  </si>
  <si>
    <t> -2.085 </t>
  </si>
  <si>
    <t>2437377.493 </t>
  </si>
  <si>
    <t> 18.03.1961 23:49 </t>
  </si>
  <si>
    <t> -2.050 </t>
  </si>
  <si>
    <t> P.Ahnert </t>
  </si>
  <si>
    <t> MVS 639 </t>
  </si>
  <si>
    <t>2437399.340 </t>
  </si>
  <si>
    <t> 09.04.1961 20:09 </t>
  </si>
  <si>
    <t> -2.073 </t>
  </si>
  <si>
    <t> K.Häussler </t>
  </si>
  <si>
    <t> HABZ 90 </t>
  </si>
  <si>
    <t>2437697.321 </t>
  </si>
  <si>
    <t> 01.02.1962 19:42 </t>
  </si>
  <si>
    <t> -2.072 </t>
  </si>
  <si>
    <t>2438502.418 </t>
  </si>
  <si>
    <t> 16.04.1964 22:01 </t>
  </si>
  <si>
    <t> -2.065 </t>
  </si>
  <si>
    <t> J.Zidu </t>
  </si>
  <si>
    <t> BRNO 6 </t>
  </si>
  <si>
    <t>2438502.422 </t>
  </si>
  <si>
    <t> 16.04.1964 22:07 </t>
  </si>
  <si>
    <t> -2.061 </t>
  </si>
  <si>
    <t> J.Sizicek </t>
  </si>
  <si>
    <t>2439922.607 </t>
  </si>
  <si>
    <t> 07.03.1968 02:34 </t>
  </si>
  <si>
    <t> L.Hazel </t>
  </si>
  <si>
    <t>IBVS 795 </t>
  </si>
  <si>
    <t>2439948.577 </t>
  </si>
  <si>
    <t> 02.04.1968 01:50 </t>
  </si>
  <si>
    <t> -2.062 </t>
  </si>
  <si>
    <t>2441036.590 </t>
  </si>
  <si>
    <t> 26.03.1971 02:09 </t>
  </si>
  <si>
    <t> -2.083 </t>
  </si>
  <si>
    <t> D.Ortwein </t>
  </si>
  <si>
    <t> AVSJ 5.35 </t>
  </si>
  <si>
    <t>2441333.260 </t>
  </si>
  <si>
    <t> 16.01.1972 18:14 </t>
  </si>
  <si>
    <t> -2.025 </t>
  </si>
  <si>
    <t>2441337.346 </t>
  </si>
  <si>
    <t> 20.01.1972 20:18 </t>
  </si>
  <si>
    <t> -2.040 </t>
  </si>
  <si>
    <t>2441363.304 </t>
  </si>
  <si>
    <t> 15.02.1972 19:17 </t>
  </si>
  <si>
    <t> -2.053 </t>
  </si>
  <si>
    <t> R.Diethelm </t>
  </si>
  <si>
    <t> BBS 2 </t>
  </si>
  <si>
    <t>2441743.287 </t>
  </si>
  <si>
    <t> 01.03.1973 18:53 </t>
  </si>
  <si>
    <t> BBS 8 </t>
  </si>
  <si>
    <t>2442071.336 </t>
  </si>
  <si>
    <t> 23.01.1974 20:03 </t>
  </si>
  <si>
    <t> BBS 13 </t>
  </si>
  <si>
    <t>2442425.358 </t>
  </si>
  <si>
    <t> 12.01.1975 20:35 </t>
  </si>
  <si>
    <t>2442835.402 </t>
  </si>
  <si>
    <t> 26.02.1976 21:38 </t>
  </si>
  <si>
    <t> -2.081 </t>
  </si>
  <si>
    <t> H.Peter </t>
  </si>
  <si>
    <t> BBS 27 </t>
  </si>
  <si>
    <t>2442873.671 </t>
  </si>
  <si>
    <t> 05.04.1976 04:06 </t>
  </si>
  <si>
    <t> G.Wedemayer </t>
  </si>
  <si>
    <t> AOEB 4 </t>
  </si>
  <si>
    <t>2443577.621 </t>
  </si>
  <si>
    <t> 10.03.1978 02:54 </t>
  </si>
  <si>
    <t> -2.076 </t>
  </si>
  <si>
    <t> G.Samolyk </t>
  </si>
  <si>
    <t>2443883.791 </t>
  </si>
  <si>
    <t> 10.01.1979 06:59 </t>
  </si>
  <si>
    <t> -2.087 </t>
  </si>
  <si>
    <t>2444598.663 </t>
  </si>
  <si>
    <t> 25.12.1980 03:54 </t>
  </si>
  <si>
    <t> -2.092 </t>
  </si>
  <si>
    <t>2444623.260 </t>
  </si>
  <si>
    <t> 18.01.1981 18:14 </t>
  </si>
  <si>
    <t> -2.098 </t>
  </si>
  <si>
    <t> J.Silhan </t>
  </si>
  <si>
    <t> BRNO 26 </t>
  </si>
  <si>
    <t>2444635.573 </t>
  </si>
  <si>
    <t> 31.01.1981 01:45 </t>
  </si>
  <si>
    <t>2444944.473 </t>
  </si>
  <si>
    <t> 05.12.1981 23:21 </t>
  </si>
  <si>
    <t> -2.101 </t>
  </si>
  <si>
    <t>2444944.478 </t>
  </si>
  <si>
    <t> 05.12.1981 23:28 </t>
  </si>
  <si>
    <t> -2.096 </t>
  </si>
  <si>
    <t> P.Troubil </t>
  </si>
  <si>
    <t>2444944.484 </t>
  </si>
  <si>
    <t> 05.12.1981 23:36 </t>
  </si>
  <si>
    <t> -2.090 </t>
  </si>
  <si>
    <t> J.Markovic </t>
  </si>
  <si>
    <t>2444959.515 </t>
  </si>
  <si>
    <t> 21.12.1981 00:21 </t>
  </si>
  <si>
    <t> -2.095 </t>
  </si>
  <si>
    <t> J.Manek </t>
  </si>
  <si>
    <t>2444959.518 </t>
  </si>
  <si>
    <t> 21.12.1981 00:25 </t>
  </si>
  <si>
    <t>2444989.578 </t>
  </si>
  <si>
    <t> 20.01.1982 01:52 </t>
  </si>
  <si>
    <t> -2.103 </t>
  </si>
  <si>
    <t>2445022.390 </t>
  </si>
  <si>
    <t> 21.02.1982 21:21 </t>
  </si>
  <si>
    <t>2445022.395 </t>
  </si>
  <si>
    <t> 21.02.1982 21:28 </t>
  </si>
  <si>
    <t> -2.091 </t>
  </si>
  <si>
    <t> V.Wagner </t>
  </si>
  <si>
    <t>2445060.652 </t>
  </si>
  <si>
    <t> 01.04.1982 03:38 </t>
  </si>
  <si>
    <t> -2.107 </t>
  </si>
  <si>
    <t>2445373.680 </t>
  </si>
  <si>
    <t> 08.02.1983 04:19 </t>
  </si>
  <si>
    <t> -2.094 </t>
  </si>
  <si>
    <t>2445652.504 </t>
  </si>
  <si>
    <t> 14.11.1983 00:05 </t>
  </si>
  <si>
    <t> -2.113 </t>
  </si>
  <si>
    <t>2445652.517 </t>
  </si>
  <si>
    <t> 14.11.1983 00:24 </t>
  </si>
  <si>
    <t> -2.100 </t>
  </si>
  <si>
    <t> J.Borovicka </t>
  </si>
  <si>
    <t>2445671.663 </t>
  </si>
  <si>
    <t> 03.12.1983 03:54 </t>
  </si>
  <si>
    <t>2445753.649 </t>
  </si>
  <si>
    <t> 23.02.1984 03:34 </t>
  </si>
  <si>
    <t> -2.117 </t>
  </si>
  <si>
    <t>2446121.359 </t>
  </si>
  <si>
    <t> 24.02.1985 20:36 </t>
  </si>
  <si>
    <t> -2.097 </t>
  </si>
  <si>
    <t> A.Paschke </t>
  </si>
  <si>
    <t> BBS 76 </t>
  </si>
  <si>
    <t>2446413.857 </t>
  </si>
  <si>
    <t> 14.12.1985 08:34 </t>
  </si>
  <si>
    <t> -2.110 </t>
  </si>
  <si>
    <t>2446431.633 </t>
  </si>
  <si>
    <t> 01.01.1986 03:11 </t>
  </si>
  <si>
    <t> -2.104 </t>
  </si>
  <si>
    <t> D.Williams </t>
  </si>
  <si>
    <t>2446442.573 </t>
  </si>
  <si>
    <t> 12.01.1986 01:45 </t>
  </si>
  <si>
    <t> -2.099 </t>
  </si>
  <si>
    <t>2446472.632 </t>
  </si>
  <si>
    <t> 11.02.1986 03:10 </t>
  </si>
  <si>
    <t> -2.111 </t>
  </si>
  <si>
    <t>2446770.629 </t>
  </si>
  <si>
    <t> 06.12.1986 03:05 </t>
  </si>
  <si>
    <t> -2.093 </t>
  </si>
  <si>
    <t> BBS 82 </t>
  </si>
  <si>
    <t>2447205.292 </t>
  </si>
  <si>
    <t> 13.02.1988 19:00 </t>
  </si>
  <si>
    <t> BBS 88 </t>
  </si>
  <si>
    <t>2447954.330 </t>
  </si>
  <si>
    <t> 03.03.1990 19:55 </t>
  </si>
  <si>
    <t> -2.108 </t>
  </si>
  <si>
    <t>E </t>
  </si>
  <si>
    <t>?</t>
  </si>
  <si>
    <t> BBS 95 </t>
  </si>
  <si>
    <t>2447969.370 </t>
  </si>
  <si>
    <t> 18.03.1990 20:52 </t>
  </si>
  <si>
    <t> P.Frank </t>
  </si>
  <si>
    <t>BAVM 56 </t>
  </si>
  <si>
    <t>2447969.381 </t>
  </si>
  <si>
    <t> 18.03.1990 21:08 </t>
  </si>
  <si>
    <t> M.Kohl </t>
  </si>
  <si>
    <t> BBS 94 </t>
  </si>
  <si>
    <t>2448271.474 </t>
  </si>
  <si>
    <t> 14.01.1991 23:22 </t>
  </si>
  <si>
    <t> -2.079 </t>
  </si>
  <si>
    <t> J.Csipes </t>
  </si>
  <si>
    <t> BRNO 31 </t>
  </si>
  <si>
    <t>2449702.580 </t>
  </si>
  <si>
    <t> 16.12.1994 01:55 </t>
  </si>
  <si>
    <t> P.Molik </t>
  </si>
  <si>
    <t>OEJV 0060 </t>
  </si>
  <si>
    <t>2449743.581 </t>
  </si>
  <si>
    <t> 26.01.1995 01:56 </t>
  </si>
  <si>
    <t>2449817.388 </t>
  </si>
  <si>
    <t> 09.04.1995 21:18 </t>
  </si>
  <si>
    <t> BBS 109 </t>
  </si>
  <si>
    <t>2449989.620 </t>
  </si>
  <si>
    <t> 29.09.1995 02:52 </t>
  </si>
  <si>
    <t>2450141.340 </t>
  </si>
  <si>
    <t> 27.02.1996 20:09 </t>
  </si>
  <si>
    <t> BBS 111 </t>
  </si>
  <si>
    <t>2450167.320 </t>
  </si>
  <si>
    <t> 24.03.1996 19:40 </t>
  </si>
  <si>
    <t>2450491.2701 </t>
  </si>
  <si>
    <t> 11.02.1997 18:28 </t>
  </si>
  <si>
    <t> -2.0912 </t>
  </si>
  <si>
    <t> M.Netolicky </t>
  </si>
  <si>
    <t> BRNO 32 </t>
  </si>
  <si>
    <t>2450492.615 </t>
  </si>
  <si>
    <t> 13.02.1997 02:45 </t>
  </si>
  <si>
    <t>2450547.308 </t>
  </si>
  <si>
    <t> 08.04.1997 19:23 </t>
  </si>
  <si>
    <t> BBS 115 </t>
  </si>
  <si>
    <t>2450849.3581 </t>
  </si>
  <si>
    <t> 04.02.1998 20:35 </t>
  </si>
  <si>
    <t> -2.1250 </t>
  </si>
  <si>
    <t>2450860.310 </t>
  </si>
  <si>
    <t> 15.02.1998 19:26 </t>
  </si>
  <si>
    <t> BBS 117 </t>
  </si>
  <si>
    <t>2450876.702 </t>
  </si>
  <si>
    <t> 04.03.1998 04:50 </t>
  </si>
  <si>
    <t> -2.119 </t>
  </si>
  <si>
    <t> R.Hill </t>
  </si>
  <si>
    <t> AOEB 12 </t>
  </si>
  <si>
    <t>2451103.62 </t>
  </si>
  <si>
    <t> 17.10.1998 02:52 </t>
  </si>
  <si>
    <t> -2.10 </t>
  </si>
  <si>
    <t> BBS 120 </t>
  </si>
  <si>
    <t>2451267.6390 </t>
  </si>
  <si>
    <t> 30.03.1999 03:20 </t>
  </si>
  <si>
    <t> -2.1085 </t>
  </si>
  <si>
    <t>C </t>
  </si>
  <si>
    <t>ns</t>
  </si>
  <si>
    <t>2451270.3728 </t>
  </si>
  <si>
    <t> 01.04.1999 20:56 </t>
  </si>
  <si>
    <t> -2.1084 </t>
  </si>
  <si>
    <t>2451934.689 </t>
  </si>
  <si>
    <t> 25.01.2001 04:32 </t>
  </si>
  <si>
    <t>2452310.560 </t>
  </si>
  <si>
    <t> 05.02.2002 01:26 </t>
  </si>
  <si>
    <t> -2.115 </t>
  </si>
  <si>
    <t> C.Stephan </t>
  </si>
  <si>
    <t>2452321.496 </t>
  </si>
  <si>
    <t> 15.02.2002 23:54 </t>
  </si>
  <si>
    <t> -2.114 </t>
  </si>
  <si>
    <t> J.Cechal </t>
  </si>
  <si>
    <t>OEJV 0074 </t>
  </si>
  <si>
    <t>2452321.502 </t>
  </si>
  <si>
    <t> 16.02.2002 00:02 </t>
  </si>
  <si>
    <t> B.Procházková </t>
  </si>
  <si>
    <t>2452709.0178 </t>
  </si>
  <si>
    <t> 10.03.2003 12:25 </t>
  </si>
  <si>
    <t> -2.1015 </t>
  </si>
  <si>
    <t> C.-H.Kim et al. </t>
  </si>
  <si>
    <t>IBVS 5694 </t>
  </si>
  <si>
    <t>2452723.367 </t>
  </si>
  <si>
    <t> 24.03.2003 20:48 </t>
  </si>
  <si>
    <t> BBS 129 </t>
  </si>
  <si>
    <t>2453033.6461 </t>
  </si>
  <si>
    <t> 29.01.2004 03:30 </t>
  </si>
  <si>
    <t> -2.1065 </t>
  </si>
  <si>
    <t> S.Dvorak </t>
  </si>
  <si>
    <t>2453048.6821 </t>
  </si>
  <si>
    <t> 13.02.2004 04:22 </t>
  </si>
  <si>
    <t> -2.1061 </t>
  </si>
  <si>
    <t> R.Nelson </t>
  </si>
  <si>
    <t>IBVS 5602 </t>
  </si>
  <si>
    <t>2453111.5577 </t>
  </si>
  <si>
    <t> 16.04.2004 01:23 </t>
  </si>
  <si>
    <t> -2.1069 </t>
  </si>
  <si>
    <t> P.Zasche (INTEGRAL/OMC) </t>
  </si>
  <si>
    <t> arXiv 1102.2742 </t>
  </si>
  <si>
    <t>2453112.232 </t>
  </si>
  <si>
    <t> 16.04.2004 17:34 </t>
  </si>
  <si>
    <t> -2.116 </t>
  </si>
  <si>
    <t> P.Sobotka (ESA INTEGRAL) </t>
  </si>
  <si>
    <t>IBVS 5809 </t>
  </si>
  <si>
    <t>2453112.927 </t>
  </si>
  <si>
    <t> 17.04.2004 10:14 </t>
  </si>
  <si>
    <t>2453113.6186 </t>
  </si>
  <si>
    <t> 18.04.2004 02:50 </t>
  </si>
  <si>
    <t> -2.0963 </t>
  </si>
  <si>
    <t>2453670.6087 </t>
  </si>
  <si>
    <t> 27.10.2005 02:36 </t>
  </si>
  <si>
    <t>-I</t>
  </si>
  <si>
    <t>BAVM 178 </t>
  </si>
  <si>
    <t>2453764.923 </t>
  </si>
  <si>
    <t> 29.01.2006 10:09 </t>
  </si>
  <si>
    <t>25412.5</t>
  </si>
  <si>
    <t> -2.109 </t>
  </si>
  <si>
    <t> K.Nagai et al. </t>
  </si>
  <si>
    <t>VSB 45 </t>
  </si>
  <si>
    <t>2453766.2905 </t>
  </si>
  <si>
    <t> 30.01.2006 18:58 </t>
  </si>
  <si>
    <t>25413.5</t>
  </si>
  <si>
    <t> -2.1081 </t>
  </si>
  <si>
    <t>o</t>
  </si>
  <si>
    <t> W.Moschner </t>
  </si>
  <si>
    <t>2454117.5771 </t>
  </si>
  <si>
    <t> 17.01.2007 01:51 </t>
  </si>
  <si>
    <t>25670.5</t>
  </si>
  <si>
    <t> -2.1089 </t>
  </si>
  <si>
    <t>2454162.6850 </t>
  </si>
  <si>
    <t> 03.03.2007 04:26 </t>
  </si>
  <si>
    <t>25703.5</t>
  </si>
  <si>
    <t> -2.1080 </t>
  </si>
  <si>
    <t> J.Bialozynski </t>
  </si>
  <si>
    <t>2454474.3320 </t>
  </si>
  <si>
    <t> 08.01.2008 19:58 </t>
  </si>
  <si>
    <t>25931.5</t>
  </si>
  <si>
    <t> V.Novotny </t>
  </si>
  <si>
    <t>OEJV 0094 </t>
  </si>
  <si>
    <t>2454516.7040 </t>
  </si>
  <si>
    <t> 20.02.2008 04:53 </t>
  </si>
  <si>
    <t>25962.5</t>
  </si>
  <si>
    <t> -2.1101 </t>
  </si>
  <si>
    <t>JAAVSO 36(2);171 </t>
  </si>
  <si>
    <t>2454792.819 </t>
  </si>
  <si>
    <t> 22.11.2008 07:39 </t>
  </si>
  <si>
    <t>26164.5</t>
  </si>
  <si>
    <t>JAAVSO 37(1);44 </t>
  </si>
  <si>
    <t>2454830.4167 </t>
  </si>
  <si>
    <t> 29.12.2008 22:00 </t>
  </si>
  <si>
    <t>26192</t>
  </si>
  <si>
    <t> -2.0957 </t>
  </si>
  <si>
    <t> F.Agerer </t>
  </si>
  <si>
    <t>BAVM 209 </t>
  </si>
  <si>
    <t>2454881.6613 </t>
  </si>
  <si>
    <t> 19.02.2009 03:52 </t>
  </si>
  <si>
    <t>26229.5</t>
  </si>
  <si>
    <t> -2.1090 </t>
  </si>
  <si>
    <t>IBVS 5894 </t>
  </si>
  <si>
    <t>2455146.8394 </t>
  </si>
  <si>
    <t> 11.11.2009 08:08 </t>
  </si>
  <si>
    <t>26423.5</t>
  </si>
  <si>
    <t> -2.1050 </t>
  </si>
  <si>
    <t> JAAVSO 38;120 </t>
  </si>
  <si>
    <t>2455196.0469 </t>
  </si>
  <si>
    <t> 30.12.2009 13:07 </t>
  </si>
  <si>
    <t>26459.5</t>
  </si>
  <si>
    <t> -2.1051 </t>
  </si>
  <si>
    <t>Rc</t>
  </si>
  <si>
    <t> K.Shiokawa </t>
  </si>
  <si>
    <t>VSB 50 </t>
  </si>
  <si>
    <t>2455261.6592 </t>
  </si>
  <si>
    <t> 06.03.2010 03:49 </t>
  </si>
  <si>
    <t>26507.5</t>
  </si>
  <si>
    <t> -2.1029 </t>
  </si>
  <si>
    <t> JAAVSO 39;94 </t>
  </si>
  <si>
    <t>2455261.6594 </t>
  </si>
  <si>
    <t> -2.1027 </t>
  </si>
  <si>
    <t>IBVS 5974 </t>
  </si>
  <si>
    <t>2455559.6336 </t>
  </si>
  <si>
    <t> 29.12.2010 03:12 </t>
  </si>
  <si>
    <t>26725.5</t>
  </si>
  <si>
    <t> -2.1077 </t>
  </si>
  <si>
    <t> K.Menzies </t>
  </si>
  <si>
    <t> JAAVSO 39;177 </t>
  </si>
  <si>
    <t>2455574.6674 </t>
  </si>
  <si>
    <t> 13.01.2011 04:01 </t>
  </si>
  <si>
    <t>26736.5</t>
  </si>
  <si>
    <t> -2.1095 </t>
  </si>
  <si>
    <t> R.Poklar </t>
  </si>
  <si>
    <t>2455585.6037 </t>
  </si>
  <si>
    <t> 24.01.2011 02:29 </t>
  </si>
  <si>
    <t>26744.5</t>
  </si>
  <si>
    <t> -2.1082 </t>
  </si>
  <si>
    <t>2455600.6379 </t>
  </si>
  <si>
    <t> 08.02.2011 03:18 </t>
  </si>
  <si>
    <t>26755.5</t>
  </si>
  <si>
    <t> -2.1097 </t>
  </si>
  <si>
    <t>IBVS 5992 </t>
  </si>
  <si>
    <t>2455611.5745 </t>
  </si>
  <si>
    <t> 19.02.2011 01:47 </t>
  </si>
  <si>
    <t>26763.5</t>
  </si>
  <si>
    <t> N.Simmons </t>
  </si>
  <si>
    <t>2455854.8866 </t>
  </si>
  <si>
    <t> 20.10.2011 09:16 </t>
  </si>
  <si>
    <t>26941.5</t>
  </si>
  <si>
    <t> -2.1001 </t>
  </si>
  <si>
    <t> R.Sabo </t>
  </si>
  <si>
    <t> JAAVSO 40;975 </t>
  </si>
  <si>
    <t>2455895.8912 </t>
  </si>
  <si>
    <t> 30.11.2011 09:23 </t>
  </si>
  <si>
    <t>26971.5</t>
  </si>
  <si>
    <t> -2.1018 </t>
  </si>
  <si>
    <t>IBVS 6011 </t>
  </si>
  <si>
    <t>2455965.5996 </t>
  </si>
  <si>
    <t> 08.02.2012 02:23 </t>
  </si>
  <si>
    <t>27022.5</t>
  </si>
  <si>
    <t> -2.1041 </t>
  </si>
  <si>
    <t> JAAVSO 41;122 </t>
  </si>
  <si>
    <t>2456351.0624 </t>
  </si>
  <si>
    <t> 27.02.2013 13:29 </t>
  </si>
  <si>
    <t>27304.5</t>
  </si>
  <si>
    <t> -2.1006 </t>
  </si>
  <si>
    <t>VSB 56 </t>
  </si>
  <si>
    <t>2456610.7643 </t>
  </si>
  <si>
    <t> 14.11.2013 06:20 </t>
  </si>
  <si>
    <t>27494.5</t>
  </si>
  <si>
    <t> -2.1054 </t>
  </si>
  <si>
    <t> JAAVSO 42;426 </t>
  </si>
  <si>
    <t>2456610.7644 </t>
  </si>
  <si>
    <t> -2.1053 </t>
  </si>
  <si>
    <t>2456662.705 </t>
  </si>
  <si>
    <t> 05.01.2014 04:55 </t>
  </si>
  <si>
    <t>27532.5</t>
  </si>
  <si>
    <t> -2.106 </t>
  </si>
  <si>
    <t>IBVS 6131 </t>
  </si>
  <si>
    <t>2456668.1733 </t>
  </si>
  <si>
    <t> 10.01.2014 16:09 </t>
  </si>
  <si>
    <t>27536.5</t>
  </si>
  <si>
    <t> -2.1052 </t>
  </si>
  <si>
    <t> H.Itoh </t>
  </si>
  <si>
    <t>VSB 59 </t>
  </si>
  <si>
    <t>2456688.6777 </t>
  </si>
  <si>
    <t> 31.01.2014 04:15 </t>
  </si>
  <si>
    <t>27551.5</t>
  </si>
  <si>
    <t> -2.1040 </t>
  </si>
  <si>
    <t>2457060.4712 </t>
  </si>
  <si>
    <t> 06.02.2015 23:18 </t>
  </si>
  <si>
    <t>27823.5</t>
  </si>
  <si>
    <t> -2.1010 </t>
  </si>
  <si>
    <t>BAVM 239 </t>
  </si>
  <si>
    <t>JAVSO..45..121</t>
  </si>
  <si>
    <t>JAVSO..46…79 (2018)</t>
  </si>
  <si>
    <t>JAVSO..46..184</t>
  </si>
  <si>
    <t>JAVSO..48…87</t>
  </si>
  <si>
    <t>OEJV 0211</t>
  </si>
  <si>
    <t>JAVSO 49, 108</t>
  </si>
  <si>
    <t>JAVSO 49, 256</t>
  </si>
  <si>
    <t>JAAVSO, 50, 255</t>
  </si>
  <si>
    <t>JAVSO, 50, 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</si>
</sst>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6" formatCode="0.00000"/>
  </numFmts>
  <fonts count="44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12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b/>
      <vertAlign val="superscript"/>
      <sz val="10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8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3" borderId="0" applyNumberFormat="0" applyBorder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2" fontId="39" fillId="0" borderId="0" applyFont="0" applyFill="0" applyBorder="0" applyAlignment="0" applyProtection="0"/>
    <xf numFmtId="0" fontId="31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3" fillId="7" borderId="1" applyNumberFormat="0" applyAlignment="0" applyProtection="0"/>
    <xf numFmtId="0" fontId="34" fillId="0" borderId="4" applyNumberFormat="0" applyFill="0" applyAlignment="0" applyProtection="0"/>
    <xf numFmtId="0" fontId="35" fillId="22" borderId="0" applyNumberFormat="0" applyBorder="0" applyAlignment="0" applyProtection="0"/>
    <xf numFmtId="0" fontId="6" fillId="0" borderId="0"/>
    <xf numFmtId="0" fontId="9" fillId="23" borderId="5" applyNumberFormat="0" applyFont="0" applyAlignment="0" applyProtection="0"/>
    <xf numFmtId="0" fontId="36" fillId="20" borderId="6" applyNumberFormat="0" applyAlignment="0" applyProtection="0"/>
    <xf numFmtId="0" fontId="37" fillId="0" borderId="0" applyNumberFormat="0" applyFill="0" applyBorder="0" applyAlignment="0" applyProtection="0"/>
    <xf numFmtId="0" fontId="39" fillId="0" borderId="7" applyNumberFormat="0" applyFont="0" applyFill="0" applyAlignment="0" applyProtection="0"/>
    <xf numFmtId="0" fontId="38" fillId="0" borderId="0" applyNumberFormat="0" applyFill="0" applyBorder="0" applyAlignment="0" applyProtection="0"/>
  </cellStyleXfs>
  <cellXfs count="111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13" fillId="0" borderId="0" xfId="0" applyFont="1" applyAlignme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4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0" fillId="0" borderId="0" xfId="0" applyAlignment="1">
      <alignment horizontal="center"/>
    </xf>
    <xf numFmtId="0" fontId="4" fillId="0" borderId="0" xfId="0" applyFont="1">
      <alignment vertical="top"/>
    </xf>
    <xf numFmtId="0" fontId="10" fillId="0" borderId="0" xfId="0" applyFont="1" applyAlignment="1">
      <alignment horizontal="center"/>
    </xf>
    <xf numFmtId="0" fontId="12" fillId="0" borderId="0" xfId="0" applyFont="1">
      <alignment vertical="top"/>
    </xf>
    <xf numFmtId="0" fontId="11" fillId="0" borderId="0" xfId="0" applyFont="1">
      <alignment vertical="top"/>
    </xf>
    <xf numFmtId="0" fontId="7" fillId="0" borderId="0" xfId="0" applyFont="1">
      <alignment vertical="top"/>
    </xf>
    <xf numFmtId="0" fontId="11" fillId="0" borderId="0" xfId="0" applyFont="1" applyAlignment="1">
      <alignment horizontal="center"/>
    </xf>
    <xf numFmtId="22" fontId="10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10" fillId="0" borderId="0" xfId="0" applyFont="1">
      <alignment vertical="top"/>
    </xf>
    <xf numFmtId="0" fontId="10" fillId="0" borderId="0" xfId="0" applyFont="1" applyAlignment="1">
      <alignment horizontal="left" vertical="top"/>
    </xf>
    <xf numFmtId="0" fontId="15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16" fillId="0" borderId="0" xfId="0" applyFont="1" applyAlignme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NumberFormat="1" applyFont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16" fillId="0" borderId="0" xfId="0" applyFont="1">
      <alignment vertical="top"/>
    </xf>
    <xf numFmtId="0" fontId="17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Fill="1">
      <alignment vertical="top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wrapText="1"/>
    </xf>
    <xf numFmtId="0" fontId="16" fillId="0" borderId="0" xfId="0" applyFont="1" applyFill="1" applyAlignment="1">
      <alignment horizontal="left" wrapText="1"/>
    </xf>
    <xf numFmtId="0" fontId="17" fillId="0" borderId="0" xfId="0" applyFont="1" applyFill="1" applyAlignment="1"/>
    <xf numFmtId="0" fontId="16" fillId="0" borderId="0" xfId="0" applyFont="1" applyFill="1" applyAlignme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0" fontId="18" fillId="24" borderId="0" xfId="0" applyFont="1" applyFill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11" fontId="0" fillId="0" borderId="0" xfId="0" applyNumberFormat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14" fillId="0" borderId="10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15" fillId="0" borderId="0" xfId="0" applyFont="1" applyAlignment="1"/>
    <xf numFmtId="14" fontId="9" fillId="0" borderId="0" xfId="0" applyNumberFormat="1" applyFont="1" applyAlignment="1"/>
    <xf numFmtId="0" fontId="9" fillId="0" borderId="0" xfId="0" applyFont="1" applyAlignment="1"/>
    <xf numFmtId="0" fontId="21" fillId="0" borderId="0" xfId="0" applyFont="1" applyAlignment="1"/>
    <xf numFmtId="0" fontId="16" fillId="0" borderId="0" xfId="0" applyFont="1" applyBorder="1" applyAlignment="1"/>
    <xf numFmtId="0" fontId="18" fillId="24" borderId="0" xfId="0" applyFont="1" applyFill="1" applyBorder="1" applyAlignment="1"/>
    <xf numFmtId="0" fontId="0" fillId="0" borderId="0" xfId="0" applyBorder="1" applyAlignment="1"/>
    <xf numFmtId="0" fontId="9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>
      <alignment vertical="top"/>
    </xf>
    <xf numFmtId="0" fontId="0" fillId="0" borderId="22" xfId="0" applyBorder="1" applyAlignment="1">
      <alignment horizontal="center"/>
    </xf>
    <xf numFmtId="0" fontId="0" fillId="0" borderId="23" xfId="0" applyBorder="1">
      <alignment vertical="top"/>
    </xf>
    <xf numFmtId="0" fontId="23" fillId="0" borderId="0" xfId="38" applyAlignment="1" applyProtection="1">
      <alignment horizontal="left"/>
    </xf>
    <xf numFmtId="0" fontId="0" fillId="0" borderId="24" xfId="0" applyBorder="1" applyAlignment="1">
      <alignment horizontal="center"/>
    </xf>
    <xf numFmtId="0" fontId="0" fillId="0" borderId="25" xfId="0" applyBorder="1">
      <alignment vertical="top"/>
    </xf>
    <xf numFmtId="0" fontId="0" fillId="0" borderId="0" xfId="0" quotePrefix="1">
      <alignment vertical="top"/>
    </xf>
    <xf numFmtId="0" fontId="5" fillId="25" borderId="26" xfId="0" applyFont="1" applyFill="1" applyBorder="1" applyAlignment="1">
      <alignment horizontal="left" vertical="top" wrapText="1" indent="1"/>
    </xf>
    <xf numFmtId="0" fontId="5" fillId="25" borderId="26" xfId="0" applyFont="1" applyFill="1" applyBorder="1" applyAlignment="1">
      <alignment horizontal="center" vertical="top" wrapText="1"/>
    </xf>
    <xf numFmtId="0" fontId="5" fillId="25" borderId="26" xfId="0" applyFont="1" applyFill="1" applyBorder="1" applyAlignment="1">
      <alignment horizontal="right" vertical="top" wrapText="1"/>
    </xf>
    <xf numFmtId="0" fontId="23" fillId="25" borderId="26" xfId="38" applyFill="1" applyBorder="1" applyAlignment="1" applyProtection="1">
      <alignment horizontal="right" vertical="top" wrapText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40" fillId="0" borderId="0" xfId="42" applyFont="1" applyAlignment="1">
      <alignment wrapText="1"/>
    </xf>
    <xf numFmtId="0" fontId="40" fillId="0" borderId="0" xfId="42" applyFont="1" applyAlignment="1">
      <alignment horizontal="center" wrapText="1"/>
    </xf>
    <xf numFmtId="0" fontId="40" fillId="0" borderId="0" xfId="42" applyFont="1" applyAlignment="1">
      <alignment horizontal="left" wrapText="1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left"/>
    </xf>
    <xf numFmtId="0" fontId="41" fillId="0" borderId="0" xfId="42" applyFont="1" applyAlignment="1">
      <alignment horizontal="left" vertical="center"/>
    </xf>
    <xf numFmtId="0" fontId="41" fillId="0" borderId="0" xfId="42" applyFont="1" applyAlignment="1">
      <alignment horizontal="center"/>
    </xf>
    <xf numFmtId="0" fontId="42" fillId="0" borderId="0" xfId="42" applyFont="1" applyAlignment="1">
      <alignment horizontal="left"/>
    </xf>
    <xf numFmtId="0" fontId="42" fillId="0" borderId="0" xfId="42" applyFont="1" applyAlignment="1">
      <alignment horizontal="center"/>
    </xf>
    <xf numFmtId="0" fontId="42" fillId="0" borderId="0" xfId="0" applyFont="1" applyAlignment="1"/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42" fillId="0" borderId="0" xfId="42" applyFont="1"/>
    <xf numFmtId="0" fontId="43" fillId="0" borderId="0" xfId="0" applyFont="1" applyAlignment="1">
      <alignment horizontal="left" vertical="center" wrapText="1"/>
    </xf>
    <xf numFmtId="0" fontId="43" fillId="0" borderId="0" xfId="0" applyFont="1" applyAlignment="1">
      <alignment horizontal="center" vertical="center" wrapText="1"/>
    </xf>
    <xf numFmtId="176" fontId="43" fillId="0" borderId="0" xfId="0" applyNumberFormat="1" applyFont="1" applyAlignment="1">
      <alignment vertical="center" wrapText="1"/>
    </xf>
    <xf numFmtId="0" fontId="43" fillId="0" borderId="0" xfId="0" applyFont="1" applyAlignment="1">
      <alignment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SX Gem - O-C Diagr.</a:t>
            </a:r>
          </a:p>
        </c:rich>
      </c:tx>
      <c:layout>
        <c:manualLayout>
          <c:xMode val="edge"/>
          <c:yMode val="edge"/>
          <c:x val="0.369818101095572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90417966844297"/>
          <c:y val="0.20124557739146834"/>
          <c:w val="0.73887745225557244"/>
          <c:h val="0.535622844441908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Active!$F$21:$F$986</c:f>
              <c:numCache>
                <c:formatCode>General</c:formatCode>
                <c:ptCount val="966"/>
                <c:pt idx="0">
                  <c:v>-477</c:v>
                </c:pt>
                <c:pt idx="1">
                  <c:v>-463</c:v>
                </c:pt>
                <c:pt idx="2">
                  <c:v>-270</c:v>
                </c:pt>
                <c:pt idx="3">
                  <c:v>-240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38</c:v>
                </c:pt>
                <c:pt idx="9">
                  <c:v>49</c:v>
                </c:pt>
                <c:pt idx="10">
                  <c:v>60</c:v>
                </c:pt>
                <c:pt idx="11">
                  <c:v>63</c:v>
                </c:pt>
                <c:pt idx="12">
                  <c:v>71</c:v>
                </c:pt>
                <c:pt idx="13">
                  <c:v>6703</c:v>
                </c:pt>
                <c:pt idx="14">
                  <c:v>7172</c:v>
                </c:pt>
                <c:pt idx="15">
                  <c:v>7180</c:v>
                </c:pt>
                <c:pt idx="16">
                  <c:v>7218</c:v>
                </c:pt>
                <c:pt idx="17">
                  <c:v>7278</c:v>
                </c:pt>
                <c:pt idx="18">
                  <c:v>7412</c:v>
                </c:pt>
                <c:pt idx="19">
                  <c:v>7461</c:v>
                </c:pt>
                <c:pt idx="20">
                  <c:v>7477</c:v>
                </c:pt>
                <c:pt idx="21">
                  <c:v>7682</c:v>
                </c:pt>
                <c:pt idx="22">
                  <c:v>7717</c:v>
                </c:pt>
                <c:pt idx="23">
                  <c:v>7761</c:v>
                </c:pt>
                <c:pt idx="24">
                  <c:v>8341</c:v>
                </c:pt>
                <c:pt idx="25">
                  <c:v>8616</c:v>
                </c:pt>
                <c:pt idx="26">
                  <c:v>12340.5</c:v>
                </c:pt>
                <c:pt idx="27">
                  <c:v>12356</c:v>
                </c:pt>
                <c:pt idx="28">
                  <c:v>12623</c:v>
                </c:pt>
                <c:pt idx="29">
                  <c:v>13297</c:v>
                </c:pt>
                <c:pt idx="30">
                  <c:v>13422</c:v>
                </c:pt>
                <c:pt idx="31">
                  <c:v>13438</c:v>
                </c:pt>
                <c:pt idx="32">
                  <c:v>13656</c:v>
                </c:pt>
                <c:pt idx="33">
                  <c:v>14245</c:v>
                </c:pt>
                <c:pt idx="34">
                  <c:v>14245</c:v>
                </c:pt>
                <c:pt idx="35">
                  <c:v>15284.5</c:v>
                </c:pt>
                <c:pt idx="36">
                  <c:v>15303.5</c:v>
                </c:pt>
                <c:pt idx="37">
                  <c:v>16099.5</c:v>
                </c:pt>
                <c:pt idx="38">
                  <c:v>16316.5</c:v>
                </c:pt>
                <c:pt idx="39">
                  <c:v>16319.5</c:v>
                </c:pt>
                <c:pt idx="40">
                  <c:v>16338.5</c:v>
                </c:pt>
                <c:pt idx="41">
                  <c:v>16616.5</c:v>
                </c:pt>
                <c:pt idx="42">
                  <c:v>16856.5</c:v>
                </c:pt>
                <c:pt idx="43">
                  <c:v>17115.5</c:v>
                </c:pt>
                <c:pt idx="44">
                  <c:v>17415.5</c:v>
                </c:pt>
                <c:pt idx="45">
                  <c:v>17443.5</c:v>
                </c:pt>
                <c:pt idx="46">
                  <c:v>17958.5</c:v>
                </c:pt>
                <c:pt idx="47">
                  <c:v>18182.5</c:v>
                </c:pt>
                <c:pt idx="48">
                  <c:v>18705.5</c:v>
                </c:pt>
                <c:pt idx="49">
                  <c:v>18723.5</c:v>
                </c:pt>
                <c:pt idx="50">
                  <c:v>18732.5</c:v>
                </c:pt>
                <c:pt idx="51">
                  <c:v>18958.5</c:v>
                </c:pt>
                <c:pt idx="52">
                  <c:v>18958.5</c:v>
                </c:pt>
                <c:pt idx="53">
                  <c:v>18958.5</c:v>
                </c:pt>
                <c:pt idx="54">
                  <c:v>18969.5</c:v>
                </c:pt>
                <c:pt idx="55">
                  <c:v>18969.5</c:v>
                </c:pt>
                <c:pt idx="56">
                  <c:v>18991.5</c:v>
                </c:pt>
                <c:pt idx="57">
                  <c:v>19015.5</c:v>
                </c:pt>
                <c:pt idx="58">
                  <c:v>19015.5</c:v>
                </c:pt>
                <c:pt idx="59">
                  <c:v>19015.5</c:v>
                </c:pt>
                <c:pt idx="60">
                  <c:v>19043.5</c:v>
                </c:pt>
                <c:pt idx="61">
                  <c:v>19272.5</c:v>
                </c:pt>
                <c:pt idx="62">
                  <c:v>19476.5</c:v>
                </c:pt>
                <c:pt idx="63">
                  <c:v>19476.5</c:v>
                </c:pt>
                <c:pt idx="64">
                  <c:v>19490.5</c:v>
                </c:pt>
                <c:pt idx="65">
                  <c:v>19550.5</c:v>
                </c:pt>
                <c:pt idx="66">
                  <c:v>19819.5</c:v>
                </c:pt>
                <c:pt idx="67">
                  <c:v>20033.5</c:v>
                </c:pt>
                <c:pt idx="68">
                  <c:v>20046.5</c:v>
                </c:pt>
                <c:pt idx="69">
                  <c:v>20054.5</c:v>
                </c:pt>
                <c:pt idx="70">
                  <c:v>20076.5</c:v>
                </c:pt>
                <c:pt idx="71">
                  <c:v>20294.5</c:v>
                </c:pt>
                <c:pt idx="72">
                  <c:v>20612.5</c:v>
                </c:pt>
                <c:pt idx="73">
                  <c:v>21160.5</c:v>
                </c:pt>
                <c:pt idx="74">
                  <c:v>21171.5</c:v>
                </c:pt>
                <c:pt idx="75">
                  <c:v>21171.5</c:v>
                </c:pt>
                <c:pt idx="76">
                  <c:v>21392.5</c:v>
                </c:pt>
                <c:pt idx="77">
                  <c:v>22439.5</c:v>
                </c:pt>
                <c:pt idx="78">
                  <c:v>22469.5</c:v>
                </c:pt>
                <c:pt idx="79">
                  <c:v>22523.5</c:v>
                </c:pt>
                <c:pt idx="80">
                  <c:v>22649.5</c:v>
                </c:pt>
                <c:pt idx="81">
                  <c:v>22760.5</c:v>
                </c:pt>
                <c:pt idx="82">
                  <c:v>22779.5</c:v>
                </c:pt>
                <c:pt idx="83">
                  <c:v>23016.5</c:v>
                </c:pt>
                <c:pt idx="84">
                  <c:v>23017.5</c:v>
                </c:pt>
                <c:pt idx="85">
                  <c:v>23057.5</c:v>
                </c:pt>
                <c:pt idx="86">
                  <c:v>23278.5</c:v>
                </c:pt>
                <c:pt idx="87">
                  <c:v>23286.5</c:v>
                </c:pt>
                <c:pt idx="88">
                  <c:v>23298.5</c:v>
                </c:pt>
                <c:pt idx="89">
                  <c:v>23464.5</c:v>
                </c:pt>
                <c:pt idx="90">
                  <c:v>23584.5</c:v>
                </c:pt>
                <c:pt idx="91">
                  <c:v>23586.5</c:v>
                </c:pt>
                <c:pt idx="92">
                  <c:v>24072.5</c:v>
                </c:pt>
                <c:pt idx="93">
                  <c:v>24347.5</c:v>
                </c:pt>
                <c:pt idx="94">
                  <c:v>24355.5</c:v>
                </c:pt>
                <c:pt idx="95">
                  <c:v>24355.5</c:v>
                </c:pt>
                <c:pt idx="96">
                  <c:v>24355.5</c:v>
                </c:pt>
                <c:pt idx="97">
                  <c:v>24355.5</c:v>
                </c:pt>
                <c:pt idx="98">
                  <c:v>24639</c:v>
                </c:pt>
                <c:pt idx="99">
                  <c:v>24639</c:v>
                </c:pt>
                <c:pt idx="100">
                  <c:v>24649.5</c:v>
                </c:pt>
                <c:pt idx="101">
                  <c:v>24876.5</c:v>
                </c:pt>
                <c:pt idx="102">
                  <c:v>24887.5</c:v>
                </c:pt>
                <c:pt idx="103">
                  <c:v>24933.5</c:v>
                </c:pt>
                <c:pt idx="104">
                  <c:v>24934</c:v>
                </c:pt>
                <c:pt idx="105">
                  <c:v>24934.5</c:v>
                </c:pt>
                <c:pt idx="106">
                  <c:v>24935</c:v>
                </c:pt>
                <c:pt idx="107">
                  <c:v>25342.5</c:v>
                </c:pt>
                <c:pt idx="108">
                  <c:v>25411.5</c:v>
                </c:pt>
                <c:pt idx="109">
                  <c:v>25412.5</c:v>
                </c:pt>
                <c:pt idx="110">
                  <c:v>25669.5</c:v>
                </c:pt>
                <c:pt idx="111">
                  <c:v>25702.5</c:v>
                </c:pt>
                <c:pt idx="112">
                  <c:v>25930.5</c:v>
                </c:pt>
                <c:pt idx="113">
                  <c:v>25930.5</c:v>
                </c:pt>
                <c:pt idx="114">
                  <c:v>25961.5</c:v>
                </c:pt>
                <c:pt idx="115">
                  <c:v>26163.5</c:v>
                </c:pt>
                <c:pt idx="116">
                  <c:v>26191</c:v>
                </c:pt>
                <c:pt idx="117">
                  <c:v>26228.5</c:v>
                </c:pt>
                <c:pt idx="118">
                  <c:v>26422.5</c:v>
                </c:pt>
                <c:pt idx="119">
                  <c:v>26458.5</c:v>
                </c:pt>
                <c:pt idx="120">
                  <c:v>26506.5</c:v>
                </c:pt>
                <c:pt idx="121">
                  <c:v>26506.5</c:v>
                </c:pt>
                <c:pt idx="122">
                  <c:v>26724.5</c:v>
                </c:pt>
                <c:pt idx="123">
                  <c:v>26735.5</c:v>
                </c:pt>
                <c:pt idx="124">
                  <c:v>26743.5</c:v>
                </c:pt>
                <c:pt idx="125">
                  <c:v>26754.5</c:v>
                </c:pt>
                <c:pt idx="126">
                  <c:v>26762.5</c:v>
                </c:pt>
                <c:pt idx="127">
                  <c:v>26940.5</c:v>
                </c:pt>
                <c:pt idx="128">
                  <c:v>26940.5</c:v>
                </c:pt>
                <c:pt idx="129">
                  <c:v>26970.5</c:v>
                </c:pt>
                <c:pt idx="130">
                  <c:v>27021.5</c:v>
                </c:pt>
                <c:pt idx="131">
                  <c:v>27303.5</c:v>
                </c:pt>
                <c:pt idx="132">
                  <c:v>27493.5</c:v>
                </c:pt>
                <c:pt idx="133">
                  <c:v>27493.5</c:v>
                </c:pt>
                <c:pt idx="134">
                  <c:v>27493.5</c:v>
                </c:pt>
                <c:pt idx="135">
                  <c:v>27493.5</c:v>
                </c:pt>
                <c:pt idx="136">
                  <c:v>27531.5</c:v>
                </c:pt>
                <c:pt idx="137">
                  <c:v>27535.5</c:v>
                </c:pt>
                <c:pt idx="138">
                  <c:v>27550.5</c:v>
                </c:pt>
                <c:pt idx="139">
                  <c:v>27550.5</c:v>
                </c:pt>
                <c:pt idx="140">
                  <c:v>27822.5</c:v>
                </c:pt>
                <c:pt idx="141">
                  <c:v>27822.5</c:v>
                </c:pt>
                <c:pt idx="142">
                  <c:v>28081.5</c:v>
                </c:pt>
                <c:pt idx="143">
                  <c:v>28311.5</c:v>
                </c:pt>
                <c:pt idx="144">
                  <c:v>28327.5</c:v>
                </c:pt>
                <c:pt idx="145">
                  <c:v>28570.5</c:v>
                </c:pt>
                <c:pt idx="146">
                  <c:v>28642.5</c:v>
                </c:pt>
                <c:pt idx="147">
                  <c:v>28659.5</c:v>
                </c:pt>
                <c:pt idx="148">
                  <c:v>28867.5</c:v>
                </c:pt>
                <c:pt idx="149">
                  <c:v>29131.5</c:v>
                </c:pt>
                <c:pt idx="150">
                  <c:v>29374.5</c:v>
                </c:pt>
                <c:pt idx="151">
                  <c:v>29466.5</c:v>
                </c:pt>
                <c:pt idx="152">
                  <c:v>29466.5</c:v>
                </c:pt>
                <c:pt idx="153">
                  <c:v>29619.5</c:v>
                </c:pt>
                <c:pt idx="154">
                  <c:v>29638.5</c:v>
                </c:pt>
                <c:pt idx="155">
                  <c:v>29708.5</c:v>
                </c:pt>
              </c:numCache>
            </c:numRef>
          </c:xVal>
          <c:yVal>
            <c:numRef>
              <c:f>Active!$H$21:$H$986</c:f>
              <c:numCache>
                <c:formatCode>General</c:formatCode>
                <c:ptCount val="966"/>
                <c:pt idx="0">
                  <c:v>1.1501975259307073E-2</c:v>
                </c:pt>
                <c:pt idx="1">
                  <c:v>-2.4810451683151769E-2</c:v>
                </c:pt>
                <c:pt idx="2">
                  <c:v>-3.2546051737881498E-2</c:v>
                </c:pt>
                <c:pt idx="3">
                  <c:v>1.1070176231442019E-2</c:v>
                </c:pt>
                <c:pt idx="4">
                  <c:v>-2.9928654919785913E-2</c:v>
                </c:pt>
                <c:pt idx="5">
                  <c:v>-1.0000000002037268E-2</c:v>
                </c:pt>
                <c:pt idx="6">
                  <c:v>0</c:v>
                </c:pt>
                <c:pt idx="7">
                  <c:v>-4.5674049746594392E-2</c:v>
                </c:pt>
                <c:pt idx="8">
                  <c:v>3.8580555428779917E-2</c:v>
                </c:pt>
                <c:pt idx="9">
                  <c:v>2.9065056842227932E-3</c:v>
                </c:pt>
                <c:pt idx="10">
                  <c:v>-3.276754406033433E-2</c:v>
                </c:pt>
                <c:pt idx="11">
                  <c:v>1.6594078741036355E-2</c:v>
                </c:pt>
                <c:pt idx="12">
                  <c:v>-5.8441593802854186E-2</c:v>
                </c:pt>
                <c:pt idx="13">
                  <c:v>3.4985869631782407E-2</c:v>
                </c:pt>
                <c:pt idx="14">
                  <c:v>-2.7480433091113809E-2</c:v>
                </c:pt>
                <c:pt idx="15">
                  <c:v>-4.3516105633898405E-2</c:v>
                </c:pt>
                <c:pt idx="16">
                  <c:v>-2.1935550204943866E-2</c:v>
                </c:pt>
                <c:pt idx="17">
                  <c:v>-8.3703094260272337E-2</c:v>
                </c:pt>
                <c:pt idx="18">
                  <c:v>4.4493906752904877E-3</c:v>
                </c:pt>
                <c:pt idx="19">
                  <c:v>9.3558963599207345E-3</c:v>
                </c:pt>
                <c:pt idx="20">
                  <c:v>-7.7715448722301517E-2</c:v>
                </c:pt>
                <c:pt idx="21">
                  <c:v>-1.1004557585692964E-2</c:v>
                </c:pt>
                <c:pt idx="22">
                  <c:v>-1.5785624953423394E-2</c:v>
                </c:pt>
                <c:pt idx="23">
                  <c:v>-3.1481823927606456E-2</c:v>
                </c:pt>
                <c:pt idx="24">
                  <c:v>4.431916844623629E-3</c:v>
                </c:pt>
                <c:pt idx="25">
                  <c:v>1.4580673239834141E-2</c:v>
                </c:pt>
                <c:pt idx="26">
                  <c:v>9.3035375830368139E-2</c:v>
                </c:pt>
                <c:pt idx="27">
                  <c:v>-4.2596239713020623E-2</c:v>
                </c:pt>
                <c:pt idx="28">
                  <c:v>-4.7411810774065088E-2</c:v>
                </c:pt>
                <c:pt idx="29">
                  <c:v>-6.7167222361604217E-2</c:v>
                </c:pt>
                <c:pt idx="30">
                  <c:v>-3.3099605818279088E-2</c:v>
                </c:pt>
                <c:pt idx="31">
                  <c:v>-5.6170950905652717E-2</c:v>
                </c:pt>
                <c:pt idx="32">
                  <c:v>-5.4893027641810477E-2</c:v>
                </c:pt>
                <c:pt idx="33">
                  <c:v>-4.9894418487383518E-2</c:v>
                </c:pt>
                <c:pt idx="34">
                  <c:v>-4.5894418486568611E-2</c:v>
                </c:pt>
                <c:pt idx="37">
                  <c:v>-0.75585125941870501</c:v>
                </c:pt>
                <c:pt idx="38">
                  <c:v>-0.69869387709331932</c:v>
                </c:pt>
                <c:pt idx="39">
                  <c:v>-0.71333225430134917</c:v>
                </c:pt>
                <c:pt idx="43">
                  <c:v>-0.73738167213014094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9D-4975-8C9D-7B2FBF6D1D18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Active!$D$21:$D$986</c:f>
                <c:numCache>
                  <c:formatCode>General</c:formatCode>
                  <c:ptCount val="9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61">
                    <c:v>0</c:v>
                  </c:pt>
                  <c:pt idx="77">
                    <c:v>0</c:v>
                  </c:pt>
                  <c:pt idx="79">
                    <c:v>6.0000000000000001E-3</c:v>
                  </c:pt>
                  <c:pt idx="80">
                    <c:v>0</c:v>
                  </c:pt>
                  <c:pt idx="81">
                    <c:v>5.0000000000000001E-3</c:v>
                  </c:pt>
                  <c:pt idx="82">
                    <c:v>4.0000000000000001E-3</c:v>
                  </c:pt>
                  <c:pt idx="83">
                    <c:v>0</c:v>
                  </c:pt>
                  <c:pt idx="85">
                    <c:v>5.0000000000000001E-3</c:v>
                  </c:pt>
                  <c:pt idx="86">
                    <c:v>0</c:v>
                  </c:pt>
                  <c:pt idx="87">
                    <c:v>8.0000000000000002E-3</c:v>
                  </c:pt>
                  <c:pt idx="88">
                    <c:v>0</c:v>
                  </c:pt>
                  <c:pt idx="89">
                    <c:v>0.01</c:v>
                  </c:pt>
                  <c:pt idx="90">
                    <c:v>0</c:v>
                  </c:pt>
                  <c:pt idx="91">
                    <c:v>8.0000000000000004E-4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6.0000000000000002E-5</c:v>
                  </c:pt>
                  <c:pt idx="100">
                    <c:v>6.0000000000000001E-3</c:v>
                  </c:pt>
                  <c:pt idx="101">
                    <c:v>0</c:v>
                  </c:pt>
                  <c:pt idx="102">
                    <c:v>1E-4</c:v>
                  </c:pt>
                  <c:pt idx="103">
                    <c:v>0</c:v>
                  </c:pt>
                  <c:pt idx="104">
                    <c:v>1E-3</c:v>
                  </c:pt>
                  <c:pt idx="105">
                    <c:v>2E-3</c:v>
                  </c:pt>
                  <c:pt idx="106">
                    <c:v>0</c:v>
                  </c:pt>
                  <c:pt idx="107">
                    <c:v>1.1000000000000001E-3</c:v>
                  </c:pt>
                  <c:pt idx="108">
                    <c:v>0</c:v>
                  </c:pt>
                  <c:pt idx="109">
                    <c:v>2.0000000000000001E-4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2.0000000000000001E-4</c:v>
                  </c:pt>
                  <c:pt idx="115">
                    <c:v>1E-4</c:v>
                  </c:pt>
                  <c:pt idx="116">
                    <c:v>2.3999999999999998E-3</c:v>
                  </c:pt>
                  <c:pt idx="117">
                    <c:v>5.9999999999999995E-4</c:v>
                  </c:pt>
                  <c:pt idx="118">
                    <c:v>2.0000000000000001E-4</c:v>
                  </c:pt>
                  <c:pt idx="119">
                    <c:v>0</c:v>
                  </c:pt>
                  <c:pt idx="120">
                    <c:v>1E-4</c:v>
                  </c:pt>
                  <c:pt idx="121">
                    <c:v>1E-4</c:v>
                  </c:pt>
                  <c:pt idx="122">
                    <c:v>4.0000000000000002E-4</c:v>
                  </c:pt>
                  <c:pt idx="123">
                    <c:v>2.0000000000000001E-4</c:v>
                  </c:pt>
                  <c:pt idx="124">
                    <c:v>2.9999999999999997E-4</c:v>
                  </c:pt>
                  <c:pt idx="125">
                    <c:v>4.0000000000000002E-4</c:v>
                  </c:pt>
                  <c:pt idx="126">
                    <c:v>2.9999999999999997E-4</c:v>
                  </c:pt>
                  <c:pt idx="127">
                    <c:v>4.0000000000000002E-4</c:v>
                  </c:pt>
                  <c:pt idx="128">
                    <c:v>4.0000000000000002E-4</c:v>
                  </c:pt>
                  <c:pt idx="129">
                    <c:v>2.0000000000000001E-4</c:v>
                  </c:pt>
                  <c:pt idx="130">
                    <c:v>2.9999999999999997E-4</c:v>
                  </c:pt>
                  <c:pt idx="131">
                    <c:v>0</c:v>
                  </c:pt>
                  <c:pt idx="132">
                    <c:v>5.0000000000000001E-4</c:v>
                  </c:pt>
                  <c:pt idx="133">
                    <c:v>5.0000000000000001E-4</c:v>
                  </c:pt>
                  <c:pt idx="134">
                    <c:v>2.0000000000000001E-4</c:v>
                  </c:pt>
                  <c:pt idx="135">
                    <c:v>2.0000000000000001E-4</c:v>
                  </c:pt>
                  <c:pt idx="136">
                    <c:v>2E-3</c:v>
                  </c:pt>
                  <c:pt idx="137">
                    <c:v>0</c:v>
                  </c:pt>
                  <c:pt idx="138">
                    <c:v>2.9999999999999997E-4</c:v>
                  </c:pt>
                  <c:pt idx="139">
                    <c:v>2.9999999999999997E-4</c:v>
                  </c:pt>
                  <c:pt idx="140">
                    <c:v>2.3999999999999998E-3</c:v>
                  </c:pt>
                  <c:pt idx="141">
                    <c:v>2.3999999999999998E-3</c:v>
                  </c:pt>
                  <c:pt idx="142">
                    <c:v>1.2999999999999999E-3</c:v>
                  </c:pt>
                  <c:pt idx="143">
                    <c:v>1E-4</c:v>
                  </c:pt>
                  <c:pt idx="144">
                    <c:v>2.0000000000000001E-4</c:v>
                  </c:pt>
                  <c:pt idx="145">
                    <c:v>1E-4</c:v>
                  </c:pt>
                  <c:pt idx="146">
                    <c:v>4.0000000000000002E-4</c:v>
                  </c:pt>
                  <c:pt idx="147">
                    <c:v>1E-4</c:v>
                  </c:pt>
                  <c:pt idx="148">
                    <c:v>1E-4</c:v>
                  </c:pt>
                  <c:pt idx="149">
                    <c:v>2.0000000000000001E-4</c:v>
                  </c:pt>
                  <c:pt idx="150">
                    <c:v>1E-4</c:v>
                  </c:pt>
                  <c:pt idx="151">
                    <c:v>2.9999999999999997E-4</c:v>
                  </c:pt>
                  <c:pt idx="152">
                    <c:v>1E-4</c:v>
                  </c:pt>
                  <c:pt idx="153">
                    <c:v>5.9999999999999995E-4</c:v>
                  </c:pt>
                  <c:pt idx="154">
                    <c:v>5.9999999999999995E-4</c:v>
                  </c:pt>
                  <c:pt idx="155">
                    <c:v>1E-4</c:v>
                  </c:pt>
                </c:numCache>
              </c:numRef>
            </c:plus>
            <c:minus>
              <c:numRef>
                <c:f>Active!$D$21:$D$986</c:f>
                <c:numCache>
                  <c:formatCode>General</c:formatCode>
                  <c:ptCount val="9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61">
                    <c:v>0</c:v>
                  </c:pt>
                  <c:pt idx="77">
                    <c:v>0</c:v>
                  </c:pt>
                  <c:pt idx="79">
                    <c:v>6.0000000000000001E-3</c:v>
                  </c:pt>
                  <c:pt idx="80">
                    <c:v>0</c:v>
                  </c:pt>
                  <c:pt idx="81">
                    <c:v>5.0000000000000001E-3</c:v>
                  </c:pt>
                  <c:pt idx="82">
                    <c:v>4.0000000000000001E-3</c:v>
                  </c:pt>
                  <c:pt idx="83">
                    <c:v>0</c:v>
                  </c:pt>
                  <c:pt idx="85">
                    <c:v>5.0000000000000001E-3</c:v>
                  </c:pt>
                  <c:pt idx="86">
                    <c:v>0</c:v>
                  </c:pt>
                  <c:pt idx="87">
                    <c:v>8.0000000000000002E-3</c:v>
                  </c:pt>
                  <c:pt idx="88">
                    <c:v>0</c:v>
                  </c:pt>
                  <c:pt idx="89">
                    <c:v>0.01</c:v>
                  </c:pt>
                  <c:pt idx="90">
                    <c:v>0</c:v>
                  </c:pt>
                  <c:pt idx="91">
                    <c:v>8.0000000000000004E-4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6.0000000000000002E-5</c:v>
                  </c:pt>
                  <c:pt idx="100">
                    <c:v>6.0000000000000001E-3</c:v>
                  </c:pt>
                  <c:pt idx="101">
                    <c:v>0</c:v>
                  </c:pt>
                  <c:pt idx="102">
                    <c:v>1E-4</c:v>
                  </c:pt>
                  <c:pt idx="103">
                    <c:v>0</c:v>
                  </c:pt>
                  <c:pt idx="104">
                    <c:v>1E-3</c:v>
                  </c:pt>
                  <c:pt idx="105">
                    <c:v>2E-3</c:v>
                  </c:pt>
                  <c:pt idx="106">
                    <c:v>0</c:v>
                  </c:pt>
                  <c:pt idx="107">
                    <c:v>1.1000000000000001E-3</c:v>
                  </c:pt>
                  <c:pt idx="108">
                    <c:v>0</c:v>
                  </c:pt>
                  <c:pt idx="109">
                    <c:v>2.0000000000000001E-4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2.0000000000000001E-4</c:v>
                  </c:pt>
                  <c:pt idx="115">
                    <c:v>1E-4</c:v>
                  </c:pt>
                  <c:pt idx="116">
                    <c:v>2.3999999999999998E-3</c:v>
                  </c:pt>
                  <c:pt idx="117">
                    <c:v>5.9999999999999995E-4</c:v>
                  </c:pt>
                  <c:pt idx="118">
                    <c:v>2.0000000000000001E-4</c:v>
                  </c:pt>
                  <c:pt idx="119">
                    <c:v>0</c:v>
                  </c:pt>
                  <c:pt idx="120">
                    <c:v>1E-4</c:v>
                  </c:pt>
                  <c:pt idx="121">
                    <c:v>1E-4</c:v>
                  </c:pt>
                  <c:pt idx="122">
                    <c:v>4.0000000000000002E-4</c:v>
                  </c:pt>
                  <c:pt idx="123">
                    <c:v>2.0000000000000001E-4</c:v>
                  </c:pt>
                  <c:pt idx="124">
                    <c:v>2.9999999999999997E-4</c:v>
                  </c:pt>
                  <c:pt idx="125">
                    <c:v>4.0000000000000002E-4</c:v>
                  </c:pt>
                  <c:pt idx="126">
                    <c:v>2.9999999999999997E-4</c:v>
                  </c:pt>
                  <c:pt idx="127">
                    <c:v>4.0000000000000002E-4</c:v>
                  </c:pt>
                  <c:pt idx="128">
                    <c:v>4.0000000000000002E-4</c:v>
                  </c:pt>
                  <c:pt idx="129">
                    <c:v>2.0000000000000001E-4</c:v>
                  </c:pt>
                  <c:pt idx="130">
                    <c:v>2.9999999999999997E-4</c:v>
                  </c:pt>
                  <c:pt idx="131">
                    <c:v>0</c:v>
                  </c:pt>
                  <c:pt idx="132">
                    <c:v>5.0000000000000001E-4</c:v>
                  </c:pt>
                  <c:pt idx="133">
                    <c:v>5.0000000000000001E-4</c:v>
                  </c:pt>
                  <c:pt idx="134">
                    <c:v>2.0000000000000001E-4</c:v>
                  </c:pt>
                  <c:pt idx="135">
                    <c:v>2.0000000000000001E-4</c:v>
                  </c:pt>
                  <c:pt idx="136">
                    <c:v>2E-3</c:v>
                  </c:pt>
                  <c:pt idx="137">
                    <c:v>0</c:v>
                  </c:pt>
                  <c:pt idx="138">
                    <c:v>2.9999999999999997E-4</c:v>
                  </c:pt>
                  <c:pt idx="139">
                    <c:v>2.9999999999999997E-4</c:v>
                  </c:pt>
                  <c:pt idx="140">
                    <c:v>2.3999999999999998E-3</c:v>
                  </c:pt>
                  <c:pt idx="141">
                    <c:v>2.3999999999999998E-3</c:v>
                  </c:pt>
                  <c:pt idx="142">
                    <c:v>1.2999999999999999E-3</c:v>
                  </c:pt>
                  <c:pt idx="143">
                    <c:v>1E-4</c:v>
                  </c:pt>
                  <c:pt idx="144">
                    <c:v>2.0000000000000001E-4</c:v>
                  </c:pt>
                  <c:pt idx="145">
                    <c:v>1E-4</c:v>
                  </c:pt>
                  <c:pt idx="146">
                    <c:v>4.0000000000000002E-4</c:v>
                  </c:pt>
                  <c:pt idx="147">
                    <c:v>1E-4</c:v>
                  </c:pt>
                  <c:pt idx="148">
                    <c:v>1E-4</c:v>
                  </c:pt>
                  <c:pt idx="149">
                    <c:v>2.0000000000000001E-4</c:v>
                  </c:pt>
                  <c:pt idx="150">
                    <c:v>1E-4</c:v>
                  </c:pt>
                  <c:pt idx="151">
                    <c:v>2.9999999999999997E-4</c:v>
                  </c:pt>
                  <c:pt idx="152">
                    <c:v>1E-4</c:v>
                  </c:pt>
                  <c:pt idx="153">
                    <c:v>5.9999999999999995E-4</c:v>
                  </c:pt>
                  <c:pt idx="154">
                    <c:v>5.9999999999999995E-4</c:v>
                  </c:pt>
                  <c:pt idx="155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-477</c:v>
                </c:pt>
                <c:pt idx="1">
                  <c:v>-463</c:v>
                </c:pt>
                <c:pt idx="2">
                  <c:v>-270</c:v>
                </c:pt>
                <c:pt idx="3">
                  <c:v>-240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38</c:v>
                </c:pt>
                <c:pt idx="9">
                  <c:v>49</c:v>
                </c:pt>
                <c:pt idx="10">
                  <c:v>60</c:v>
                </c:pt>
                <c:pt idx="11">
                  <c:v>63</c:v>
                </c:pt>
                <c:pt idx="12">
                  <c:v>71</c:v>
                </c:pt>
                <c:pt idx="13">
                  <c:v>6703</c:v>
                </c:pt>
                <c:pt idx="14">
                  <c:v>7172</c:v>
                </c:pt>
                <c:pt idx="15">
                  <c:v>7180</c:v>
                </c:pt>
                <c:pt idx="16">
                  <c:v>7218</c:v>
                </c:pt>
                <c:pt idx="17">
                  <c:v>7278</c:v>
                </c:pt>
                <c:pt idx="18">
                  <c:v>7412</c:v>
                </c:pt>
                <c:pt idx="19">
                  <c:v>7461</c:v>
                </c:pt>
                <c:pt idx="20">
                  <c:v>7477</c:v>
                </c:pt>
                <c:pt idx="21">
                  <c:v>7682</c:v>
                </c:pt>
                <c:pt idx="22">
                  <c:v>7717</c:v>
                </c:pt>
                <c:pt idx="23">
                  <c:v>7761</c:v>
                </c:pt>
                <c:pt idx="24">
                  <c:v>8341</c:v>
                </c:pt>
                <c:pt idx="25">
                  <c:v>8616</c:v>
                </c:pt>
                <c:pt idx="26">
                  <c:v>12340.5</c:v>
                </c:pt>
                <c:pt idx="27">
                  <c:v>12356</c:v>
                </c:pt>
                <c:pt idx="28">
                  <c:v>12623</c:v>
                </c:pt>
                <c:pt idx="29">
                  <c:v>13297</c:v>
                </c:pt>
                <c:pt idx="30">
                  <c:v>13422</c:v>
                </c:pt>
                <c:pt idx="31">
                  <c:v>13438</c:v>
                </c:pt>
                <c:pt idx="32">
                  <c:v>13656</c:v>
                </c:pt>
                <c:pt idx="33">
                  <c:v>14245</c:v>
                </c:pt>
                <c:pt idx="34">
                  <c:v>14245</c:v>
                </c:pt>
                <c:pt idx="35">
                  <c:v>15284.5</c:v>
                </c:pt>
                <c:pt idx="36">
                  <c:v>15303.5</c:v>
                </c:pt>
                <c:pt idx="37">
                  <c:v>16099.5</c:v>
                </c:pt>
                <c:pt idx="38">
                  <c:v>16316.5</c:v>
                </c:pt>
                <c:pt idx="39">
                  <c:v>16319.5</c:v>
                </c:pt>
                <c:pt idx="40">
                  <c:v>16338.5</c:v>
                </c:pt>
                <c:pt idx="41">
                  <c:v>16616.5</c:v>
                </c:pt>
                <c:pt idx="42">
                  <c:v>16856.5</c:v>
                </c:pt>
                <c:pt idx="43">
                  <c:v>17115.5</c:v>
                </c:pt>
                <c:pt idx="44">
                  <c:v>17415.5</c:v>
                </c:pt>
                <c:pt idx="45">
                  <c:v>17443.5</c:v>
                </c:pt>
                <c:pt idx="46">
                  <c:v>17958.5</c:v>
                </c:pt>
                <c:pt idx="47">
                  <c:v>18182.5</c:v>
                </c:pt>
                <c:pt idx="48">
                  <c:v>18705.5</c:v>
                </c:pt>
                <c:pt idx="49">
                  <c:v>18723.5</c:v>
                </c:pt>
                <c:pt idx="50">
                  <c:v>18732.5</c:v>
                </c:pt>
                <c:pt idx="51">
                  <c:v>18958.5</c:v>
                </c:pt>
                <c:pt idx="52">
                  <c:v>18958.5</c:v>
                </c:pt>
                <c:pt idx="53">
                  <c:v>18958.5</c:v>
                </c:pt>
                <c:pt idx="54">
                  <c:v>18969.5</c:v>
                </c:pt>
                <c:pt idx="55">
                  <c:v>18969.5</c:v>
                </c:pt>
                <c:pt idx="56">
                  <c:v>18991.5</c:v>
                </c:pt>
                <c:pt idx="57">
                  <c:v>19015.5</c:v>
                </c:pt>
                <c:pt idx="58">
                  <c:v>19015.5</c:v>
                </c:pt>
                <c:pt idx="59">
                  <c:v>19015.5</c:v>
                </c:pt>
                <c:pt idx="60">
                  <c:v>19043.5</c:v>
                </c:pt>
                <c:pt idx="61">
                  <c:v>19272.5</c:v>
                </c:pt>
                <c:pt idx="62">
                  <c:v>19476.5</c:v>
                </c:pt>
                <c:pt idx="63">
                  <c:v>19476.5</c:v>
                </c:pt>
                <c:pt idx="64">
                  <c:v>19490.5</c:v>
                </c:pt>
                <c:pt idx="65">
                  <c:v>19550.5</c:v>
                </c:pt>
                <c:pt idx="66">
                  <c:v>19819.5</c:v>
                </c:pt>
                <c:pt idx="67">
                  <c:v>20033.5</c:v>
                </c:pt>
                <c:pt idx="68">
                  <c:v>20046.5</c:v>
                </c:pt>
                <c:pt idx="69">
                  <c:v>20054.5</c:v>
                </c:pt>
                <c:pt idx="70">
                  <c:v>20076.5</c:v>
                </c:pt>
                <c:pt idx="71">
                  <c:v>20294.5</c:v>
                </c:pt>
                <c:pt idx="72">
                  <c:v>20612.5</c:v>
                </c:pt>
                <c:pt idx="73">
                  <c:v>21160.5</c:v>
                </c:pt>
                <c:pt idx="74">
                  <c:v>21171.5</c:v>
                </c:pt>
                <c:pt idx="75">
                  <c:v>21171.5</c:v>
                </c:pt>
                <c:pt idx="76">
                  <c:v>21392.5</c:v>
                </c:pt>
                <c:pt idx="77">
                  <c:v>22439.5</c:v>
                </c:pt>
                <c:pt idx="78">
                  <c:v>22469.5</c:v>
                </c:pt>
                <c:pt idx="79">
                  <c:v>22523.5</c:v>
                </c:pt>
                <c:pt idx="80">
                  <c:v>22649.5</c:v>
                </c:pt>
                <c:pt idx="81">
                  <c:v>22760.5</c:v>
                </c:pt>
                <c:pt idx="82">
                  <c:v>22779.5</c:v>
                </c:pt>
                <c:pt idx="83">
                  <c:v>23016.5</c:v>
                </c:pt>
                <c:pt idx="84">
                  <c:v>23017.5</c:v>
                </c:pt>
                <c:pt idx="85">
                  <c:v>23057.5</c:v>
                </c:pt>
                <c:pt idx="86">
                  <c:v>23278.5</c:v>
                </c:pt>
                <c:pt idx="87">
                  <c:v>23286.5</c:v>
                </c:pt>
                <c:pt idx="88">
                  <c:v>23298.5</c:v>
                </c:pt>
                <c:pt idx="89">
                  <c:v>23464.5</c:v>
                </c:pt>
                <c:pt idx="90">
                  <c:v>23584.5</c:v>
                </c:pt>
                <c:pt idx="91">
                  <c:v>23586.5</c:v>
                </c:pt>
                <c:pt idx="92">
                  <c:v>24072.5</c:v>
                </c:pt>
                <c:pt idx="93">
                  <c:v>24347.5</c:v>
                </c:pt>
                <c:pt idx="94">
                  <c:v>24355.5</c:v>
                </c:pt>
                <c:pt idx="95">
                  <c:v>24355.5</c:v>
                </c:pt>
                <c:pt idx="96">
                  <c:v>24355.5</c:v>
                </c:pt>
                <c:pt idx="97">
                  <c:v>24355.5</c:v>
                </c:pt>
                <c:pt idx="98">
                  <c:v>24639</c:v>
                </c:pt>
                <c:pt idx="99">
                  <c:v>24639</c:v>
                </c:pt>
                <c:pt idx="100">
                  <c:v>24649.5</c:v>
                </c:pt>
                <c:pt idx="101">
                  <c:v>24876.5</c:v>
                </c:pt>
                <c:pt idx="102">
                  <c:v>24887.5</c:v>
                </c:pt>
                <c:pt idx="103">
                  <c:v>24933.5</c:v>
                </c:pt>
                <c:pt idx="104">
                  <c:v>24934</c:v>
                </c:pt>
                <c:pt idx="105">
                  <c:v>24934.5</c:v>
                </c:pt>
                <c:pt idx="106">
                  <c:v>24935</c:v>
                </c:pt>
                <c:pt idx="107">
                  <c:v>25342.5</c:v>
                </c:pt>
                <c:pt idx="108">
                  <c:v>25411.5</c:v>
                </c:pt>
                <c:pt idx="109">
                  <c:v>25412.5</c:v>
                </c:pt>
                <c:pt idx="110">
                  <c:v>25669.5</c:v>
                </c:pt>
                <c:pt idx="111">
                  <c:v>25702.5</c:v>
                </c:pt>
                <c:pt idx="112">
                  <c:v>25930.5</c:v>
                </c:pt>
                <c:pt idx="113">
                  <c:v>25930.5</c:v>
                </c:pt>
                <c:pt idx="114">
                  <c:v>25961.5</c:v>
                </c:pt>
                <c:pt idx="115">
                  <c:v>26163.5</c:v>
                </c:pt>
                <c:pt idx="116">
                  <c:v>26191</c:v>
                </c:pt>
                <c:pt idx="117">
                  <c:v>26228.5</c:v>
                </c:pt>
                <c:pt idx="118">
                  <c:v>26422.5</c:v>
                </c:pt>
                <c:pt idx="119">
                  <c:v>26458.5</c:v>
                </c:pt>
                <c:pt idx="120">
                  <c:v>26506.5</c:v>
                </c:pt>
                <c:pt idx="121">
                  <c:v>26506.5</c:v>
                </c:pt>
                <c:pt idx="122">
                  <c:v>26724.5</c:v>
                </c:pt>
                <c:pt idx="123">
                  <c:v>26735.5</c:v>
                </c:pt>
                <c:pt idx="124">
                  <c:v>26743.5</c:v>
                </c:pt>
                <c:pt idx="125">
                  <c:v>26754.5</c:v>
                </c:pt>
                <c:pt idx="126">
                  <c:v>26762.5</c:v>
                </c:pt>
                <c:pt idx="127">
                  <c:v>26940.5</c:v>
                </c:pt>
                <c:pt idx="128">
                  <c:v>26940.5</c:v>
                </c:pt>
                <c:pt idx="129">
                  <c:v>26970.5</c:v>
                </c:pt>
                <c:pt idx="130">
                  <c:v>27021.5</c:v>
                </c:pt>
                <c:pt idx="131">
                  <c:v>27303.5</c:v>
                </c:pt>
                <c:pt idx="132">
                  <c:v>27493.5</c:v>
                </c:pt>
                <c:pt idx="133">
                  <c:v>27493.5</c:v>
                </c:pt>
                <c:pt idx="134">
                  <c:v>27493.5</c:v>
                </c:pt>
                <c:pt idx="135">
                  <c:v>27493.5</c:v>
                </c:pt>
                <c:pt idx="136">
                  <c:v>27531.5</c:v>
                </c:pt>
                <c:pt idx="137">
                  <c:v>27535.5</c:v>
                </c:pt>
                <c:pt idx="138">
                  <c:v>27550.5</c:v>
                </c:pt>
                <c:pt idx="139">
                  <c:v>27550.5</c:v>
                </c:pt>
                <c:pt idx="140">
                  <c:v>27822.5</c:v>
                </c:pt>
                <c:pt idx="141">
                  <c:v>27822.5</c:v>
                </c:pt>
                <c:pt idx="142">
                  <c:v>28081.5</c:v>
                </c:pt>
                <c:pt idx="143">
                  <c:v>28311.5</c:v>
                </c:pt>
                <c:pt idx="144">
                  <c:v>28327.5</c:v>
                </c:pt>
                <c:pt idx="145">
                  <c:v>28570.5</c:v>
                </c:pt>
                <c:pt idx="146">
                  <c:v>28642.5</c:v>
                </c:pt>
                <c:pt idx="147">
                  <c:v>28659.5</c:v>
                </c:pt>
                <c:pt idx="148">
                  <c:v>28867.5</c:v>
                </c:pt>
                <c:pt idx="149">
                  <c:v>29131.5</c:v>
                </c:pt>
                <c:pt idx="150">
                  <c:v>29374.5</c:v>
                </c:pt>
                <c:pt idx="151">
                  <c:v>29466.5</c:v>
                </c:pt>
                <c:pt idx="152">
                  <c:v>29466.5</c:v>
                </c:pt>
                <c:pt idx="153">
                  <c:v>29619.5</c:v>
                </c:pt>
                <c:pt idx="154">
                  <c:v>29638.5</c:v>
                </c:pt>
                <c:pt idx="155">
                  <c:v>29708.5</c:v>
                </c:pt>
              </c:numCache>
            </c:numRef>
          </c:xVal>
          <c:yVal>
            <c:numRef>
              <c:f>Active!$I$21:$I$986</c:f>
              <c:numCache>
                <c:formatCode>General</c:formatCode>
                <c:ptCount val="966"/>
                <c:pt idx="35">
                  <c:v>-0.73209211928769946</c:v>
                </c:pt>
                <c:pt idx="36">
                  <c:v>-0.73280184157920303</c:v>
                </c:pt>
                <c:pt idx="40">
                  <c:v>-0.7260419765880215</c:v>
                </c:pt>
                <c:pt idx="41">
                  <c:v>-0.73553159738366958</c:v>
                </c:pt>
                <c:pt idx="42">
                  <c:v>-0.73760177361691603</c:v>
                </c:pt>
                <c:pt idx="44">
                  <c:v>-0.75721939242794178</c:v>
                </c:pt>
                <c:pt idx="45">
                  <c:v>-0.76084424631699221</c:v>
                </c:pt>
                <c:pt idx="46">
                  <c:v>-0.7537656661515939</c:v>
                </c:pt>
                <c:pt idx="47">
                  <c:v>-0.76476449730398599</c:v>
                </c:pt>
                <c:pt idx="48">
                  <c:v>-0.77072158967348514</c:v>
                </c:pt>
                <c:pt idx="49">
                  <c:v>-0.77755185288697248</c:v>
                </c:pt>
                <c:pt idx="50">
                  <c:v>-0.76646698450349504</c:v>
                </c:pt>
                <c:pt idx="51">
                  <c:v>-0.78122473378607538</c:v>
                </c:pt>
                <c:pt idx="52">
                  <c:v>-0.77622473378141876</c:v>
                </c:pt>
                <c:pt idx="53">
                  <c:v>-0.77022473378747236</c:v>
                </c:pt>
                <c:pt idx="54">
                  <c:v>-0.77489878353662789</c:v>
                </c:pt>
                <c:pt idx="55">
                  <c:v>-0.77189878353965469</c:v>
                </c:pt>
                <c:pt idx="56">
                  <c:v>-0.78324688301654533</c:v>
                </c:pt>
                <c:pt idx="57">
                  <c:v>-0.7763539006409701</c:v>
                </c:pt>
                <c:pt idx="58">
                  <c:v>-0.77135390064358944</c:v>
                </c:pt>
                <c:pt idx="59">
                  <c:v>-0.77135390064358944</c:v>
                </c:pt>
                <c:pt idx="60">
                  <c:v>-0.78697875453508459</c:v>
                </c:pt>
                <c:pt idx="61">
                  <c:v>-0.77437488102441421</c:v>
                </c:pt>
                <c:pt idx="62">
                  <c:v>-0.79378453081881162</c:v>
                </c:pt>
                <c:pt idx="63">
                  <c:v>-0.78078453081980115</c:v>
                </c:pt>
                <c:pt idx="64">
                  <c:v>-0.77109695777471643</c:v>
                </c:pt>
                <c:pt idx="65">
                  <c:v>-0.79786450183019042</c:v>
                </c:pt>
                <c:pt idx="66">
                  <c:v>-0.77843899102299474</c:v>
                </c:pt>
                <c:pt idx="67">
                  <c:v>-0.79264323149254778</c:v>
                </c:pt>
                <c:pt idx="68">
                  <c:v>-0.7860761993797496</c:v>
                </c:pt>
                <c:pt idx="69">
                  <c:v>-0.78111187191825593</c:v>
                </c:pt>
                <c:pt idx="70">
                  <c:v>-0.79345997140626423</c:v>
                </c:pt>
                <c:pt idx="71">
                  <c:v>-0.77618204815371428</c:v>
                </c:pt>
                <c:pt idx="72">
                  <c:v>-0.78085003166052047</c:v>
                </c:pt>
                <c:pt idx="73">
                  <c:v>-0.79279360071814153</c:v>
                </c:pt>
                <c:pt idx="75">
                  <c:v>-0.77746765047049848</c:v>
                </c:pt>
                <c:pt idx="76">
                  <c:v>-0.7648281044093892</c:v>
                </c:pt>
                <c:pt idx="77">
                  <c:v>-0.7816217482322827</c:v>
                </c:pt>
                <c:pt idx="78">
                  <c:v>-0.78700552025838988</c:v>
                </c:pt>
                <c:pt idx="79">
                  <c:v>-0.79149630991014419</c:v>
                </c:pt>
                <c:pt idx="80">
                  <c:v>-0.78630815243377583</c:v>
                </c:pt>
                <c:pt idx="81">
                  <c:v>-0.78992810894851573</c:v>
                </c:pt>
                <c:pt idx="82">
                  <c:v>-0.78063783123070607</c:v>
                </c:pt>
                <c:pt idx="83">
                  <c:v>-0.7809696302501834</c:v>
                </c:pt>
                <c:pt idx="84">
                  <c:v>-0.80294908933137776</c:v>
                </c:pt>
                <c:pt idx="85">
                  <c:v>-0.78512745202897349</c:v>
                </c:pt>
                <c:pt idx="86">
                  <c:v>-0.81538790598278865</c:v>
                </c:pt>
                <c:pt idx="87">
                  <c:v>-0.79852357851632405</c:v>
                </c:pt>
                <c:pt idx="88">
                  <c:v>-0.80907708733138861</c:v>
                </c:pt>
                <c:pt idx="90">
                  <c:v>-0.79960238066996681</c:v>
                </c:pt>
                <c:pt idx="91">
                  <c:v>-0.7995612988161156</c:v>
                </c:pt>
                <c:pt idx="92">
                  <c:v>-0.78677840568707325</c:v>
                </c:pt>
                <c:pt idx="93">
                  <c:v>-0.80762964927998837</c:v>
                </c:pt>
                <c:pt idx="94">
                  <c:v>-0.80666532182658557</c:v>
                </c:pt>
                <c:pt idx="96">
                  <c:v>-0.80066532182536321</c:v>
                </c:pt>
                <c:pt idx="100">
                  <c:v>-0.79822628770489246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9D-4975-8C9D-7B2FBF6D1D18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-477</c:v>
                </c:pt>
                <c:pt idx="1">
                  <c:v>-463</c:v>
                </c:pt>
                <c:pt idx="2">
                  <c:v>-270</c:v>
                </c:pt>
                <c:pt idx="3">
                  <c:v>-240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38</c:v>
                </c:pt>
                <c:pt idx="9">
                  <c:v>49</c:v>
                </c:pt>
                <c:pt idx="10">
                  <c:v>60</c:v>
                </c:pt>
                <c:pt idx="11">
                  <c:v>63</c:v>
                </c:pt>
                <c:pt idx="12">
                  <c:v>71</c:v>
                </c:pt>
                <c:pt idx="13">
                  <c:v>6703</c:v>
                </c:pt>
                <c:pt idx="14">
                  <c:v>7172</c:v>
                </c:pt>
                <c:pt idx="15">
                  <c:v>7180</c:v>
                </c:pt>
                <c:pt idx="16">
                  <c:v>7218</c:v>
                </c:pt>
                <c:pt idx="17">
                  <c:v>7278</c:v>
                </c:pt>
                <c:pt idx="18">
                  <c:v>7412</c:v>
                </c:pt>
                <c:pt idx="19">
                  <c:v>7461</c:v>
                </c:pt>
                <c:pt idx="20">
                  <c:v>7477</c:v>
                </c:pt>
                <c:pt idx="21">
                  <c:v>7682</c:v>
                </c:pt>
                <c:pt idx="22">
                  <c:v>7717</c:v>
                </c:pt>
                <c:pt idx="23">
                  <c:v>7761</c:v>
                </c:pt>
                <c:pt idx="24">
                  <c:v>8341</c:v>
                </c:pt>
                <c:pt idx="25">
                  <c:v>8616</c:v>
                </c:pt>
                <c:pt idx="26">
                  <c:v>12340.5</c:v>
                </c:pt>
                <c:pt idx="27">
                  <c:v>12356</c:v>
                </c:pt>
                <c:pt idx="28">
                  <c:v>12623</c:v>
                </c:pt>
                <c:pt idx="29">
                  <c:v>13297</c:v>
                </c:pt>
                <c:pt idx="30">
                  <c:v>13422</c:v>
                </c:pt>
                <c:pt idx="31">
                  <c:v>13438</c:v>
                </c:pt>
                <c:pt idx="32">
                  <c:v>13656</c:v>
                </c:pt>
                <c:pt idx="33">
                  <c:v>14245</c:v>
                </c:pt>
                <c:pt idx="34">
                  <c:v>14245</c:v>
                </c:pt>
                <c:pt idx="35">
                  <c:v>15284.5</c:v>
                </c:pt>
                <c:pt idx="36">
                  <c:v>15303.5</c:v>
                </c:pt>
                <c:pt idx="37">
                  <c:v>16099.5</c:v>
                </c:pt>
                <c:pt idx="38">
                  <c:v>16316.5</c:v>
                </c:pt>
                <c:pt idx="39">
                  <c:v>16319.5</c:v>
                </c:pt>
                <c:pt idx="40">
                  <c:v>16338.5</c:v>
                </c:pt>
                <c:pt idx="41">
                  <c:v>16616.5</c:v>
                </c:pt>
                <c:pt idx="42">
                  <c:v>16856.5</c:v>
                </c:pt>
                <c:pt idx="43">
                  <c:v>17115.5</c:v>
                </c:pt>
                <c:pt idx="44">
                  <c:v>17415.5</c:v>
                </c:pt>
                <c:pt idx="45">
                  <c:v>17443.5</c:v>
                </c:pt>
                <c:pt idx="46">
                  <c:v>17958.5</c:v>
                </c:pt>
                <c:pt idx="47">
                  <c:v>18182.5</c:v>
                </c:pt>
                <c:pt idx="48">
                  <c:v>18705.5</c:v>
                </c:pt>
                <c:pt idx="49">
                  <c:v>18723.5</c:v>
                </c:pt>
                <c:pt idx="50">
                  <c:v>18732.5</c:v>
                </c:pt>
                <c:pt idx="51">
                  <c:v>18958.5</c:v>
                </c:pt>
                <c:pt idx="52">
                  <c:v>18958.5</c:v>
                </c:pt>
                <c:pt idx="53">
                  <c:v>18958.5</c:v>
                </c:pt>
                <c:pt idx="54">
                  <c:v>18969.5</c:v>
                </c:pt>
                <c:pt idx="55">
                  <c:v>18969.5</c:v>
                </c:pt>
                <c:pt idx="56">
                  <c:v>18991.5</c:v>
                </c:pt>
                <c:pt idx="57">
                  <c:v>19015.5</c:v>
                </c:pt>
                <c:pt idx="58">
                  <c:v>19015.5</c:v>
                </c:pt>
                <c:pt idx="59">
                  <c:v>19015.5</c:v>
                </c:pt>
                <c:pt idx="60">
                  <c:v>19043.5</c:v>
                </c:pt>
                <c:pt idx="61">
                  <c:v>19272.5</c:v>
                </c:pt>
                <c:pt idx="62">
                  <c:v>19476.5</c:v>
                </c:pt>
                <c:pt idx="63">
                  <c:v>19476.5</c:v>
                </c:pt>
                <c:pt idx="64">
                  <c:v>19490.5</c:v>
                </c:pt>
                <c:pt idx="65">
                  <c:v>19550.5</c:v>
                </c:pt>
                <c:pt idx="66">
                  <c:v>19819.5</c:v>
                </c:pt>
                <c:pt idx="67">
                  <c:v>20033.5</c:v>
                </c:pt>
                <c:pt idx="68">
                  <c:v>20046.5</c:v>
                </c:pt>
                <c:pt idx="69">
                  <c:v>20054.5</c:v>
                </c:pt>
                <c:pt idx="70">
                  <c:v>20076.5</c:v>
                </c:pt>
                <c:pt idx="71">
                  <c:v>20294.5</c:v>
                </c:pt>
                <c:pt idx="72">
                  <c:v>20612.5</c:v>
                </c:pt>
                <c:pt idx="73">
                  <c:v>21160.5</c:v>
                </c:pt>
                <c:pt idx="74">
                  <c:v>21171.5</c:v>
                </c:pt>
                <c:pt idx="75">
                  <c:v>21171.5</c:v>
                </c:pt>
                <c:pt idx="76">
                  <c:v>21392.5</c:v>
                </c:pt>
                <c:pt idx="77">
                  <c:v>22439.5</c:v>
                </c:pt>
                <c:pt idx="78">
                  <c:v>22469.5</c:v>
                </c:pt>
                <c:pt idx="79">
                  <c:v>22523.5</c:v>
                </c:pt>
                <c:pt idx="80">
                  <c:v>22649.5</c:v>
                </c:pt>
                <c:pt idx="81">
                  <c:v>22760.5</c:v>
                </c:pt>
                <c:pt idx="82">
                  <c:v>22779.5</c:v>
                </c:pt>
                <c:pt idx="83">
                  <c:v>23016.5</c:v>
                </c:pt>
                <c:pt idx="84">
                  <c:v>23017.5</c:v>
                </c:pt>
                <c:pt idx="85">
                  <c:v>23057.5</c:v>
                </c:pt>
                <c:pt idx="86">
                  <c:v>23278.5</c:v>
                </c:pt>
                <c:pt idx="87">
                  <c:v>23286.5</c:v>
                </c:pt>
                <c:pt idx="88">
                  <c:v>23298.5</c:v>
                </c:pt>
                <c:pt idx="89">
                  <c:v>23464.5</c:v>
                </c:pt>
                <c:pt idx="90">
                  <c:v>23584.5</c:v>
                </c:pt>
                <c:pt idx="91">
                  <c:v>23586.5</c:v>
                </c:pt>
                <c:pt idx="92">
                  <c:v>24072.5</c:v>
                </c:pt>
                <c:pt idx="93">
                  <c:v>24347.5</c:v>
                </c:pt>
                <c:pt idx="94">
                  <c:v>24355.5</c:v>
                </c:pt>
                <c:pt idx="95">
                  <c:v>24355.5</c:v>
                </c:pt>
                <c:pt idx="96">
                  <c:v>24355.5</c:v>
                </c:pt>
                <c:pt idx="97">
                  <c:v>24355.5</c:v>
                </c:pt>
                <c:pt idx="98">
                  <c:v>24639</c:v>
                </c:pt>
                <c:pt idx="99">
                  <c:v>24639</c:v>
                </c:pt>
                <c:pt idx="100">
                  <c:v>24649.5</c:v>
                </c:pt>
                <c:pt idx="101">
                  <c:v>24876.5</c:v>
                </c:pt>
                <c:pt idx="102">
                  <c:v>24887.5</c:v>
                </c:pt>
                <c:pt idx="103">
                  <c:v>24933.5</c:v>
                </c:pt>
                <c:pt idx="104">
                  <c:v>24934</c:v>
                </c:pt>
                <c:pt idx="105">
                  <c:v>24934.5</c:v>
                </c:pt>
                <c:pt idx="106">
                  <c:v>24935</c:v>
                </c:pt>
                <c:pt idx="107">
                  <c:v>25342.5</c:v>
                </c:pt>
                <c:pt idx="108">
                  <c:v>25411.5</c:v>
                </c:pt>
                <c:pt idx="109">
                  <c:v>25412.5</c:v>
                </c:pt>
                <c:pt idx="110">
                  <c:v>25669.5</c:v>
                </c:pt>
                <c:pt idx="111">
                  <c:v>25702.5</c:v>
                </c:pt>
                <c:pt idx="112">
                  <c:v>25930.5</c:v>
                </c:pt>
                <c:pt idx="113">
                  <c:v>25930.5</c:v>
                </c:pt>
                <c:pt idx="114">
                  <c:v>25961.5</c:v>
                </c:pt>
                <c:pt idx="115">
                  <c:v>26163.5</c:v>
                </c:pt>
                <c:pt idx="116">
                  <c:v>26191</c:v>
                </c:pt>
                <c:pt idx="117">
                  <c:v>26228.5</c:v>
                </c:pt>
                <c:pt idx="118">
                  <c:v>26422.5</c:v>
                </c:pt>
                <c:pt idx="119">
                  <c:v>26458.5</c:v>
                </c:pt>
                <c:pt idx="120">
                  <c:v>26506.5</c:v>
                </c:pt>
                <c:pt idx="121">
                  <c:v>26506.5</c:v>
                </c:pt>
                <c:pt idx="122">
                  <c:v>26724.5</c:v>
                </c:pt>
                <c:pt idx="123">
                  <c:v>26735.5</c:v>
                </c:pt>
                <c:pt idx="124">
                  <c:v>26743.5</c:v>
                </c:pt>
                <c:pt idx="125">
                  <c:v>26754.5</c:v>
                </c:pt>
                <c:pt idx="126">
                  <c:v>26762.5</c:v>
                </c:pt>
                <c:pt idx="127">
                  <c:v>26940.5</c:v>
                </c:pt>
                <c:pt idx="128">
                  <c:v>26940.5</c:v>
                </c:pt>
                <c:pt idx="129">
                  <c:v>26970.5</c:v>
                </c:pt>
                <c:pt idx="130">
                  <c:v>27021.5</c:v>
                </c:pt>
                <c:pt idx="131">
                  <c:v>27303.5</c:v>
                </c:pt>
                <c:pt idx="132">
                  <c:v>27493.5</c:v>
                </c:pt>
                <c:pt idx="133">
                  <c:v>27493.5</c:v>
                </c:pt>
                <c:pt idx="134">
                  <c:v>27493.5</c:v>
                </c:pt>
                <c:pt idx="135">
                  <c:v>27493.5</c:v>
                </c:pt>
                <c:pt idx="136">
                  <c:v>27531.5</c:v>
                </c:pt>
                <c:pt idx="137">
                  <c:v>27535.5</c:v>
                </c:pt>
                <c:pt idx="138">
                  <c:v>27550.5</c:v>
                </c:pt>
                <c:pt idx="139">
                  <c:v>27550.5</c:v>
                </c:pt>
                <c:pt idx="140">
                  <c:v>27822.5</c:v>
                </c:pt>
                <c:pt idx="141">
                  <c:v>27822.5</c:v>
                </c:pt>
                <c:pt idx="142">
                  <c:v>28081.5</c:v>
                </c:pt>
                <c:pt idx="143">
                  <c:v>28311.5</c:v>
                </c:pt>
                <c:pt idx="144">
                  <c:v>28327.5</c:v>
                </c:pt>
                <c:pt idx="145">
                  <c:v>28570.5</c:v>
                </c:pt>
                <c:pt idx="146">
                  <c:v>28642.5</c:v>
                </c:pt>
                <c:pt idx="147">
                  <c:v>28659.5</c:v>
                </c:pt>
                <c:pt idx="148">
                  <c:v>28867.5</c:v>
                </c:pt>
                <c:pt idx="149">
                  <c:v>29131.5</c:v>
                </c:pt>
                <c:pt idx="150">
                  <c:v>29374.5</c:v>
                </c:pt>
                <c:pt idx="151">
                  <c:v>29466.5</c:v>
                </c:pt>
                <c:pt idx="152">
                  <c:v>29466.5</c:v>
                </c:pt>
                <c:pt idx="153">
                  <c:v>29619.5</c:v>
                </c:pt>
                <c:pt idx="154">
                  <c:v>29638.5</c:v>
                </c:pt>
                <c:pt idx="155">
                  <c:v>29708.5</c:v>
                </c:pt>
              </c:numCache>
            </c:numRef>
          </c:xVal>
          <c:yVal>
            <c:numRef>
              <c:f>Active!$J$21:$J$986</c:f>
              <c:numCache>
                <c:formatCode>General</c:formatCode>
                <c:ptCount val="966"/>
                <c:pt idx="74">
                  <c:v>-0.7884676504691015</c:v>
                </c:pt>
                <c:pt idx="89">
                  <c:v>-0.79306729255040409</c:v>
                </c:pt>
                <c:pt idx="107">
                  <c:v>-0.80399142157693859</c:v>
                </c:pt>
                <c:pt idx="109">
                  <c:v>-0.80375355630530976</c:v>
                </c:pt>
                <c:pt idx="116">
                  <c:v>-0.79321244046150241</c:v>
                </c:pt>
                <c:pt idx="140">
                  <c:v>-0.80254990932007786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D9D-4975-8C9D-7B2FBF6D1D18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Active!$D$21:$D$85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61">
                    <c:v>0</c:v>
                  </c:pt>
                </c:numCache>
              </c:numRef>
            </c:plus>
            <c:minus>
              <c:numRef>
                <c:f>Active!$D$21:$D$85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6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-477</c:v>
                </c:pt>
                <c:pt idx="1">
                  <c:v>-463</c:v>
                </c:pt>
                <c:pt idx="2">
                  <c:v>-270</c:v>
                </c:pt>
                <c:pt idx="3">
                  <c:v>-240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38</c:v>
                </c:pt>
                <c:pt idx="9">
                  <c:v>49</c:v>
                </c:pt>
                <c:pt idx="10">
                  <c:v>60</c:v>
                </c:pt>
                <c:pt idx="11">
                  <c:v>63</c:v>
                </c:pt>
                <c:pt idx="12">
                  <c:v>71</c:v>
                </c:pt>
                <c:pt idx="13">
                  <c:v>6703</c:v>
                </c:pt>
                <c:pt idx="14">
                  <c:v>7172</c:v>
                </c:pt>
                <c:pt idx="15">
                  <c:v>7180</c:v>
                </c:pt>
                <c:pt idx="16">
                  <c:v>7218</c:v>
                </c:pt>
                <c:pt idx="17">
                  <c:v>7278</c:v>
                </c:pt>
                <c:pt idx="18">
                  <c:v>7412</c:v>
                </c:pt>
                <c:pt idx="19">
                  <c:v>7461</c:v>
                </c:pt>
                <c:pt idx="20">
                  <c:v>7477</c:v>
                </c:pt>
                <c:pt idx="21">
                  <c:v>7682</c:v>
                </c:pt>
                <c:pt idx="22">
                  <c:v>7717</c:v>
                </c:pt>
                <c:pt idx="23">
                  <c:v>7761</c:v>
                </c:pt>
                <c:pt idx="24">
                  <c:v>8341</c:v>
                </c:pt>
                <c:pt idx="25">
                  <c:v>8616</c:v>
                </c:pt>
                <c:pt idx="26">
                  <c:v>12340.5</c:v>
                </c:pt>
                <c:pt idx="27">
                  <c:v>12356</c:v>
                </c:pt>
                <c:pt idx="28">
                  <c:v>12623</c:v>
                </c:pt>
                <c:pt idx="29">
                  <c:v>13297</c:v>
                </c:pt>
                <c:pt idx="30">
                  <c:v>13422</c:v>
                </c:pt>
                <c:pt idx="31">
                  <c:v>13438</c:v>
                </c:pt>
                <c:pt idx="32">
                  <c:v>13656</c:v>
                </c:pt>
                <c:pt idx="33">
                  <c:v>14245</c:v>
                </c:pt>
                <c:pt idx="34">
                  <c:v>14245</c:v>
                </c:pt>
                <c:pt idx="35">
                  <c:v>15284.5</c:v>
                </c:pt>
                <c:pt idx="36">
                  <c:v>15303.5</c:v>
                </c:pt>
                <c:pt idx="37">
                  <c:v>16099.5</c:v>
                </c:pt>
                <c:pt idx="38">
                  <c:v>16316.5</c:v>
                </c:pt>
                <c:pt idx="39">
                  <c:v>16319.5</c:v>
                </c:pt>
                <c:pt idx="40">
                  <c:v>16338.5</c:v>
                </c:pt>
                <c:pt idx="41">
                  <c:v>16616.5</c:v>
                </c:pt>
                <c:pt idx="42">
                  <c:v>16856.5</c:v>
                </c:pt>
                <c:pt idx="43">
                  <c:v>17115.5</c:v>
                </c:pt>
                <c:pt idx="44">
                  <c:v>17415.5</c:v>
                </c:pt>
                <c:pt idx="45">
                  <c:v>17443.5</c:v>
                </c:pt>
                <c:pt idx="46">
                  <c:v>17958.5</c:v>
                </c:pt>
                <c:pt idx="47">
                  <c:v>18182.5</c:v>
                </c:pt>
                <c:pt idx="48">
                  <c:v>18705.5</c:v>
                </c:pt>
                <c:pt idx="49">
                  <c:v>18723.5</c:v>
                </c:pt>
                <c:pt idx="50">
                  <c:v>18732.5</c:v>
                </c:pt>
                <c:pt idx="51">
                  <c:v>18958.5</c:v>
                </c:pt>
                <c:pt idx="52">
                  <c:v>18958.5</c:v>
                </c:pt>
                <c:pt idx="53">
                  <c:v>18958.5</c:v>
                </c:pt>
                <c:pt idx="54">
                  <c:v>18969.5</c:v>
                </c:pt>
                <c:pt idx="55">
                  <c:v>18969.5</c:v>
                </c:pt>
                <c:pt idx="56">
                  <c:v>18991.5</c:v>
                </c:pt>
                <c:pt idx="57">
                  <c:v>19015.5</c:v>
                </c:pt>
                <c:pt idx="58">
                  <c:v>19015.5</c:v>
                </c:pt>
                <c:pt idx="59">
                  <c:v>19015.5</c:v>
                </c:pt>
                <c:pt idx="60">
                  <c:v>19043.5</c:v>
                </c:pt>
                <c:pt idx="61">
                  <c:v>19272.5</c:v>
                </c:pt>
                <c:pt idx="62">
                  <c:v>19476.5</c:v>
                </c:pt>
                <c:pt idx="63">
                  <c:v>19476.5</c:v>
                </c:pt>
                <c:pt idx="64">
                  <c:v>19490.5</c:v>
                </c:pt>
                <c:pt idx="65">
                  <c:v>19550.5</c:v>
                </c:pt>
                <c:pt idx="66">
                  <c:v>19819.5</c:v>
                </c:pt>
                <c:pt idx="67">
                  <c:v>20033.5</c:v>
                </c:pt>
                <c:pt idx="68">
                  <c:v>20046.5</c:v>
                </c:pt>
                <c:pt idx="69">
                  <c:v>20054.5</c:v>
                </c:pt>
                <c:pt idx="70">
                  <c:v>20076.5</c:v>
                </c:pt>
                <c:pt idx="71">
                  <c:v>20294.5</c:v>
                </c:pt>
                <c:pt idx="72">
                  <c:v>20612.5</c:v>
                </c:pt>
                <c:pt idx="73">
                  <c:v>21160.5</c:v>
                </c:pt>
                <c:pt idx="74">
                  <c:v>21171.5</c:v>
                </c:pt>
                <c:pt idx="75">
                  <c:v>21171.5</c:v>
                </c:pt>
                <c:pt idx="76">
                  <c:v>21392.5</c:v>
                </c:pt>
                <c:pt idx="77">
                  <c:v>22439.5</c:v>
                </c:pt>
                <c:pt idx="78">
                  <c:v>22469.5</c:v>
                </c:pt>
                <c:pt idx="79">
                  <c:v>22523.5</c:v>
                </c:pt>
                <c:pt idx="80">
                  <c:v>22649.5</c:v>
                </c:pt>
                <c:pt idx="81">
                  <c:v>22760.5</c:v>
                </c:pt>
                <c:pt idx="82">
                  <c:v>22779.5</c:v>
                </c:pt>
                <c:pt idx="83">
                  <c:v>23016.5</c:v>
                </c:pt>
                <c:pt idx="84">
                  <c:v>23017.5</c:v>
                </c:pt>
                <c:pt idx="85">
                  <c:v>23057.5</c:v>
                </c:pt>
                <c:pt idx="86">
                  <c:v>23278.5</c:v>
                </c:pt>
                <c:pt idx="87">
                  <c:v>23286.5</c:v>
                </c:pt>
                <c:pt idx="88">
                  <c:v>23298.5</c:v>
                </c:pt>
                <c:pt idx="89">
                  <c:v>23464.5</c:v>
                </c:pt>
                <c:pt idx="90">
                  <c:v>23584.5</c:v>
                </c:pt>
                <c:pt idx="91">
                  <c:v>23586.5</c:v>
                </c:pt>
                <c:pt idx="92">
                  <c:v>24072.5</c:v>
                </c:pt>
                <c:pt idx="93">
                  <c:v>24347.5</c:v>
                </c:pt>
                <c:pt idx="94">
                  <c:v>24355.5</c:v>
                </c:pt>
                <c:pt idx="95">
                  <c:v>24355.5</c:v>
                </c:pt>
                <c:pt idx="96">
                  <c:v>24355.5</c:v>
                </c:pt>
                <c:pt idx="97">
                  <c:v>24355.5</c:v>
                </c:pt>
                <c:pt idx="98">
                  <c:v>24639</c:v>
                </c:pt>
                <c:pt idx="99">
                  <c:v>24639</c:v>
                </c:pt>
                <c:pt idx="100">
                  <c:v>24649.5</c:v>
                </c:pt>
                <c:pt idx="101">
                  <c:v>24876.5</c:v>
                </c:pt>
                <c:pt idx="102">
                  <c:v>24887.5</c:v>
                </c:pt>
                <c:pt idx="103">
                  <c:v>24933.5</c:v>
                </c:pt>
                <c:pt idx="104">
                  <c:v>24934</c:v>
                </c:pt>
                <c:pt idx="105">
                  <c:v>24934.5</c:v>
                </c:pt>
                <c:pt idx="106">
                  <c:v>24935</c:v>
                </c:pt>
                <c:pt idx="107">
                  <c:v>25342.5</c:v>
                </c:pt>
                <c:pt idx="108">
                  <c:v>25411.5</c:v>
                </c:pt>
                <c:pt idx="109">
                  <c:v>25412.5</c:v>
                </c:pt>
                <c:pt idx="110">
                  <c:v>25669.5</c:v>
                </c:pt>
                <c:pt idx="111">
                  <c:v>25702.5</c:v>
                </c:pt>
                <c:pt idx="112">
                  <c:v>25930.5</c:v>
                </c:pt>
                <c:pt idx="113">
                  <c:v>25930.5</c:v>
                </c:pt>
                <c:pt idx="114">
                  <c:v>25961.5</c:v>
                </c:pt>
                <c:pt idx="115">
                  <c:v>26163.5</c:v>
                </c:pt>
                <c:pt idx="116">
                  <c:v>26191</c:v>
                </c:pt>
                <c:pt idx="117">
                  <c:v>26228.5</c:v>
                </c:pt>
                <c:pt idx="118">
                  <c:v>26422.5</c:v>
                </c:pt>
                <c:pt idx="119">
                  <c:v>26458.5</c:v>
                </c:pt>
                <c:pt idx="120">
                  <c:v>26506.5</c:v>
                </c:pt>
                <c:pt idx="121">
                  <c:v>26506.5</c:v>
                </c:pt>
                <c:pt idx="122">
                  <c:v>26724.5</c:v>
                </c:pt>
                <c:pt idx="123">
                  <c:v>26735.5</c:v>
                </c:pt>
                <c:pt idx="124">
                  <c:v>26743.5</c:v>
                </c:pt>
                <c:pt idx="125">
                  <c:v>26754.5</c:v>
                </c:pt>
                <c:pt idx="126">
                  <c:v>26762.5</c:v>
                </c:pt>
                <c:pt idx="127">
                  <c:v>26940.5</c:v>
                </c:pt>
                <c:pt idx="128">
                  <c:v>26940.5</c:v>
                </c:pt>
                <c:pt idx="129">
                  <c:v>26970.5</c:v>
                </c:pt>
                <c:pt idx="130">
                  <c:v>27021.5</c:v>
                </c:pt>
                <c:pt idx="131">
                  <c:v>27303.5</c:v>
                </c:pt>
                <c:pt idx="132">
                  <c:v>27493.5</c:v>
                </c:pt>
                <c:pt idx="133">
                  <c:v>27493.5</c:v>
                </c:pt>
                <c:pt idx="134">
                  <c:v>27493.5</c:v>
                </c:pt>
                <c:pt idx="135">
                  <c:v>27493.5</c:v>
                </c:pt>
                <c:pt idx="136">
                  <c:v>27531.5</c:v>
                </c:pt>
                <c:pt idx="137">
                  <c:v>27535.5</c:v>
                </c:pt>
                <c:pt idx="138">
                  <c:v>27550.5</c:v>
                </c:pt>
                <c:pt idx="139">
                  <c:v>27550.5</c:v>
                </c:pt>
                <c:pt idx="140">
                  <c:v>27822.5</c:v>
                </c:pt>
                <c:pt idx="141">
                  <c:v>27822.5</c:v>
                </c:pt>
                <c:pt idx="142">
                  <c:v>28081.5</c:v>
                </c:pt>
                <c:pt idx="143">
                  <c:v>28311.5</c:v>
                </c:pt>
                <c:pt idx="144">
                  <c:v>28327.5</c:v>
                </c:pt>
                <c:pt idx="145">
                  <c:v>28570.5</c:v>
                </c:pt>
                <c:pt idx="146">
                  <c:v>28642.5</c:v>
                </c:pt>
                <c:pt idx="147">
                  <c:v>28659.5</c:v>
                </c:pt>
                <c:pt idx="148">
                  <c:v>28867.5</c:v>
                </c:pt>
                <c:pt idx="149">
                  <c:v>29131.5</c:v>
                </c:pt>
                <c:pt idx="150">
                  <c:v>29374.5</c:v>
                </c:pt>
                <c:pt idx="151">
                  <c:v>29466.5</c:v>
                </c:pt>
                <c:pt idx="152">
                  <c:v>29466.5</c:v>
                </c:pt>
                <c:pt idx="153">
                  <c:v>29619.5</c:v>
                </c:pt>
                <c:pt idx="154">
                  <c:v>29638.5</c:v>
                </c:pt>
                <c:pt idx="155">
                  <c:v>29708.5</c:v>
                </c:pt>
              </c:numCache>
            </c:numRef>
          </c:xVal>
          <c:yVal>
            <c:numRef>
              <c:f>Active!$K$21:$K$986</c:f>
              <c:numCache>
                <c:formatCode>General</c:formatCode>
                <c:ptCount val="966"/>
                <c:pt idx="95">
                  <c:v>-0.80576532182749361</c:v>
                </c:pt>
                <c:pt idx="97">
                  <c:v>-0.80023532182531198</c:v>
                </c:pt>
                <c:pt idx="98">
                  <c:v>-0.79519196749606635</c:v>
                </c:pt>
                <c:pt idx="99">
                  <c:v>-0.79515196749707684</c:v>
                </c:pt>
                <c:pt idx="101">
                  <c:v>-0.80076349606679287</c:v>
                </c:pt>
                <c:pt idx="102">
                  <c:v>-0.80043754580401583</c:v>
                </c:pt>
                <c:pt idx="103">
                  <c:v>-0.80129266292351531</c:v>
                </c:pt>
                <c:pt idx="104">
                  <c:v>-0.81043239244900178</c:v>
                </c:pt>
                <c:pt idx="105">
                  <c:v>-0.79887212198082125</c:v>
                </c:pt>
                <c:pt idx="106">
                  <c:v>-0.79071185151406098</c:v>
                </c:pt>
                <c:pt idx="108">
                  <c:v>-0.80437409724254394</c:v>
                </c:pt>
                <c:pt idx="110">
                  <c:v>-0.80517453669017414</c:v>
                </c:pt>
                <c:pt idx="111">
                  <c:v>-0.80429668593569659</c:v>
                </c:pt>
                <c:pt idx="112">
                  <c:v>-0.80581335334136384</c:v>
                </c:pt>
                <c:pt idx="113">
                  <c:v>-0.80574335334677016</c:v>
                </c:pt>
                <c:pt idx="114">
                  <c:v>-0.8070765844458947</c:v>
                </c:pt>
                <c:pt idx="115">
                  <c:v>-0.80172731610946357</c:v>
                </c:pt>
                <c:pt idx="117">
                  <c:v>-0.80659215550258523</c:v>
                </c:pt>
                <c:pt idx="118">
                  <c:v>-0.80310721462592483</c:v>
                </c:pt>
                <c:pt idx="119">
                  <c:v>-0.8032677410665201</c:v>
                </c:pt>
                <c:pt idx="120">
                  <c:v>-0.80118177631084109</c:v>
                </c:pt>
                <c:pt idx="121">
                  <c:v>-0.80098177631589351</c:v>
                </c:pt>
                <c:pt idx="122">
                  <c:v>-0.80650385304761585</c:v>
                </c:pt>
                <c:pt idx="123">
                  <c:v>-0.80837790280202171</c:v>
                </c:pt>
                <c:pt idx="124">
                  <c:v>-0.80711357533436967</c:v>
                </c:pt>
                <c:pt idx="125">
                  <c:v>-0.80858762508432847</c:v>
                </c:pt>
                <c:pt idx="126">
                  <c:v>-0.80702329761697911</c:v>
                </c:pt>
                <c:pt idx="127">
                  <c:v>-0.79946701166045386</c:v>
                </c:pt>
                <c:pt idx="128">
                  <c:v>-0.79946701166045386</c:v>
                </c:pt>
                <c:pt idx="129">
                  <c:v>-0.80125078369746916</c:v>
                </c:pt>
                <c:pt idx="130">
                  <c:v>-0.80370319614303298</c:v>
                </c:pt>
                <c:pt idx="131">
                  <c:v>-0.80091065321903443</c:v>
                </c:pt>
                <c:pt idx="132">
                  <c:v>-0.80610787605837686</c:v>
                </c:pt>
                <c:pt idx="133">
                  <c:v>-0.80610787605837686</c:v>
                </c:pt>
                <c:pt idx="134">
                  <c:v>-0.80600787606090307</c:v>
                </c:pt>
                <c:pt idx="135">
                  <c:v>-0.80600787606090307</c:v>
                </c:pt>
                <c:pt idx="136">
                  <c:v>-0.80682732062996365</c:v>
                </c:pt>
                <c:pt idx="137">
                  <c:v>-0.80604515691084089</c:v>
                </c:pt>
                <c:pt idx="138">
                  <c:v>-0.80483704291691538</c:v>
                </c:pt>
                <c:pt idx="139">
                  <c:v>-0.80483704291691538</c:v>
                </c:pt>
                <c:pt idx="141">
                  <c:v>-0.80254990932007786</c:v>
                </c:pt>
                <c:pt idx="142">
                  <c:v>-0.80382980783178937</c:v>
                </c:pt>
                <c:pt idx="143">
                  <c:v>-0.8110053933924064</c:v>
                </c:pt>
                <c:pt idx="144">
                  <c:v>-0.81047673847933766</c:v>
                </c:pt>
                <c:pt idx="145">
                  <c:v>-0.80838529190805275</c:v>
                </c:pt>
                <c:pt idx="146">
                  <c:v>-0.81217634466884192</c:v>
                </c:pt>
                <c:pt idx="147">
                  <c:v>-0.81285714892874239</c:v>
                </c:pt>
                <c:pt idx="148">
                  <c:v>-0.80728463500418002</c:v>
                </c:pt>
                <c:pt idx="149">
                  <c:v>-0.8140618288598489</c:v>
                </c:pt>
                <c:pt idx="150">
                  <c:v>-0.81327038228482706</c:v>
                </c:pt>
                <c:pt idx="151">
                  <c:v>-0.81898061651008902</c:v>
                </c:pt>
                <c:pt idx="152">
                  <c:v>-0.81708061650715536</c:v>
                </c:pt>
                <c:pt idx="153">
                  <c:v>-0.80813785385544179</c:v>
                </c:pt>
                <c:pt idx="154">
                  <c:v>-0.81134757614199771</c:v>
                </c:pt>
                <c:pt idx="155">
                  <c:v>-0.8124097108739079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D9D-4975-8C9D-7B2FBF6D1D18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Active!$D$21:$D$85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61">
                    <c:v>0</c:v>
                  </c:pt>
                </c:numCache>
              </c:numRef>
            </c:plus>
            <c:minus>
              <c:numRef>
                <c:f>Active!$D$21:$D$85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6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-477</c:v>
                </c:pt>
                <c:pt idx="1">
                  <c:v>-463</c:v>
                </c:pt>
                <c:pt idx="2">
                  <c:v>-270</c:v>
                </c:pt>
                <c:pt idx="3">
                  <c:v>-240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38</c:v>
                </c:pt>
                <c:pt idx="9">
                  <c:v>49</c:v>
                </c:pt>
                <c:pt idx="10">
                  <c:v>60</c:v>
                </c:pt>
                <c:pt idx="11">
                  <c:v>63</c:v>
                </c:pt>
                <c:pt idx="12">
                  <c:v>71</c:v>
                </c:pt>
                <c:pt idx="13">
                  <c:v>6703</c:v>
                </c:pt>
                <c:pt idx="14">
                  <c:v>7172</c:v>
                </c:pt>
                <c:pt idx="15">
                  <c:v>7180</c:v>
                </c:pt>
                <c:pt idx="16">
                  <c:v>7218</c:v>
                </c:pt>
                <c:pt idx="17">
                  <c:v>7278</c:v>
                </c:pt>
                <c:pt idx="18">
                  <c:v>7412</c:v>
                </c:pt>
                <c:pt idx="19">
                  <c:v>7461</c:v>
                </c:pt>
                <c:pt idx="20">
                  <c:v>7477</c:v>
                </c:pt>
                <c:pt idx="21">
                  <c:v>7682</c:v>
                </c:pt>
                <c:pt idx="22">
                  <c:v>7717</c:v>
                </c:pt>
                <c:pt idx="23">
                  <c:v>7761</c:v>
                </c:pt>
                <c:pt idx="24">
                  <c:v>8341</c:v>
                </c:pt>
                <c:pt idx="25">
                  <c:v>8616</c:v>
                </c:pt>
                <c:pt idx="26">
                  <c:v>12340.5</c:v>
                </c:pt>
                <c:pt idx="27">
                  <c:v>12356</c:v>
                </c:pt>
                <c:pt idx="28">
                  <c:v>12623</c:v>
                </c:pt>
                <c:pt idx="29">
                  <c:v>13297</c:v>
                </c:pt>
                <c:pt idx="30">
                  <c:v>13422</c:v>
                </c:pt>
                <c:pt idx="31">
                  <c:v>13438</c:v>
                </c:pt>
                <c:pt idx="32">
                  <c:v>13656</c:v>
                </c:pt>
                <c:pt idx="33">
                  <c:v>14245</c:v>
                </c:pt>
                <c:pt idx="34">
                  <c:v>14245</c:v>
                </c:pt>
                <c:pt idx="35">
                  <c:v>15284.5</c:v>
                </c:pt>
                <c:pt idx="36">
                  <c:v>15303.5</c:v>
                </c:pt>
                <c:pt idx="37">
                  <c:v>16099.5</c:v>
                </c:pt>
                <c:pt idx="38">
                  <c:v>16316.5</c:v>
                </c:pt>
                <c:pt idx="39">
                  <c:v>16319.5</c:v>
                </c:pt>
                <c:pt idx="40">
                  <c:v>16338.5</c:v>
                </c:pt>
                <c:pt idx="41">
                  <c:v>16616.5</c:v>
                </c:pt>
                <c:pt idx="42">
                  <c:v>16856.5</c:v>
                </c:pt>
                <c:pt idx="43">
                  <c:v>17115.5</c:v>
                </c:pt>
                <c:pt idx="44">
                  <c:v>17415.5</c:v>
                </c:pt>
                <c:pt idx="45">
                  <c:v>17443.5</c:v>
                </c:pt>
                <c:pt idx="46">
                  <c:v>17958.5</c:v>
                </c:pt>
                <c:pt idx="47">
                  <c:v>18182.5</c:v>
                </c:pt>
                <c:pt idx="48">
                  <c:v>18705.5</c:v>
                </c:pt>
                <c:pt idx="49">
                  <c:v>18723.5</c:v>
                </c:pt>
                <c:pt idx="50">
                  <c:v>18732.5</c:v>
                </c:pt>
                <c:pt idx="51">
                  <c:v>18958.5</c:v>
                </c:pt>
                <c:pt idx="52">
                  <c:v>18958.5</c:v>
                </c:pt>
                <c:pt idx="53">
                  <c:v>18958.5</c:v>
                </c:pt>
                <c:pt idx="54">
                  <c:v>18969.5</c:v>
                </c:pt>
                <c:pt idx="55">
                  <c:v>18969.5</c:v>
                </c:pt>
                <c:pt idx="56">
                  <c:v>18991.5</c:v>
                </c:pt>
                <c:pt idx="57">
                  <c:v>19015.5</c:v>
                </c:pt>
                <c:pt idx="58">
                  <c:v>19015.5</c:v>
                </c:pt>
                <c:pt idx="59">
                  <c:v>19015.5</c:v>
                </c:pt>
                <c:pt idx="60">
                  <c:v>19043.5</c:v>
                </c:pt>
                <c:pt idx="61">
                  <c:v>19272.5</c:v>
                </c:pt>
                <c:pt idx="62">
                  <c:v>19476.5</c:v>
                </c:pt>
                <c:pt idx="63">
                  <c:v>19476.5</c:v>
                </c:pt>
                <c:pt idx="64">
                  <c:v>19490.5</c:v>
                </c:pt>
                <c:pt idx="65">
                  <c:v>19550.5</c:v>
                </c:pt>
                <c:pt idx="66">
                  <c:v>19819.5</c:v>
                </c:pt>
                <c:pt idx="67">
                  <c:v>20033.5</c:v>
                </c:pt>
                <c:pt idx="68">
                  <c:v>20046.5</c:v>
                </c:pt>
                <c:pt idx="69">
                  <c:v>20054.5</c:v>
                </c:pt>
                <c:pt idx="70">
                  <c:v>20076.5</c:v>
                </c:pt>
                <c:pt idx="71">
                  <c:v>20294.5</c:v>
                </c:pt>
                <c:pt idx="72">
                  <c:v>20612.5</c:v>
                </c:pt>
                <c:pt idx="73">
                  <c:v>21160.5</c:v>
                </c:pt>
                <c:pt idx="74">
                  <c:v>21171.5</c:v>
                </c:pt>
                <c:pt idx="75">
                  <c:v>21171.5</c:v>
                </c:pt>
                <c:pt idx="76">
                  <c:v>21392.5</c:v>
                </c:pt>
                <c:pt idx="77">
                  <c:v>22439.5</c:v>
                </c:pt>
                <c:pt idx="78">
                  <c:v>22469.5</c:v>
                </c:pt>
                <c:pt idx="79">
                  <c:v>22523.5</c:v>
                </c:pt>
                <c:pt idx="80">
                  <c:v>22649.5</c:v>
                </c:pt>
                <c:pt idx="81">
                  <c:v>22760.5</c:v>
                </c:pt>
                <c:pt idx="82">
                  <c:v>22779.5</c:v>
                </c:pt>
                <c:pt idx="83">
                  <c:v>23016.5</c:v>
                </c:pt>
                <c:pt idx="84">
                  <c:v>23017.5</c:v>
                </c:pt>
                <c:pt idx="85">
                  <c:v>23057.5</c:v>
                </c:pt>
                <c:pt idx="86">
                  <c:v>23278.5</c:v>
                </c:pt>
                <c:pt idx="87">
                  <c:v>23286.5</c:v>
                </c:pt>
                <c:pt idx="88">
                  <c:v>23298.5</c:v>
                </c:pt>
                <c:pt idx="89">
                  <c:v>23464.5</c:v>
                </c:pt>
                <c:pt idx="90">
                  <c:v>23584.5</c:v>
                </c:pt>
                <c:pt idx="91">
                  <c:v>23586.5</c:v>
                </c:pt>
                <c:pt idx="92">
                  <c:v>24072.5</c:v>
                </c:pt>
                <c:pt idx="93">
                  <c:v>24347.5</c:v>
                </c:pt>
                <c:pt idx="94">
                  <c:v>24355.5</c:v>
                </c:pt>
                <c:pt idx="95">
                  <c:v>24355.5</c:v>
                </c:pt>
                <c:pt idx="96">
                  <c:v>24355.5</c:v>
                </c:pt>
                <c:pt idx="97">
                  <c:v>24355.5</c:v>
                </c:pt>
                <c:pt idx="98">
                  <c:v>24639</c:v>
                </c:pt>
                <c:pt idx="99">
                  <c:v>24639</c:v>
                </c:pt>
                <c:pt idx="100">
                  <c:v>24649.5</c:v>
                </c:pt>
                <c:pt idx="101">
                  <c:v>24876.5</c:v>
                </c:pt>
                <c:pt idx="102">
                  <c:v>24887.5</c:v>
                </c:pt>
                <c:pt idx="103">
                  <c:v>24933.5</c:v>
                </c:pt>
                <c:pt idx="104">
                  <c:v>24934</c:v>
                </c:pt>
                <c:pt idx="105">
                  <c:v>24934.5</c:v>
                </c:pt>
                <c:pt idx="106">
                  <c:v>24935</c:v>
                </c:pt>
                <c:pt idx="107">
                  <c:v>25342.5</c:v>
                </c:pt>
                <c:pt idx="108">
                  <c:v>25411.5</c:v>
                </c:pt>
                <c:pt idx="109">
                  <c:v>25412.5</c:v>
                </c:pt>
                <c:pt idx="110">
                  <c:v>25669.5</c:v>
                </c:pt>
                <c:pt idx="111">
                  <c:v>25702.5</c:v>
                </c:pt>
                <c:pt idx="112">
                  <c:v>25930.5</c:v>
                </c:pt>
                <c:pt idx="113">
                  <c:v>25930.5</c:v>
                </c:pt>
                <c:pt idx="114">
                  <c:v>25961.5</c:v>
                </c:pt>
                <c:pt idx="115">
                  <c:v>26163.5</c:v>
                </c:pt>
                <c:pt idx="116">
                  <c:v>26191</c:v>
                </c:pt>
                <c:pt idx="117">
                  <c:v>26228.5</c:v>
                </c:pt>
                <c:pt idx="118">
                  <c:v>26422.5</c:v>
                </c:pt>
                <c:pt idx="119">
                  <c:v>26458.5</c:v>
                </c:pt>
                <c:pt idx="120">
                  <c:v>26506.5</c:v>
                </c:pt>
                <c:pt idx="121">
                  <c:v>26506.5</c:v>
                </c:pt>
                <c:pt idx="122">
                  <c:v>26724.5</c:v>
                </c:pt>
                <c:pt idx="123">
                  <c:v>26735.5</c:v>
                </c:pt>
                <c:pt idx="124">
                  <c:v>26743.5</c:v>
                </c:pt>
                <c:pt idx="125">
                  <c:v>26754.5</c:v>
                </c:pt>
                <c:pt idx="126">
                  <c:v>26762.5</c:v>
                </c:pt>
                <c:pt idx="127">
                  <c:v>26940.5</c:v>
                </c:pt>
                <c:pt idx="128">
                  <c:v>26940.5</c:v>
                </c:pt>
                <c:pt idx="129">
                  <c:v>26970.5</c:v>
                </c:pt>
                <c:pt idx="130">
                  <c:v>27021.5</c:v>
                </c:pt>
                <c:pt idx="131">
                  <c:v>27303.5</c:v>
                </c:pt>
                <c:pt idx="132">
                  <c:v>27493.5</c:v>
                </c:pt>
                <c:pt idx="133">
                  <c:v>27493.5</c:v>
                </c:pt>
                <c:pt idx="134">
                  <c:v>27493.5</c:v>
                </c:pt>
                <c:pt idx="135">
                  <c:v>27493.5</c:v>
                </c:pt>
                <c:pt idx="136">
                  <c:v>27531.5</c:v>
                </c:pt>
                <c:pt idx="137">
                  <c:v>27535.5</c:v>
                </c:pt>
                <c:pt idx="138">
                  <c:v>27550.5</c:v>
                </c:pt>
                <c:pt idx="139">
                  <c:v>27550.5</c:v>
                </c:pt>
                <c:pt idx="140">
                  <c:v>27822.5</c:v>
                </c:pt>
                <c:pt idx="141">
                  <c:v>27822.5</c:v>
                </c:pt>
                <c:pt idx="142">
                  <c:v>28081.5</c:v>
                </c:pt>
                <c:pt idx="143">
                  <c:v>28311.5</c:v>
                </c:pt>
                <c:pt idx="144">
                  <c:v>28327.5</c:v>
                </c:pt>
                <c:pt idx="145">
                  <c:v>28570.5</c:v>
                </c:pt>
                <c:pt idx="146">
                  <c:v>28642.5</c:v>
                </c:pt>
                <c:pt idx="147">
                  <c:v>28659.5</c:v>
                </c:pt>
                <c:pt idx="148">
                  <c:v>28867.5</c:v>
                </c:pt>
                <c:pt idx="149">
                  <c:v>29131.5</c:v>
                </c:pt>
                <c:pt idx="150">
                  <c:v>29374.5</c:v>
                </c:pt>
                <c:pt idx="151">
                  <c:v>29466.5</c:v>
                </c:pt>
                <c:pt idx="152">
                  <c:v>29466.5</c:v>
                </c:pt>
                <c:pt idx="153">
                  <c:v>29619.5</c:v>
                </c:pt>
                <c:pt idx="154">
                  <c:v>29638.5</c:v>
                </c:pt>
                <c:pt idx="155">
                  <c:v>29708.5</c:v>
                </c:pt>
              </c:numCache>
            </c:numRef>
          </c:xVal>
          <c:yVal>
            <c:numRef>
              <c:f>Active!$L$21:$L$986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D9D-4975-8C9D-7B2FBF6D1D18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Active!$D$21:$D$85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61">
                    <c:v>0</c:v>
                  </c:pt>
                </c:numCache>
              </c:numRef>
            </c:plus>
            <c:minus>
              <c:numRef>
                <c:f>Active!$D$21:$D$85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6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-477</c:v>
                </c:pt>
                <c:pt idx="1">
                  <c:v>-463</c:v>
                </c:pt>
                <c:pt idx="2">
                  <c:v>-270</c:v>
                </c:pt>
                <c:pt idx="3">
                  <c:v>-240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38</c:v>
                </c:pt>
                <c:pt idx="9">
                  <c:v>49</c:v>
                </c:pt>
                <c:pt idx="10">
                  <c:v>60</c:v>
                </c:pt>
                <c:pt idx="11">
                  <c:v>63</c:v>
                </c:pt>
                <c:pt idx="12">
                  <c:v>71</c:v>
                </c:pt>
                <c:pt idx="13">
                  <c:v>6703</c:v>
                </c:pt>
                <c:pt idx="14">
                  <c:v>7172</c:v>
                </c:pt>
                <c:pt idx="15">
                  <c:v>7180</c:v>
                </c:pt>
                <c:pt idx="16">
                  <c:v>7218</c:v>
                </c:pt>
                <c:pt idx="17">
                  <c:v>7278</c:v>
                </c:pt>
                <c:pt idx="18">
                  <c:v>7412</c:v>
                </c:pt>
                <c:pt idx="19">
                  <c:v>7461</c:v>
                </c:pt>
                <c:pt idx="20">
                  <c:v>7477</c:v>
                </c:pt>
                <c:pt idx="21">
                  <c:v>7682</c:v>
                </c:pt>
                <c:pt idx="22">
                  <c:v>7717</c:v>
                </c:pt>
                <c:pt idx="23">
                  <c:v>7761</c:v>
                </c:pt>
                <c:pt idx="24">
                  <c:v>8341</c:v>
                </c:pt>
                <c:pt idx="25">
                  <c:v>8616</c:v>
                </c:pt>
                <c:pt idx="26">
                  <c:v>12340.5</c:v>
                </c:pt>
                <c:pt idx="27">
                  <c:v>12356</c:v>
                </c:pt>
                <c:pt idx="28">
                  <c:v>12623</c:v>
                </c:pt>
                <c:pt idx="29">
                  <c:v>13297</c:v>
                </c:pt>
                <c:pt idx="30">
                  <c:v>13422</c:v>
                </c:pt>
                <c:pt idx="31">
                  <c:v>13438</c:v>
                </c:pt>
                <c:pt idx="32">
                  <c:v>13656</c:v>
                </c:pt>
                <c:pt idx="33">
                  <c:v>14245</c:v>
                </c:pt>
                <c:pt idx="34">
                  <c:v>14245</c:v>
                </c:pt>
                <c:pt idx="35">
                  <c:v>15284.5</c:v>
                </c:pt>
                <c:pt idx="36">
                  <c:v>15303.5</c:v>
                </c:pt>
                <c:pt idx="37">
                  <c:v>16099.5</c:v>
                </c:pt>
                <c:pt idx="38">
                  <c:v>16316.5</c:v>
                </c:pt>
                <c:pt idx="39">
                  <c:v>16319.5</c:v>
                </c:pt>
                <c:pt idx="40">
                  <c:v>16338.5</c:v>
                </c:pt>
                <c:pt idx="41">
                  <c:v>16616.5</c:v>
                </c:pt>
                <c:pt idx="42">
                  <c:v>16856.5</c:v>
                </c:pt>
                <c:pt idx="43">
                  <c:v>17115.5</c:v>
                </c:pt>
                <c:pt idx="44">
                  <c:v>17415.5</c:v>
                </c:pt>
                <c:pt idx="45">
                  <c:v>17443.5</c:v>
                </c:pt>
                <c:pt idx="46">
                  <c:v>17958.5</c:v>
                </c:pt>
                <c:pt idx="47">
                  <c:v>18182.5</c:v>
                </c:pt>
                <c:pt idx="48">
                  <c:v>18705.5</c:v>
                </c:pt>
                <c:pt idx="49">
                  <c:v>18723.5</c:v>
                </c:pt>
                <c:pt idx="50">
                  <c:v>18732.5</c:v>
                </c:pt>
                <c:pt idx="51">
                  <c:v>18958.5</c:v>
                </c:pt>
                <c:pt idx="52">
                  <c:v>18958.5</c:v>
                </c:pt>
                <c:pt idx="53">
                  <c:v>18958.5</c:v>
                </c:pt>
                <c:pt idx="54">
                  <c:v>18969.5</c:v>
                </c:pt>
                <c:pt idx="55">
                  <c:v>18969.5</c:v>
                </c:pt>
                <c:pt idx="56">
                  <c:v>18991.5</c:v>
                </c:pt>
                <c:pt idx="57">
                  <c:v>19015.5</c:v>
                </c:pt>
                <c:pt idx="58">
                  <c:v>19015.5</c:v>
                </c:pt>
                <c:pt idx="59">
                  <c:v>19015.5</c:v>
                </c:pt>
                <c:pt idx="60">
                  <c:v>19043.5</c:v>
                </c:pt>
                <c:pt idx="61">
                  <c:v>19272.5</c:v>
                </c:pt>
                <c:pt idx="62">
                  <c:v>19476.5</c:v>
                </c:pt>
                <c:pt idx="63">
                  <c:v>19476.5</c:v>
                </c:pt>
                <c:pt idx="64">
                  <c:v>19490.5</c:v>
                </c:pt>
                <c:pt idx="65">
                  <c:v>19550.5</c:v>
                </c:pt>
                <c:pt idx="66">
                  <c:v>19819.5</c:v>
                </c:pt>
                <c:pt idx="67">
                  <c:v>20033.5</c:v>
                </c:pt>
                <c:pt idx="68">
                  <c:v>20046.5</c:v>
                </c:pt>
                <c:pt idx="69">
                  <c:v>20054.5</c:v>
                </c:pt>
                <c:pt idx="70">
                  <c:v>20076.5</c:v>
                </c:pt>
                <c:pt idx="71">
                  <c:v>20294.5</c:v>
                </c:pt>
                <c:pt idx="72">
                  <c:v>20612.5</c:v>
                </c:pt>
                <c:pt idx="73">
                  <c:v>21160.5</c:v>
                </c:pt>
                <c:pt idx="74">
                  <c:v>21171.5</c:v>
                </c:pt>
                <c:pt idx="75">
                  <c:v>21171.5</c:v>
                </c:pt>
                <c:pt idx="76">
                  <c:v>21392.5</c:v>
                </c:pt>
                <c:pt idx="77">
                  <c:v>22439.5</c:v>
                </c:pt>
                <c:pt idx="78">
                  <c:v>22469.5</c:v>
                </c:pt>
                <c:pt idx="79">
                  <c:v>22523.5</c:v>
                </c:pt>
                <c:pt idx="80">
                  <c:v>22649.5</c:v>
                </c:pt>
                <c:pt idx="81">
                  <c:v>22760.5</c:v>
                </c:pt>
                <c:pt idx="82">
                  <c:v>22779.5</c:v>
                </c:pt>
                <c:pt idx="83">
                  <c:v>23016.5</c:v>
                </c:pt>
                <c:pt idx="84">
                  <c:v>23017.5</c:v>
                </c:pt>
                <c:pt idx="85">
                  <c:v>23057.5</c:v>
                </c:pt>
                <c:pt idx="86">
                  <c:v>23278.5</c:v>
                </c:pt>
                <c:pt idx="87">
                  <c:v>23286.5</c:v>
                </c:pt>
                <c:pt idx="88">
                  <c:v>23298.5</c:v>
                </c:pt>
                <c:pt idx="89">
                  <c:v>23464.5</c:v>
                </c:pt>
                <c:pt idx="90">
                  <c:v>23584.5</c:v>
                </c:pt>
                <c:pt idx="91">
                  <c:v>23586.5</c:v>
                </c:pt>
                <c:pt idx="92">
                  <c:v>24072.5</c:v>
                </c:pt>
                <c:pt idx="93">
                  <c:v>24347.5</c:v>
                </c:pt>
                <c:pt idx="94">
                  <c:v>24355.5</c:v>
                </c:pt>
                <c:pt idx="95">
                  <c:v>24355.5</c:v>
                </c:pt>
                <c:pt idx="96">
                  <c:v>24355.5</c:v>
                </c:pt>
                <c:pt idx="97">
                  <c:v>24355.5</c:v>
                </c:pt>
                <c:pt idx="98">
                  <c:v>24639</c:v>
                </c:pt>
                <c:pt idx="99">
                  <c:v>24639</c:v>
                </c:pt>
                <c:pt idx="100">
                  <c:v>24649.5</c:v>
                </c:pt>
                <c:pt idx="101">
                  <c:v>24876.5</c:v>
                </c:pt>
                <c:pt idx="102">
                  <c:v>24887.5</c:v>
                </c:pt>
                <c:pt idx="103">
                  <c:v>24933.5</c:v>
                </c:pt>
                <c:pt idx="104">
                  <c:v>24934</c:v>
                </c:pt>
                <c:pt idx="105">
                  <c:v>24934.5</c:v>
                </c:pt>
                <c:pt idx="106">
                  <c:v>24935</c:v>
                </c:pt>
                <c:pt idx="107">
                  <c:v>25342.5</c:v>
                </c:pt>
                <c:pt idx="108">
                  <c:v>25411.5</c:v>
                </c:pt>
                <c:pt idx="109">
                  <c:v>25412.5</c:v>
                </c:pt>
                <c:pt idx="110">
                  <c:v>25669.5</c:v>
                </c:pt>
                <c:pt idx="111">
                  <c:v>25702.5</c:v>
                </c:pt>
                <c:pt idx="112">
                  <c:v>25930.5</c:v>
                </c:pt>
                <c:pt idx="113">
                  <c:v>25930.5</c:v>
                </c:pt>
                <c:pt idx="114">
                  <c:v>25961.5</c:v>
                </c:pt>
                <c:pt idx="115">
                  <c:v>26163.5</c:v>
                </c:pt>
                <c:pt idx="116">
                  <c:v>26191</c:v>
                </c:pt>
                <c:pt idx="117">
                  <c:v>26228.5</c:v>
                </c:pt>
                <c:pt idx="118">
                  <c:v>26422.5</c:v>
                </c:pt>
                <c:pt idx="119">
                  <c:v>26458.5</c:v>
                </c:pt>
                <c:pt idx="120">
                  <c:v>26506.5</c:v>
                </c:pt>
                <c:pt idx="121">
                  <c:v>26506.5</c:v>
                </c:pt>
                <c:pt idx="122">
                  <c:v>26724.5</c:v>
                </c:pt>
                <c:pt idx="123">
                  <c:v>26735.5</c:v>
                </c:pt>
                <c:pt idx="124">
                  <c:v>26743.5</c:v>
                </c:pt>
                <c:pt idx="125">
                  <c:v>26754.5</c:v>
                </c:pt>
                <c:pt idx="126">
                  <c:v>26762.5</c:v>
                </c:pt>
                <c:pt idx="127">
                  <c:v>26940.5</c:v>
                </c:pt>
                <c:pt idx="128">
                  <c:v>26940.5</c:v>
                </c:pt>
                <c:pt idx="129">
                  <c:v>26970.5</c:v>
                </c:pt>
                <c:pt idx="130">
                  <c:v>27021.5</c:v>
                </c:pt>
                <c:pt idx="131">
                  <c:v>27303.5</c:v>
                </c:pt>
                <c:pt idx="132">
                  <c:v>27493.5</c:v>
                </c:pt>
                <c:pt idx="133">
                  <c:v>27493.5</c:v>
                </c:pt>
                <c:pt idx="134">
                  <c:v>27493.5</c:v>
                </c:pt>
                <c:pt idx="135">
                  <c:v>27493.5</c:v>
                </c:pt>
                <c:pt idx="136">
                  <c:v>27531.5</c:v>
                </c:pt>
                <c:pt idx="137">
                  <c:v>27535.5</c:v>
                </c:pt>
                <c:pt idx="138">
                  <c:v>27550.5</c:v>
                </c:pt>
                <c:pt idx="139">
                  <c:v>27550.5</c:v>
                </c:pt>
                <c:pt idx="140">
                  <c:v>27822.5</c:v>
                </c:pt>
                <c:pt idx="141">
                  <c:v>27822.5</c:v>
                </c:pt>
                <c:pt idx="142">
                  <c:v>28081.5</c:v>
                </c:pt>
                <c:pt idx="143">
                  <c:v>28311.5</c:v>
                </c:pt>
                <c:pt idx="144">
                  <c:v>28327.5</c:v>
                </c:pt>
                <c:pt idx="145">
                  <c:v>28570.5</c:v>
                </c:pt>
                <c:pt idx="146">
                  <c:v>28642.5</c:v>
                </c:pt>
                <c:pt idx="147">
                  <c:v>28659.5</c:v>
                </c:pt>
                <c:pt idx="148">
                  <c:v>28867.5</c:v>
                </c:pt>
                <c:pt idx="149">
                  <c:v>29131.5</c:v>
                </c:pt>
                <c:pt idx="150">
                  <c:v>29374.5</c:v>
                </c:pt>
                <c:pt idx="151">
                  <c:v>29466.5</c:v>
                </c:pt>
                <c:pt idx="152">
                  <c:v>29466.5</c:v>
                </c:pt>
                <c:pt idx="153">
                  <c:v>29619.5</c:v>
                </c:pt>
                <c:pt idx="154">
                  <c:v>29638.5</c:v>
                </c:pt>
                <c:pt idx="155">
                  <c:v>29708.5</c:v>
                </c:pt>
              </c:numCache>
            </c:numRef>
          </c:xVal>
          <c:yVal>
            <c:numRef>
              <c:f>Active!$M$21:$M$986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D9D-4975-8C9D-7B2FBF6D1D18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Active!$D$21:$D$85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61">
                    <c:v>0</c:v>
                  </c:pt>
                </c:numCache>
              </c:numRef>
            </c:plus>
            <c:minus>
              <c:numRef>
                <c:f>Active!$D$21:$D$85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6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-477</c:v>
                </c:pt>
                <c:pt idx="1">
                  <c:v>-463</c:v>
                </c:pt>
                <c:pt idx="2">
                  <c:v>-270</c:v>
                </c:pt>
                <c:pt idx="3">
                  <c:v>-240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38</c:v>
                </c:pt>
                <c:pt idx="9">
                  <c:v>49</c:v>
                </c:pt>
                <c:pt idx="10">
                  <c:v>60</c:v>
                </c:pt>
                <c:pt idx="11">
                  <c:v>63</c:v>
                </c:pt>
                <c:pt idx="12">
                  <c:v>71</c:v>
                </c:pt>
                <c:pt idx="13">
                  <c:v>6703</c:v>
                </c:pt>
                <c:pt idx="14">
                  <c:v>7172</c:v>
                </c:pt>
                <c:pt idx="15">
                  <c:v>7180</c:v>
                </c:pt>
                <c:pt idx="16">
                  <c:v>7218</c:v>
                </c:pt>
                <c:pt idx="17">
                  <c:v>7278</c:v>
                </c:pt>
                <c:pt idx="18">
                  <c:v>7412</c:v>
                </c:pt>
                <c:pt idx="19">
                  <c:v>7461</c:v>
                </c:pt>
                <c:pt idx="20">
                  <c:v>7477</c:v>
                </c:pt>
                <c:pt idx="21">
                  <c:v>7682</c:v>
                </c:pt>
                <c:pt idx="22">
                  <c:v>7717</c:v>
                </c:pt>
                <c:pt idx="23">
                  <c:v>7761</c:v>
                </c:pt>
                <c:pt idx="24">
                  <c:v>8341</c:v>
                </c:pt>
                <c:pt idx="25">
                  <c:v>8616</c:v>
                </c:pt>
                <c:pt idx="26">
                  <c:v>12340.5</c:v>
                </c:pt>
                <c:pt idx="27">
                  <c:v>12356</c:v>
                </c:pt>
                <c:pt idx="28">
                  <c:v>12623</c:v>
                </c:pt>
                <c:pt idx="29">
                  <c:v>13297</c:v>
                </c:pt>
                <c:pt idx="30">
                  <c:v>13422</c:v>
                </c:pt>
                <c:pt idx="31">
                  <c:v>13438</c:v>
                </c:pt>
                <c:pt idx="32">
                  <c:v>13656</c:v>
                </c:pt>
                <c:pt idx="33">
                  <c:v>14245</c:v>
                </c:pt>
                <c:pt idx="34">
                  <c:v>14245</c:v>
                </c:pt>
                <c:pt idx="35">
                  <c:v>15284.5</c:v>
                </c:pt>
                <c:pt idx="36">
                  <c:v>15303.5</c:v>
                </c:pt>
                <c:pt idx="37">
                  <c:v>16099.5</c:v>
                </c:pt>
                <c:pt idx="38">
                  <c:v>16316.5</c:v>
                </c:pt>
                <c:pt idx="39">
                  <c:v>16319.5</c:v>
                </c:pt>
                <c:pt idx="40">
                  <c:v>16338.5</c:v>
                </c:pt>
                <c:pt idx="41">
                  <c:v>16616.5</c:v>
                </c:pt>
                <c:pt idx="42">
                  <c:v>16856.5</c:v>
                </c:pt>
                <c:pt idx="43">
                  <c:v>17115.5</c:v>
                </c:pt>
                <c:pt idx="44">
                  <c:v>17415.5</c:v>
                </c:pt>
                <c:pt idx="45">
                  <c:v>17443.5</c:v>
                </c:pt>
                <c:pt idx="46">
                  <c:v>17958.5</c:v>
                </c:pt>
                <c:pt idx="47">
                  <c:v>18182.5</c:v>
                </c:pt>
                <c:pt idx="48">
                  <c:v>18705.5</c:v>
                </c:pt>
                <c:pt idx="49">
                  <c:v>18723.5</c:v>
                </c:pt>
                <c:pt idx="50">
                  <c:v>18732.5</c:v>
                </c:pt>
                <c:pt idx="51">
                  <c:v>18958.5</c:v>
                </c:pt>
                <c:pt idx="52">
                  <c:v>18958.5</c:v>
                </c:pt>
                <c:pt idx="53">
                  <c:v>18958.5</c:v>
                </c:pt>
                <c:pt idx="54">
                  <c:v>18969.5</c:v>
                </c:pt>
                <c:pt idx="55">
                  <c:v>18969.5</c:v>
                </c:pt>
                <c:pt idx="56">
                  <c:v>18991.5</c:v>
                </c:pt>
                <c:pt idx="57">
                  <c:v>19015.5</c:v>
                </c:pt>
                <c:pt idx="58">
                  <c:v>19015.5</c:v>
                </c:pt>
                <c:pt idx="59">
                  <c:v>19015.5</c:v>
                </c:pt>
                <c:pt idx="60">
                  <c:v>19043.5</c:v>
                </c:pt>
                <c:pt idx="61">
                  <c:v>19272.5</c:v>
                </c:pt>
                <c:pt idx="62">
                  <c:v>19476.5</c:v>
                </c:pt>
                <c:pt idx="63">
                  <c:v>19476.5</c:v>
                </c:pt>
                <c:pt idx="64">
                  <c:v>19490.5</c:v>
                </c:pt>
                <c:pt idx="65">
                  <c:v>19550.5</c:v>
                </c:pt>
                <c:pt idx="66">
                  <c:v>19819.5</c:v>
                </c:pt>
                <c:pt idx="67">
                  <c:v>20033.5</c:v>
                </c:pt>
                <c:pt idx="68">
                  <c:v>20046.5</c:v>
                </c:pt>
                <c:pt idx="69">
                  <c:v>20054.5</c:v>
                </c:pt>
                <c:pt idx="70">
                  <c:v>20076.5</c:v>
                </c:pt>
                <c:pt idx="71">
                  <c:v>20294.5</c:v>
                </c:pt>
                <c:pt idx="72">
                  <c:v>20612.5</c:v>
                </c:pt>
                <c:pt idx="73">
                  <c:v>21160.5</c:v>
                </c:pt>
                <c:pt idx="74">
                  <c:v>21171.5</c:v>
                </c:pt>
                <c:pt idx="75">
                  <c:v>21171.5</c:v>
                </c:pt>
                <c:pt idx="76">
                  <c:v>21392.5</c:v>
                </c:pt>
                <c:pt idx="77">
                  <c:v>22439.5</c:v>
                </c:pt>
                <c:pt idx="78">
                  <c:v>22469.5</c:v>
                </c:pt>
                <c:pt idx="79">
                  <c:v>22523.5</c:v>
                </c:pt>
                <c:pt idx="80">
                  <c:v>22649.5</c:v>
                </c:pt>
                <c:pt idx="81">
                  <c:v>22760.5</c:v>
                </c:pt>
                <c:pt idx="82">
                  <c:v>22779.5</c:v>
                </c:pt>
                <c:pt idx="83">
                  <c:v>23016.5</c:v>
                </c:pt>
                <c:pt idx="84">
                  <c:v>23017.5</c:v>
                </c:pt>
                <c:pt idx="85">
                  <c:v>23057.5</c:v>
                </c:pt>
                <c:pt idx="86">
                  <c:v>23278.5</c:v>
                </c:pt>
                <c:pt idx="87">
                  <c:v>23286.5</c:v>
                </c:pt>
                <c:pt idx="88">
                  <c:v>23298.5</c:v>
                </c:pt>
                <c:pt idx="89">
                  <c:v>23464.5</c:v>
                </c:pt>
                <c:pt idx="90">
                  <c:v>23584.5</c:v>
                </c:pt>
                <c:pt idx="91">
                  <c:v>23586.5</c:v>
                </c:pt>
                <c:pt idx="92">
                  <c:v>24072.5</c:v>
                </c:pt>
                <c:pt idx="93">
                  <c:v>24347.5</c:v>
                </c:pt>
                <c:pt idx="94">
                  <c:v>24355.5</c:v>
                </c:pt>
                <c:pt idx="95">
                  <c:v>24355.5</c:v>
                </c:pt>
                <c:pt idx="96">
                  <c:v>24355.5</c:v>
                </c:pt>
                <c:pt idx="97">
                  <c:v>24355.5</c:v>
                </c:pt>
                <c:pt idx="98">
                  <c:v>24639</c:v>
                </c:pt>
                <c:pt idx="99">
                  <c:v>24639</c:v>
                </c:pt>
                <c:pt idx="100">
                  <c:v>24649.5</c:v>
                </c:pt>
                <c:pt idx="101">
                  <c:v>24876.5</c:v>
                </c:pt>
                <c:pt idx="102">
                  <c:v>24887.5</c:v>
                </c:pt>
                <c:pt idx="103">
                  <c:v>24933.5</c:v>
                </c:pt>
                <c:pt idx="104">
                  <c:v>24934</c:v>
                </c:pt>
                <c:pt idx="105">
                  <c:v>24934.5</c:v>
                </c:pt>
                <c:pt idx="106">
                  <c:v>24935</c:v>
                </c:pt>
                <c:pt idx="107">
                  <c:v>25342.5</c:v>
                </c:pt>
                <c:pt idx="108">
                  <c:v>25411.5</c:v>
                </c:pt>
                <c:pt idx="109">
                  <c:v>25412.5</c:v>
                </c:pt>
                <c:pt idx="110">
                  <c:v>25669.5</c:v>
                </c:pt>
                <c:pt idx="111">
                  <c:v>25702.5</c:v>
                </c:pt>
                <c:pt idx="112">
                  <c:v>25930.5</c:v>
                </c:pt>
                <c:pt idx="113">
                  <c:v>25930.5</c:v>
                </c:pt>
                <c:pt idx="114">
                  <c:v>25961.5</c:v>
                </c:pt>
                <c:pt idx="115">
                  <c:v>26163.5</c:v>
                </c:pt>
                <c:pt idx="116">
                  <c:v>26191</c:v>
                </c:pt>
                <c:pt idx="117">
                  <c:v>26228.5</c:v>
                </c:pt>
                <c:pt idx="118">
                  <c:v>26422.5</c:v>
                </c:pt>
                <c:pt idx="119">
                  <c:v>26458.5</c:v>
                </c:pt>
                <c:pt idx="120">
                  <c:v>26506.5</c:v>
                </c:pt>
                <c:pt idx="121">
                  <c:v>26506.5</c:v>
                </c:pt>
                <c:pt idx="122">
                  <c:v>26724.5</c:v>
                </c:pt>
                <c:pt idx="123">
                  <c:v>26735.5</c:v>
                </c:pt>
                <c:pt idx="124">
                  <c:v>26743.5</c:v>
                </c:pt>
                <c:pt idx="125">
                  <c:v>26754.5</c:v>
                </c:pt>
                <c:pt idx="126">
                  <c:v>26762.5</c:v>
                </c:pt>
                <c:pt idx="127">
                  <c:v>26940.5</c:v>
                </c:pt>
                <c:pt idx="128">
                  <c:v>26940.5</c:v>
                </c:pt>
                <c:pt idx="129">
                  <c:v>26970.5</c:v>
                </c:pt>
                <c:pt idx="130">
                  <c:v>27021.5</c:v>
                </c:pt>
                <c:pt idx="131">
                  <c:v>27303.5</c:v>
                </c:pt>
                <c:pt idx="132">
                  <c:v>27493.5</c:v>
                </c:pt>
                <c:pt idx="133">
                  <c:v>27493.5</c:v>
                </c:pt>
                <c:pt idx="134">
                  <c:v>27493.5</c:v>
                </c:pt>
                <c:pt idx="135">
                  <c:v>27493.5</c:v>
                </c:pt>
                <c:pt idx="136">
                  <c:v>27531.5</c:v>
                </c:pt>
                <c:pt idx="137">
                  <c:v>27535.5</c:v>
                </c:pt>
                <c:pt idx="138">
                  <c:v>27550.5</c:v>
                </c:pt>
                <c:pt idx="139">
                  <c:v>27550.5</c:v>
                </c:pt>
                <c:pt idx="140">
                  <c:v>27822.5</c:v>
                </c:pt>
                <c:pt idx="141">
                  <c:v>27822.5</c:v>
                </c:pt>
                <c:pt idx="142">
                  <c:v>28081.5</c:v>
                </c:pt>
                <c:pt idx="143">
                  <c:v>28311.5</c:v>
                </c:pt>
                <c:pt idx="144">
                  <c:v>28327.5</c:v>
                </c:pt>
                <c:pt idx="145">
                  <c:v>28570.5</c:v>
                </c:pt>
                <c:pt idx="146">
                  <c:v>28642.5</c:v>
                </c:pt>
                <c:pt idx="147">
                  <c:v>28659.5</c:v>
                </c:pt>
                <c:pt idx="148">
                  <c:v>28867.5</c:v>
                </c:pt>
                <c:pt idx="149">
                  <c:v>29131.5</c:v>
                </c:pt>
                <c:pt idx="150">
                  <c:v>29374.5</c:v>
                </c:pt>
                <c:pt idx="151">
                  <c:v>29466.5</c:v>
                </c:pt>
                <c:pt idx="152">
                  <c:v>29466.5</c:v>
                </c:pt>
                <c:pt idx="153">
                  <c:v>29619.5</c:v>
                </c:pt>
                <c:pt idx="154">
                  <c:v>29638.5</c:v>
                </c:pt>
                <c:pt idx="155">
                  <c:v>29708.5</c:v>
                </c:pt>
              </c:numCache>
            </c:numRef>
          </c:xVal>
          <c:yVal>
            <c:numRef>
              <c:f>Active!$N$21:$N$986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D9D-4975-8C9D-7B2FBF6D1D18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Active!$F$21:$F$986</c:f>
              <c:numCache>
                <c:formatCode>General</c:formatCode>
                <c:ptCount val="966"/>
                <c:pt idx="0">
                  <c:v>-477</c:v>
                </c:pt>
                <c:pt idx="1">
                  <c:v>-463</c:v>
                </c:pt>
                <c:pt idx="2">
                  <c:v>-270</c:v>
                </c:pt>
                <c:pt idx="3">
                  <c:v>-240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38</c:v>
                </c:pt>
                <c:pt idx="9">
                  <c:v>49</c:v>
                </c:pt>
                <c:pt idx="10">
                  <c:v>60</c:v>
                </c:pt>
                <c:pt idx="11">
                  <c:v>63</c:v>
                </c:pt>
                <c:pt idx="12">
                  <c:v>71</c:v>
                </c:pt>
                <c:pt idx="13">
                  <c:v>6703</c:v>
                </c:pt>
                <c:pt idx="14">
                  <c:v>7172</c:v>
                </c:pt>
                <c:pt idx="15">
                  <c:v>7180</c:v>
                </c:pt>
                <c:pt idx="16">
                  <c:v>7218</c:v>
                </c:pt>
                <c:pt idx="17">
                  <c:v>7278</c:v>
                </c:pt>
                <c:pt idx="18">
                  <c:v>7412</c:v>
                </c:pt>
                <c:pt idx="19">
                  <c:v>7461</c:v>
                </c:pt>
                <c:pt idx="20">
                  <c:v>7477</c:v>
                </c:pt>
                <c:pt idx="21">
                  <c:v>7682</c:v>
                </c:pt>
                <c:pt idx="22">
                  <c:v>7717</c:v>
                </c:pt>
                <c:pt idx="23">
                  <c:v>7761</c:v>
                </c:pt>
                <c:pt idx="24">
                  <c:v>8341</c:v>
                </c:pt>
                <c:pt idx="25">
                  <c:v>8616</c:v>
                </c:pt>
                <c:pt idx="26">
                  <c:v>12340.5</c:v>
                </c:pt>
                <c:pt idx="27">
                  <c:v>12356</c:v>
                </c:pt>
                <c:pt idx="28">
                  <c:v>12623</c:v>
                </c:pt>
                <c:pt idx="29">
                  <c:v>13297</c:v>
                </c:pt>
                <c:pt idx="30">
                  <c:v>13422</c:v>
                </c:pt>
                <c:pt idx="31">
                  <c:v>13438</c:v>
                </c:pt>
                <c:pt idx="32">
                  <c:v>13656</c:v>
                </c:pt>
                <c:pt idx="33">
                  <c:v>14245</c:v>
                </c:pt>
                <c:pt idx="34">
                  <c:v>14245</c:v>
                </c:pt>
                <c:pt idx="35">
                  <c:v>15284.5</c:v>
                </c:pt>
                <c:pt idx="36">
                  <c:v>15303.5</c:v>
                </c:pt>
                <c:pt idx="37">
                  <c:v>16099.5</c:v>
                </c:pt>
                <c:pt idx="38">
                  <c:v>16316.5</c:v>
                </c:pt>
                <c:pt idx="39">
                  <c:v>16319.5</c:v>
                </c:pt>
                <c:pt idx="40">
                  <c:v>16338.5</c:v>
                </c:pt>
                <c:pt idx="41">
                  <c:v>16616.5</c:v>
                </c:pt>
                <c:pt idx="42">
                  <c:v>16856.5</c:v>
                </c:pt>
                <c:pt idx="43">
                  <c:v>17115.5</c:v>
                </c:pt>
                <c:pt idx="44">
                  <c:v>17415.5</c:v>
                </c:pt>
                <c:pt idx="45">
                  <c:v>17443.5</c:v>
                </c:pt>
                <c:pt idx="46">
                  <c:v>17958.5</c:v>
                </c:pt>
                <c:pt idx="47">
                  <c:v>18182.5</c:v>
                </c:pt>
                <c:pt idx="48">
                  <c:v>18705.5</c:v>
                </c:pt>
                <c:pt idx="49">
                  <c:v>18723.5</c:v>
                </c:pt>
                <c:pt idx="50">
                  <c:v>18732.5</c:v>
                </c:pt>
                <c:pt idx="51">
                  <c:v>18958.5</c:v>
                </c:pt>
                <c:pt idx="52">
                  <c:v>18958.5</c:v>
                </c:pt>
                <c:pt idx="53">
                  <c:v>18958.5</c:v>
                </c:pt>
                <c:pt idx="54">
                  <c:v>18969.5</c:v>
                </c:pt>
                <c:pt idx="55">
                  <c:v>18969.5</c:v>
                </c:pt>
                <c:pt idx="56">
                  <c:v>18991.5</c:v>
                </c:pt>
                <c:pt idx="57">
                  <c:v>19015.5</c:v>
                </c:pt>
                <c:pt idx="58">
                  <c:v>19015.5</c:v>
                </c:pt>
                <c:pt idx="59">
                  <c:v>19015.5</c:v>
                </c:pt>
                <c:pt idx="60">
                  <c:v>19043.5</c:v>
                </c:pt>
                <c:pt idx="61">
                  <c:v>19272.5</c:v>
                </c:pt>
                <c:pt idx="62">
                  <c:v>19476.5</c:v>
                </c:pt>
                <c:pt idx="63">
                  <c:v>19476.5</c:v>
                </c:pt>
                <c:pt idx="64">
                  <c:v>19490.5</c:v>
                </c:pt>
                <c:pt idx="65">
                  <c:v>19550.5</c:v>
                </c:pt>
                <c:pt idx="66">
                  <c:v>19819.5</c:v>
                </c:pt>
                <c:pt idx="67">
                  <c:v>20033.5</c:v>
                </c:pt>
                <c:pt idx="68">
                  <c:v>20046.5</c:v>
                </c:pt>
                <c:pt idx="69">
                  <c:v>20054.5</c:v>
                </c:pt>
                <c:pt idx="70">
                  <c:v>20076.5</c:v>
                </c:pt>
                <c:pt idx="71">
                  <c:v>20294.5</c:v>
                </c:pt>
                <c:pt idx="72">
                  <c:v>20612.5</c:v>
                </c:pt>
                <c:pt idx="73">
                  <c:v>21160.5</c:v>
                </c:pt>
                <c:pt idx="74">
                  <c:v>21171.5</c:v>
                </c:pt>
                <c:pt idx="75">
                  <c:v>21171.5</c:v>
                </c:pt>
                <c:pt idx="76">
                  <c:v>21392.5</c:v>
                </c:pt>
                <c:pt idx="77">
                  <c:v>22439.5</c:v>
                </c:pt>
                <c:pt idx="78">
                  <c:v>22469.5</c:v>
                </c:pt>
                <c:pt idx="79">
                  <c:v>22523.5</c:v>
                </c:pt>
                <c:pt idx="80">
                  <c:v>22649.5</c:v>
                </c:pt>
                <c:pt idx="81">
                  <c:v>22760.5</c:v>
                </c:pt>
                <c:pt idx="82">
                  <c:v>22779.5</c:v>
                </c:pt>
                <c:pt idx="83">
                  <c:v>23016.5</c:v>
                </c:pt>
                <c:pt idx="84">
                  <c:v>23017.5</c:v>
                </c:pt>
                <c:pt idx="85">
                  <c:v>23057.5</c:v>
                </c:pt>
                <c:pt idx="86">
                  <c:v>23278.5</c:v>
                </c:pt>
                <c:pt idx="87">
                  <c:v>23286.5</c:v>
                </c:pt>
                <c:pt idx="88">
                  <c:v>23298.5</c:v>
                </c:pt>
                <c:pt idx="89">
                  <c:v>23464.5</c:v>
                </c:pt>
                <c:pt idx="90">
                  <c:v>23584.5</c:v>
                </c:pt>
                <c:pt idx="91">
                  <c:v>23586.5</c:v>
                </c:pt>
                <c:pt idx="92">
                  <c:v>24072.5</c:v>
                </c:pt>
                <c:pt idx="93">
                  <c:v>24347.5</c:v>
                </c:pt>
                <c:pt idx="94">
                  <c:v>24355.5</c:v>
                </c:pt>
                <c:pt idx="95">
                  <c:v>24355.5</c:v>
                </c:pt>
                <c:pt idx="96">
                  <c:v>24355.5</c:v>
                </c:pt>
                <c:pt idx="97">
                  <c:v>24355.5</c:v>
                </c:pt>
                <c:pt idx="98">
                  <c:v>24639</c:v>
                </c:pt>
                <c:pt idx="99">
                  <c:v>24639</c:v>
                </c:pt>
                <c:pt idx="100">
                  <c:v>24649.5</c:v>
                </c:pt>
                <c:pt idx="101">
                  <c:v>24876.5</c:v>
                </c:pt>
                <c:pt idx="102">
                  <c:v>24887.5</c:v>
                </c:pt>
                <c:pt idx="103">
                  <c:v>24933.5</c:v>
                </c:pt>
                <c:pt idx="104">
                  <c:v>24934</c:v>
                </c:pt>
                <c:pt idx="105">
                  <c:v>24934.5</c:v>
                </c:pt>
                <c:pt idx="106">
                  <c:v>24935</c:v>
                </c:pt>
                <c:pt idx="107">
                  <c:v>25342.5</c:v>
                </c:pt>
                <c:pt idx="108">
                  <c:v>25411.5</c:v>
                </c:pt>
                <c:pt idx="109">
                  <c:v>25412.5</c:v>
                </c:pt>
                <c:pt idx="110">
                  <c:v>25669.5</c:v>
                </c:pt>
                <c:pt idx="111">
                  <c:v>25702.5</c:v>
                </c:pt>
                <c:pt idx="112">
                  <c:v>25930.5</c:v>
                </c:pt>
                <c:pt idx="113">
                  <c:v>25930.5</c:v>
                </c:pt>
                <c:pt idx="114">
                  <c:v>25961.5</c:v>
                </c:pt>
                <c:pt idx="115">
                  <c:v>26163.5</c:v>
                </c:pt>
                <c:pt idx="116">
                  <c:v>26191</c:v>
                </c:pt>
                <c:pt idx="117">
                  <c:v>26228.5</c:v>
                </c:pt>
                <c:pt idx="118">
                  <c:v>26422.5</c:v>
                </c:pt>
                <c:pt idx="119">
                  <c:v>26458.5</c:v>
                </c:pt>
                <c:pt idx="120">
                  <c:v>26506.5</c:v>
                </c:pt>
                <c:pt idx="121">
                  <c:v>26506.5</c:v>
                </c:pt>
                <c:pt idx="122">
                  <c:v>26724.5</c:v>
                </c:pt>
                <c:pt idx="123">
                  <c:v>26735.5</c:v>
                </c:pt>
                <c:pt idx="124">
                  <c:v>26743.5</c:v>
                </c:pt>
                <c:pt idx="125">
                  <c:v>26754.5</c:v>
                </c:pt>
                <c:pt idx="126">
                  <c:v>26762.5</c:v>
                </c:pt>
                <c:pt idx="127">
                  <c:v>26940.5</c:v>
                </c:pt>
                <c:pt idx="128">
                  <c:v>26940.5</c:v>
                </c:pt>
                <c:pt idx="129">
                  <c:v>26970.5</c:v>
                </c:pt>
                <c:pt idx="130">
                  <c:v>27021.5</c:v>
                </c:pt>
                <c:pt idx="131">
                  <c:v>27303.5</c:v>
                </c:pt>
                <c:pt idx="132">
                  <c:v>27493.5</c:v>
                </c:pt>
                <c:pt idx="133">
                  <c:v>27493.5</c:v>
                </c:pt>
                <c:pt idx="134">
                  <c:v>27493.5</c:v>
                </c:pt>
                <c:pt idx="135">
                  <c:v>27493.5</c:v>
                </c:pt>
                <c:pt idx="136">
                  <c:v>27531.5</c:v>
                </c:pt>
                <c:pt idx="137">
                  <c:v>27535.5</c:v>
                </c:pt>
                <c:pt idx="138">
                  <c:v>27550.5</c:v>
                </c:pt>
                <c:pt idx="139">
                  <c:v>27550.5</c:v>
                </c:pt>
                <c:pt idx="140">
                  <c:v>27822.5</c:v>
                </c:pt>
                <c:pt idx="141">
                  <c:v>27822.5</c:v>
                </c:pt>
                <c:pt idx="142">
                  <c:v>28081.5</c:v>
                </c:pt>
                <c:pt idx="143">
                  <c:v>28311.5</c:v>
                </c:pt>
                <c:pt idx="144">
                  <c:v>28327.5</c:v>
                </c:pt>
                <c:pt idx="145">
                  <c:v>28570.5</c:v>
                </c:pt>
                <c:pt idx="146">
                  <c:v>28642.5</c:v>
                </c:pt>
                <c:pt idx="147">
                  <c:v>28659.5</c:v>
                </c:pt>
                <c:pt idx="148">
                  <c:v>28867.5</c:v>
                </c:pt>
                <c:pt idx="149">
                  <c:v>29131.5</c:v>
                </c:pt>
                <c:pt idx="150">
                  <c:v>29374.5</c:v>
                </c:pt>
                <c:pt idx="151">
                  <c:v>29466.5</c:v>
                </c:pt>
                <c:pt idx="152">
                  <c:v>29466.5</c:v>
                </c:pt>
                <c:pt idx="153">
                  <c:v>29619.5</c:v>
                </c:pt>
                <c:pt idx="154">
                  <c:v>29638.5</c:v>
                </c:pt>
                <c:pt idx="155">
                  <c:v>29708.5</c:v>
                </c:pt>
              </c:numCache>
            </c:numRef>
          </c:xVal>
          <c:yVal>
            <c:numRef>
              <c:f>Active!$O$21:$O$986</c:f>
              <c:numCache>
                <c:formatCode>General</c:formatCode>
                <c:ptCount val="966"/>
                <c:pt idx="0">
                  <c:v>-0.72015377325220042</c:v>
                </c:pt>
                <c:pt idx="1">
                  <c:v>-0.72019721008601645</c:v>
                </c:pt>
                <c:pt idx="2">
                  <c:v>-0.72079601786648151</c:v>
                </c:pt>
                <c:pt idx="3">
                  <c:v>-0.72088909679608737</c:v>
                </c:pt>
                <c:pt idx="4">
                  <c:v>-0.7215840861371452</c:v>
                </c:pt>
                <c:pt idx="5">
                  <c:v>-0.72163372823293503</c:v>
                </c:pt>
                <c:pt idx="6">
                  <c:v>-0.72163372823293503</c:v>
                </c:pt>
                <c:pt idx="7">
                  <c:v>-0.72166785717379056</c:v>
                </c:pt>
                <c:pt idx="8">
                  <c:v>-0.72175162821043592</c:v>
                </c:pt>
                <c:pt idx="9">
                  <c:v>-0.72178575715129145</c:v>
                </c:pt>
                <c:pt idx="10">
                  <c:v>-0.72181988609214698</c:v>
                </c:pt>
                <c:pt idx="11">
                  <c:v>-0.72182919398510759</c:v>
                </c:pt>
                <c:pt idx="12">
                  <c:v>-0.72185401503300251</c:v>
                </c:pt>
                <c:pt idx="13">
                  <c:v>-0.74243066373789168</c:v>
                </c:pt>
                <c:pt idx="14">
                  <c:v>-0.74388579767073137</c:v>
                </c:pt>
                <c:pt idx="15">
                  <c:v>-0.74391061871862629</c:v>
                </c:pt>
                <c:pt idx="16">
                  <c:v>-0.74402851869612718</c:v>
                </c:pt>
                <c:pt idx="17">
                  <c:v>-0.74421467655533902</c:v>
                </c:pt>
                <c:pt idx="18">
                  <c:v>-0.74463042910757904</c:v>
                </c:pt>
                <c:pt idx="19">
                  <c:v>-0.74478245802593535</c:v>
                </c:pt>
                <c:pt idx="20">
                  <c:v>-0.74483210012172518</c:v>
                </c:pt>
                <c:pt idx="21">
                  <c:v>-0.74546813947403257</c:v>
                </c:pt>
                <c:pt idx="22">
                  <c:v>-0.74557673155857285</c:v>
                </c:pt>
                <c:pt idx="23">
                  <c:v>-0.74571324732199495</c:v>
                </c:pt>
                <c:pt idx="24">
                  <c:v>-0.7475127732943766</c:v>
                </c:pt>
                <c:pt idx="25">
                  <c:v>-0.74836599681576454</c:v>
                </c:pt>
                <c:pt idx="26">
                  <c:v>-0.75992174592634354</c:v>
                </c:pt>
                <c:pt idx="27">
                  <c:v>-0.75996983670663998</c:v>
                </c:pt>
                <c:pt idx="28">
                  <c:v>-0.7607982391801329</c:v>
                </c:pt>
                <c:pt idx="29">
                  <c:v>-0.76288941246527997</c:v>
                </c:pt>
                <c:pt idx="30">
                  <c:v>-0.76327724133863806</c:v>
                </c:pt>
                <c:pt idx="31">
                  <c:v>-0.76332688343442789</c:v>
                </c:pt>
                <c:pt idx="32">
                  <c:v>-0.76400325698956451</c:v>
                </c:pt>
                <c:pt idx="33">
                  <c:v>-0.76583070664082808</c:v>
                </c:pt>
                <c:pt idx="34">
                  <c:v>-0.76583070664082808</c:v>
                </c:pt>
                <c:pt idx="35">
                  <c:v>-0.76905589155167431</c:v>
                </c:pt>
                <c:pt idx="36">
                  <c:v>-0.76911484154042475</c:v>
                </c:pt>
                <c:pt idx="37">
                  <c:v>-0.77158453580596931</c:v>
                </c:pt>
                <c:pt idx="38">
                  <c:v>-0.77225780673011912</c:v>
                </c:pt>
                <c:pt idx="39">
                  <c:v>-0.77226711462307962</c:v>
                </c:pt>
                <c:pt idx="40">
                  <c:v>-0.77232606461183007</c:v>
                </c:pt>
                <c:pt idx="41">
                  <c:v>-0.77318859602617862</c:v>
                </c:pt>
                <c:pt idx="42">
                  <c:v>-0.77393322746302617</c:v>
                </c:pt>
                <c:pt idx="43">
                  <c:v>-0.77473680888862428</c:v>
                </c:pt>
                <c:pt idx="44">
                  <c:v>-0.77566759818468378</c:v>
                </c:pt>
                <c:pt idx="45">
                  <c:v>-0.77575447185231605</c:v>
                </c:pt>
                <c:pt idx="46">
                  <c:v>-0.77735232681055155</c:v>
                </c:pt>
                <c:pt idx="47">
                  <c:v>-0.77804731615160927</c:v>
                </c:pt>
                <c:pt idx="48">
                  <c:v>-0.77966999215773969</c:v>
                </c:pt>
                <c:pt idx="49">
                  <c:v>-0.77972583951550334</c:v>
                </c:pt>
                <c:pt idx="50">
                  <c:v>-0.77975376319438505</c:v>
                </c:pt>
                <c:pt idx="51">
                  <c:v>-0.78045495779741658</c:v>
                </c:pt>
                <c:pt idx="52">
                  <c:v>-0.78045495779741658</c:v>
                </c:pt>
                <c:pt idx="53">
                  <c:v>-0.78045495779741658</c:v>
                </c:pt>
                <c:pt idx="54">
                  <c:v>-0.78048908673827211</c:v>
                </c:pt>
                <c:pt idx="55">
                  <c:v>-0.78048908673827211</c:v>
                </c:pt>
                <c:pt idx="56">
                  <c:v>-0.78055734461998316</c:v>
                </c:pt>
                <c:pt idx="57">
                  <c:v>-0.78063180776366792</c:v>
                </c:pt>
                <c:pt idx="58">
                  <c:v>-0.78063180776366792</c:v>
                </c:pt>
                <c:pt idx="59">
                  <c:v>-0.78063180776366792</c:v>
                </c:pt>
                <c:pt idx="60">
                  <c:v>-0.78071868143130019</c:v>
                </c:pt>
                <c:pt idx="61">
                  <c:v>-0.78142918392729221</c:v>
                </c:pt>
                <c:pt idx="62">
                  <c:v>-0.78206212064861269</c:v>
                </c:pt>
                <c:pt idx="63">
                  <c:v>-0.78206212064861269</c:v>
                </c:pt>
                <c:pt idx="64">
                  <c:v>-0.78210555748242883</c:v>
                </c:pt>
                <c:pt idx="65">
                  <c:v>-0.78229171534164077</c:v>
                </c:pt>
                <c:pt idx="66">
                  <c:v>-0.78312632307710739</c:v>
                </c:pt>
                <c:pt idx="67">
                  <c:v>-0.7837902861082966</c:v>
                </c:pt>
                <c:pt idx="68">
                  <c:v>-0.78383062031112583</c:v>
                </c:pt>
                <c:pt idx="69">
                  <c:v>-0.78385544135902074</c:v>
                </c:pt>
                <c:pt idx="70">
                  <c:v>-0.7839236992407318</c:v>
                </c:pt>
                <c:pt idx="71">
                  <c:v>-0.78460007279586841</c:v>
                </c:pt>
                <c:pt idx="72">
                  <c:v>-0.78558670944969144</c:v>
                </c:pt>
                <c:pt idx="73">
                  <c:v>-0.78728695123049353</c:v>
                </c:pt>
                <c:pt idx="74">
                  <c:v>-0.78732108017134905</c:v>
                </c:pt>
                <c:pt idx="75">
                  <c:v>-0.78732108017134905</c:v>
                </c:pt>
                <c:pt idx="76">
                  <c:v>-0.78800676161944616</c:v>
                </c:pt>
                <c:pt idx="77">
                  <c:v>-0.79125521626269391</c:v>
                </c:pt>
                <c:pt idx="78">
                  <c:v>-0.79134829519229988</c:v>
                </c:pt>
                <c:pt idx="79">
                  <c:v>-0.7915158372655906</c:v>
                </c:pt>
                <c:pt idx="80">
                  <c:v>-0.7919067687699356</c:v>
                </c:pt>
                <c:pt idx="81">
                  <c:v>-0.79225116080947766</c:v>
                </c:pt>
                <c:pt idx="82">
                  <c:v>-0.79231011079822811</c:v>
                </c:pt>
                <c:pt idx="83">
                  <c:v>-0.79304543434211505</c:v>
                </c:pt>
                <c:pt idx="84">
                  <c:v>-0.79304853697310196</c:v>
                </c:pt>
                <c:pt idx="85">
                  <c:v>-0.79317264221257655</c:v>
                </c:pt>
                <c:pt idx="86">
                  <c:v>-0.79385832366067377</c:v>
                </c:pt>
                <c:pt idx="87">
                  <c:v>-0.79388314470856869</c:v>
                </c:pt>
                <c:pt idx="88">
                  <c:v>-0.79392037628041101</c:v>
                </c:pt>
                <c:pt idx="89">
                  <c:v>-0.7944354130242306</c:v>
                </c:pt>
                <c:pt idx="90">
                  <c:v>-0.79480772874265448</c:v>
                </c:pt>
                <c:pt idx="91">
                  <c:v>-0.79481393400462819</c:v>
                </c:pt>
                <c:pt idx="92">
                  <c:v>-0.79632181266424462</c:v>
                </c:pt>
                <c:pt idx="93">
                  <c:v>-0.79717503618563246</c:v>
                </c:pt>
                <c:pt idx="94">
                  <c:v>-0.79719985723352749</c:v>
                </c:pt>
                <c:pt idx="95">
                  <c:v>-0.79719985723352749</c:v>
                </c:pt>
                <c:pt idx="96">
                  <c:v>-0.79719985723352749</c:v>
                </c:pt>
                <c:pt idx="97">
                  <c:v>-0.79719985723352749</c:v>
                </c:pt>
                <c:pt idx="98">
                  <c:v>-0.79807945311830364</c:v>
                </c:pt>
                <c:pt idx="99">
                  <c:v>-0.79807945311830364</c:v>
                </c:pt>
                <c:pt idx="100">
                  <c:v>-0.79811203074366577</c:v>
                </c:pt>
                <c:pt idx="101">
                  <c:v>-0.79881632797768409</c:v>
                </c:pt>
                <c:pt idx="102">
                  <c:v>-0.79885045691853962</c:v>
                </c:pt>
                <c:pt idx="103">
                  <c:v>-0.79899317794393543</c:v>
                </c:pt>
                <c:pt idx="104">
                  <c:v>-0.79899472925942883</c:v>
                </c:pt>
                <c:pt idx="105">
                  <c:v>-0.79899628057492234</c:v>
                </c:pt>
                <c:pt idx="106">
                  <c:v>-0.79899783189041573</c:v>
                </c:pt>
                <c:pt idx="107">
                  <c:v>-0.80026215401756329</c:v>
                </c:pt>
                <c:pt idx="108">
                  <c:v>-0.80047623555565695</c:v>
                </c:pt>
                <c:pt idx="109">
                  <c:v>-0.80047933818664385</c:v>
                </c:pt>
                <c:pt idx="110">
                  <c:v>-0.80127671435026815</c:v>
                </c:pt>
                <c:pt idx="111">
                  <c:v>-0.80137910117283473</c:v>
                </c:pt>
                <c:pt idx="112">
                  <c:v>-0.80208650103783996</c:v>
                </c:pt>
                <c:pt idx="113">
                  <c:v>-0.80208650103783996</c:v>
                </c:pt>
                <c:pt idx="114">
                  <c:v>-0.80218268259843273</c:v>
                </c:pt>
                <c:pt idx="115">
                  <c:v>-0.8028094140577795</c:v>
                </c:pt>
                <c:pt idx="116">
                  <c:v>-0.80289473640991826</c:v>
                </c:pt>
                <c:pt idx="117">
                  <c:v>-0.80301108507192576</c:v>
                </c:pt>
                <c:pt idx="118">
                  <c:v>-0.8036129954833775</c:v>
                </c:pt>
                <c:pt idx="119">
                  <c:v>-0.80372469019890469</c:v>
                </c:pt>
                <c:pt idx="120">
                  <c:v>-0.8038736164862742</c:v>
                </c:pt>
                <c:pt idx="121">
                  <c:v>-0.8038736164862742</c:v>
                </c:pt>
                <c:pt idx="122">
                  <c:v>-0.80454999004141081</c:v>
                </c:pt>
                <c:pt idx="123">
                  <c:v>-0.80458411898226634</c:v>
                </c:pt>
                <c:pt idx="124">
                  <c:v>-0.80460894003016126</c:v>
                </c:pt>
                <c:pt idx="125">
                  <c:v>-0.80464306897101678</c:v>
                </c:pt>
                <c:pt idx="126">
                  <c:v>-0.8046678900189117</c:v>
                </c:pt>
                <c:pt idx="127">
                  <c:v>-0.80522015833457361</c:v>
                </c:pt>
                <c:pt idx="128">
                  <c:v>-0.80522015833457361</c:v>
                </c:pt>
                <c:pt idx="129">
                  <c:v>-0.80531323726417958</c:v>
                </c:pt>
                <c:pt idx="130">
                  <c:v>-0.8054714714445097</c:v>
                </c:pt>
                <c:pt idx="131">
                  <c:v>-0.80634641338280566</c:v>
                </c:pt>
                <c:pt idx="132">
                  <c:v>-0.80693591327031</c:v>
                </c:pt>
                <c:pt idx="133">
                  <c:v>-0.80693591327031</c:v>
                </c:pt>
                <c:pt idx="134">
                  <c:v>-0.80693591327031</c:v>
                </c:pt>
                <c:pt idx="135">
                  <c:v>-0.80693591327031</c:v>
                </c:pt>
                <c:pt idx="136">
                  <c:v>-0.80705381324781089</c:v>
                </c:pt>
                <c:pt idx="137">
                  <c:v>-0.80706622377175841</c:v>
                </c:pt>
                <c:pt idx="138">
                  <c:v>-0.80711276323656134</c:v>
                </c:pt>
                <c:pt idx="139">
                  <c:v>-0.80711276323656134</c:v>
                </c:pt>
                <c:pt idx="140">
                  <c:v>-0.80795667886498868</c:v>
                </c:pt>
                <c:pt idx="141">
                  <c:v>-0.80795667886498868</c:v>
                </c:pt>
                <c:pt idx="142">
                  <c:v>-0.80876026029058667</c:v>
                </c:pt>
                <c:pt idx="143">
                  <c:v>-0.80947386541756572</c:v>
                </c:pt>
                <c:pt idx="144">
                  <c:v>-0.80952350751335556</c:v>
                </c:pt>
                <c:pt idx="145">
                  <c:v>-0.81027744684316372</c:v>
                </c:pt>
                <c:pt idx="146">
                  <c:v>-0.81050083627421798</c:v>
                </c:pt>
                <c:pt idx="147">
                  <c:v>-0.81055358100099473</c:v>
                </c:pt>
                <c:pt idx="148">
                  <c:v>-0.81119892824626261</c:v>
                </c:pt>
                <c:pt idx="149">
                  <c:v>-0.81201802282679503</c:v>
                </c:pt>
                <c:pt idx="150">
                  <c:v>-0.81277196215660319</c:v>
                </c:pt>
                <c:pt idx="151">
                  <c:v>-0.81305740420739481</c:v>
                </c:pt>
                <c:pt idx="152">
                  <c:v>-0.81305740420739481</c:v>
                </c:pt>
                <c:pt idx="153">
                  <c:v>-0.81353210674838516</c:v>
                </c:pt>
                <c:pt idx="154">
                  <c:v>-0.81359105673713561</c:v>
                </c:pt>
                <c:pt idx="155">
                  <c:v>-0.81380824090621617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D9D-4975-8C9D-7B2FBF6D1D18}"/>
            </c:ext>
          </c:extLst>
        </c:ser>
        <c:ser>
          <c:idx val="8"/>
          <c:order val="8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Active!$V$2:$V$39</c:f>
              <c:numCache>
                <c:formatCode>General</c:formatCode>
                <c:ptCount val="38"/>
                <c:pt idx="0">
                  <c:v>0</c:v>
                </c:pt>
                <c:pt idx="1">
                  <c:v>2000</c:v>
                </c:pt>
                <c:pt idx="2">
                  <c:v>4000</c:v>
                </c:pt>
                <c:pt idx="3">
                  <c:v>6000</c:v>
                </c:pt>
                <c:pt idx="4">
                  <c:v>8000</c:v>
                </c:pt>
                <c:pt idx="5">
                  <c:v>10000</c:v>
                </c:pt>
                <c:pt idx="6">
                  <c:v>12000</c:v>
                </c:pt>
                <c:pt idx="7">
                  <c:v>14000</c:v>
                </c:pt>
                <c:pt idx="8">
                  <c:v>16000</c:v>
                </c:pt>
                <c:pt idx="9">
                  <c:v>18000</c:v>
                </c:pt>
                <c:pt idx="10">
                  <c:v>20000</c:v>
                </c:pt>
                <c:pt idx="11">
                  <c:v>22000</c:v>
                </c:pt>
                <c:pt idx="12">
                  <c:v>24000</c:v>
                </c:pt>
                <c:pt idx="13">
                  <c:v>26000</c:v>
                </c:pt>
                <c:pt idx="14">
                  <c:v>28000</c:v>
                </c:pt>
                <c:pt idx="15">
                  <c:v>30000</c:v>
                </c:pt>
              </c:numCache>
            </c:numRef>
          </c:xVal>
          <c:yVal>
            <c:numRef>
              <c:f>Active!$W$2:$W$39</c:f>
              <c:numCache>
                <c:formatCode>General</c:formatCode>
                <c:ptCount val="38"/>
                <c:pt idx="0">
                  <c:v>-1.9081894421895423E-2</c:v>
                </c:pt>
                <c:pt idx="1">
                  <c:v>-0.14090669678105849</c:v>
                </c:pt>
                <c:pt idx="2">
                  <c:v>-0.2525249694784224</c:v>
                </c:pt>
                <c:pt idx="3">
                  <c:v>-0.35393671251398712</c:v>
                </c:pt>
                <c:pt idx="4">
                  <c:v>-0.44514192588775259</c:v>
                </c:pt>
                <c:pt idx="5">
                  <c:v>-0.52614060959971898</c:v>
                </c:pt>
                <c:pt idx="6">
                  <c:v>-0.59693276364988612</c:v>
                </c:pt>
                <c:pt idx="7">
                  <c:v>-0.65751838803825402</c:v>
                </c:pt>
                <c:pt idx="8">
                  <c:v>-0.70789748276482256</c:v>
                </c:pt>
                <c:pt idx="9">
                  <c:v>-0.7480700478295923</c:v>
                </c:pt>
                <c:pt idx="10">
                  <c:v>-0.77803608323256279</c:v>
                </c:pt>
                <c:pt idx="11">
                  <c:v>-0.79779558897373382</c:v>
                </c:pt>
                <c:pt idx="12">
                  <c:v>-0.80734856505310593</c:v>
                </c:pt>
                <c:pt idx="13">
                  <c:v>-0.80669501147067868</c:v>
                </c:pt>
                <c:pt idx="14">
                  <c:v>-0.7958349282264523</c:v>
                </c:pt>
                <c:pt idx="15">
                  <c:v>-0.77476831532042678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D9D-4975-8C9D-7B2FBF6D1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075328"/>
        <c:axId val="1"/>
      </c:scatterChart>
      <c:valAx>
        <c:axId val="260075328"/>
        <c:scaling>
          <c:orientation val="minMax"/>
          <c:min val="1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04730503214458"/>
              <c:y val="0.868903719352154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6"/>
          <c:min val="-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40961857379768E-2"/>
              <c:y val="0.384146981627296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0753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94003299338819"/>
          <c:y val="0.29878080788681899"/>
          <c:w val="0.11111128521870095"/>
          <c:h val="0.5182933230907111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SX Gem - O-C Diagr.</a:t>
            </a:r>
          </a:p>
        </c:rich>
      </c:tx>
      <c:layout>
        <c:manualLayout>
          <c:xMode val="edge"/>
          <c:yMode val="edge"/>
          <c:x val="0.36920564565190939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48065423145701"/>
          <c:y val="0.20062459702847799"/>
          <c:w val="0.75123615016321765"/>
          <c:h val="0.53705661358392565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Active!$F$21:$F$986</c:f>
              <c:numCache>
                <c:formatCode>General</c:formatCode>
                <c:ptCount val="966"/>
                <c:pt idx="0">
                  <c:v>-477</c:v>
                </c:pt>
                <c:pt idx="1">
                  <c:v>-463</c:v>
                </c:pt>
                <c:pt idx="2">
                  <c:v>-270</c:v>
                </c:pt>
                <c:pt idx="3">
                  <c:v>-240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38</c:v>
                </c:pt>
                <c:pt idx="9">
                  <c:v>49</c:v>
                </c:pt>
                <c:pt idx="10">
                  <c:v>60</c:v>
                </c:pt>
                <c:pt idx="11">
                  <c:v>63</c:v>
                </c:pt>
                <c:pt idx="12">
                  <c:v>71</c:v>
                </c:pt>
                <c:pt idx="13">
                  <c:v>6703</c:v>
                </c:pt>
                <c:pt idx="14">
                  <c:v>7172</c:v>
                </c:pt>
                <c:pt idx="15">
                  <c:v>7180</c:v>
                </c:pt>
                <c:pt idx="16">
                  <c:v>7218</c:v>
                </c:pt>
                <c:pt idx="17">
                  <c:v>7278</c:v>
                </c:pt>
                <c:pt idx="18">
                  <c:v>7412</c:v>
                </c:pt>
                <c:pt idx="19">
                  <c:v>7461</c:v>
                </c:pt>
                <c:pt idx="20">
                  <c:v>7477</c:v>
                </c:pt>
                <c:pt idx="21">
                  <c:v>7682</c:v>
                </c:pt>
                <c:pt idx="22">
                  <c:v>7717</c:v>
                </c:pt>
                <c:pt idx="23">
                  <c:v>7761</c:v>
                </c:pt>
                <c:pt idx="24">
                  <c:v>8341</c:v>
                </c:pt>
                <c:pt idx="25">
                  <c:v>8616</c:v>
                </c:pt>
                <c:pt idx="26">
                  <c:v>12340.5</c:v>
                </c:pt>
                <c:pt idx="27">
                  <c:v>12356</c:v>
                </c:pt>
                <c:pt idx="28">
                  <c:v>12623</c:v>
                </c:pt>
                <c:pt idx="29">
                  <c:v>13297</c:v>
                </c:pt>
                <c:pt idx="30">
                  <c:v>13422</c:v>
                </c:pt>
                <c:pt idx="31">
                  <c:v>13438</c:v>
                </c:pt>
                <c:pt idx="32">
                  <c:v>13656</c:v>
                </c:pt>
                <c:pt idx="33">
                  <c:v>14245</c:v>
                </c:pt>
                <c:pt idx="34">
                  <c:v>14245</c:v>
                </c:pt>
                <c:pt idx="35">
                  <c:v>15284.5</c:v>
                </c:pt>
                <c:pt idx="36">
                  <c:v>15303.5</c:v>
                </c:pt>
                <c:pt idx="37">
                  <c:v>16099.5</c:v>
                </c:pt>
                <c:pt idx="38">
                  <c:v>16316.5</c:v>
                </c:pt>
                <c:pt idx="39">
                  <c:v>16319.5</c:v>
                </c:pt>
                <c:pt idx="40">
                  <c:v>16338.5</c:v>
                </c:pt>
                <c:pt idx="41">
                  <c:v>16616.5</c:v>
                </c:pt>
                <c:pt idx="42">
                  <c:v>16856.5</c:v>
                </c:pt>
                <c:pt idx="43">
                  <c:v>17115.5</c:v>
                </c:pt>
                <c:pt idx="44">
                  <c:v>17415.5</c:v>
                </c:pt>
                <c:pt idx="45">
                  <c:v>17443.5</c:v>
                </c:pt>
                <c:pt idx="46">
                  <c:v>17958.5</c:v>
                </c:pt>
                <c:pt idx="47">
                  <c:v>18182.5</c:v>
                </c:pt>
                <c:pt idx="48">
                  <c:v>18705.5</c:v>
                </c:pt>
                <c:pt idx="49">
                  <c:v>18723.5</c:v>
                </c:pt>
                <c:pt idx="50">
                  <c:v>18732.5</c:v>
                </c:pt>
                <c:pt idx="51">
                  <c:v>18958.5</c:v>
                </c:pt>
                <c:pt idx="52">
                  <c:v>18958.5</c:v>
                </c:pt>
                <c:pt idx="53">
                  <c:v>18958.5</c:v>
                </c:pt>
                <c:pt idx="54">
                  <c:v>18969.5</c:v>
                </c:pt>
                <c:pt idx="55">
                  <c:v>18969.5</c:v>
                </c:pt>
                <c:pt idx="56">
                  <c:v>18991.5</c:v>
                </c:pt>
                <c:pt idx="57">
                  <c:v>19015.5</c:v>
                </c:pt>
                <c:pt idx="58">
                  <c:v>19015.5</c:v>
                </c:pt>
                <c:pt idx="59">
                  <c:v>19015.5</c:v>
                </c:pt>
                <c:pt idx="60">
                  <c:v>19043.5</c:v>
                </c:pt>
                <c:pt idx="61">
                  <c:v>19272.5</c:v>
                </c:pt>
                <c:pt idx="62">
                  <c:v>19476.5</c:v>
                </c:pt>
                <c:pt idx="63">
                  <c:v>19476.5</c:v>
                </c:pt>
                <c:pt idx="64">
                  <c:v>19490.5</c:v>
                </c:pt>
                <c:pt idx="65">
                  <c:v>19550.5</c:v>
                </c:pt>
                <c:pt idx="66">
                  <c:v>19819.5</c:v>
                </c:pt>
                <c:pt idx="67">
                  <c:v>20033.5</c:v>
                </c:pt>
                <c:pt idx="68">
                  <c:v>20046.5</c:v>
                </c:pt>
                <c:pt idx="69">
                  <c:v>20054.5</c:v>
                </c:pt>
                <c:pt idx="70">
                  <c:v>20076.5</c:v>
                </c:pt>
                <c:pt idx="71">
                  <c:v>20294.5</c:v>
                </c:pt>
                <c:pt idx="72">
                  <c:v>20612.5</c:v>
                </c:pt>
                <c:pt idx="73">
                  <c:v>21160.5</c:v>
                </c:pt>
                <c:pt idx="74">
                  <c:v>21171.5</c:v>
                </c:pt>
                <c:pt idx="75">
                  <c:v>21171.5</c:v>
                </c:pt>
                <c:pt idx="76">
                  <c:v>21392.5</c:v>
                </c:pt>
                <c:pt idx="77">
                  <c:v>22439.5</c:v>
                </c:pt>
                <c:pt idx="78">
                  <c:v>22469.5</c:v>
                </c:pt>
                <c:pt idx="79">
                  <c:v>22523.5</c:v>
                </c:pt>
                <c:pt idx="80">
                  <c:v>22649.5</c:v>
                </c:pt>
                <c:pt idx="81">
                  <c:v>22760.5</c:v>
                </c:pt>
                <c:pt idx="82">
                  <c:v>22779.5</c:v>
                </c:pt>
                <c:pt idx="83">
                  <c:v>23016.5</c:v>
                </c:pt>
                <c:pt idx="84">
                  <c:v>23017.5</c:v>
                </c:pt>
                <c:pt idx="85">
                  <c:v>23057.5</c:v>
                </c:pt>
                <c:pt idx="86">
                  <c:v>23278.5</c:v>
                </c:pt>
                <c:pt idx="87">
                  <c:v>23286.5</c:v>
                </c:pt>
                <c:pt idx="88">
                  <c:v>23298.5</c:v>
                </c:pt>
                <c:pt idx="89">
                  <c:v>23464.5</c:v>
                </c:pt>
                <c:pt idx="90">
                  <c:v>23584.5</c:v>
                </c:pt>
                <c:pt idx="91">
                  <c:v>23586.5</c:v>
                </c:pt>
                <c:pt idx="92">
                  <c:v>24072.5</c:v>
                </c:pt>
                <c:pt idx="93">
                  <c:v>24347.5</c:v>
                </c:pt>
                <c:pt idx="94">
                  <c:v>24355.5</c:v>
                </c:pt>
                <c:pt idx="95">
                  <c:v>24355.5</c:v>
                </c:pt>
                <c:pt idx="96">
                  <c:v>24355.5</c:v>
                </c:pt>
                <c:pt idx="97">
                  <c:v>24355.5</c:v>
                </c:pt>
                <c:pt idx="98">
                  <c:v>24639</c:v>
                </c:pt>
                <c:pt idx="99">
                  <c:v>24639</c:v>
                </c:pt>
                <c:pt idx="100">
                  <c:v>24649.5</c:v>
                </c:pt>
                <c:pt idx="101">
                  <c:v>24876.5</c:v>
                </c:pt>
                <c:pt idx="102">
                  <c:v>24887.5</c:v>
                </c:pt>
                <c:pt idx="103">
                  <c:v>24933.5</c:v>
                </c:pt>
                <c:pt idx="104">
                  <c:v>24934</c:v>
                </c:pt>
                <c:pt idx="105">
                  <c:v>24934.5</c:v>
                </c:pt>
                <c:pt idx="106">
                  <c:v>24935</c:v>
                </c:pt>
                <c:pt idx="107">
                  <c:v>25342.5</c:v>
                </c:pt>
                <c:pt idx="108">
                  <c:v>25411.5</c:v>
                </c:pt>
                <c:pt idx="109">
                  <c:v>25412.5</c:v>
                </c:pt>
                <c:pt idx="110">
                  <c:v>25669.5</c:v>
                </c:pt>
                <c:pt idx="111">
                  <c:v>25702.5</c:v>
                </c:pt>
                <c:pt idx="112">
                  <c:v>25930.5</c:v>
                </c:pt>
                <c:pt idx="113">
                  <c:v>25930.5</c:v>
                </c:pt>
                <c:pt idx="114">
                  <c:v>25961.5</c:v>
                </c:pt>
                <c:pt idx="115">
                  <c:v>26163.5</c:v>
                </c:pt>
                <c:pt idx="116">
                  <c:v>26191</c:v>
                </c:pt>
                <c:pt idx="117">
                  <c:v>26228.5</c:v>
                </c:pt>
                <c:pt idx="118">
                  <c:v>26422.5</c:v>
                </c:pt>
                <c:pt idx="119">
                  <c:v>26458.5</c:v>
                </c:pt>
                <c:pt idx="120">
                  <c:v>26506.5</c:v>
                </c:pt>
                <c:pt idx="121">
                  <c:v>26506.5</c:v>
                </c:pt>
                <c:pt idx="122">
                  <c:v>26724.5</c:v>
                </c:pt>
                <c:pt idx="123">
                  <c:v>26735.5</c:v>
                </c:pt>
                <c:pt idx="124">
                  <c:v>26743.5</c:v>
                </c:pt>
                <c:pt idx="125">
                  <c:v>26754.5</c:v>
                </c:pt>
                <c:pt idx="126">
                  <c:v>26762.5</c:v>
                </c:pt>
                <c:pt idx="127">
                  <c:v>26940.5</c:v>
                </c:pt>
                <c:pt idx="128">
                  <c:v>26940.5</c:v>
                </c:pt>
                <c:pt idx="129">
                  <c:v>26970.5</c:v>
                </c:pt>
                <c:pt idx="130">
                  <c:v>27021.5</c:v>
                </c:pt>
                <c:pt idx="131">
                  <c:v>27303.5</c:v>
                </c:pt>
                <c:pt idx="132">
                  <c:v>27493.5</c:v>
                </c:pt>
                <c:pt idx="133">
                  <c:v>27493.5</c:v>
                </c:pt>
                <c:pt idx="134">
                  <c:v>27493.5</c:v>
                </c:pt>
                <c:pt idx="135">
                  <c:v>27493.5</c:v>
                </c:pt>
                <c:pt idx="136">
                  <c:v>27531.5</c:v>
                </c:pt>
                <c:pt idx="137">
                  <c:v>27535.5</c:v>
                </c:pt>
                <c:pt idx="138">
                  <c:v>27550.5</c:v>
                </c:pt>
                <c:pt idx="139">
                  <c:v>27550.5</c:v>
                </c:pt>
                <c:pt idx="140">
                  <c:v>27822.5</c:v>
                </c:pt>
                <c:pt idx="141">
                  <c:v>27822.5</c:v>
                </c:pt>
                <c:pt idx="142">
                  <c:v>28081.5</c:v>
                </c:pt>
                <c:pt idx="143">
                  <c:v>28311.5</c:v>
                </c:pt>
                <c:pt idx="144">
                  <c:v>28327.5</c:v>
                </c:pt>
                <c:pt idx="145">
                  <c:v>28570.5</c:v>
                </c:pt>
                <c:pt idx="146">
                  <c:v>28642.5</c:v>
                </c:pt>
                <c:pt idx="147">
                  <c:v>28659.5</c:v>
                </c:pt>
                <c:pt idx="148">
                  <c:v>28867.5</c:v>
                </c:pt>
                <c:pt idx="149">
                  <c:v>29131.5</c:v>
                </c:pt>
                <c:pt idx="150">
                  <c:v>29374.5</c:v>
                </c:pt>
                <c:pt idx="151">
                  <c:v>29466.5</c:v>
                </c:pt>
                <c:pt idx="152">
                  <c:v>29466.5</c:v>
                </c:pt>
                <c:pt idx="153">
                  <c:v>29619.5</c:v>
                </c:pt>
                <c:pt idx="154">
                  <c:v>29638.5</c:v>
                </c:pt>
                <c:pt idx="155">
                  <c:v>29708.5</c:v>
                </c:pt>
              </c:numCache>
            </c:numRef>
          </c:xVal>
          <c:yVal>
            <c:numRef>
              <c:f>Active!$H$21:$H$986</c:f>
              <c:numCache>
                <c:formatCode>General</c:formatCode>
                <c:ptCount val="966"/>
                <c:pt idx="0">
                  <c:v>1.1501975259307073E-2</c:v>
                </c:pt>
                <c:pt idx="1">
                  <c:v>-2.4810451683151769E-2</c:v>
                </c:pt>
                <c:pt idx="2">
                  <c:v>-3.2546051737881498E-2</c:v>
                </c:pt>
                <c:pt idx="3">
                  <c:v>1.1070176231442019E-2</c:v>
                </c:pt>
                <c:pt idx="4">
                  <c:v>-2.9928654919785913E-2</c:v>
                </c:pt>
                <c:pt idx="5">
                  <c:v>-1.0000000002037268E-2</c:v>
                </c:pt>
                <c:pt idx="6">
                  <c:v>0</c:v>
                </c:pt>
                <c:pt idx="7">
                  <c:v>-4.5674049746594392E-2</c:v>
                </c:pt>
                <c:pt idx="8">
                  <c:v>3.8580555428779917E-2</c:v>
                </c:pt>
                <c:pt idx="9">
                  <c:v>2.9065056842227932E-3</c:v>
                </c:pt>
                <c:pt idx="10">
                  <c:v>-3.276754406033433E-2</c:v>
                </c:pt>
                <c:pt idx="11">
                  <c:v>1.6594078741036355E-2</c:v>
                </c:pt>
                <c:pt idx="12">
                  <c:v>-5.8441593802854186E-2</c:v>
                </c:pt>
                <c:pt idx="13">
                  <c:v>3.4985869631782407E-2</c:v>
                </c:pt>
                <c:pt idx="14">
                  <c:v>-2.7480433091113809E-2</c:v>
                </c:pt>
                <c:pt idx="15">
                  <c:v>-4.3516105633898405E-2</c:v>
                </c:pt>
                <c:pt idx="16">
                  <c:v>-2.1935550204943866E-2</c:v>
                </c:pt>
                <c:pt idx="17">
                  <c:v>-8.3703094260272337E-2</c:v>
                </c:pt>
                <c:pt idx="18">
                  <c:v>4.4493906752904877E-3</c:v>
                </c:pt>
                <c:pt idx="19">
                  <c:v>9.3558963599207345E-3</c:v>
                </c:pt>
                <c:pt idx="20">
                  <c:v>-7.7715448722301517E-2</c:v>
                </c:pt>
                <c:pt idx="21">
                  <c:v>-1.1004557585692964E-2</c:v>
                </c:pt>
                <c:pt idx="22">
                  <c:v>-1.5785624953423394E-2</c:v>
                </c:pt>
                <c:pt idx="23">
                  <c:v>-3.1481823927606456E-2</c:v>
                </c:pt>
                <c:pt idx="24">
                  <c:v>4.431916844623629E-3</c:v>
                </c:pt>
                <c:pt idx="25">
                  <c:v>1.4580673239834141E-2</c:v>
                </c:pt>
                <c:pt idx="26">
                  <c:v>9.3035375830368139E-2</c:v>
                </c:pt>
                <c:pt idx="27">
                  <c:v>-4.2596239713020623E-2</c:v>
                </c:pt>
                <c:pt idx="28">
                  <c:v>-4.7411810774065088E-2</c:v>
                </c:pt>
                <c:pt idx="29">
                  <c:v>-6.7167222361604217E-2</c:v>
                </c:pt>
                <c:pt idx="30">
                  <c:v>-3.3099605818279088E-2</c:v>
                </c:pt>
                <c:pt idx="31">
                  <c:v>-5.6170950905652717E-2</c:v>
                </c:pt>
                <c:pt idx="32">
                  <c:v>-5.4893027641810477E-2</c:v>
                </c:pt>
                <c:pt idx="33">
                  <c:v>-4.9894418487383518E-2</c:v>
                </c:pt>
                <c:pt idx="34">
                  <c:v>-4.5894418486568611E-2</c:v>
                </c:pt>
                <c:pt idx="37">
                  <c:v>-0.75585125941870501</c:v>
                </c:pt>
                <c:pt idx="38">
                  <c:v>-0.69869387709331932</c:v>
                </c:pt>
                <c:pt idx="39">
                  <c:v>-0.71333225430134917</c:v>
                </c:pt>
                <c:pt idx="43">
                  <c:v>-0.73738167213014094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86-4F6B-84D4-DB7241B62170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Active!$D$21:$D$986</c:f>
                <c:numCache>
                  <c:formatCode>General</c:formatCode>
                  <c:ptCount val="9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61">
                    <c:v>0</c:v>
                  </c:pt>
                  <c:pt idx="77">
                    <c:v>0</c:v>
                  </c:pt>
                  <c:pt idx="79">
                    <c:v>6.0000000000000001E-3</c:v>
                  </c:pt>
                  <c:pt idx="80">
                    <c:v>0</c:v>
                  </c:pt>
                  <c:pt idx="81">
                    <c:v>5.0000000000000001E-3</c:v>
                  </c:pt>
                  <c:pt idx="82">
                    <c:v>4.0000000000000001E-3</c:v>
                  </c:pt>
                  <c:pt idx="83">
                    <c:v>0</c:v>
                  </c:pt>
                  <c:pt idx="85">
                    <c:v>5.0000000000000001E-3</c:v>
                  </c:pt>
                  <c:pt idx="86">
                    <c:v>0</c:v>
                  </c:pt>
                  <c:pt idx="87">
                    <c:v>8.0000000000000002E-3</c:v>
                  </c:pt>
                  <c:pt idx="88">
                    <c:v>0</c:v>
                  </c:pt>
                  <c:pt idx="89">
                    <c:v>0.01</c:v>
                  </c:pt>
                  <c:pt idx="90">
                    <c:v>0</c:v>
                  </c:pt>
                  <c:pt idx="91">
                    <c:v>8.0000000000000004E-4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6.0000000000000002E-5</c:v>
                  </c:pt>
                  <c:pt idx="100">
                    <c:v>6.0000000000000001E-3</c:v>
                  </c:pt>
                  <c:pt idx="101">
                    <c:v>0</c:v>
                  </c:pt>
                  <c:pt idx="102">
                    <c:v>1E-4</c:v>
                  </c:pt>
                  <c:pt idx="103">
                    <c:v>0</c:v>
                  </c:pt>
                  <c:pt idx="104">
                    <c:v>1E-3</c:v>
                  </c:pt>
                  <c:pt idx="105">
                    <c:v>2E-3</c:v>
                  </c:pt>
                  <c:pt idx="106">
                    <c:v>0</c:v>
                  </c:pt>
                  <c:pt idx="107">
                    <c:v>1.1000000000000001E-3</c:v>
                  </c:pt>
                  <c:pt idx="108">
                    <c:v>0</c:v>
                  </c:pt>
                  <c:pt idx="109">
                    <c:v>2.0000000000000001E-4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2.0000000000000001E-4</c:v>
                  </c:pt>
                  <c:pt idx="115">
                    <c:v>1E-4</c:v>
                  </c:pt>
                  <c:pt idx="116">
                    <c:v>2.3999999999999998E-3</c:v>
                  </c:pt>
                  <c:pt idx="117">
                    <c:v>5.9999999999999995E-4</c:v>
                  </c:pt>
                  <c:pt idx="118">
                    <c:v>2.0000000000000001E-4</c:v>
                  </c:pt>
                  <c:pt idx="119">
                    <c:v>0</c:v>
                  </c:pt>
                  <c:pt idx="120">
                    <c:v>1E-4</c:v>
                  </c:pt>
                  <c:pt idx="121">
                    <c:v>1E-4</c:v>
                  </c:pt>
                  <c:pt idx="122">
                    <c:v>4.0000000000000002E-4</c:v>
                  </c:pt>
                  <c:pt idx="123">
                    <c:v>2.0000000000000001E-4</c:v>
                  </c:pt>
                  <c:pt idx="124">
                    <c:v>2.9999999999999997E-4</c:v>
                  </c:pt>
                  <c:pt idx="125">
                    <c:v>4.0000000000000002E-4</c:v>
                  </c:pt>
                  <c:pt idx="126">
                    <c:v>2.9999999999999997E-4</c:v>
                  </c:pt>
                  <c:pt idx="127">
                    <c:v>4.0000000000000002E-4</c:v>
                  </c:pt>
                  <c:pt idx="128">
                    <c:v>4.0000000000000002E-4</c:v>
                  </c:pt>
                  <c:pt idx="129">
                    <c:v>2.0000000000000001E-4</c:v>
                  </c:pt>
                  <c:pt idx="130">
                    <c:v>2.9999999999999997E-4</c:v>
                  </c:pt>
                  <c:pt idx="131">
                    <c:v>0</c:v>
                  </c:pt>
                  <c:pt idx="132">
                    <c:v>5.0000000000000001E-4</c:v>
                  </c:pt>
                  <c:pt idx="133">
                    <c:v>5.0000000000000001E-4</c:v>
                  </c:pt>
                  <c:pt idx="134">
                    <c:v>2.0000000000000001E-4</c:v>
                  </c:pt>
                  <c:pt idx="135">
                    <c:v>2.0000000000000001E-4</c:v>
                  </c:pt>
                  <c:pt idx="136">
                    <c:v>2E-3</c:v>
                  </c:pt>
                  <c:pt idx="137">
                    <c:v>0</c:v>
                  </c:pt>
                  <c:pt idx="138">
                    <c:v>2.9999999999999997E-4</c:v>
                  </c:pt>
                  <c:pt idx="139">
                    <c:v>2.9999999999999997E-4</c:v>
                  </c:pt>
                  <c:pt idx="140">
                    <c:v>2.3999999999999998E-3</c:v>
                  </c:pt>
                  <c:pt idx="141">
                    <c:v>2.3999999999999998E-3</c:v>
                  </c:pt>
                  <c:pt idx="142">
                    <c:v>1.2999999999999999E-3</c:v>
                  </c:pt>
                  <c:pt idx="143">
                    <c:v>1E-4</c:v>
                  </c:pt>
                  <c:pt idx="144">
                    <c:v>2.0000000000000001E-4</c:v>
                  </c:pt>
                  <c:pt idx="145">
                    <c:v>1E-4</c:v>
                  </c:pt>
                  <c:pt idx="146">
                    <c:v>4.0000000000000002E-4</c:v>
                  </c:pt>
                  <c:pt idx="147">
                    <c:v>1E-4</c:v>
                  </c:pt>
                  <c:pt idx="148">
                    <c:v>1E-4</c:v>
                  </c:pt>
                  <c:pt idx="149">
                    <c:v>2.0000000000000001E-4</c:v>
                  </c:pt>
                  <c:pt idx="150">
                    <c:v>1E-4</c:v>
                  </c:pt>
                  <c:pt idx="151">
                    <c:v>2.9999999999999997E-4</c:v>
                  </c:pt>
                  <c:pt idx="152">
                    <c:v>1E-4</c:v>
                  </c:pt>
                  <c:pt idx="153">
                    <c:v>5.9999999999999995E-4</c:v>
                  </c:pt>
                  <c:pt idx="154">
                    <c:v>5.9999999999999995E-4</c:v>
                  </c:pt>
                  <c:pt idx="155">
                    <c:v>1E-4</c:v>
                  </c:pt>
                </c:numCache>
              </c:numRef>
            </c:plus>
            <c:minus>
              <c:numRef>
                <c:f>Active!$D$21:$D$986</c:f>
                <c:numCache>
                  <c:formatCode>General</c:formatCode>
                  <c:ptCount val="9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61">
                    <c:v>0</c:v>
                  </c:pt>
                  <c:pt idx="77">
                    <c:v>0</c:v>
                  </c:pt>
                  <c:pt idx="79">
                    <c:v>6.0000000000000001E-3</c:v>
                  </c:pt>
                  <c:pt idx="80">
                    <c:v>0</c:v>
                  </c:pt>
                  <c:pt idx="81">
                    <c:v>5.0000000000000001E-3</c:v>
                  </c:pt>
                  <c:pt idx="82">
                    <c:v>4.0000000000000001E-3</c:v>
                  </c:pt>
                  <c:pt idx="83">
                    <c:v>0</c:v>
                  </c:pt>
                  <c:pt idx="85">
                    <c:v>5.0000000000000001E-3</c:v>
                  </c:pt>
                  <c:pt idx="86">
                    <c:v>0</c:v>
                  </c:pt>
                  <c:pt idx="87">
                    <c:v>8.0000000000000002E-3</c:v>
                  </c:pt>
                  <c:pt idx="88">
                    <c:v>0</c:v>
                  </c:pt>
                  <c:pt idx="89">
                    <c:v>0.01</c:v>
                  </c:pt>
                  <c:pt idx="90">
                    <c:v>0</c:v>
                  </c:pt>
                  <c:pt idx="91">
                    <c:v>8.0000000000000004E-4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6.0000000000000002E-5</c:v>
                  </c:pt>
                  <c:pt idx="100">
                    <c:v>6.0000000000000001E-3</c:v>
                  </c:pt>
                  <c:pt idx="101">
                    <c:v>0</c:v>
                  </c:pt>
                  <c:pt idx="102">
                    <c:v>1E-4</c:v>
                  </c:pt>
                  <c:pt idx="103">
                    <c:v>0</c:v>
                  </c:pt>
                  <c:pt idx="104">
                    <c:v>1E-3</c:v>
                  </c:pt>
                  <c:pt idx="105">
                    <c:v>2E-3</c:v>
                  </c:pt>
                  <c:pt idx="106">
                    <c:v>0</c:v>
                  </c:pt>
                  <c:pt idx="107">
                    <c:v>1.1000000000000001E-3</c:v>
                  </c:pt>
                  <c:pt idx="108">
                    <c:v>0</c:v>
                  </c:pt>
                  <c:pt idx="109">
                    <c:v>2.0000000000000001E-4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2.0000000000000001E-4</c:v>
                  </c:pt>
                  <c:pt idx="115">
                    <c:v>1E-4</c:v>
                  </c:pt>
                  <c:pt idx="116">
                    <c:v>2.3999999999999998E-3</c:v>
                  </c:pt>
                  <c:pt idx="117">
                    <c:v>5.9999999999999995E-4</c:v>
                  </c:pt>
                  <c:pt idx="118">
                    <c:v>2.0000000000000001E-4</c:v>
                  </c:pt>
                  <c:pt idx="119">
                    <c:v>0</c:v>
                  </c:pt>
                  <c:pt idx="120">
                    <c:v>1E-4</c:v>
                  </c:pt>
                  <c:pt idx="121">
                    <c:v>1E-4</c:v>
                  </c:pt>
                  <c:pt idx="122">
                    <c:v>4.0000000000000002E-4</c:v>
                  </c:pt>
                  <c:pt idx="123">
                    <c:v>2.0000000000000001E-4</c:v>
                  </c:pt>
                  <c:pt idx="124">
                    <c:v>2.9999999999999997E-4</c:v>
                  </c:pt>
                  <c:pt idx="125">
                    <c:v>4.0000000000000002E-4</c:v>
                  </c:pt>
                  <c:pt idx="126">
                    <c:v>2.9999999999999997E-4</c:v>
                  </c:pt>
                  <c:pt idx="127">
                    <c:v>4.0000000000000002E-4</c:v>
                  </c:pt>
                  <c:pt idx="128">
                    <c:v>4.0000000000000002E-4</c:v>
                  </c:pt>
                  <c:pt idx="129">
                    <c:v>2.0000000000000001E-4</c:v>
                  </c:pt>
                  <c:pt idx="130">
                    <c:v>2.9999999999999997E-4</c:v>
                  </c:pt>
                  <c:pt idx="131">
                    <c:v>0</c:v>
                  </c:pt>
                  <c:pt idx="132">
                    <c:v>5.0000000000000001E-4</c:v>
                  </c:pt>
                  <c:pt idx="133">
                    <c:v>5.0000000000000001E-4</c:v>
                  </c:pt>
                  <c:pt idx="134">
                    <c:v>2.0000000000000001E-4</c:v>
                  </c:pt>
                  <c:pt idx="135">
                    <c:v>2.0000000000000001E-4</c:v>
                  </c:pt>
                  <c:pt idx="136">
                    <c:v>2E-3</c:v>
                  </c:pt>
                  <c:pt idx="137">
                    <c:v>0</c:v>
                  </c:pt>
                  <c:pt idx="138">
                    <c:v>2.9999999999999997E-4</c:v>
                  </c:pt>
                  <c:pt idx="139">
                    <c:v>2.9999999999999997E-4</c:v>
                  </c:pt>
                  <c:pt idx="140">
                    <c:v>2.3999999999999998E-3</c:v>
                  </c:pt>
                  <c:pt idx="141">
                    <c:v>2.3999999999999998E-3</c:v>
                  </c:pt>
                  <c:pt idx="142">
                    <c:v>1.2999999999999999E-3</c:v>
                  </c:pt>
                  <c:pt idx="143">
                    <c:v>1E-4</c:v>
                  </c:pt>
                  <c:pt idx="144">
                    <c:v>2.0000000000000001E-4</c:v>
                  </c:pt>
                  <c:pt idx="145">
                    <c:v>1E-4</c:v>
                  </c:pt>
                  <c:pt idx="146">
                    <c:v>4.0000000000000002E-4</c:v>
                  </c:pt>
                  <c:pt idx="147">
                    <c:v>1E-4</c:v>
                  </c:pt>
                  <c:pt idx="148">
                    <c:v>1E-4</c:v>
                  </c:pt>
                  <c:pt idx="149">
                    <c:v>2.0000000000000001E-4</c:v>
                  </c:pt>
                  <c:pt idx="150">
                    <c:v>1E-4</c:v>
                  </c:pt>
                  <c:pt idx="151">
                    <c:v>2.9999999999999997E-4</c:v>
                  </c:pt>
                  <c:pt idx="152">
                    <c:v>1E-4</c:v>
                  </c:pt>
                  <c:pt idx="153">
                    <c:v>5.9999999999999995E-4</c:v>
                  </c:pt>
                  <c:pt idx="154">
                    <c:v>5.9999999999999995E-4</c:v>
                  </c:pt>
                  <c:pt idx="155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-477</c:v>
                </c:pt>
                <c:pt idx="1">
                  <c:v>-463</c:v>
                </c:pt>
                <c:pt idx="2">
                  <c:v>-270</c:v>
                </c:pt>
                <c:pt idx="3">
                  <c:v>-240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38</c:v>
                </c:pt>
                <c:pt idx="9">
                  <c:v>49</c:v>
                </c:pt>
                <c:pt idx="10">
                  <c:v>60</c:v>
                </c:pt>
                <c:pt idx="11">
                  <c:v>63</c:v>
                </c:pt>
                <c:pt idx="12">
                  <c:v>71</c:v>
                </c:pt>
                <c:pt idx="13">
                  <c:v>6703</c:v>
                </c:pt>
                <c:pt idx="14">
                  <c:v>7172</c:v>
                </c:pt>
                <c:pt idx="15">
                  <c:v>7180</c:v>
                </c:pt>
                <c:pt idx="16">
                  <c:v>7218</c:v>
                </c:pt>
                <c:pt idx="17">
                  <c:v>7278</c:v>
                </c:pt>
                <c:pt idx="18">
                  <c:v>7412</c:v>
                </c:pt>
                <c:pt idx="19">
                  <c:v>7461</c:v>
                </c:pt>
                <c:pt idx="20">
                  <c:v>7477</c:v>
                </c:pt>
                <c:pt idx="21">
                  <c:v>7682</c:v>
                </c:pt>
                <c:pt idx="22">
                  <c:v>7717</c:v>
                </c:pt>
                <c:pt idx="23">
                  <c:v>7761</c:v>
                </c:pt>
                <c:pt idx="24">
                  <c:v>8341</c:v>
                </c:pt>
                <c:pt idx="25">
                  <c:v>8616</c:v>
                </c:pt>
                <c:pt idx="26">
                  <c:v>12340.5</c:v>
                </c:pt>
                <c:pt idx="27">
                  <c:v>12356</c:v>
                </c:pt>
                <c:pt idx="28">
                  <c:v>12623</c:v>
                </c:pt>
                <c:pt idx="29">
                  <c:v>13297</c:v>
                </c:pt>
                <c:pt idx="30">
                  <c:v>13422</c:v>
                </c:pt>
                <c:pt idx="31">
                  <c:v>13438</c:v>
                </c:pt>
                <c:pt idx="32">
                  <c:v>13656</c:v>
                </c:pt>
                <c:pt idx="33">
                  <c:v>14245</c:v>
                </c:pt>
                <c:pt idx="34">
                  <c:v>14245</c:v>
                </c:pt>
                <c:pt idx="35">
                  <c:v>15284.5</c:v>
                </c:pt>
                <c:pt idx="36">
                  <c:v>15303.5</c:v>
                </c:pt>
                <c:pt idx="37">
                  <c:v>16099.5</c:v>
                </c:pt>
                <c:pt idx="38">
                  <c:v>16316.5</c:v>
                </c:pt>
                <c:pt idx="39">
                  <c:v>16319.5</c:v>
                </c:pt>
                <c:pt idx="40">
                  <c:v>16338.5</c:v>
                </c:pt>
                <c:pt idx="41">
                  <c:v>16616.5</c:v>
                </c:pt>
                <c:pt idx="42">
                  <c:v>16856.5</c:v>
                </c:pt>
                <c:pt idx="43">
                  <c:v>17115.5</c:v>
                </c:pt>
                <c:pt idx="44">
                  <c:v>17415.5</c:v>
                </c:pt>
                <c:pt idx="45">
                  <c:v>17443.5</c:v>
                </c:pt>
                <c:pt idx="46">
                  <c:v>17958.5</c:v>
                </c:pt>
                <c:pt idx="47">
                  <c:v>18182.5</c:v>
                </c:pt>
                <c:pt idx="48">
                  <c:v>18705.5</c:v>
                </c:pt>
                <c:pt idx="49">
                  <c:v>18723.5</c:v>
                </c:pt>
                <c:pt idx="50">
                  <c:v>18732.5</c:v>
                </c:pt>
                <c:pt idx="51">
                  <c:v>18958.5</c:v>
                </c:pt>
                <c:pt idx="52">
                  <c:v>18958.5</c:v>
                </c:pt>
                <c:pt idx="53">
                  <c:v>18958.5</c:v>
                </c:pt>
                <c:pt idx="54">
                  <c:v>18969.5</c:v>
                </c:pt>
                <c:pt idx="55">
                  <c:v>18969.5</c:v>
                </c:pt>
                <c:pt idx="56">
                  <c:v>18991.5</c:v>
                </c:pt>
                <c:pt idx="57">
                  <c:v>19015.5</c:v>
                </c:pt>
                <c:pt idx="58">
                  <c:v>19015.5</c:v>
                </c:pt>
                <c:pt idx="59">
                  <c:v>19015.5</c:v>
                </c:pt>
                <c:pt idx="60">
                  <c:v>19043.5</c:v>
                </c:pt>
                <c:pt idx="61">
                  <c:v>19272.5</c:v>
                </c:pt>
                <c:pt idx="62">
                  <c:v>19476.5</c:v>
                </c:pt>
                <c:pt idx="63">
                  <c:v>19476.5</c:v>
                </c:pt>
                <c:pt idx="64">
                  <c:v>19490.5</c:v>
                </c:pt>
                <c:pt idx="65">
                  <c:v>19550.5</c:v>
                </c:pt>
                <c:pt idx="66">
                  <c:v>19819.5</c:v>
                </c:pt>
                <c:pt idx="67">
                  <c:v>20033.5</c:v>
                </c:pt>
                <c:pt idx="68">
                  <c:v>20046.5</c:v>
                </c:pt>
                <c:pt idx="69">
                  <c:v>20054.5</c:v>
                </c:pt>
                <c:pt idx="70">
                  <c:v>20076.5</c:v>
                </c:pt>
                <c:pt idx="71">
                  <c:v>20294.5</c:v>
                </c:pt>
                <c:pt idx="72">
                  <c:v>20612.5</c:v>
                </c:pt>
                <c:pt idx="73">
                  <c:v>21160.5</c:v>
                </c:pt>
                <c:pt idx="74">
                  <c:v>21171.5</c:v>
                </c:pt>
                <c:pt idx="75">
                  <c:v>21171.5</c:v>
                </c:pt>
                <c:pt idx="76">
                  <c:v>21392.5</c:v>
                </c:pt>
                <c:pt idx="77">
                  <c:v>22439.5</c:v>
                </c:pt>
                <c:pt idx="78">
                  <c:v>22469.5</c:v>
                </c:pt>
                <c:pt idx="79">
                  <c:v>22523.5</c:v>
                </c:pt>
                <c:pt idx="80">
                  <c:v>22649.5</c:v>
                </c:pt>
                <c:pt idx="81">
                  <c:v>22760.5</c:v>
                </c:pt>
                <c:pt idx="82">
                  <c:v>22779.5</c:v>
                </c:pt>
                <c:pt idx="83">
                  <c:v>23016.5</c:v>
                </c:pt>
                <c:pt idx="84">
                  <c:v>23017.5</c:v>
                </c:pt>
                <c:pt idx="85">
                  <c:v>23057.5</c:v>
                </c:pt>
                <c:pt idx="86">
                  <c:v>23278.5</c:v>
                </c:pt>
                <c:pt idx="87">
                  <c:v>23286.5</c:v>
                </c:pt>
                <c:pt idx="88">
                  <c:v>23298.5</c:v>
                </c:pt>
                <c:pt idx="89">
                  <c:v>23464.5</c:v>
                </c:pt>
                <c:pt idx="90">
                  <c:v>23584.5</c:v>
                </c:pt>
                <c:pt idx="91">
                  <c:v>23586.5</c:v>
                </c:pt>
                <c:pt idx="92">
                  <c:v>24072.5</c:v>
                </c:pt>
                <c:pt idx="93">
                  <c:v>24347.5</c:v>
                </c:pt>
                <c:pt idx="94">
                  <c:v>24355.5</c:v>
                </c:pt>
                <c:pt idx="95">
                  <c:v>24355.5</c:v>
                </c:pt>
                <c:pt idx="96">
                  <c:v>24355.5</c:v>
                </c:pt>
                <c:pt idx="97">
                  <c:v>24355.5</c:v>
                </c:pt>
                <c:pt idx="98">
                  <c:v>24639</c:v>
                </c:pt>
                <c:pt idx="99">
                  <c:v>24639</c:v>
                </c:pt>
                <c:pt idx="100">
                  <c:v>24649.5</c:v>
                </c:pt>
                <c:pt idx="101">
                  <c:v>24876.5</c:v>
                </c:pt>
                <c:pt idx="102">
                  <c:v>24887.5</c:v>
                </c:pt>
                <c:pt idx="103">
                  <c:v>24933.5</c:v>
                </c:pt>
                <c:pt idx="104">
                  <c:v>24934</c:v>
                </c:pt>
                <c:pt idx="105">
                  <c:v>24934.5</c:v>
                </c:pt>
                <c:pt idx="106">
                  <c:v>24935</c:v>
                </c:pt>
                <c:pt idx="107">
                  <c:v>25342.5</c:v>
                </c:pt>
                <c:pt idx="108">
                  <c:v>25411.5</c:v>
                </c:pt>
                <c:pt idx="109">
                  <c:v>25412.5</c:v>
                </c:pt>
                <c:pt idx="110">
                  <c:v>25669.5</c:v>
                </c:pt>
                <c:pt idx="111">
                  <c:v>25702.5</c:v>
                </c:pt>
                <c:pt idx="112">
                  <c:v>25930.5</c:v>
                </c:pt>
                <c:pt idx="113">
                  <c:v>25930.5</c:v>
                </c:pt>
                <c:pt idx="114">
                  <c:v>25961.5</c:v>
                </c:pt>
                <c:pt idx="115">
                  <c:v>26163.5</c:v>
                </c:pt>
                <c:pt idx="116">
                  <c:v>26191</c:v>
                </c:pt>
                <c:pt idx="117">
                  <c:v>26228.5</c:v>
                </c:pt>
                <c:pt idx="118">
                  <c:v>26422.5</c:v>
                </c:pt>
                <c:pt idx="119">
                  <c:v>26458.5</c:v>
                </c:pt>
                <c:pt idx="120">
                  <c:v>26506.5</c:v>
                </c:pt>
                <c:pt idx="121">
                  <c:v>26506.5</c:v>
                </c:pt>
                <c:pt idx="122">
                  <c:v>26724.5</c:v>
                </c:pt>
                <c:pt idx="123">
                  <c:v>26735.5</c:v>
                </c:pt>
                <c:pt idx="124">
                  <c:v>26743.5</c:v>
                </c:pt>
                <c:pt idx="125">
                  <c:v>26754.5</c:v>
                </c:pt>
                <c:pt idx="126">
                  <c:v>26762.5</c:v>
                </c:pt>
                <c:pt idx="127">
                  <c:v>26940.5</c:v>
                </c:pt>
                <c:pt idx="128">
                  <c:v>26940.5</c:v>
                </c:pt>
                <c:pt idx="129">
                  <c:v>26970.5</c:v>
                </c:pt>
                <c:pt idx="130">
                  <c:v>27021.5</c:v>
                </c:pt>
                <c:pt idx="131">
                  <c:v>27303.5</c:v>
                </c:pt>
                <c:pt idx="132">
                  <c:v>27493.5</c:v>
                </c:pt>
                <c:pt idx="133">
                  <c:v>27493.5</c:v>
                </c:pt>
                <c:pt idx="134">
                  <c:v>27493.5</c:v>
                </c:pt>
                <c:pt idx="135">
                  <c:v>27493.5</c:v>
                </c:pt>
                <c:pt idx="136">
                  <c:v>27531.5</c:v>
                </c:pt>
                <c:pt idx="137">
                  <c:v>27535.5</c:v>
                </c:pt>
                <c:pt idx="138">
                  <c:v>27550.5</c:v>
                </c:pt>
                <c:pt idx="139">
                  <c:v>27550.5</c:v>
                </c:pt>
                <c:pt idx="140">
                  <c:v>27822.5</c:v>
                </c:pt>
                <c:pt idx="141">
                  <c:v>27822.5</c:v>
                </c:pt>
                <c:pt idx="142">
                  <c:v>28081.5</c:v>
                </c:pt>
                <c:pt idx="143">
                  <c:v>28311.5</c:v>
                </c:pt>
                <c:pt idx="144">
                  <c:v>28327.5</c:v>
                </c:pt>
                <c:pt idx="145">
                  <c:v>28570.5</c:v>
                </c:pt>
                <c:pt idx="146">
                  <c:v>28642.5</c:v>
                </c:pt>
                <c:pt idx="147">
                  <c:v>28659.5</c:v>
                </c:pt>
                <c:pt idx="148">
                  <c:v>28867.5</c:v>
                </c:pt>
                <c:pt idx="149">
                  <c:v>29131.5</c:v>
                </c:pt>
                <c:pt idx="150">
                  <c:v>29374.5</c:v>
                </c:pt>
                <c:pt idx="151">
                  <c:v>29466.5</c:v>
                </c:pt>
                <c:pt idx="152">
                  <c:v>29466.5</c:v>
                </c:pt>
                <c:pt idx="153">
                  <c:v>29619.5</c:v>
                </c:pt>
                <c:pt idx="154">
                  <c:v>29638.5</c:v>
                </c:pt>
                <c:pt idx="155">
                  <c:v>29708.5</c:v>
                </c:pt>
              </c:numCache>
            </c:numRef>
          </c:xVal>
          <c:yVal>
            <c:numRef>
              <c:f>Active!$I$21:$I$986</c:f>
              <c:numCache>
                <c:formatCode>General</c:formatCode>
                <c:ptCount val="966"/>
                <c:pt idx="35">
                  <c:v>-0.73209211928769946</c:v>
                </c:pt>
                <c:pt idx="36">
                  <c:v>-0.73280184157920303</c:v>
                </c:pt>
                <c:pt idx="40">
                  <c:v>-0.7260419765880215</c:v>
                </c:pt>
                <c:pt idx="41">
                  <c:v>-0.73553159738366958</c:v>
                </c:pt>
                <c:pt idx="42">
                  <c:v>-0.73760177361691603</c:v>
                </c:pt>
                <c:pt idx="44">
                  <c:v>-0.75721939242794178</c:v>
                </c:pt>
                <c:pt idx="45">
                  <c:v>-0.76084424631699221</c:v>
                </c:pt>
                <c:pt idx="46">
                  <c:v>-0.7537656661515939</c:v>
                </c:pt>
                <c:pt idx="47">
                  <c:v>-0.76476449730398599</c:v>
                </c:pt>
                <c:pt idx="48">
                  <c:v>-0.77072158967348514</c:v>
                </c:pt>
                <c:pt idx="49">
                  <c:v>-0.77755185288697248</c:v>
                </c:pt>
                <c:pt idx="50">
                  <c:v>-0.76646698450349504</c:v>
                </c:pt>
                <c:pt idx="51">
                  <c:v>-0.78122473378607538</c:v>
                </c:pt>
                <c:pt idx="52">
                  <c:v>-0.77622473378141876</c:v>
                </c:pt>
                <c:pt idx="53">
                  <c:v>-0.77022473378747236</c:v>
                </c:pt>
                <c:pt idx="54">
                  <c:v>-0.77489878353662789</c:v>
                </c:pt>
                <c:pt idx="55">
                  <c:v>-0.77189878353965469</c:v>
                </c:pt>
                <c:pt idx="56">
                  <c:v>-0.78324688301654533</c:v>
                </c:pt>
                <c:pt idx="57">
                  <c:v>-0.7763539006409701</c:v>
                </c:pt>
                <c:pt idx="58">
                  <c:v>-0.77135390064358944</c:v>
                </c:pt>
                <c:pt idx="59">
                  <c:v>-0.77135390064358944</c:v>
                </c:pt>
                <c:pt idx="60">
                  <c:v>-0.78697875453508459</c:v>
                </c:pt>
                <c:pt idx="61">
                  <c:v>-0.77437488102441421</c:v>
                </c:pt>
                <c:pt idx="62">
                  <c:v>-0.79378453081881162</c:v>
                </c:pt>
                <c:pt idx="63">
                  <c:v>-0.78078453081980115</c:v>
                </c:pt>
                <c:pt idx="64">
                  <c:v>-0.77109695777471643</c:v>
                </c:pt>
                <c:pt idx="65">
                  <c:v>-0.79786450183019042</c:v>
                </c:pt>
                <c:pt idx="66">
                  <c:v>-0.77843899102299474</c:v>
                </c:pt>
                <c:pt idx="67">
                  <c:v>-0.79264323149254778</c:v>
                </c:pt>
                <c:pt idx="68">
                  <c:v>-0.7860761993797496</c:v>
                </c:pt>
                <c:pt idx="69">
                  <c:v>-0.78111187191825593</c:v>
                </c:pt>
                <c:pt idx="70">
                  <c:v>-0.79345997140626423</c:v>
                </c:pt>
                <c:pt idx="71">
                  <c:v>-0.77618204815371428</c:v>
                </c:pt>
                <c:pt idx="72">
                  <c:v>-0.78085003166052047</c:v>
                </c:pt>
                <c:pt idx="73">
                  <c:v>-0.79279360071814153</c:v>
                </c:pt>
                <c:pt idx="75">
                  <c:v>-0.77746765047049848</c:v>
                </c:pt>
                <c:pt idx="76">
                  <c:v>-0.7648281044093892</c:v>
                </c:pt>
                <c:pt idx="77">
                  <c:v>-0.7816217482322827</c:v>
                </c:pt>
                <c:pt idx="78">
                  <c:v>-0.78700552025838988</c:v>
                </c:pt>
                <c:pt idx="79">
                  <c:v>-0.79149630991014419</c:v>
                </c:pt>
                <c:pt idx="80">
                  <c:v>-0.78630815243377583</c:v>
                </c:pt>
                <c:pt idx="81">
                  <c:v>-0.78992810894851573</c:v>
                </c:pt>
                <c:pt idx="82">
                  <c:v>-0.78063783123070607</c:v>
                </c:pt>
                <c:pt idx="83">
                  <c:v>-0.7809696302501834</c:v>
                </c:pt>
                <c:pt idx="84">
                  <c:v>-0.80294908933137776</c:v>
                </c:pt>
                <c:pt idx="85">
                  <c:v>-0.78512745202897349</c:v>
                </c:pt>
                <c:pt idx="86">
                  <c:v>-0.81538790598278865</c:v>
                </c:pt>
                <c:pt idx="87">
                  <c:v>-0.79852357851632405</c:v>
                </c:pt>
                <c:pt idx="88">
                  <c:v>-0.80907708733138861</c:v>
                </c:pt>
                <c:pt idx="90">
                  <c:v>-0.79960238066996681</c:v>
                </c:pt>
                <c:pt idx="91">
                  <c:v>-0.7995612988161156</c:v>
                </c:pt>
                <c:pt idx="92">
                  <c:v>-0.78677840568707325</c:v>
                </c:pt>
                <c:pt idx="93">
                  <c:v>-0.80762964927998837</c:v>
                </c:pt>
                <c:pt idx="94">
                  <c:v>-0.80666532182658557</c:v>
                </c:pt>
                <c:pt idx="96">
                  <c:v>-0.80066532182536321</c:v>
                </c:pt>
                <c:pt idx="100">
                  <c:v>-0.79822628770489246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86-4F6B-84D4-DB7241B62170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-477</c:v>
                </c:pt>
                <c:pt idx="1">
                  <c:v>-463</c:v>
                </c:pt>
                <c:pt idx="2">
                  <c:v>-270</c:v>
                </c:pt>
                <c:pt idx="3">
                  <c:v>-240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38</c:v>
                </c:pt>
                <c:pt idx="9">
                  <c:v>49</c:v>
                </c:pt>
                <c:pt idx="10">
                  <c:v>60</c:v>
                </c:pt>
                <c:pt idx="11">
                  <c:v>63</c:v>
                </c:pt>
                <c:pt idx="12">
                  <c:v>71</c:v>
                </c:pt>
                <c:pt idx="13">
                  <c:v>6703</c:v>
                </c:pt>
                <c:pt idx="14">
                  <c:v>7172</c:v>
                </c:pt>
                <c:pt idx="15">
                  <c:v>7180</c:v>
                </c:pt>
                <c:pt idx="16">
                  <c:v>7218</c:v>
                </c:pt>
                <c:pt idx="17">
                  <c:v>7278</c:v>
                </c:pt>
                <c:pt idx="18">
                  <c:v>7412</c:v>
                </c:pt>
                <c:pt idx="19">
                  <c:v>7461</c:v>
                </c:pt>
                <c:pt idx="20">
                  <c:v>7477</c:v>
                </c:pt>
                <c:pt idx="21">
                  <c:v>7682</c:v>
                </c:pt>
                <c:pt idx="22">
                  <c:v>7717</c:v>
                </c:pt>
                <c:pt idx="23">
                  <c:v>7761</c:v>
                </c:pt>
                <c:pt idx="24">
                  <c:v>8341</c:v>
                </c:pt>
                <c:pt idx="25">
                  <c:v>8616</c:v>
                </c:pt>
                <c:pt idx="26">
                  <c:v>12340.5</c:v>
                </c:pt>
                <c:pt idx="27">
                  <c:v>12356</c:v>
                </c:pt>
                <c:pt idx="28">
                  <c:v>12623</c:v>
                </c:pt>
                <c:pt idx="29">
                  <c:v>13297</c:v>
                </c:pt>
                <c:pt idx="30">
                  <c:v>13422</c:v>
                </c:pt>
                <c:pt idx="31">
                  <c:v>13438</c:v>
                </c:pt>
                <c:pt idx="32">
                  <c:v>13656</c:v>
                </c:pt>
                <c:pt idx="33">
                  <c:v>14245</c:v>
                </c:pt>
                <c:pt idx="34">
                  <c:v>14245</c:v>
                </c:pt>
                <c:pt idx="35">
                  <c:v>15284.5</c:v>
                </c:pt>
                <c:pt idx="36">
                  <c:v>15303.5</c:v>
                </c:pt>
                <c:pt idx="37">
                  <c:v>16099.5</c:v>
                </c:pt>
                <c:pt idx="38">
                  <c:v>16316.5</c:v>
                </c:pt>
                <c:pt idx="39">
                  <c:v>16319.5</c:v>
                </c:pt>
                <c:pt idx="40">
                  <c:v>16338.5</c:v>
                </c:pt>
                <c:pt idx="41">
                  <c:v>16616.5</c:v>
                </c:pt>
                <c:pt idx="42">
                  <c:v>16856.5</c:v>
                </c:pt>
                <c:pt idx="43">
                  <c:v>17115.5</c:v>
                </c:pt>
                <c:pt idx="44">
                  <c:v>17415.5</c:v>
                </c:pt>
                <c:pt idx="45">
                  <c:v>17443.5</c:v>
                </c:pt>
                <c:pt idx="46">
                  <c:v>17958.5</c:v>
                </c:pt>
                <c:pt idx="47">
                  <c:v>18182.5</c:v>
                </c:pt>
                <c:pt idx="48">
                  <c:v>18705.5</c:v>
                </c:pt>
                <c:pt idx="49">
                  <c:v>18723.5</c:v>
                </c:pt>
                <c:pt idx="50">
                  <c:v>18732.5</c:v>
                </c:pt>
                <c:pt idx="51">
                  <c:v>18958.5</c:v>
                </c:pt>
                <c:pt idx="52">
                  <c:v>18958.5</c:v>
                </c:pt>
                <c:pt idx="53">
                  <c:v>18958.5</c:v>
                </c:pt>
                <c:pt idx="54">
                  <c:v>18969.5</c:v>
                </c:pt>
                <c:pt idx="55">
                  <c:v>18969.5</c:v>
                </c:pt>
                <c:pt idx="56">
                  <c:v>18991.5</c:v>
                </c:pt>
                <c:pt idx="57">
                  <c:v>19015.5</c:v>
                </c:pt>
                <c:pt idx="58">
                  <c:v>19015.5</c:v>
                </c:pt>
                <c:pt idx="59">
                  <c:v>19015.5</c:v>
                </c:pt>
                <c:pt idx="60">
                  <c:v>19043.5</c:v>
                </c:pt>
                <c:pt idx="61">
                  <c:v>19272.5</c:v>
                </c:pt>
                <c:pt idx="62">
                  <c:v>19476.5</c:v>
                </c:pt>
                <c:pt idx="63">
                  <c:v>19476.5</c:v>
                </c:pt>
                <c:pt idx="64">
                  <c:v>19490.5</c:v>
                </c:pt>
                <c:pt idx="65">
                  <c:v>19550.5</c:v>
                </c:pt>
                <c:pt idx="66">
                  <c:v>19819.5</c:v>
                </c:pt>
                <c:pt idx="67">
                  <c:v>20033.5</c:v>
                </c:pt>
                <c:pt idx="68">
                  <c:v>20046.5</c:v>
                </c:pt>
                <c:pt idx="69">
                  <c:v>20054.5</c:v>
                </c:pt>
                <c:pt idx="70">
                  <c:v>20076.5</c:v>
                </c:pt>
                <c:pt idx="71">
                  <c:v>20294.5</c:v>
                </c:pt>
                <c:pt idx="72">
                  <c:v>20612.5</c:v>
                </c:pt>
                <c:pt idx="73">
                  <c:v>21160.5</c:v>
                </c:pt>
                <c:pt idx="74">
                  <c:v>21171.5</c:v>
                </c:pt>
                <c:pt idx="75">
                  <c:v>21171.5</c:v>
                </c:pt>
                <c:pt idx="76">
                  <c:v>21392.5</c:v>
                </c:pt>
                <c:pt idx="77">
                  <c:v>22439.5</c:v>
                </c:pt>
                <c:pt idx="78">
                  <c:v>22469.5</c:v>
                </c:pt>
                <c:pt idx="79">
                  <c:v>22523.5</c:v>
                </c:pt>
                <c:pt idx="80">
                  <c:v>22649.5</c:v>
                </c:pt>
                <c:pt idx="81">
                  <c:v>22760.5</c:v>
                </c:pt>
                <c:pt idx="82">
                  <c:v>22779.5</c:v>
                </c:pt>
                <c:pt idx="83">
                  <c:v>23016.5</c:v>
                </c:pt>
                <c:pt idx="84">
                  <c:v>23017.5</c:v>
                </c:pt>
                <c:pt idx="85">
                  <c:v>23057.5</c:v>
                </c:pt>
                <c:pt idx="86">
                  <c:v>23278.5</c:v>
                </c:pt>
                <c:pt idx="87">
                  <c:v>23286.5</c:v>
                </c:pt>
                <c:pt idx="88">
                  <c:v>23298.5</c:v>
                </c:pt>
                <c:pt idx="89">
                  <c:v>23464.5</c:v>
                </c:pt>
                <c:pt idx="90">
                  <c:v>23584.5</c:v>
                </c:pt>
                <c:pt idx="91">
                  <c:v>23586.5</c:v>
                </c:pt>
                <c:pt idx="92">
                  <c:v>24072.5</c:v>
                </c:pt>
                <c:pt idx="93">
                  <c:v>24347.5</c:v>
                </c:pt>
                <c:pt idx="94">
                  <c:v>24355.5</c:v>
                </c:pt>
                <c:pt idx="95">
                  <c:v>24355.5</c:v>
                </c:pt>
                <c:pt idx="96">
                  <c:v>24355.5</c:v>
                </c:pt>
                <c:pt idx="97">
                  <c:v>24355.5</c:v>
                </c:pt>
                <c:pt idx="98">
                  <c:v>24639</c:v>
                </c:pt>
                <c:pt idx="99">
                  <c:v>24639</c:v>
                </c:pt>
                <c:pt idx="100">
                  <c:v>24649.5</c:v>
                </c:pt>
                <c:pt idx="101">
                  <c:v>24876.5</c:v>
                </c:pt>
                <c:pt idx="102">
                  <c:v>24887.5</c:v>
                </c:pt>
                <c:pt idx="103">
                  <c:v>24933.5</c:v>
                </c:pt>
                <c:pt idx="104">
                  <c:v>24934</c:v>
                </c:pt>
                <c:pt idx="105">
                  <c:v>24934.5</c:v>
                </c:pt>
                <c:pt idx="106">
                  <c:v>24935</c:v>
                </c:pt>
                <c:pt idx="107">
                  <c:v>25342.5</c:v>
                </c:pt>
                <c:pt idx="108">
                  <c:v>25411.5</c:v>
                </c:pt>
                <c:pt idx="109">
                  <c:v>25412.5</c:v>
                </c:pt>
                <c:pt idx="110">
                  <c:v>25669.5</c:v>
                </c:pt>
                <c:pt idx="111">
                  <c:v>25702.5</c:v>
                </c:pt>
                <c:pt idx="112">
                  <c:v>25930.5</c:v>
                </c:pt>
                <c:pt idx="113">
                  <c:v>25930.5</c:v>
                </c:pt>
                <c:pt idx="114">
                  <c:v>25961.5</c:v>
                </c:pt>
                <c:pt idx="115">
                  <c:v>26163.5</c:v>
                </c:pt>
                <c:pt idx="116">
                  <c:v>26191</c:v>
                </c:pt>
                <c:pt idx="117">
                  <c:v>26228.5</c:v>
                </c:pt>
                <c:pt idx="118">
                  <c:v>26422.5</c:v>
                </c:pt>
                <c:pt idx="119">
                  <c:v>26458.5</c:v>
                </c:pt>
                <c:pt idx="120">
                  <c:v>26506.5</c:v>
                </c:pt>
                <c:pt idx="121">
                  <c:v>26506.5</c:v>
                </c:pt>
                <c:pt idx="122">
                  <c:v>26724.5</c:v>
                </c:pt>
                <c:pt idx="123">
                  <c:v>26735.5</c:v>
                </c:pt>
                <c:pt idx="124">
                  <c:v>26743.5</c:v>
                </c:pt>
                <c:pt idx="125">
                  <c:v>26754.5</c:v>
                </c:pt>
                <c:pt idx="126">
                  <c:v>26762.5</c:v>
                </c:pt>
                <c:pt idx="127">
                  <c:v>26940.5</c:v>
                </c:pt>
                <c:pt idx="128">
                  <c:v>26940.5</c:v>
                </c:pt>
                <c:pt idx="129">
                  <c:v>26970.5</c:v>
                </c:pt>
                <c:pt idx="130">
                  <c:v>27021.5</c:v>
                </c:pt>
                <c:pt idx="131">
                  <c:v>27303.5</c:v>
                </c:pt>
                <c:pt idx="132">
                  <c:v>27493.5</c:v>
                </c:pt>
                <c:pt idx="133">
                  <c:v>27493.5</c:v>
                </c:pt>
                <c:pt idx="134">
                  <c:v>27493.5</c:v>
                </c:pt>
                <c:pt idx="135">
                  <c:v>27493.5</c:v>
                </c:pt>
                <c:pt idx="136">
                  <c:v>27531.5</c:v>
                </c:pt>
                <c:pt idx="137">
                  <c:v>27535.5</c:v>
                </c:pt>
                <c:pt idx="138">
                  <c:v>27550.5</c:v>
                </c:pt>
                <c:pt idx="139">
                  <c:v>27550.5</c:v>
                </c:pt>
                <c:pt idx="140">
                  <c:v>27822.5</c:v>
                </c:pt>
                <c:pt idx="141">
                  <c:v>27822.5</c:v>
                </c:pt>
                <c:pt idx="142">
                  <c:v>28081.5</c:v>
                </c:pt>
                <c:pt idx="143">
                  <c:v>28311.5</c:v>
                </c:pt>
                <c:pt idx="144">
                  <c:v>28327.5</c:v>
                </c:pt>
                <c:pt idx="145">
                  <c:v>28570.5</c:v>
                </c:pt>
                <c:pt idx="146">
                  <c:v>28642.5</c:v>
                </c:pt>
                <c:pt idx="147">
                  <c:v>28659.5</c:v>
                </c:pt>
                <c:pt idx="148">
                  <c:v>28867.5</c:v>
                </c:pt>
                <c:pt idx="149">
                  <c:v>29131.5</c:v>
                </c:pt>
                <c:pt idx="150">
                  <c:v>29374.5</c:v>
                </c:pt>
                <c:pt idx="151">
                  <c:v>29466.5</c:v>
                </c:pt>
                <c:pt idx="152">
                  <c:v>29466.5</c:v>
                </c:pt>
                <c:pt idx="153">
                  <c:v>29619.5</c:v>
                </c:pt>
                <c:pt idx="154">
                  <c:v>29638.5</c:v>
                </c:pt>
                <c:pt idx="155">
                  <c:v>29708.5</c:v>
                </c:pt>
              </c:numCache>
            </c:numRef>
          </c:xVal>
          <c:yVal>
            <c:numRef>
              <c:f>Active!$J$21:$J$986</c:f>
              <c:numCache>
                <c:formatCode>General</c:formatCode>
                <c:ptCount val="966"/>
                <c:pt idx="74">
                  <c:v>-0.7884676504691015</c:v>
                </c:pt>
                <c:pt idx="89">
                  <c:v>-0.79306729255040409</c:v>
                </c:pt>
                <c:pt idx="107">
                  <c:v>-0.80399142157693859</c:v>
                </c:pt>
                <c:pt idx="109">
                  <c:v>-0.80375355630530976</c:v>
                </c:pt>
                <c:pt idx="116">
                  <c:v>-0.79321244046150241</c:v>
                </c:pt>
                <c:pt idx="140">
                  <c:v>-0.80254990932007786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86-4F6B-84D4-DB7241B62170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Active!$D$21:$D$85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61">
                    <c:v>0</c:v>
                  </c:pt>
                </c:numCache>
              </c:numRef>
            </c:plus>
            <c:minus>
              <c:numRef>
                <c:f>Active!$D$21:$D$85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6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-477</c:v>
                </c:pt>
                <c:pt idx="1">
                  <c:v>-463</c:v>
                </c:pt>
                <c:pt idx="2">
                  <c:v>-270</c:v>
                </c:pt>
                <c:pt idx="3">
                  <c:v>-240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38</c:v>
                </c:pt>
                <c:pt idx="9">
                  <c:v>49</c:v>
                </c:pt>
                <c:pt idx="10">
                  <c:v>60</c:v>
                </c:pt>
                <c:pt idx="11">
                  <c:v>63</c:v>
                </c:pt>
                <c:pt idx="12">
                  <c:v>71</c:v>
                </c:pt>
                <c:pt idx="13">
                  <c:v>6703</c:v>
                </c:pt>
                <c:pt idx="14">
                  <c:v>7172</c:v>
                </c:pt>
                <c:pt idx="15">
                  <c:v>7180</c:v>
                </c:pt>
                <c:pt idx="16">
                  <c:v>7218</c:v>
                </c:pt>
                <c:pt idx="17">
                  <c:v>7278</c:v>
                </c:pt>
                <c:pt idx="18">
                  <c:v>7412</c:v>
                </c:pt>
                <c:pt idx="19">
                  <c:v>7461</c:v>
                </c:pt>
                <c:pt idx="20">
                  <c:v>7477</c:v>
                </c:pt>
                <c:pt idx="21">
                  <c:v>7682</c:v>
                </c:pt>
                <c:pt idx="22">
                  <c:v>7717</c:v>
                </c:pt>
                <c:pt idx="23">
                  <c:v>7761</c:v>
                </c:pt>
                <c:pt idx="24">
                  <c:v>8341</c:v>
                </c:pt>
                <c:pt idx="25">
                  <c:v>8616</c:v>
                </c:pt>
                <c:pt idx="26">
                  <c:v>12340.5</c:v>
                </c:pt>
                <c:pt idx="27">
                  <c:v>12356</c:v>
                </c:pt>
                <c:pt idx="28">
                  <c:v>12623</c:v>
                </c:pt>
                <c:pt idx="29">
                  <c:v>13297</c:v>
                </c:pt>
                <c:pt idx="30">
                  <c:v>13422</c:v>
                </c:pt>
                <c:pt idx="31">
                  <c:v>13438</c:v>
                </c:pt>
                <c:pt idx="32">
                  <c:v>13656</c:v>
                </c:pt>
                <c:pt idx="33">
                  <c:v>14245</c:v>
                </c:pt>
                <c:pt idx="34">
                  <c:v>14245</c:v>
                </c:pt>
                <c:pt idx="35">
                  <c:v>15284.5</c:v>
                </c:pt>
                <c:pt idx="36">
                  <c:v>15303.5</c:v>
                </c:pt>
                <c:pt idx="37">
                  <c:v>16099.5</c:v>
                </c:pt>
                <c:pt idx="38">
                  <c:v>16316.5</c:v>
                </c:pt>
                <c:pt idx="39">
                  <c:v>16319.5</c:v>
                </c:pt>
                <c:pt idx="40">
                  <c:v>16338.5</c:v>
                </c:pt>
                <c:pt idx="41">
                  <c:v>16616.5</c:v>
                </c:pt>
                <c:pt idx="42">
                  <c:v>16856.5</c:v>
                </c:pt>
                <c:pt idx="43">
                  <c:v>17115.5</c:v>
                </c:pt>
                <c:pt idx="44">
                  <c:v>17415.5</c:v>
                </c:pt>
                <c:pt idx="45">
                  <c:v>17443.5</c:v>
                </c:pt>
                <c:pt idx="46">
                  <c:v>17958.5</c:v>
                </c:pt>
                <c:pt idx="47">
                  <c:v>18182.5</c:v>
                </c:pt>
                <c:pt idx="48">
                  <c:v>18705.5</c:v>
                </c:pt>
                <c:pt idx="49">
                  <c:v>18723.5</c:v>
                </c:pt>
                <c:pt idx="50">
                  <c:v>18732.5</c:v>
                </c:pt>
                <c:pt idx="51">
                  <c:v>18958.5</c:v>
                </c:pt>
                <c:pt idx="52">
                  <c:v>18958.5</c:v>
                </c:pt>
                <c:pt idx="53">
                  <c:v>18958.5</c:v>
                </c:pt>
                <c:pt idx="54">
                  <c:v>18969.5</c:v>
                </c:pt>
                <c:pt idx="55">
                  <c:v>18969.5</c:v>
                </c:pt>
                <c:pt idx="56">
                  <c:v>18991.5</c:v>
                </c:pt>
                <c:pt idx="57">
                  <c:v>19015.5</c:v>
                </c:pt>
                <c:pt idx="58">
                  <c:v>19015.5</c:v>
                </c:pt>
                <c:pt idx="59">
                  <c:v>19015.5</c:v>
                </c:pt>
                <c:pt idx="60">
                  <c:v>19043.5</c:v>
                </c:pt>
                <c:pt idx="61">
                  <c:v>19272.5</c:v>
                </c:pt>
                <c:pt idx="62">
                  <c:v>19476.5</c:v>
                </c:pt>
                <c:pt idx="63">
                  <c:v>19476.5</c:v>
                </c:pt>
                <c:pt idx="64">
                  <c:v>19490.5</c:v>
                </c:pt>
                <c:pt idx="65">
                  <c:v>19550.5</c:v>
                </c:pt>
                <c:pt idx="66">
                  <c:v>19819.5</c:v>
                </c:pt>
                <c:pt idx="67">
                  <c:v>20033.5</c:v>
                </c:pt>
                <c:pt idx="68">
                  <c:v>20046.5</c:v>
                </c:pt>
                <c:pt idx="69">
                  <c:v>20054.5</c:v>
                </c:pt>
                <c:pt idx="70">
                  <c:v>20076.5</c:v>
                </c:pt>
                <c:pt idx="71">
                  <c:v>20294.5</c:v>
                </c:pt>
                <c:pt idx="72">
                  <c:v>20612.5</c:v>
                </c:pt>
                <c:pt idx="73">
                  <c:v>21160.5</c:v>
                </c:pt>
                <c:pt idx="74">
                  <c:v>21171.5</c:v>
                </c:pt>
                <c:pt idx="75">
                  <c:v>21171.5</c:v>
                </c:pt>
                <c:pt idx="76">
                  <c:v>21392.5</c:v>
                </c:pt>
                <c:pt idx="77">
                  <c:v>22439.5</c:v>
                </c:pt>
                <c:pt idx="78">
                  <c:v>22469.5</c:v>
                </c:pt>
                <c:pt idx="79">
                  <c:v>22523.5</c:v>
                </c:pt>
                <c:pt idx="80">
                  <c:v>22649.5</c:v>
                </c:pt>
                <c:pt idx="81">
                  <c:v>22760.5</c:v>
                </c:pt>
                <c:pt idx="82">
                  <c:v>22779.5</c:v>
                </c:pt>
                <c:pt idx="83">
                  <c:v>23016.5</c:v>
                </c:pt>
                <c:pt idx="84">
                  <c:v>23017.5</c:v>
                </c:pt>
                <c:pt idx="85">
                  <c:v>23057.5</c:v>
                </c:pt>
                <c:pt idx="86">
                  <c:v>23278.5</c:v>
                </c:pt>
                <c:pt idx="87">
                  <c:v>23286.5</c:v>
                </c:pt>
                <c:pt idx="88">
                  <c:v>23298.5</c:v>
                </c:pt>
                <c:pt idx="89">
                  <c:v>23464.5</c:v>
                </c:pt>
                <c:pt idx="90">
                  <c:v>23584.5</c:v>
                </c:pt>
                <c:pt idx="91">
                  <c:v>23586.5</c:v>
                </c:pt>
                <c:pt idx="92">
                  <c:v>24072.5</c:v>
                </c:pt>
                <c:pt idx="93">
                  <c:v>24347.5</c:v>
                </c:pt>
                <c:pt idx="94">
                  <c:v>24355.5</c:v>
                </c:pt>
                <c:pt idx="95">
                  <c:v>24355.5</c:v>
                </c:pt>
                <c:pt idx="96">
                  <c:v>24355.5</c:v>
                </c:pt>
                <c:pt idx="97">
                  <c:v>24355.5</c:v>
                </c:pt>
                <c:pt idx="98">
                  <c:v>24639</c:v>
                </c:pt>
                <c:pt idx="99">
                  <c:v>24639</c:v>
                </c:pt>
                <c:pt idx="100">
                  <c:v>24649.5</c:v>
                </c:pt>
                <c:pt idx="101">
                  <c:v>24876.5</c:v>
                </c:pt>
                <c:pt idx="102">
                  <c:v>24887.5</c:v>
                </c:pt>
                <c:pt idx="103">
                  <c:v>24933.5</c:v>
                </c:pt>
                <c:pt idx="104">
                  <c:v>24934</c:v>
                </c:pt>
                <c:pt idx="105">
                  <c:v>24934.5</c:v>
                </c:pt>
                <c:pt idx="106">
                  <c:v>24935</c:v>
                </c:pt>
                <c:pt idx="107">
                  <c:v>25342.5</c:v>
                </c:pt>
                <c:pt idx="108">
                  <c:v>25411.5</c:v>
                </c:pt>
                <c:pt idx="109">
                  <c:v>25412.5</c:v>
                </c:pt>
                <c:pt idx="110">
                  <c:v>25669.5</c:v>
                </c:pt>
                <c:pt idx="111">
                  <c:v>25702.5</c:v>
                </c:pt>
                <c:pt idx="112">
                  <c:v>25930.5</c:v>
                </c:pt>
                <c:pt idx="113">
                  <c:v>25930.5</c:v>
                </c:pt>
                <c:pt idx="114">
                  <c:v>25961.5</c:v>
                </c:pt>
                <c:pt idx="115">
                  <c:v>26163.5</c:v>
                </c:pt>
                <c:pt idx="116">
                  <c:v>26191</c:v>
                </c:pt>
                <c:pt idx="117">
                  <c:v>26228.5</c:v>
                </c:pt>
                <c:pt idx="118">
                  <c:v>26422.5</c:v>
                </c:pt>
                <c:pt idx="119">
                  <c:v>26458.5</c:v>
                </c:pt>
                <c:pt idx="120">
                  <c:v>26506.5</c:v>
                </c:pt>
                <c:pt idx="121">
                  <c:v>26506.5</c:v>
                </c:pt>
                <c:pt idx="122">
                  <c:v>26724.5</c:v>
                </c:pt>
                <c:pt idx="123">
                  <c:v>26735.5</c:v>
                </c:pt>
                <c:pt idx="124">
                  <c:v>26743.5</c:v>
                </c:pt>
                <c:pt idx="125">
                  <c:v>26754.5</c:v>
                </c:pt>
                <c:pt idx="126">
                  <c:v>26762.5</c:v>
                </c:pt>
                <c:pt idx="127">
                  <c:v>26940.5</c:v>
                </c:pt>
                <c:pt idx="128">
                  <c:v>26940.5</c:v>
                </c:pt>
                <c:pt idx="129">
                  <c:v>26970.5</c:v>
                </c:pt>
                <c:pt idx="130">
                  <c:v>27021.5</c:v>
                </c:pt>
                <c:pt idx="131">
                  <c:v>27303.5</c:v>
                </c:pt>
                <c:pt idx="132">
                  <c:v>27493.5</c:v>
                </c:pt>
                <c:pt idx="133">
                  <c:v>27493.5</c:v>
                </c:pt>
                <c:pt idx="134">
                  <c:v>27493.5</c:v>
                </c:pt>
                <c:pt idx="135">
                  <c:v>27493.5</c:v>
                </c:pt>
                <c:pt idx="136">
                  <c:v>27531.5</c:v>
                </c:pt>
                <c:pt idx="137">
                  <c:v>27535.5</c:v>
                </c:pt>
                <c:pt idx="138">
                  <c:v>27550.5</c:v>
                </c:pt>
                <c:pt idx="139">
                  <c:v>27550.5</c:v>
                </c:pt>
                <c:pt idx="140">
                  <c:v>27822.5</c:v>
                </c:pt>
                <c:pt idx="141">
                  <c:v>27822.5</c:v>
                </c:pt>
                <c:pt idx="142">
                  <c:v>28081.5</c:v>
                </c:pt>
                <c:pt idx="143">
                  <c:v>28311.5</c:v>
                </c:pt>
                <c:pt idx="144">
                  <c:v>28327.5</c:v>
                </c:pt>
                <c:pt idx="145">
                  <c:v>28570.5</c:v>
                </c:pt>
                <c:pt idx="146">
                  <c:v>28642.5</c:v>
                </c:pt>
                <c:pt idx="147">
                  <c:v>28659.5</c:v>
                </c:pt>
                <c:pt idx="148">
                  <c:v>28867.5</c:v>
                </c:pt>
                <c:pt idx="149">
                  <c:v>29131.5</c:v>
                </c:pt>
                <c:pt idx="150">
                  <c:v>29374.5</c:v>
                </c:pt>
                <c:pt idx="151">
                  <c:v>29466.5</c:v>
                </c:pt>
                <c:pt idx="152">
                  <c:v>29466.5</c:v>
                </c:pt>
                <c:pt idx="153">
                  <c:v>29619.5</c:v>
                </c:pt>
                <c:pt idx="154">
                  <c:v>29638.5</c:v>
                </c:pt>
                <c:pt idx="155">
                  <c:v>29708.5</c:v>
                </c:pt>
              </c:numCache>
            </c:numRef>
          </c:xVal>
          <c:yVal>
            <c:numRef>
              <c:f>Active!$K$21:$K$986</c:f>
              <c:numCache>
                <c:formatCode>General</c:formatCode>
                <c:ptCount val="966"/>
                <c:pt idx="95">
                  <c:v>-0.80576532182749361</c:v>
                </c:pt>
                <c:pt idx="97">
                  <c:v>-0.80023532182531198</c:v>
                </c:pt>
                <c:pt idx="98">
                  <c:v>-0.79519196749606635</c:v>
                </c:pt>
                <c:pt idx="99">
                  <c:v>-0.79515196749707684</c:v>
                </c:pt>
                <c:pt idx="101">
                  <c:v>-0.80076349606679287</c:v>
                </c:pt>
                <c:pt idx="102">
                  <c:v>-0.80043754580401583</c:v>
                </c:pt>
                <c:pt idx="103">
                  <c:v>-0.80129266292351531</c:v>
                </c:pt>
                <c:pt idx="104">
                  <c:v>-0.81043239244900178</c:v>
                </c:pt>
                <c:pt idx="105">
                  <c:v>-0.79887212198082125</c:v>
                </c:pt>
                <c:pt idx="106">
                  <c:v>-0.79071185151406098</c:v>
                </c:pt>
                <c:pt idx="108">
                  <c:v>-0.80437409724254394</c:v>
                </c:pt>
                <c:pt idx="110">
                  <c:v>-0.80517453669017414</c:v>
                </c:pt>
                <c:pt idx="111">
                  <c:v>-0.80429668593569659</c:v>
                </c:pt>
                <c:pt idx="112">
                  <c:v>-0.80581335334136384</c:v>
                </c:pt>
                <c:pt idx="113">
                  <c:v>-0.80574335334677016</c:v>
                </c:pt>
                <c:pt idx="114">
                  <c:v>-0.8070765844458947</c:v>
                </c:pt>
                <c:pt idx="115">
                  <c:v>-0.80172731610946357</c:v>
                </c:pt>
                <c:pt idx="117">
                  <c:v>-0.80659215550258523</c:v>
                </c:pt>
                <c:pt idx="118">
                  <c:v>-0.80310721462592483</c:v>
                </c:pt>
                <c:pt idx="119">
                  <c:v>-0.8032677410665201</c:v>
                </c:pt>
                <c:pt idx="120">
                  <c:v>-0.80118177631084109</c:v>
                </c:pt>
                <c:pt idx="121">
                  <c:v>-0.80098177631589351</c:v>
                </c:pt>
                <c:pt idx="122">
                  <c:v>-0.80650385304761585</c:v>
                </c:pt>
                <c:pt idx="123">
                  <c:v>-0.80837790280202171</c:v>
                </c:pt>
                <c:pt idx="124">
                  <c:v>-0.80711357533436967</c:v>
                </c:pt>
                <c:pt idx="125">
                  <c:v>-0.80858762508432847</c:v>
                </c:pt>
                <c:pt idx="126">
                  <c:v>-0.80702329761697911</c:v>
                </c:pt>
                <c:pt idx="127">
                  <c:v>-0.79946701166045386</c:v>
                </c:pt>
                <c:pt idx="128">
                  <c:v>-0.79946701166045386</c:v>
                </c:pt>
                <c:pt idx="129">
                  <c:v>-0.80125078369746916</c:v>
                </c:pt>
                <c:pt idx="130">
                  <c:v>-0.80370319614303298</c:v>
                </c:pt>
                <c:pt idx="131">
                  <c:v>-0.80091065321903443</c:v>
                </c:pt>
                <c:pt idx="132">
                  <c:v>-0.80610787605837686</c:v>
                </c:pt>
                <c:pt idx="133">
                  <c:v>-0.80610787605837686</c:v>
                </c:pt>
                <c:pt idx="134">
                  <c:v>-0.80600787606090307</c:v>
                </c:pt>
                <c:pt idx="135">
                  <c:v>-0.80600787606090307</c:v>
                </c:pt>
                <c:pt idx="136">
                  <c:v>-0.80682732062996365</c:v>
                </c:pt>
                <c:pt idx="137">
                  <c:v>-0.80604515691084089</c:v>
                </c:pt>
                <c:pt idx="138">
                  <c:v>-0.80483704291691538</c:v>
                </c:pt>
                <c:pt idx="139">
                  <c:v>-0.80483704291691538</c:v>
                </c:pt>
                <c:pt idx="141">
                  <c:v>-0.80254990932007786</c:v>
                </c:pt>
                <c:pt idx="142">
                  <c:v>-0.80382980783178937</c:v>
                </c:pt>
                <c:pt idx="143">
                  <c:v>-0.8110053933924064</c:v>
                </c:pt>
                <c:pt idx="144">
                  <c:v>-0.81047673847933766</c:v>
                </c:pt>
                <c:pt idx="145">
                  <c:v>-0.80838529190805275</c:v>
                </c:pt>
                <c:pt idx="146">
                  <c:v>-0.81217634466884192</c:v>
                </c:pt>
                <c:pt idx="147">
                  <c:v>-0.81285714892874239</c:v>
                </c:pt>
                <c:pt idx="148">
                  <c:v>-0.80728463500418002</c:v>
                </c:pt>
                <c:pt idx="149">
                  <c:v>-0.8140618288598489</c:v>
                </c:pt>
                <c:pt idx="150">
                  <c:v>-0.81327038228482706</c:v>
                </c:pt>
                <c:pt idx="151">
                  <c:v>-0.81898061651008902</c:v>
                </c:pt>
                <c:pt idx="152">
                  <c:v>-0.81708061650715536</c:v>
                </c:pt>
                <c:pt idx="153">
                  <c:v>-0.80813785385544179</c:v>
                </c:pt>
                <c:pt idx="154">
                  <c:v>-0.81134757614199771</c:v>
                </c:pt>
                <c:pt idx="155">
                  <c:v>-0.8124097108739079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686-4F6B-84D4-DB7241B62170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Active!$D$21:$D$85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61">
                    <c:v>0</c:v>
                  </c:pt>
                </c:numCache>
              </c:numRef>
            </c:plus>
            <c:minus>
              <c:numRef>
                <c:f>Active!$D$21:$D$85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6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-477</c:v>
                </c:pt>
                <c:pt idx="1">
                  <c:v>-463</c:v>
                </c:pt>
                <c:pt idx="2">
                  <c:v>-270</c:v>
                </c:pt>
                <c:pt idx="3">
                  <c:v>-240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38</c:v>
                </c:pt>
                <c:pt idx="9">
                  <c:v>49</c:v>
                </c:pt>
                <c:pt idx="10">
                  <c:v>60</c:v>
                </c:pt>
                <c:pt idx="11">
                  <c:v>63</c:v>
                </c:pt>
                <c:pt idx="12">
                  <c:v>71</c:v>
                </c:pt>
                <c:pt idx="13">
                  <c:v>6703</c:v>
                </c:pt>
                <c:pt idx="14">
                  <c:v>7172</c:v>
                </c:pt>
                <c:pt idx="15">
                  <c:v>7180</c:v>
                </c:pt>
                <c:pt idx="16">
                  <c:v>7218</c:v>
                </c:pt>
                <c:pt idx="17">
                  <c:v>7278</c:v>
                </c:pt>
                <c:pt idx="18">
                  <c:v>7412</c:v>
                </c:pt>
                <c:pt idx="19">
                  <c:v>7461</c:v>
                </c:pt>
                <c:pt idx="20">
                  <c:v>7477</c:v>
                </c:pt>
                <c:pt idx="21">
                  <c:v>7682</c:v>
                </c:pt>
                <c:pt idx="22">
                  <c:v>7717</c:v>
                </c:pt>
                <c:pt idx="23">
                  <c:v>7761</c:v>
                </c:pt>
                <c:pt idx="24">
                  <c:v>8341</c:v>
                </c:pt>
                <c:pt idx="25">
                  <c:v>8616</c:v>
                </c:pt>
                <c:pt idx="26">
                  <c:v>12340.5</c:v>
                </c:pt>
                <c:pt idx="27">
                  <c:v>12356</c:v>
                </c:pt>
                <c:pt idx="28">
                  <c:v>12623</c:v>
                </c:pt>
                <c:pt idx="29">
                  <c:v>13297</c:v>
                </c:pt>
                <c:pt idx="30">
                  <c:v>13422</c:v>
                </c:pt>
                <c:pt idx="31">
                  <c:v>13438</c:v>
                </c:pt>
                <c:pt idx="32">
                  <c:v>13656</c:v>
                </c:pt>
                <c:pt idx="33">
                  <c:v>14245</c:v>
                </c:pt>
                <c:pt idx="34">
                  <c:v>14245</c:v>
                </c:pt>
                <c:pt idx="35">
                  <c:v>15284.5</c:v>
                </c:pt>
                <c:pt idx="36">
                  <c:v>15303.5</c:v>
                </c:pt>
                <c:pt idx="37">
                  <c:v>16099.5</c:v>
                </c:pt>
                <c:pt idx="38">
                  <c:v>16316.5</c:v>
                </c:pt>
                <c:pt idx="39">
                  <c:v>16319.5</c:v>
                </c:pt>
                <c:pt idx="40">
                  <c:v>16338.5</c:v>
                </c:pt>
                <c:pt idx="41">
                  <c:v>16616.5</c:v>
                </c:pt>
                <c:pt idx="42">
                  <c:v>16856.5</c:v>
                </c:pt>
                <c:pt idx="43">
                  <c:v>17115.5</c:v>
                </c:pt>
                <c:pt idx="44">
                  <c:v>17415.5</c:v>
                </c:pt>
                <c:pt idx="45">
                  <c:v>17443.5</c:v>
                </c:pt>
                <c:pt idx="46">
                  <c:v>17958.5</c:v>
                </c:pt>
                <c:pt idx="47">
                  <c:v>18182.5</c:v>
                </c:pt>
                <c:pt idx="48">
                  <c:v>18705.5</c:v>
                </c:pt>
                <c:pt idx="49">
                  <c:v>18723.5</c:v>
                </c:pt>
                <c:pt idx="50">
                  <c:v>18732.5</c:v>
                </c:pt>
                <c:pt idx="51">
                  <c:v>18958.5</c:v>
                </c:pt>
                <c:pt idx="52">
                  <c:v>18958.5</c:v>
                </c:pt>
                <c:pt idx="53">
                  <c:v>18958.5</c:v>
                </c:pt>
                <c:pt idx="54">
                  <c:v>18969.5</c:v>
                </c:pt>
                <c:pt idx="55">
                  <c:v>18969.5</c:v>
                </c:pt>
                <c:pt idx="56">
                  <c:v>18991.5</c:v>
                </c:pt>
                <c:pt idx="57">
                  <c:v>19015.5</c:v>
                </c:pt>
                <c:pt idx="58">
                  <c:v>19015.5</c:v>
                </c:pt>
                <c:pt idx="59">
                  <c:v>19015.5</c:v>
                </c:pt>
                <c:pt idx="60">
                  <c:v>19043.5</c:v>
                </c:pt>
                <c:pt idx="61">
                  <c:v>19272.5</c:v>
                </c:pt>
                <c:pt idx="62">
                  <c:v>19476.5</c:v>
                </c:pt>
                <c:pt idx="63">
                  <c:v>19476.5</c:v>
                </c:pt>
                <c:pt idx="64">
                  <c:v>19490.5</c:v>
                </c:pt>
                <c:pt idx="65">
                  <c:v>19550.5</c:v>
                </c:pt>
                <c:pt idx="66">
                  <c:v>19819.5</c:v>
                </c:pt>
                <c:pt idx="67">
                  <c:v>20033.5</c:v>
                </c:pt>
                <c:pt idx="68">
                  <c:v>20046.5</c:v>
                </c:pt>
                <c:pt idx="69">
                  <c:v>20054.5</c:v>
                </c:pt>
                <c:pt idx="70">
                  <c:v>20076.5</c:v>
                </c:pt>
                <c:pt idx="71">
                  <c:v>20294.5</c:v>
                </c:pt>
                <c:pt idx="72">
                  <c:v>20612.5</c:v>
                </c:pt>
                <c:pt idx="73">
                  <c:v>21160.5</c:v>
                </c:pt>
                <c:pt idx="74">
                  <c:v>21171.5</c:v>
                </c:pt>
                <c:pt idx="75">
                  <c:v>21171.5</c:v>
                </c:pt>
                <c:pt idx="76">
                  <c:v>21392.5</c:v>
                </c:pt>
                <c:pt idx="77">
                  <c:v>22439.5</c:v>
                </c:pt>
                <c:pt idx="78">
                  <c:v>22469.5</c:v>
                </c:pt>
                <c:pt idx="79">
                  <c:v>22523.5</c:v>
                </c:pt>
                <c:pt idx="80">
                  <c:v>22649.5</c:v>
                </c:pt>
                <c:pt idx="81">
                  <c:v>22760.5</c:v>
                </c:pt>
                <c:pt idx="82">
                  <c:v>22779.5</c:v>
                </c:pt>
                <c:pt idx="83">
                  <c:v>23016.5</c:v>
                </c:pt>
                <c:pt idx="84">
                  <c:v>23017.5</c:v>
                </c:pt>
                <c:pt idx="85">
                  <c:v>23057.5</c:v>
                </c:pt>
                <c:pt idx="86">
                  <c:v>23278.5</c:v>
                </c:pt>
                <c:pt idx="87">
                  <c:v>23286.5</c:v>
                </c:pt>
                <c:pt idx="88">
                  <c:v>23298.5</c:v>
                </c:pt>
                <c:pt idx="89">
                  <c:v>23464.5</c:v>
                </c:pt>
                <c:pt idx="90">
                  <c:v>23584.5</c:v>
                </c:pt>
                <c:pt idx="91">
                  <c:v>23586.5</c:v>
                </c:pt>
                <c:pt idx="92">
                  <c:v>24072.5</c:v>
                </c:pt>
                <c:pt idx="93">
                  <c:v>24347.5</c:v>
                </c:pt>
                <c:pt idx="94">
                  <c:v>24355.5</c:v>
                </c:pt>
                <c:pt idx="95">
                  <c:v>24355.5</c:v>
                </c:pt>
                <c:pt idx="96">
                  <c:v>24355.5</c:v>
                </c:pt>
                <c:pt idx="97">
                  <c:v>24355.5</c:v>
                </c:pt>
                <c:pt idx="98">
                  <c:v>24639</c:v>
                </c:pt>
                <c:pt idx="99">
                  <c:v>24639</c:v>
                </c:pt>
                <c:pt idx="100">
                  <c:v>24649.5</c:v>
                </c:pt>
                <c:pt idx="101">
                  <c:v>24876.5</c:v>
                </c:pt>
                <c:pt idx="102">
                  <c:v>24887.5</c:v>
                </c:pt>
                <c:pt idx="103">
                  <c:v>24933.5</c:v>
                </c:pt>
                <c:pt idx="104">
                  <c:v>24934</c:v>
                </c:pt>
                <c:pt idx="105">
                  <c:v>24934.5</c:v>
                </c:pt>
                <c:pt idx="106">
                  <c:v>24935</c:v>
                </c:pt>
                <c:pt idx="107">
                  <c:v>25342.5</c:v>
                </c:pt>
                <c:pt idx="108">
                  <c:v>25411.5</c:v>
                </c:pt>
                <c:pt idx="109">
                  <c:v>25412.5</c:v>
                </c:pt>
                <c:pt idx="110">
                  <c:v>25669.5</c:v>
                </c:pt>
                <c:pt idx="111">
                  <c:v>25702.5</c:v>
                </c:pt>
                <c:pt idx="112">
                  <c:v>25930.5</c:v>
                </c:pt>
                <c:pt idx="113">
                  <c:v>25930.5</c:v>
                </c:pt>
                <c:pt idx="114">
                  <c:v>25961.5</c:v>
                </c:pt>
                <c:pt idx="115">
                  <c:v>26163.5</c:v>
                </c:pt>
                <c:pt idx="116">
                  <c:v>26191</c:v>
                </c:pt>
                <c:pt idx="117">
                  <c:v>26228.5</c:v>
                </c:pt>
                <c:pt idx="118">
                  <c:v>26422.5</c:v>
                </c:pt>
                <c:pt idx="119">
                  <c:v>26458.5</c:v>
                </c:pt>
                <c:pt idx="120">
                  <c:v>26506.5</c:v>
                </c:pt>
                <c:pt idx="121">
                  <c:v>26506.5</c:v>
                </c:pt>
                <c:pt idx="122">
                  <c:v>26724.5</c:v>
                </c:pt>
                <c:pt idx="123">
                  <c:v>26735.5</c:v>
                </c:pt>
                <c:pt idx="124">
                  <c:v>26743.5</c:v>
                </c:pt>
                <c:pt idx="125">
                  <c:v>26754.5</c:v>
                </c:pt>
                <c:pt idx="126">
                  <c:v>26762.5</c:v>
                </c:pt>
                <c:pt idx="127">
                  <c:v>26940.5</c:v>
                </c:pt>
                <c:pt idx="128">
                  <c:v>26940.5</c:v>
                </c:pt>
                <c:pt idx="129">
                  <c:v>26970.5</c:v>
                </c:pt>
                <c:pt idx="130">
                  <c:v>27021.5</c:v>
                </c:pt>
                <c:pt idx="131">
                  <c:v>27303.5</c:v>
                </c:pt>
                <c:pt idx="132">
                  <c:v>27493.5</c:v>
                </c:pt>
                <c:pt idx="133">
                  <c:v>27493.5</c:v>
                </c:pt>
                <c:pt idx="134">
                  <c:v>27493.5</c:v>
                </c:pt>
                <c:pt idx="135">
                  <c:v>27493.5</c:v>
                </c:pt>
                <c:pt idx="136">
                  <c:v>27531.5</c:v>
                </c:pt>
                <c:pt idx="137">
                  <c:v>27535.5</c:v>
                </c:pt>
                <c:pt idx="138">
                  <c:v>27550.5</c:v>
                </c:pt>
                <c:pt idx="139">
                  <c:v>27550.5</c:v>
                </c:pt>
                <c:pt idx="140">
                  <c:v>27822.5</c:v>
                </c:pt>
                <c:pt idx="141">
                  <c:v>27822.5</c:v>
                </c:pt>
                <c:pt idx="142">
                  <c:v>28081.5</c:v>
                </c:pt>
                <c:pt idx="143">
                  <c:v>28311.5</c:v>
                </c:pt>
                <c:pt idx="144">
                  <c:v>28327.5</c:v>
                </c:pt>
                <c:pt idx="145">
                  <c:v>28570.5</c:v>
                </c:pt>
                <c:pt idx="146">
                  <c:v>28642.5</c:v>
                </c:pt>
                <c:pt idx="147">
                  <c:v>28659.5</c:v>
                </c:pt>
                <c:pt idx="148">
                  <c:v>28867.5</c:v>
                </c:pt>
                <c:pt idx="149">
                  <c:v>29131.5</c:v>
                </c:pt>
                <c:pt idx="150">
                  <c:v>29374.5</c:v>
                </c:pt>
                <c:pt idx="151">
                  <c:v>29466.5</c:v>
                </c:pt>
                <c:pt idx="152">
                  <c:v>29466.5</c:v>
                </c:pt>
                <c:pt idx="153">
                  <c:v>29619.5</c:v>
                </c:pt>
                <c:pt idx="154">
                  <c:v>29638.5</c:v>
                </c:pt>
                <c:pt idx="155">
                  <c:v>29708.5</c:v>
                </c:pt>
              </c:numCache>
            </c:numRef>
          </c:xVal>
          <c:yVal>
            <c:numRef>
              <c:f>Active!$L$21:$L$986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686-4F6B-84D4-DB7241B62170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Active!$D$21:$D$85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61">
                    <c:v>0</c:v>
                  </c:pt>
                </c:numCache>
              </c:numRef>
            </c:plus>
            <c:minus>
              <c:numRef>
                <c:f>Active!$D$21:$D$85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6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-477</c:v>
                </c:pt>
                <c:pt idx="1">
                  <c:v>-463</c:v>
                </c:pt>
                <c:pt idx="2">
                  <c:v>-270</c:v>
                </c:pt>
                <c:pt idx="3">
                  <c:v>-240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38</c:v>
                </c:pt>
                <c:pt idx="9">
                  <c:v>49</c:v>
                </c:pt>
                <c:pt idx="10">
                  <c:v>60</c:v>
                </c:pt>
                <c:pt idx="11">
                  <c:v>63</c:v>
                </c:pt>
                <c:pt idx="12">
                  <c:v>71</c:v>
                </c:pt>
                <c:pt idx="13">
                  <c:v>6703</c:v>
                </c:pt>
                <c:pt idx="14">
                  <c:v>7172</c:v>
                </c:pt>
                <c:pt idx="15">
                  <c:v>7180</c:v>
                </c:pt>
                <c:pt idx="16">
                  <c:v>7218</c:v>
                </c:pt>
                <c:pt idx="17">
                  <c:v>7278</c:v>
                </c:pt>
                <c:pt idx="18">
                  <c:v>7412</c:v>
                </c:pt>
                <c:pt idx="19">
                  <c:v>7461</c:v>
                </c:pt>
                <c:pt idx="20">
                  <c:v>7477</c:v>
                </c:pt>
                <c:pt idx="21">
                  <c:v>7682</c:v>
                </c:pt>
                <c:pt idx="22">
                  <c:v>7717</c:v>
                </c:pt>
                <c:pt idx="23">
                  <c:v>7761</c:v>
                </c:pt>
                <c:pt idx="24">
                  <c:v>8341</c:v>
                </c:pt>
                <c:pt idx="25">
                  <c:v>8616</c:v>
                </c:pt>
                <c:pt idx="26">
                  <c:v>12340.5</c:v>
                </c:pt>
                <c:pt idx="27">
                  <c:v>12356</c:v>
                </c:pt>
                <c:pt idx="28">
                  <c:v>12623</c:v>
                </c:pt>
                <c:pt idx="29">
                  <c:v>13297</c:v>
                </c:pt>
                <c:pt idx="30">
                  <c:v>13422</c:v>
                </c:pt>
                <c:pt idx="31">
                  <c:v>13438</c:v>
                </c:pt>
                <c:pt idx="32">
                  <c:v>13656</c:v>
                </c:pt>
                <c:pt idx="33">
                  <c:v>14245</c:v>
                </c:pt>
                <c:pt idx="34">
                  <c:v>14245</c:v>
                </c:pt>
                <c:pt idx="35">
                  <c:v>15284.5</c:v>
                </c:pt>
                <c:pt idx="36">
                  <c:v>15303.5</c:v>
                </c:pt>
                <c:pt idx="37">
                  <c:v>16099.5</c:v>
                </c:pt>
                <c:pt idx="38">
                  <c:v>16316.5</c:v>
                </c:pt>
                <c:pt idx="39">
                  <c:v>16319.5</c:v>
                </c:pt>
                <c:pt idx="40">
                  <c:v>16338.5</c:v>
                </c:pt>
                <c:pt idx="41">
                  <c:v>16616.5</c:v>
                </c:pt>
                <c:pt idx="42">
                  <c:v>16856.5</c:v>
                </c:pt>
                <c:pt idx="43">
                  <c:v>17115.5</c:v>
                </c:pt>
                <c:pt idx="44">
                  <c:v>17415.5</c:v>
                </c:pt>
                <c:pt idx="45">
                  <c:v>17443.5</c:v>
                </c:pt>
                <c:pt idx="46">
                  <c:v>17958.5</c:v>
                </c:pt>
                <c:pt idx="47">
                  <c:v>18182.5</c:v>
                </c:pt>
                <c:pt idx="48">
                  <c:v>18705.5</c:v>
                </c:pt>
                <c:pt idx="49">
                  <c:v>18723.5</c:v>
                </c:pt>
                <c:pt idx="50">
                  <c:v>18732.5</c:v>
                </c:pt>
                <c:pt idx="51">
                  <c:v>18958.5</c:v>
                </c:pt>
                <c:pt idx="52">
                  <c:v>18958.5</c:v>
                </c:pt>
                <c:pt idx="53">
                  <c:v>18958.5</c:v>
                </c:pt>
                <c:pt idx="54">
                  <c:v>18969.5</c:v>
                </c:pt>
                <c:pt idx="55">
                  <c:v>18969.5</c:v>
                </c:pt>
                <c:pt idx="56">
                  <c:v>18991.5</c:v>
                </c:pt>
                <c:pt idx="57">
                  <c:v>19015.5</c:v>
                </c:pt>
                <c:pt idx="58">
                  <c:v>19015.5</c:v>
                </c:pt>
                <c:pt idx="59">
                  <c:v>19015.5</c:v>
                </c:pt>
                <c:pt idx="60">
                  <c:v>19043.5</c:v>
                </c:pt>
                <c:pt idx="61">
                  <c:v>19272.5</c:v>
                </c:pt>
                <c:pt idx="62">
                  <c:v>19476.5</c:v>
                </c:pt>
                <c:pt idx="63">
                  <c:v>19476.5</c:v>
                </c:pt>
                <c:pt idx="64">
                  <c:v>19490.5</c:v>
                </c:pt>
                <c:pt idx="65">
                  <c:v>19550.5</c:v>
                </c:pt>
                <c:pt idx="66">
                  <c:v>19819.5</c:v>
                </c:pt>
                <c:pt idx="67">
                  <c:v>20033.5</c:v>
                </c:pt>
                <c:pt idx="68">
                  <c:v>20046.5</c:v>
                </c:pt>
                <c:pt idx="69">
                  <c:v>20054.5</c:v>
                </c:pt>
                <c:pt idx="70">
                  <c:v>20076.5</c:v>
                </c:pt>
                <c:pt idx="71">
                  <c:v>20294.5</c:v>
                </c:pt>
                <c:pt idx="72">
                  <c:v>20612.5</c:v>
                </c:pt>
                <c:pt idx="73">
                  <c:v>21160.5</c:v>
                </c:pt>
                <c:pt idx="74">
                  <c:v>21171.5</c:v>
                </c:pt>
                <c:pt idx="75">
                  <c:v>21171.5</c:v>
                </c:pt>
                <c:pt idx="76">
                  <c:v>21392.5</c:v>
                </c:pt>
                <c:pt idx="77">
                  <c:v>22439.5</c:v>
                </c:pt>
                <c:pt idx="78">
                  <c:v>22469.5</c:v>
                </c:pt>
                <c:pt idx="79">
                  <c:v>22523.5</c:v>
                </c:pt>
                <c:pt idx="80">
                  <c:v>22649.5</c:v>
                </c:pt>
                <c:pt idx="81">
                  <c:v>22760.5</c:v>
                </c:pt>
                <c:pt idx="82">
                  <c:v>22779.5</c:v>
                </c:pt>
                <c:pt idx="83">
                  <c:v>23016.5</c:v>
                </c:pt>
                <c:pt idx="84">
                  <c:v>23017.5</c:v>
                </c:pt>
                <c:pt idx="85">
                  <c:v>23057.5</c:v>
                </c:pt>
                <c:pt idx="86">
                  <c:v>23278.5</c:v>
                </c:pt>
                <c:pt idx="87">
                  <c:v>23286.5</c:v>
                </c:pt>
                <c:pt idx="88">
                  <c:v>23298.5</c:v>
                </c:pt>
                <c:pt idx="89">
                  <c:v>23464.5</c:v>
                </c:pt>
                <c:pt idx="90">
                  <c:v>23584.5</c:v>
                </c:pt>
                <c:pt idx="91">
                  <c:v>23586.5</c:v>
                </c:pt>
                <c:pt idx="92">
                  <c:v>24072.5</c:v>
                </c:pt>
                <c:pt idx="93">
                  <c:v>24347.5</c:v>
                </c:pt>
                <c:pt idx="94">
                  <c:v>24355.5</c:v>
                </c:pt>
                <c:pt idx="95">
                  <c:v>24355.5</c:v>
                </c:pt>
                <c:pt idx="96">
                  <c:v>24355.5</c:v>
                </c:pt>
                <c:pt idx="97">
                  <c:v>24355.5</c:v>
                </c:pt>
                <c:pt idx="98">
                  <c:v>24639</c:v>
                </c:pt>
                <c:pt idx="99">
                  <c:v>24639</c:v>
                </c:pt>
                <c:pt idx="100">
                  <c:v>24649.5</c:v>
                </c:pt>
                <c:pt idx="101">
                  <c:v>24876.5</c:v>
                </c:pt>
                <c:pt idx="102">
                  <c:v>24887.5</c:v>
                </c:pt>
                <c:pt idx="103">
                  <c:v>24933.5</c:v>
                </c:pt>
                <c:pt idx="104">
                  <c:v>24934</c:v>
                </c:pt>
                <c:pt idx="105">
                  <c:v>24934.5</c:v>
                </c:pt>
                <c:pt idx="106">
                  <c:v>24935</c:v>
                </c:pt>
                <c:pt idx="107">
                  <c:v>25342.5</c:v>
                </c:pt>
                <c:pt idx="108">
                  <c:v>25411.5</c:v>
                </c:pt>
                <c:pt idx="109">
                  <c:v>25412.5</c:v>
                </c:pt>
                <c:pt idx="110">
                  <c:v>25669.5</c:v>
                </c:pt>
                <c:pt idx="111">
                  <c:v>25702.5</c:v>
                </c:pt>
                <c:pt idx="112">
                  <c:v>25930.5</c:v>
                </c:pt>
                <c:pt idx="113">
                  <c:v>25930.5</c:v>
                </c:pt>
                <c:pt idx="114">
                  <c:v>25961.5</c:v>
                </c:pt>
                <c:pt idx="115">
                  <c:v>26163.5</c:v>
                </c:pt>
                <c:pt idx="116">
                  <c:v>26191</c:v>
                </c:pt>
                <c:pt idx="117">
                  <c:v>26228.5</c:v>
                </c:pt>
                <c:pt idx="118">
                  <c:v>26422.5</c:v>
                </c:pt>
                <c:pt idx="119">
                  <c:v>26458.5</c:v>
                </c:pt>
                <c:pt idx="120">
                  <c:v>26506.5</c:v>
                </c:pt>
                <c:pt idx="121">
                  <c:v>26506.5</c:v>
                </c:pt>
                <c:pt idx="122">
                  <c:v>26724.5</c:v>
                </c:pt>
                <c:pt idx="123">
                  <c:v>26735.5</c:v>
                </c:pt>
                <c:pt idx="124">
                  <c:v>26743.5</c:v>
                </c:pt>
                <c:pt idx="125">
                  <c:v>26754.5</c:v>
                </c:pt>
                <c:pt idx="126">
                  <c:v>26762.5</c:v>
                </c:pt>
                <c:pt idx="127">
                  <c:v>26940.5</c:v>
                </c:pt>
                <c:pt idx="128">
                  <c:v>26940.5</c:v>
                </c:pt>
                <c:pt idx="129">
                  <c:v>26970.5</c:v>
                </c:pt>
                <c:pt idx="130">
                  <c:v>27021.5</c:v>
                </c:pt>
                <c:pt idx="131">
                  <c:v>27303.5</c:v>
                </c:pt>
                <c:pt idx="132">
                  <c:v>27493.5</c:v>
                </c:pt>
                <c:pt idx="133">
                  <c:v>27493.5</c:v>
                </c:pt>
                <c:pt idx="134">
                  <c:v>27493.5</c:v>
                </c:pt>
                <c:pt idx="135">
                  <c:v>27493.5</c:v>
                </c:pt>
                <c:pt idx="136">
                  <c:v>27531.5</c:v>
                </c:pt>
                <c:pt idx="137">
                  <c:v>27535.5</c:v>
                </c:pt>
                <c:pt idx="138">
                  <c:v>27550.5</c:v>
                </c:pt>
                <c:pt idx="139">
                  <c:v>27550.5</c:v>
                </c:pt>
                <c:pt idx="140">
                  <c:v>27822.5</c:v>
                </c:pt>
                <c:pt idx="141">
                  <c:v>27822.5</c:v>
                </c:pt>
                <c:pt idx="142">
                  <c:v>28081.5</c:v>
                </c:pt>
                <c:pt idx="143">
                  <c:v>28311.5</c:v>
                </c:pt>
                <c:pt idx="144">
                  <c:v>28327.5</c:v>
                </c:pt>
                <c:pt idx="145">
                  <c:v>28570.5</c:v>
                </c:pt>
                <c:pt idx="146">
                  <c:v>28642.5</c:v>
                </c:pt>
                <c:pt idx="147">
                  <c:v>28659.5</c:v>
                </c:pt>
                <c:pt idx="148">
                  <c:v>28867.5</c:v>
                </c:pt>
                <c:pt idx="149">
                  <c:v>29131.5</c:v>
                </c:pt>
                <c:pt idx="150">
                  <c:v>29374.5</c:v>
                </c:pt>
                <c:pt idx="151">
                  <c:v>29466.5</c:v>
                </c:pt>
                <c:pt idx="152">
                  <c:v>29466.5</c:v>
                </c:pt>
                <c:pt idx="153">
                  <c:v>29619.5</c:v>
                </c:pt>
                <c:pt idx="154">
                  <c:v>29638.5</c:v>
                </c:pt>
                <c:pt idx="155">
                  <c:v>29708.5</c:v>
                </c:pt>
              </c:numCache>
            </c:numRef>
          </c:xVal>
          <c:yVal>
            <c:numRef>
              <c:f>Active!$M$21:$M$986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686-4F6B-84D4-DB7241B62170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Active!$D$21:$D$85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61">
                    <c:v>0</c:v>
                  </c:pt>
                </c:numCache>
              </c:numRef>
            </c:plus>
            <c:minus>
              <c:numRef>
                <c:f>Active!$D$21:$D$85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6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-477</c:v>
                </c:pt>
                <c:pt idx="1">
                  <c:v>-463</c:v>
                </c:pt>
                <c:pt idx="2">
                  <c:v>-270</c:v>
                </c:pt>
                <c:pt idx="3">
                  <c:v>-240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38</c:v>
                </c:pt>
                <c:pt idx="9">
                  <c:v>49</c:v>
                </c:pt>
                <c:pt idx="10">
                  <c:v>60</c:v>
                </c:pt>
                <c:pt idx="11">
                  <c:v>63</c:v>
                </c:pt>
                <c:pt idx="12">
                  <c:v>71</c:v>
                </c:pt>
                <c:pt idx="13">
                  <c:v>6703</c:v>
                </c:pt>
                <c:pt idx="14">
                  <c:v>7172</c:v>
                </c:pt>
                <c:pt idx="15">
                  <c:v>7180</c:v>
                </c:pt>
                <c:pt idx="16">
                  <c:v>7218</c:v>
                </c:pt>
                <c:pt idx="17">
                  <c:v>7278</c:v>
                </c:pt>
                <c:pt idx="18">
                  <c:v>7412</c:v>
                </c:pt>
                <c:pt idx="19">
                  <c:v>7461</c:v>
                </c:pt>
                <c:pt idx="20">
                  <c:v>7477</c:v>
                </c:pt>
                <c:pt idx="21">
                  <c:v>7682</c:v>
                </c:pt>
                <c:pt idx="22">
                  <c:v>7717</c:v>
                </c:pt>
                <c:pt idx="23">
                  <c:v>7761</c:v>
                </c:pt>
                <c:pt idx="24">
                  <c:v>8341</c:v>
                </c:pt>
                <c:pt idx="25">
                  <c:v>8616</c:v>
                </c:pt>
                <c:pt idx="26">
                  <c:v>12340.5</c:v>
                </c:pt>
                <c:pt idx="27">
                  <c:v>12356</c:v>
                </c:pt>
                <c:pt idx="28">
                  <c:v>12623</c:v>
                </c:pt>
                <c:pt idx="29">
                  <c:v>13297</c:v>
                </c:pt>
                <c:pt idx="30">
                  <c:v>13422</c:v>
                </c:pt>
                <c:pt idx="31">
                  <c:v>13438</c:v>
                </c:pt>
                <c:pt idx="32">
                  <c:v>13656</c:v>
                </c:pt>
                <c:pt idx="33">
                  <c:v>14245</c:v>
                </c:pt>
                <c:pt idx="34">
                  <c:v>14245</c:v>
                </c:pt>
                <c:pt idx="35">
                  <c:v>15284.5</c:v>
                </c:pt>
                <c:pt idx="36">
                  <c:v>15303.5</c:v>
                </c:pt>
                <c:pt idx="37">
                  <c:v>16099.5</c:v>
                </c:pt>
                <c:pt idx="38">
                  <c:v>16316.5</c:v>
                </c:pt>
                <c:pt idx="39">
                  <c:v>16319.5</c:v>
                </c:pt>
                <c:pt idx="40">
                  <c:v>16338.5</c:v>
                </c:pt>
                <c:pt idx="41">
                  <c:v>16616.5</c:v>
                </c:pt>
                <c:pt idx="42">
                  <c:v>16856.5</c:v>
                </c:pt>
                <c:pt idx="43">
                  <c:v>17115.5</c:v>
                </c:pt>
                <c:pt idx="44">
                  <c:v>17415.5</c:v>
                </c:pt>
                <c:pt idx="45">
                  <c:v>17443.5</c:v>
                </c:pt>
                <c:pt idx="46">
                  <c:v>17958.5</c:v>
                </c:pt>
                <c:pt idx="47">
                  <c:v>18182.5</c:v>
                </c:pt>
                <c:pt idx="48">
                  <c:v>18705.5</c:v>
                </c:pt>
                <c:pt idx="49">
                  <c:v>18723.5</c:v>
                </c:pt>
                <c:pt idx="50">
                  <c:v>18732.5</c:v>
                </c:pt>
                <c:pt idx="51">
                  <c:v>18958.5</c:v>
                </c:pt>
                <c:pt idx="52">
                  <c:v>18958.5</c:v>
                </c:pt>
                <c:pt idx="53">
                  <c:v>18958.5</c:v>
                </c:pt>
                <c:pt idx="54">
                  <c:v>18969.5</c:v>
                </c:pt>
                <c:pt idx="55">
                  <c:v>18969.5</c:v>
                </c:pt>
                <c:pt idx="56">
                  <c:v>18991.5</c:v>
                </c:pt>
                <c:pt idx="57">
                  <c:v>19015.5</c:v>
                </c:pt>
                <c:pt idx="58">
                  <c:v>19015.5</c:v>
                </c:pt>
                <c:pt idx="59">
                  <c:v>19015.5</c:v>
                </c:pt>
                <c:pt idx="60">
                  <c:v>19043.5</c:v>
                </c:pt>
                <c:pt idx="61">
                  <c:v>19272.5</c:v>
                </c:pt>
                <c:pt idx="62">
                  <c:v>19476.5</c:v>
                </c:pt>
                <c:pt idx="63">
                  <c:v>19476.5</c:v>
                </c:pt>
                <c:pt idx="64">
                  <c:v>19490.5</c:v>
                </c:pt>
                <c:pt idx="65">
                  <c:v>19550.5</c:v>
                </c:pt>
                <c:pt idx="66">
                  <c:v>19819.5</c:v>
                </c:pt>
                <c:pt idx="67">
                  <c:v>20033.5</c:v>
                </c:pt>
                <c:pt idx="68">
                  <c:v>20046.5</c:v>
                </c:pt>
                <c:pt idx="69">
                  <c:v>20054.5</c:v>
                </c:pt>
                <c:pt idx="70">
                  <c:v>20076.5</c:v>
                </c:pt>
                <c:pt idx="71">
                  <c:v>20294.5</c:v>
                </c:pt>
                <c:pt idx="72">
                  <c:v>20612.5</c:v>
                </c:pt>
                <c:pt idx="73">
                  <c:v>21160.5</c:v>
                </c:pt>
                <c:pt idx="74">
                  <c:v>21171.5</c:v>
                </c:pt>
                <c:pt idx="75">
                  <c:v>21171.5</c:v>
                </c:pt>
                <c:pt idx="76">
                  <c:v>21392.5</c:v>
                </c:pt>
                <c:pt idx="77">
                  <c:v>22439.5</c:v>
                </c:pt>
                <c:pt idx="78">
                  <c:v>22469.5</c:v>
                </c:pt>
                <c:pt idx="79">
                  <c:v>22523.5</c:v>
                </c:pt>
                <c:pt idx="80">
                  <c:v>22649.5</c:v>
                </c:pt>
                <c:pt idx="81">
                  <c:v>22760.5</c:v>
                </c:pt>
                <c:pt idx="82">
                  <c:v>22779.5</c:v>
                </c:pt>
                <c:pt idx="83">
                  <c:v>23016.5</c:v>
                </c:pt>
                <c:pt idx="84">
                  <c:v>23017.5</c:v>
                </c:pt>
                <c:pt idx="85">
                  <c:v>23057.5</c:v>
                </c:pt>
                <c:pt idx="86">
                  <c:v>23278.5</c:v>
                </c:pt>
                <c:pt idx="87">
                  <c:v>23286.5</c:v>
                </c:pt>
                <c:pt idx="88">
                  <c:v>23298.5</c:v>
                </c:pt>
                <c:pt idx="89">
                  <c:v>23464.5</c:v>
                </c:pt>
                <c:pt idx="90">
                  <c:v>23584.5</c:v>
                </c:pt>
                <c:pt idx="91">
                  <c:v>23586.5</c:v>
                </c:pt>
                <c:pt idx="92">
                  <c:v>24072.5</c:v>
                </c:pt>
                <c:pt idx="93">
                  <c:v>24347.5</c:v>
                </c:pt>
                <c:pt idx="94">
                  <c:v>24355.5</c:v>
                </c:pt>
                <c:pt idx="95">
                  <c:v>24355.5</c:v>
                </c:pt>
                <c:pt idx="96">
                  <c:v>24355.5</c:v>
                </c:pt>
                <c:pt idx="97">
                  <c:v>24355.5</c:v>
                </c:pt>
                <c:pt idx="98">
                  <c:v>24639</c:v>
                </c:pt>
                <c:pt idx="99">
                  <c:v>24639</c:v>
                </c:pt>
                <c:pt idx="100">
                  <c:v>24649.5</c:v>
                </c:pt>
                <c:pt idx="101">
                  <c:v>24876.5</c:v>
                </c:pt>
                <c:pt idx="102">
                  <c:v>24887.5</c:v>
                </c:pt>
                <c:pt idx="103">
                  <c:v>24933.5</c:v>
                </c:pt>
                <c:pt idx="104">
                  <c:v>24934</c:v>
                </c:pt>
                <c:pt idx="105">
                  <c:v>24934.5</c:v>
                </c:pt>
                <c:pt idx="106">
                  <c:v>24935</c:v>
                </c:pt>
                <c:pt idx="107">
                  <c:v>25342.5</c:v>
                </c:pt>
                <c:pt idx="108">
                  <c:v>25411.5</c:v>
                </c:pt>
                <c:pt idx="109">
                  <c:v>25412.5</c:v>
                </c:pt>
                <c:pt idx="110">
                  <c:v>25669.5</c:v>
                </c:pt>
                <c:pt idx="111">
                  <c:v>25702.5</c:v>
                </c:pt>
                <c:pt idx="112">
                  <c:v>25930.5</c:v>
                </c:pt>
                <c:pt idx="113">
                  <c:v>25930.5</c:v>
                </c:pt>
                <c:pt idx="114">
                  <c:v>25961.5</c:v>
                </c:pt>
                <c:pt idx="115">
                  <c:v>26163.5</c:v>
                </c:pt>
                <c:pt idx="116">
                  <c:v>26191</c:v>
                </c:pt>
                <c:pt idx="117">
                  <c:v>26228.5</c:v>
                </c:pt>
                <c:pt idx="118">
                  <c:v>26422.5</c:v>
                </c:pt>
                <c:pt idx="119">
                  <c:v>26458.5</c:v>
                </c:pt>
                <c:pt idx="120">
                  <c:v>26506.5</c:v>
                </c:pt>
                <c:pt idx="121">
                  <c:v>26506.5</c:v>
                </c:pt>
                <c:pt idx="122">
                  <c:v>26724.5</c:v>
                </c:pt>
                <c:pt idx="123">
                  <c:v>26735.5</c:v>
                </c:pt>
                <c:pt idx="124">
                  <c:v>26743.5</c:v>
                </c:pt>
                <c:pt idx="125">
                  <c:v>26754.5</c:v>
                </c:pt>
                <c:pt idx="126">
                  <c:v>26762.5</c:v>
                </c:pt>
                <c:pt idx="127">
                  <c:v>26940.5</c:v>
                </c:pt>
                <c:pt idx="128">
                  <c:v>26940.5</c:v>
                </c:pt>
                <c:pt idx="129">
                  <c:v>26970.5</c:v>
                </c:pt>
                <c:pt idx="130">
                  <c:v>27021.5</c:v>
                </c:pt>
                <c:pt idx="131">
                  <c:v>27303.5</c:v>
                </c:pt>
                <c:pt idx="132">
                  <c:v>27493.5</c:v>
                </c:pt>
                <c:pt idx="133">
                  <c:v>27493.5</c:v>
                </c:pt>
                <c:pt idx="134">
                  <c:v>27493.5</c:v>
                </c:pt>
                <c:pt idx="135">
                  <c:v>27493.5</c:v>
                </c:pt>
                <c:pt idx="136">
                  <c:v>27531.5</c:v>
                </c:pt>
                <c:pt idx="137">
                  <c:v>27535.5</c:v>
                </c:pt>
                <c:pt idx="138">
                  <c:v>27550.5</c:v>
                </c:pt>
                <c:pt idx="139">
                  <c:v>27550.5</c:v>
                </c:pt>
                <c:pt idx="140">
                  <c:v>27822.5</c:v>
                </c:pt>
                <c:pt idx="141">
                  <c:v>27822.5</c:v>
                </c:pt>
                <c:pt idx="142">
                  <c:v>28081.5</c:v>
                </c:pt>
                <c:pt idx="143">
                  <c:v>28311.5</c:v>
                </c:pt>
                <c:pt idx="144">
                  <c:v>28327.5</c:v>
                </c:pt>
                <c:pt idx="145">
                  <c:v>28570.5</c:v>
                </c:pt>
                <c:pt idx="146">
                  <c:v>28642.5</c:v>
                </c:pt>
                <c:pt idx="147">
                  <c:v>28659.5</c:v>
                </c:pt>
                <c:pt idx="148">
                  <c:v>28867.5</c:v>
                </c:pt>
                <c:pt idx="149">
                  <c:v>29131.5</c:v>
                </c:pt>
                <c:pt idx="150">
                  <c:v>29374.5</c:v>
                </c:pt>
                <c:pt idx="151">
                  <c:v>29466.5</c:v>
                </c:pt>
                <c:pt idx="152">
                  <c:v>29466.5</c:v>
                </c:pt>
                <c:pt idx="153">
                  <c:v>29619.5</c:v>
                </c:pt>
                <c:pt idx="154">
                  <c:v>29638.5</c:v>
                </c:pt>
                <c:pt idx="155">
                  <c:v>29708.5</c:v>
                </c:pt>
              </c:numCache>
            </c:numRef>
          </c:xVal>
          <c:yVal>
            <c:numRef>
              <c:f>Active!$N$21:$N$986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686-4F6B-84D4-DB7241B62170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Active!$F$21:$F$986</c:f>
              <c:numCache>
                <c:formatCode>General</c:formatCode>
                <c:ptCount val="966"/>
                <c:pt idx="0">
                  <c:v>-477</c:v>
                </c:pt>
                <c:pt idx="1">
                  <c:v>-463</c:v>
                </c:pt>
                <c:pt idx="2">
                  <c:v>-270</c:v>
                </c:pt>
                <c:pt idx="3">
                  <c:v>-240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38</c:v>
                </c:pt>
                <c:pt idx="9">
                  <c:v>49</c:v>
                </c:pt>
                <c:pt idx="10">
                  <c:v>60</c:v>
                </c:pt>
                <c:pt idx="11">
                  <c:v>63</c:v>
                </c:pt>
                <c:pt idx="12">
                  <c:v>71</c:v>
                </c:pt>
                <c:pt idx="13">
                  <c:v>6703</c:v>
                </c:pt>
                <c:pt idx="14">
                  <c:v>7172</c:v>
                </c:pt>
                <c:pt idx="15">
                  <c:v>7180</c:v>
                </c:pt>
                <c:pt idx="16">
                  <c:v>7218</c:v>
                </c:pt>
                <c:pt idx="17">
                  <c:v>7278</c:v>
                </c:pt>
                <c:pt idx="18">
                  <c:v>7412</c:v>
                </c:pt>
                <c:pt idx="19">
                  <c:v>7461</c:v>
                </c:pt>
                <c:pt idx="20">
                  <c:v>7477</c:v>
                </c:pt>
                <c:pt idx="21">
                  <c:v>7682</c:v>
                </c:pt>
                <c:pt idx="22">
                  <c:v>7717</c:v>
                </c:pt>
                <c:pt idx="23">
                  <c:v>7761</c:v>
                </c:pt>
                <c:pt idx="24">
                  <c:v>8341</c:v>
                </c:pt>
                <c:pt idx="25">
                  <c:v>8616</c:v>
                </c:pt>
                <c:pt idx="26">
                  <c:v>12340.5</c:v>
                </c:pt>
                <c:pt idx="27">
                  <c:v>12356</c:v>
                </c:pt>
                <c:pt idx="28">
                  <c:v>12623</c:v>
                </c:pt>
                <c:pt idx="29">
                  <c:v>13297</c:v>
                </c:pt>
                <c:pt idx="30">
                  <c:v>13422</c:v>
                </c:pt>
                <c:pt idx="31">
                  <c:v>13438</c:v>
                </c:pt>
                <c:pt idx="32">
                  <c:v>13656</c:v>
                </c:pt>
                <c:pt idx="33">
                  <c:v>14245</c:v>
                </c:pt>
                <c:pt idx="34">
                  <c:v>14245</c:v>
                </c:pt>
                <c:pt idx="35">
                  <c:v>15284.5</c:v>
                </c:pt>
                <c:pt idx="36">
                  <c:v>15303.5</c:v>
                </c:pt>
                <c:pt idx="37">
                  <c:v>16099.5</c:v>
                </c:pt>
                <c:pt idx="38">
                  <c:v>16316.5</c:v>
                </c:pt>
                <c:pt idx="39">
                  <c:v>16319.5</c:v>
                </c:pt>
                <c:pt idx="40">
                  <c:v>16338.5</c:v>
                </c:pt>
                <c:pt idx="41">
                  <c:v>16616.5</c:v>
                </c:pt>
                <c:pt idx="42">
                  <c:v>16856.5</c:v>
                </c:pt>
                <c:pt idx="43">
                  <c:v>17115.5</c:v>
                </c:pt>
                <c:pt idx="44">
                  <c:v>17415.5</c:v>
                </c:pt>
                <c:pt idx="45">
                  <c:v>17443.5</c:v>
                </c:pt>
                <c:pt idx="46">
                  <c:v>17958.5</c:v>
                </c:pt>
                <c:pt idx="47">
                  <c:v>18182.5</c:v>
                </c:pt>
                <c:pt idx="48">
                  <c:v>18705.5</c:v>
                </c:pt>
                <c:pt idx="49">
                  <c:v>18723.5</c:v>
                </c:pt>
                <c:pt idx="50">
                  <c:v>18732.5</c:v>
                </c:pt>
                <c:pt idx="51">
                  <c:v>18958.5</c:v>
                </c:pt>
                <c:pt idx="52">
                  <c:v>18958.5</c:v>
                </c:pt>
                <c:pt idx="53">
                  <c:v>18958.5</c:v>
                </c:pt>
                <c:pt idx="54">
                  <c:v>18969.5</c:v>
                </c:pt>
                <c:pt idx="55">
                  <c:v>18969.5</c:v>
                </c:pt>
                <c:pt idx="56">
                  <c:v>18991.5</c:v>
                </c:pt>
                <c:pt idx="57">
                  <c:v>19015.5</c:v>
                </c:pt>
                <c:pt idx="58">
                  <c:v>19015.5</c:v>
                </c:pt>
                <c:pt idx="59">
                  <c:v>19015.5</c:v>
                </c:pt>
                <c:pt idx="60">
                  <c:v>19043.5</c:v>
                </c:pt>
                <c:pt idx="61">
                  <c:v>19272.5</c:v>
                </c:pt>
                <c:pt idx="62">
                  <c:v>19476.5</c:v>
                </c:pt>
                <c:pt idx="63">
                  <c:v>19476.5</c:v>
                </c:pt>
                <c:pt idx="64">
                  <c:v>19490.5</c:v>
                </c:pt>
                <c:pt idx="65">
                  <c:v>19550.5</c:v>
                </c:pt>
                <c:pt idx="66">
                  <c:v>19819.5</c:v>
                </c:pt>
                <c:pt idx="67">
                  <c:v>20033.5</c:v>
                </c:pt>
                <c:pt idx="68">
                  <c:v>20046.5</c:v>
                </c:pt>
                <c:pt idx="69">
                  <c:v>20054.5</c:v>
                </c:pt>
                <c:pt idx="70">
                  <c:v>20076.5</c:v>
                </c:pt>
                <c:pt idx="71">
                  <c:v>20294.5</c:v>
                </c:pt>
                <c:pt idx="72">
                  <c:v>20612.5</c:v>
                </c:pt>
                <c:pt idx="73">
                  <c:v>21160.5</c:v>
                </c:pt>
                <c:pt idx="74">
                  <c:v>21171.5</c:v>
                </c:pt>
                <c:pt idx="75">
                  <c:v>21171.5</c:v>
                </c:pt>
                <c:pt idx="76">
                  <c:v>21392.5</c:v>
                </c:pt>
                <c:pt idx="77">
                  <c:v>22439.5</c:v>
                </c:pt>
                <c:pt idx="78">
                  <c:v>22469.5</c:v>
                </c:pt>
                <c:pt idx="79">
                  <c:v>22523.5</c:v>
                </c:pt>
                <c:pt idx="80">
                  <c:v>22649.5</c:v>
                </c:pt>
                <c:pt idx="81">
                  <c:v>22760.5</c:v>
                </c:pt>
                <c:pt idx="82">
                  <c:v>22779.5</c:v>
                </c:pt>
                <c:pt idx="83">
                  <c:v>23016.5</c:v>
                </c:pt>
                <c:pt idx="84">
                  <c:v>23017.5</c:v>
                </c:pt>
                <c:pt idx="85">
                  <c:v>23057.5</c:v>
                </c:pt>
                <c:pt idx="86">
                  <c:v>23278.5</c:v>
                </c:pt>
                <c:pt idx="87">
                  <c:v>23286.5</c:v>
                </c:pt>
                <c:pt idx="88">
                  <c:v>23298.5</c:v>
                </c:pt>
                <c:pt idx="89">
                  <c:v>23464.5</c:v>
                </c:pt>
                <c:pt idx="90">
                  <c:v>23584.5</c:v>
                </c:pt>
                <c:pt idx="91">
                  <c:v>23586.5</c:v>
                </c:pt>
                <c:pt idx="92">
                  <c:v>24072.5</c:v>
                </c:pt>
                <c:pt idx="93">
                  <c:v>24347.5</c:v>
                </c:pt>
                <c:pt idx="94">
                  <c:v>24355.5</c:v>
                </c:pt>
                <c:pt idx="95">
                  <c:v>24355.5</c:v>
                </c:pt>
                <c:pt idx="96">
                  <c:v>24355.5</c:v>
                </c:pt>
                <c:pt idx="97">
                  <c:v>24355.5</c:v>
                </c:pt>
                <c:pt idx="98">
                  <c:v>24639</c:v>
                </c:pt>
                <c:pt idx="99">
                  <c:v>24639</c:v>
                </c:pt>
                <c:pt idx="100">
                  <c:v>24649.5</c:v>
                </c:pt>
                <c:pt idx="101">
                  <c:v>24876.5</c:v>
                </c:pt>
                <c:pt idx="102">
                  <c:v>24887.5</c:v>
                </c:pt>
                <c:pt idx="103">
                  <c:v>24933.5</c:v>
                </c:pt>
                <c:pt idx="104">
                  <c:v>24934</c:v>
                </c:pt>
                <c:pt idx="105">
                  <c:v>24934.5</c:v>
                </c:pt>
                <c:pt idx="106">
                  <c:v>24935</c:v>
                </c:pt>
                <c:pt idx="107">
                  <c:v>25342.5</c:v>
                </c:pt>
                <c:pt idx="108">
                  <c:v>25411.5</c:v>
                </c:pt>
                <c:pt idx="109">
                  <c:v>25412.5</c:v>
                </c:pt>
                <c:pt idx="110">
                  <c:v>25669.5</c:v>
                </c:pt>
                <c:pt idx="111">
                  <c:v>25702.5</c:v>
                </c:pt>
                <c:pt idx="112">
                  <c:v>25930.5</c:v>
                </c:pt>
                <c:pt idx="113">
                  <c:v>25930.5</c:v>
                </c:pt>
                <c:pt idx="114">
                  <c:v>25961.5</c:v>
                </c:pt>
                <c:pt idx="115">
                  <c:v>26163.5</c:v>
                </c:pt>
                <c:pt idx="116">
                  <c:v>26191</c:v>
                </c:pt>
                <c:pt idx="117">
                  <c:v>26228.5</c:v>
                </c:pt>
                <c:pt idx="118">
                  <c:v>26422.5</c:v>
                </c:pt>
                <c:pt idx="119">
                  <c:v>26458.5</c:v>
                </c:pt>
                <c:pt idx="120">
                  <c:v>26506.5</c:v>
                </c:pt>
                <c:pt idx="121">
                  <c:v>26506.5</c:v>
                </c:pt>
                <c:pt idx="122">
                  <c:v>26724.5</c:v>
                </c:pt>
                <c:pt idx="123">
                  <c:v>26735.5</c:v>
                </c:pt>
                <c:pt idx="124">
                  <c:v>26743.5</c:v>
                </c:pt>
                <c:pt idx="125">
                  <c:v>26754.5</c:v>
                </c:pt>
                <c:pt idx="126">
                  <c:v>26762.5</c:v>
                </c:pt>
                <c:pt idx="127">
                  <c:v>26940.5</c:v>
                </c:pt>
                <c:pt idx="128">
                  <c:v>26940.5</c:v>
                </c:pt>
                <c:pt idx="129">
                  <c:v>26970.5</c:v>
                </c:pt>
                <c:pt idx="130">
                  <c:v>27021.5</c:v>
                </c:pt>
                <c:pt idx="131">
                  <c:v>27303.5</c:v>
                </c:pt>
                <c:pt idx="132">
                  <c:v>27493.5</c:v>
                </c:pt>
                <c:pt idx="133">
                  <c:v>27493.5</c:v>
                </c:pt>
                <c:pt idx="134">
                  <c:v>27493.5</c:v>
                </c:pt>
                <c:pt idx="135">
                  <c:v>27493.5</c:v>
                </c:pt>
                <c:pt idx="136">
                  <c:v>27531.5</c:v>
                </c:pt>
                <c:pt idx="137">
                  <c:v>27535.5</c:v>
                </c:pt>
                <c:pt idx="138">
                  <c:v>27550.5</c:v>
                </c:pt>
                <c:pt idx="139">
                  <c:v>27550.5</c:v>
                </c:pt>
                <c:pt idx="140">
                  <c:v>27822.5</c:v>
                </c:pt>
                <c:pt idx="141">
                  <c:v>27822.5</c:v>
                </c:pt>
                <c:pt idx="142">
                  <c:v>28081.5</c:v>
                </c:pt>
                <c:pt idx="143">
                  <c:v>28311.5</c:v>
                </c:pt>
                <c:pt idx="144">
                  <c:v>28327.5</c:v>
                </c:pt>
                <c:pt idx="145">
                  <c:v>28570.5</c:v>
                </c:pt>
                <c:pt idx="146">
                  <c:v>28642.5</c:v>
                </c:pt>
                <c:pt idx="147">
                  <c:v>28659.5</c:v>
                </c:pt>
                <c:pt idx="148">
                  <c:v>28867.5</c:v>
                </c:pt>
                <c:pt idx="149">
                  <c:v>29131.5</c:v>
                </c:pt>
                <c:pt idx="150">
                  <c:v>29374.5</c:v>
                </c:pt>
                <c:pt idx="151">
                  <c:v>29466.5</c:v>
                </c:pt>
                <c:pt idx="152">
                  <c:v>29466.5</c:v>
                </c:pt>
                <c:pt idx="153">
                  <c:v>29619.5</c:v>
                </c:pt>
                <c:pt idx="154">
                  <c:v>29638.5</c:v>
                </c:pt>
                <c:pt idx="155">
                  <c:v>29708.5</c:v>
                </c:pt>
              </c:numCache>
            </c:numRef>
          </c:xVal>
          <c:yVal>
            <c:numRef>
              <c:f>Active!$O$21:$O$986</c:f>
              <c:numCache>
                <c:formatCode>General</c:formatCode>
                <c:ptCount val="966"/>
                <c:pt idx="0">
                  <c:v>-0.72015377325220042</c:v>
                </c:pt>
                <c:pt idx="1">
                  <c:v>-0.72019721008601645</c:v>
                </c:pt>
                <c:pt idx="2">
                  <c:v>-0.72079601786648151</c:v>
                </c:pt>
                <c:pt idx="3">
                  <c:v>-0.72088909679608737</c:v>
                </c:pt>
                <c:pt idx="4">
                  <c:v>-0.7215840861371452</c:v>
                </c:pt>
                <c:pt idx="5">
                  <c:v>-0.72163372823293503</c:v>
                </c:pt>
                <c:pt idx="6">
                  <c:v>-0.72163372823293503</c:v>
                </c:pt>
                <c:pt idx="7">
                  <c:v>-0.72166785717379056</c:v>
                </c:pt>
                <c:pt idx="8">
                  <c:v>-0.72175162821043592</c:v>
                </c:pt>
                <c:pt idx="9">
                  <c:v>-0.72178575715129145</c:v>
                </c:pt>
                <c:pt idx="10">
                  <c:v>-0.72181988609214698</c:v>
                </c:pt>
                <c:pt idx="11">
                  <c:v>-0.72182919398510759</c:v>
                </c:pt>
                <c:pt idx="12">
                  <c:v>-0.72185401503300251</c:v>
                </c:pt>
                <c:pt idx="13">
                  <c:v>-0.74243066373789168</c:v>
                </c:pt>
                <c:pt idx="14">
                  <c:v>-0.74388579767073137</c:v>
                </c:pt>
                <c:pt idx="15">
                  <c:v>-0.74391061871862629</c:v>
                </c:pt>
                <c:pt idx="16">
                  <c:v>-0.74402851869612718</c:v>
                </c:pt>
                <c:pt idx="17">
                  <c:v>-0.74421467655533902</c:v>
                </c:pt>
                <c:pt idx="18">
                  <c:v>-0.74463042910757904</c:v>
                </c:pt>
                <c:pt idx="19">
                  <c:v>-0.74478245802593535</c:v>
                </c:pt>
                <c:pt idx="20">
                  <c:v>-0.74483210012172518</c:v>
                </c:pt>
                <c:pt idx="21">
                  <c:v>-0.74546813947403257</c:v>
                </c:pt>
                <c:pt idx="22">
                  <c:v>-0.74557673155857285</c:v>
                </c:pt>
                <c:pt idx="23">
                  <c:v>-0.74571324732199495</c:v>
                </c:pt>
                <c:pt idx="24">
                  <c:v>-0.7475127732943766</c:v>
                </c:pt>
                <c:pt idx="25">
                  <c:v>-0.74836599681576454</c:v>
                </c:pt>
                <c:pt idx="26">
                  <c:v>-0.75992174592634354</c:v>
                </c:pt>
                <c:pt idx="27">
                  <c:v>-0.75996983670663998</c:v>
                </c:pt>
                <c:pt idx="28">
                  <c:v>-0.7607982391801329</c:v>
                </c:pt>
                <c:pt idx="29">
                  <c:v>-0.76288941246527997</c:v>
                </c:pt>
                <c:pt idx="30">
                  <c:v>-0.76327724133863806</c:v>
                </c:pt>
                <c:pt idx="31">
                  <c:v>-0.76332688343442789</c:v>
                </c:pt>
                <c:pt idx="32">
                  <c:v>-0.76400325698956451</c:v>
                </c:pt>
                <c:pt idx="33">
                  <c:v>-0.76583070664082808</c:v>
                </c:pt>
                <c:pt idx="34">
                  <c:v>-0.76583070664082808</c:v>
                </c:pt>
                <c:pt idx="35">
                  <c:v>-0.76905589155167431</c:v>
                </c:pt>
                <c:pt idx="36">
                  <c:v>-0.76911484154042475</c:v>
                </c:pt>
                <c:pt idx="37">
                  <c:v>-0.77158453580596931</c:v>
                </c:pt>
                <c:pt idx="38">
                  <c:v>-0.77225780673011912</c:v>
                </c:pt>
                <c:pt idx="39">
                  <c:v>-0.77226711462307962</c:v>
                </c:pt>
                <c:pt idx="40">
                  <c:v>-0.77232606461183007</c:v>
                </c:pt>
                <c:pt idx="41">
                  <c:v>-0.77318859602617862</c:v>
                </c:pt>
                <c:pt idx="42">
                  <c:v>-0.77393322746302617</c:v>
                </c:pt>
                <c:pt idx="43">
                  <c:v>-0.77473680888862428</c:v>
                </c:pt>
                <c:pt idx="44">
                  <c:v>-0.77566759818468378</c:v>
                </c:pt>
                <c:pt idx="45">
                  <c:v>-0.77575447185231605</c:v>
                </c:pt>
                <c:pt idx="46">
                  <c:v>-0.77735232681055155</c:v>
                </c:pt>
                <c:pt idx="47">
                  <c:v>-0.77804731615160927</c:v>
                </c:pt>
                <c:pt idx="48">
                  <c:v>-0.77966999215773969</c:v>
                </c:pt>
                <c:pt idx="49">
                  <c:v>-0.77972583951550334</c:v>
                </c:pt>
                <c:pt idx="50">
                  <c:v>-0.77975376319438505</c:v>
                </c:pt>
                <c:pt idx="51">
                  <c:v>-0.78045495779741658</c:v>
                </c:pt>
                <c:pt idx="52">
                  <c:v>-0.78045495779741658</c:v>
                </c:pt>
                <c:pt idx="53">
                  <c:v>-0.78045495779741658</c:v>
                </c:pt>
                <c:pt idx="54">
                  <c:v>-0.78048908673827211</c:v>
                </c:pt>
                <c:pt idx="55">
                  <c:v>-0.78048908673827211</c:v>
                </c:pt>
                <c:pt idx="56">
                  <c:v>-0.78055734461998316</c:v>
                </c:pt>
                <c:pt idx="57">
                  <c:v>-0.78063180776366792</c:v>
                </c:pt>
                <c:pt idx="58">
                  <c:v>-0.78063180776366792</c:v>
                </c:pt>
                <c:pt idx="59">
                  <c:v>-0.78063180776366792</c:v>
                </c:pt>
                <c:pt idx="60">
                  <c:v>-0.78071868143130019</c:v>
                </c:pt>
                <c:pt idx="61">
                  <c:v>-0.78142918392729221</c:v>
                </c:pt>
                <c:pt idx="62">
                  <c:v>-0.78206212064861269</c:v>
                </c:pt>
                <c:pt idx="63">
                  <c:v>-0.78206212064861269</c:v>
                </c:pt>
                <c:pt idx="64">
                  <c:v>-0.78210555748242883</c:v>
                </c:pt>
                <c:pt idx="65">
                  <c:v>-0.78229171534164077</c:v>
                </c:pt>
                <c:pt idx="66">
                  <c:v>-0.78312632307710739</c:v>
                </c:pt>
                <c:pt idx="67">
                  <c:v>-0.7837902861082966</c:v>
                </c:pt>
                <c:pt idx="68">
                  <c:v>-0.78383062031112583</c:v>
                </c:pt>
                <c:pt idx="69">
                  <c:v>-0.78385544135902074</c:v>
                </c:pt>
                <c:pt idx="70">
                  <c:v>-0.7839236992407318</c:v>
                </c:pt>
                <c:pt idx="71">
                  <c:v>-0.78460007279586841</c:v>
                </c:pt>
                <c:pt idx="72">
                  <c:v>-0.78558670944969144</c:v>
                </c:pt>
                <c:pt idx="73">
                  <c:v>-0.78728695123049353</c:v>
                </c:pt>
                <c:pt idx="74">
                  <c:v>-0.78732108017134905</c:v>
                </c:pt>
                <c:pt idx="75">
                  <c:v>-0.78732108017134905</c:v>
                </c:pt>
                <c:pt idx="76">
                  <c:v>-0.78800676161944616</c:v>
                </c:pt>
                <c:pt idx="77">
                  <c:v>-0.79125521626269391</c:v>
                </c:pt>
                <c:pt idx="78">
                  <c:v>-0.79134829519229988</c:v>
                </c:pt>
                <c:pt idx="79">
                  <c:v>-0.7915158372655906</c:v>
                </c:pt>
                <c:pt idx="80">
                  <c:v>-0.7919067687699356</c:v>
                </c:pt>
                <c:pt idx="81">
                  <c:v>-0.79225116080947766</c:v>
                </c:pt>
                <c:pt idx="82">
                  <c:v>-0.79231011079822811</c:v>
                </c:pt>
                <c:pt idx="83">
                  <c:v>-0.79304543434211505</c:v>
                </c:pt>
                <c:pt idx="84">
                  <c:v>-0.79304853697310196</c:v>
                </c:pt>
                <c:pt idx="85">
                  <c:v>-0.79317264221257655</c:v>
                </c:pt>
                <c:pt idx="86">
                  <c:v>-0.79385832366067377</c:v>
                </c:pt>
                <c:pt idx="87">
                  <c:v>-0.79388314470856869</c:v>
                </c:pt>
                <c:pt idx="88">
                  <c:v>-0.79392037628041101</c:v>
                </c:pt>
                <c:pt idx="89">
                  <c:v>-0.7944354130242306</c:v>
                </c:pt>
                <c:pt idx="90">
                  <c:v>-0.79480772874265448</c:v>
                </c:pt>
                <c:pt idx="91">
                  <c:v>-0.79481393400462819</c:v>
                </c:pt>
                <c:pt idx="92">
                  <c:v>-0.79632181266424462</c:v>
                </c:pt>
                <c:pt idx="93">
                  <c:v>-0.79717503618563246</c:v>
                </c:pt>
                <c:pt idx="94">
                  <c:v>-0.79719985723352749</c:v>
                </c:pt>
                <c:pt idx="95">
                  <c:v>-0.79719985723352749</c:v>
                </c:pt>
                <c:pt idx="96">
                  <c:v>-0.79719985723352749</c:v>
                </c:pt>
                <c:pt idx="97">
                  <c:v>-0.79719985723352749</c:v>
                </c:pt>
                <c:pt idx="98">
                  <c:v>-0.79807945311830364</c:v>
                </c:pt>
                <c:pt idx="99">
                  <c:v>-0.79807945311830364</c:v>
                </c:pt>
                <c:pt idx="100">
                  <c:v>-0.79811203074366577</c:v>
                </c:pt>
                <c:pt idx="101">
                  <c:v>-0.79881632797768409</c:v>
                </c:pt>
                <c:pt idx="102">
                  <c:v>-0.79885045691853962</c:v>
                </c:pt>
                <c:pt idx="103">
                  <c:v>-0.79899317794393543</c:v>
                </c:pt>
                <c:pt idx="104">
                  <c:v>-0.79899472925942883</c:v>
                </c:pt>
                <c:pt idx="105">
                  <c:v>-0.79899628057492234</c:v>
                </c:pt>
                <c:pt idx="106">
                  <c:v>-0.79899783189041573</c:v>
                </c:pt>
                <c:pt idx="107">
                  <c:v>-0.80026215401756329</c:v>
                </c:pt>
                <c:pt idx="108">
                  <c:v>-0.80047623555565695</c:v>
                </c:pt>
                <c:pt idx="109">
                  <c:v>-0.80047933818664385</c:v>
                </c:pt>
                <c:pt idx="110">
                  <c:v>-0.80127671435026815</c:v>
                </c:pt>
                <c:pt idx="111">
                  <c:v>-0.80137910117283473</c:v>
                </c:pt>
                <c:pt idx="112">
                  <c:v>-0.80208650103783996</c:v>
                </c:pt>
                <c:pt idx="113">
                  <c:v>-0.80208650103783996</c:v>
                </c:pt>
                <c:pt idx="114">
                  <c:v>-0.80218268259843273</c:v>
                </c:pt>
                <c:pt idx="115">
                  <c:v>-0.8028094140577795</c:v>
                </c:pt>
                <c:pt idx="116">
                  <c:v>-0.80289473640991826</c:v>
                </c:pt>
                <c:pt idx="117">
                  <c:v>-0.80301108507192576</c:v>
                </c:pt>
                <c:pt idx="118">
                  <c:v>-0.8036129954833775</c:v>
                </c:pt>
                <c:pt idx="119">
                  <c:v>-0.80372469019890469</c:v>
                </c:pt>
                <c:pt idx="120">
                  <c:v>-0.8038736164862742</c:v>
                </c:pt>
                <c:pt idx="121">
                  <c:v>-0.8038736164862742</c:v>
                </c:pt>
                <c:pt idx="122">
                  <c:v>-0.80454999004141081</c:v>
                </c:pt>
                <c:pt idx="123">
                  <c:v>-0.80458411898226634</c:v>
                </c:pt>
                <c:pt idx="124">
                  <c:v>-0.80460894003016126</c:v>
                </c:pt>
                <c:pt idx="125">
                  <c:v>-0.80464306897101678</c:v>
                </c:pt>
                <c:pt idx="126">
                  <c:v>-0.8046678900189117</c:v>
                </c:pt>
                <c:pt idx="127">
                  <c:v>-0.80522015833457361</c:v>
                </c:pt>
                <c:pt idx="128">
                  <c:v>-0.80522015833457361</c:v>
                </c:pt>
                <c:pt idx="129">
                  <c:v>-0.80531323726417958</c:v>
                </c:pt>
                <c:pt idx="130">
                  <c:v>-0.8054714714445097</c:v>
                </c:pt>
                <c:pt idx="131">
                  <c:v>-0.80634641338280566</c:v>
                </c:pt>
                <c:pt idx="132">
                  <c:v>-0.80693591327031</c:v>
                </c:pt>
                <c:pt idx="133">
                  <c:v>-0.80693591327031</c:v>
                </c:pt>
                <c:pt idx="134">
                  <c:v>-0.80693591327031</c:v>
                </c:pt>
                <c:pt idx="135">
                  <c:v>-0.80693591327031</c:v>
                </c:pt>
                <c:pt idx="136">
                  <c:v>-0.80705381324781089</c:v>
                </c:pt>
                <c:pt idx="137">
                  <c:v>-0.80706622377175841</c:v>
                </c:pt>
                <c:pt idx="138">
                  <c:v>-0.80711276323656134</c:v>
                </c:pt>
                <c:pt idx="139">
                  <c:v>-0.80711276323656134</c:v>
                </c:pt>
                <c:pt idx="140">
                  <c:v>-0.80795667886498868</c:v>
                </c:pt>
                <c:pt idx="141">
                  <c:v>-0.80795667886498868</c:v>
                </c:pt>
                <c:pt idx="142">
                  <c:v>-0.80876026029058667</c:v>
                </c:pt>
                <c:pt idx="143">
                  <c:v>-0.80947386541756572</c:v>
                </c:pt>
                <c:pt idx="144">
                  <c:v>-0.80952350751335556</c:v>
                </c:pt>
                <c:pt idx="145">
                  <c:v>-0.81027744684316372</c:v>
                </c:pt>
                <c:pt idx="146">
                  <c:v>-0.81050083627421798</c:v>
                </c:pt>
                <c:pt idx="147">
                  <c:v>-0.81055358100099473</c:v>
                </c:pt>
                <c:pt idx="148">
                  <c:v>-0.81119892824626261</c:v>
                </c:pt>
                <c:pt idx="149">
                  <c:v>-0.81201802282679503</c:v>
                </c:pt>
                <c:pt idx="150">
                  <c:v>-0.81277196215660319</c:v>
                </c:pt>
                <c:pt idx="151">
                  <c:v>-0.81305740420739481</c:v>
                </c:pt>
                <c:pt idx="152">
                  <c:v>-0.81305740420739481</c:v>
                </c:pt>
                <c:pt idx="153">
                  <c:v>-0.81353210674838516</c:v>
                </c:pt>
                <c:pt idx="154">
                  <c:v>-0.81359105673713561</c:v>
                </c:pt>
                <c:pt idx="155">
                  <c:v>-0.81380824090621617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686-4F6B-84D4-DB7241B62170}"/>
            </c:ext>
          </c:extLst>
        </c:ser>
        <c:ser>
          <c:idx val="8"/>
          <c:order val="8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Active!$V$2:$V$39</c:f>
              <c:numCache>
                <c:formatCode>General</c:formatCode>
                <c:ptCount val="38"/>
                <c:pt idx="0">
                  <c:v>0</c:v>
                </c:pt>
                <c:pt idx="1">
                  <c:v>2000</c:v>
                </c:pt>
                <c:pt idx="2">
                  <c:v>4000</c:v>
                </c:pt>
                <c:pt idx="3">
                  <c:v>6000</c:v>
                </c:pt>
                <c:pt idx="4">
                  <c:v>8000</c:v>
                </c:pt>
                <c:pt idx="5">
                  <c:v>10000</c:v>
                </c:pt>
                <c:pt idx="6">
                  <c:v>12000</c:v>
                </c:pt>
                <c:pt idx="7">
                  <c:v>14000</c:v>
                </c:pt>
                <c:pt idx="8">
                  <c:v>16000</c:v>
                </c:pt>
                <c:pt idx="9">
                  <c:v>18000</c:v>
                </c:pt>
                <c:pt idx="10">
                  <c:v>20000</c:v>
                </c:pt>
                <c:pt idx="11">
                  <c:v>22000</c:v>
                </c:pt>
                <c:pt idx="12">
                  <c:v>24000</c:v>
                </c:pt>
                <c:pt idx="13">
                  <c:v>26000</c:v>
                </c:pt>
                <c:pt idx="14">
                  <c:v>28000</c:v>
                </c:pt>
                <c:pt idx="15">
                  <c:v>30000</c:v>
                </c:pt>
              </c:numCache>
            </c:numRef>
          </c:xVal>
          <c:yVal>
            <c:numRef>
              <c:f>Active!$W$2:$W$39</c:f>
              <c:numCache>
                <c:formatCode>General</c:formatCode>
                <c:ptCount val="38"/>
                <c:pt idx="0">
                  <c:v>-1.9081894421895423E-2</c:v>
                </c:pt>
                <c:pt idx="1">
                  <c:v>-0.14090669678105849</c:v>
                </c:pt>
                <c:pt idx="2">
                  <c:v>-0.2525249694784224</c:v>
                </c:pt>
                <c:pt idx="3">
                  <c:v>-0.35393671251398712</c:v>
                </c:pt>
                <c:pt idx="4">
                  <c:v>-0.44514192588775259</c:v>
                </c:pt>
                <c:pt idx="5">
                  <c:v>-0.52614060959971898</c:v>
                </c:pt>
                <c:pt idx="6">
                  <c:v>-0.59693276364988612</c:v>
                </c:pt>
                <c:pt idx="7">
                  <c:v>-0.65751838803825402</c:v>
                </c:pt>
                <c:pt idx="8">
                  <c:v>-0.70789748276482256</c:v>
                </c:pt>
                <c:pt idx="9">
                  <c:v>-0.7480700478295923</c:v>
                </c:pt>
                <c:pt idx="10">
                  <c:v>-0.77803608323256279</c:v>
                </c:pt>
                <c:pt idx="11">
                  <c:v>-0.79779558897373382</c:v>
                </c:pt>
                <c:pt idx="12">
                  <c:v>-0.80734856505310593</c:v>
                </c:pt>
                <c:pt idx="13">
                  <c:v>-0.80669501147067868</c:v>
                </c:pt>
                <c:pt idx="14">
                  <c:v>-0.7958349282264523</c:v>
                </c:pt>
                <c:pt idx="15">
                  <c:v>-0.77476831532042678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686-4F6B-84D4-DB7241B62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081232"/>
        <c:axId val="1"/>
      </c:scatterChart>
      <c:valAx>
        <c:axId val="260081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986789730753857"/>
              <c:y val="0.8693009118541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324503311258277E-2"/>
              <c:y val="0.38601823708206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0812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748413898593802"/>
          <c:y val="0.2978723404255319"/>
          <c:w val="0.11092732613721301"/>
          <c:h val="0.5167173252279635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SX Gem - O-C Diagr.</a:t>
            </a:r>
          </a:p>
        </c:rich>
      </c:tx>
      <c:layout>
        <c:manualLayout>
          <c:xMode val="edge"/>
          <c:yMode val="edge"/>
          <c:x val="0.369818101095572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13284891476639"/>
          <c:y val="0.21473060004665778"/>
          <c:w val="0.75477238403712454"/>
          <c:h val="0.50615070010997898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Active!$F$21:$F$986</c:f>
              <c:numCache>
                <c:formatCode>General</c:formatCode>
                <c:ptCount val="966"/>
                <c:pt idx="0">
                  <c:v>-477</c:v>
                </c:pt>
                <c:pt idx="1">
                  <c:v>-463</c:v>
                </c:pt>
                <c:pt idx="2">
                  <c:v>-270</c:v>
                </c:pt>
                <c:pt idx="3">
                  <c:v>-240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38</c:v>
                </c:pt>
                <c:pt idx="9">
                  <c:v>49</c:v>
                </c:pt>
                <c:pt idx="10">
                  <c:v>60</c:v>
                </c:pt>
                <c:pt idx="11">
                  <c:v>63</c:v>
                </c:pt>
                <c:pt idx="12">
                  <c:v>71</c:v>
                </c:pt>
                <c:pt idx="13">
                  <c:v>6703</c:v>
                </c:pt>
                <c:pt idx="14">
                  <c:v>7172</c:v>
                </c:pt>
                <c:pt idx="15">
                  <c:v>7180</c:v>
                </c:pt>
                <c:pt idx="16">
                  <c:v>7218</c:v>
                </c:pt>
                <c:pt idx="17">
                  <c:v>7278</c:v>
                </c:pt>
                <c:pt idx="18">
                  <c:v>7412</c:v>
                </c:pt>
                <c:pt idx="19">
                  <c:v>7461</c:v>
                </c:pt>
                <c:pt idx="20">
                  <c:v>7477</c:v>
                </c:pt>
                <c:pt idx="21">
                  <c:v>7682</c:v>
                </c:pt>
                <c:pt idx="22">
                  <c:v>7717</c:v>
                </c:pt>
                <c:pt idx="23">
                  <c:v>7761</c:v>
                </c:pt>
                <c:pt idx="24">
                  <c:v>8341</c:v>
                </c:pt>
                <c:pt idx="25">
                  <c:v>8616</c:v>
                </c:pt>
                <c:pt idx="26">
                  <c:v>12340.5</c:v>
                </c:pt>
                <c:pt idx="27">
                  <c:v>12356</c:v>
                </c:pt>
                <c:pt idx="28">
                  <c:v>12623</c:v>
                </c:pt>
                <c:pt idx="29">
                  <c:v>13297</c:v>
                </c:pt>
                <c:pt idx="30">
                  <c:v>13422</c:v>
                </c:pt>
                <c:pt idx="31">
                  <c:v>13438</c:v>
                </c:pt>
                <c:pt idx="32">
                  <c:v>13656</c:v>
                </c:pt>
                <c:pt idx="33">
                  <c:v>14245</c:v>
                </c:pt>
                <c:pt idx="34">
                  <c:v>14245</c:v>
                </c:pt>
                <c:pt idx="35">
                  <c:v>15284.5</c:v>
                </c:pt>
                <c:pt idx="36">
                  <c:v>15303.5</c:v>
                </c:pt>
                <c:pt idx="37">
                  <c:v>16099.5</c:v>
                </c:pt>
                <c:pt idx="38">
                  <c:v>16316.5</c:v>
                </c:pt>
                <c:pt idx="39">
                  <c:v>16319.5</c:v>
                </c:pt>
                <c:pt idx="40">
                  <c:v>16338.5</c:v>
                </c:pt>
                <c:pt idx="41">
                  <c:v>16616.5</c:v>
                </c:pt>
                <c:pt idx="42">
                  <c:v>16856.5</c:v>
                </c:pt>
                <c:pt idx="43">
                  <c:v>17115.5</c:v>
                </c:pt>
                <c:pt idx="44">
                  <c:v>17415.5</c:v>
                </c:pt>
                <c:pt idx="45">
                  <c:v>17443.5</c:v>
                </c:pt>
                <c:pt idx="46">
                  <c:v>17958.5</c:v>
                </c:pt>
                <c:pt idx="47">
                  <c:v>18182.5</c:v>
                </c:pt>
                <c:pt idx="48">
                  <c:v>18705.5</c:v>
                </c:pt>
                <c:pt idx="49">
                  <c:v>18723.5</c:v>
                </c:pt>
                <c:pt idx="50">
                  <c:v>18732.5</c:v>
                </c:pt>
                <c:pt idx="51">
                  <c:v>18958.5</c:v>
                </c:pt>
                <c:pt idx="52">
                  <c:v>18958.5</c:v>
                </c:pt>
                <c:pt idx="53">
                  <c:v>18958.5</c:v>
                </c:pt>
                <c:pt idx="54">
                  <c:v>18969.5</c:v>
                </c:pt>
                <c:pt idx="55">
                  <c:v>18969.5</c:v>
                </c:pt>
                <c:pt idx="56">
                  <c:v>18991.5</c:v>
                </c:pt>
                <c:pt idx="57">
                  <c:v>19015.5</c:v>
                </c:pt>
                <c:pt idx="58">
                  <c:v>19015.5</c:v>
                </c:pt>
                <c:pt idx="59">
                  <c:v>19015.5</c:v>
                </c:pt>
                <c:pt idx="60">
                  <c:v>19043.5</c:v>
                </c:pt>
                <c:pt idx="61">
                  <c:v>19272.5</c:v>
                </c:pt>
                <c:pt idx="62">
                  <c:v>19476.5</c:v>
                </c:pt>
                <c:pt idx="63">
                  <c:v>19476.5</c:v>
                </c:pt>
                <c:pt idx="64">
                  <c:v>19490.5</c:v>
                </c:pt>
                <c:pt idx="65">
                  <c:v>19550.5</c:v>
                </c:pt>
                <c:pt idx="66">
                  <c:v>19819.5</c:v>
                </c:pt>
                <c:pt idx="67">
                  <c:v>20033.5</c:v>
                </c:pt>
                <c:pt idx="68">
                  <c:v>20046.5</c:v>
                </c:pt>
                <c:pt idx="69">
                  <c:v>20054.5</c:v>
                </c:pt>
                <c:pt idx="70">
                  <c:v>20076.5</c:v>
                </c:pt>
                <c:pt idx="71">
                  <c:v>20294.5</c:v>
                </c:pt>
                <c:pt idx="72">
                  <c:v>20612.5</c:v>
                </c:pt>
                <c:pt idx="73">
                  <c:v>21160.5</c:v>
                </c:pt>
                <c:pt idx="74">
                  <c:v>21171.5</c:v>
                </c:pt>
                <c:pt idx="75">
                  <c:v>21171.5</c:v>
                </c:pt>
                <c:pt idx="76">
                  <c:v>21392.5</c:v>
                </c:pt>
                <c:pt idx="77">
                  <c:v>22439.5</c:v>
                </c:pt>
                <c:pt idx="78">
                  <c:v>22469.5</c:v>
                </c:pt>
                <c:pt idx="79">
                  <c:v>22523.5</c:v>
                </c:pt>
                <c:pt idx="80">
                  <c:v>22649.5</c:v>
                </c:pt>
                <c:pt idx="81">
                  <c:v>22760.5</c:v>
                </c:pt>
                <c:pt idx="82">
                  <c:v>22779.5</c:v>
                </c:pt>
                <c:pt idx="83">
                  <c:v>23016.5</c:v>
                </c:pt>
                <c:pt idx="84">
                  <c:v>23017.5</c:v>
                </c:pt>
                <c:pt idx="85">
                  <c:v>23057.5</c:v>
                </c:pt>
                <c:pt idx="86">
                  <c:v>23278.5</c:v>
                </c:pt>
                <c:pt idx="87">
                  <c:v>23286.5</c:v>
                </c:pt>
                <c:pt idx="88">
                  <c:v>23298.5</c:v>
                </c:pt>
                <c:pt idx="89">
                  <c:v>23464.5</c:v>
                </c:pt>
                <c:pt idx="90">
                  <c:v>23584.5</c:v>
                </c:pt>
                <c:pt idx="91">
                  <c:v>23586.5</c:v>
                </c:pt>
                <c:pt idx="92">
                  <c:v>24072.5</c:v>
                </c:pt>
                <c:pt idx="93">
                  <c:v>24347.5</c:v>
                </c:pt>
                <c:pt idx="94">
                  <c:v>24355.5</c:v>
                </c:pt>
                <c:pt idx="95">
                  <c:v>24355.5</c:v>
                </c:pt>
                <c:pt idx="96">
                  <c:v>24355.5</c:v>
                </c:pt>
                <c:pt idx="97">
                  <c:v>24355.5</c:v>
                </c:pt>
                <c:pt idx="98">
                  <c:v>24639</c:v>
                </c:pt>
                <c:pt idx="99">
                  <c:v>24639</c:v>
                </c:pt>
                <c:pt idx="100">
                  <c:v>24649.5</c:v>
                </c:pt>
                <c:pt idx="101">
                  <c:v>24876.5</c:v>
                </c:pt>
                <c:pt idx="102">
                  <c:v>24887.5</c:v>
                </c:pt>
                <c:pt idx="103">
                  <c:v>24933.5</c:v>
                </c:pt>
                <c:pt idx="104">
                  <c:v>24934</c:v>
                </c:pt>
                <c:pt idx="105">
                  <c:v>24934.5</c:v>
                </c:pt>
                <c:pt idx="106">
                  <c:v>24935</c:v>
                </c:pt>
                <c:pt idx="107">
                  <c:v>25342.5</c:v>
                </c:pt>
                <c:pt idx="108">
                  <c:v>25411.5</c:v>
                </c:pt>
                <c:pt idx="109">
                  <c:v>25412.5</c:v>
                </c:pt>
                <c:pt idx="110">
                  <c:v>25669.5</c:v>
                </c:pt>
                <c:pt idx="111">
                  <c:v>25702.5</c:v>
                </c:pt>
                <c:pt idx="112">
                  <c:v>25930.5</c:v>
                </c:pt>
                <c:pt idx="113">
                  <c:v>25930.5</c:v>
                </c:pt>
                <c:pt idx="114">
                  <c:v>25961.5</c:v>
                </c:pt>
                <c:pt idx="115">
                  <c:v>26163.5</c:v>
                </c:pt>
                <c:pt idx="116">
                  <c:v>26191</c:v>
                </c:pt>
                <c:pt idx="117">
                  <c:v>26228.5</c:v>
                </c:pt>
                <c:pt idx="118">
                  <c:v>26422.5</c:v>
                </c:pt>
                <c:pt idx="119">
                  <c:v>26458.5</c:v>
                </c:pt>
                <c:pt idx="120">
                  <c:v>26506.5</c:v>
                </c:pt>
                <c:pt idx="121">
                  <c:v>26506.5</c:v>
                </c:pt>
                <c:pt idx="122">
                  <c:v>26724.5</c:v>
                </c:pt>
                <c:pt idx="123">
                  <c:v>26735.5</c:v>
                </c:pt>
                <c:pt idx="124">
                  <c:v>26743.5</c:v>
                </c:pt>
                <c:pt idx="125">
                  <c:v>26754.5</c:v>
                </c:pt>
                <c:pt idx="126">
                  <c:v>26762.5</c:v>
                </c:pt>
                <c:pt idx="127">
                  <c:v>26940.5</c:v>
                </c:pt>
                <c:pt idx="128">
                  <c:v>26940.5</c:v>
                </c:pt>
                <c:pt idx="129">
                  <c:v>26970.5</c:v>
                </c:pt>
                <c:pt idx="130">
                  <c:v>27021.5</c:v>
                </c:pt>
                <c:pt idx="131">
                  <c:v>27303.5</c:v>
                </c:pt>
                <c:pt idx="132">
                  <c:v>27493.5</c:v>
                </c:pt>
                <c:pt idx="133">
                  <c:v>27493.5</c:v>
                </c:pt>
                <c:pt idx="134">
                  <c:v>27493.5</c:v>
                </c:pt>
                <c:pt idx="135">
                  <c:v>27493.5</c:v>
                </c:pt>
                <c:pt idx="136">
                  <c:v>27531.5</c:v>
                </c:pt>
                <c:pt idx="137">
                  <c:v>27535.5</c:v>
                </c:pt>
                <c:pt idx="138">
                  <c:v>27550.5</c:v>
                </c:pt>
                <c:pt idx="139">
                  <c:v>27550.5</c:v>
                </c:pt>
                <c:pt idx="140">
                  <c:v>27822.5</c:v>
                </c:pt>
                <c:pt idx="141">
                  <c:v>27822.5</c:v>
                </c:pt>
                <c:pt idx="142">
                  <c:v>28081.5</c:v>
                </c:pt>
                <c:pt idx="143">
                  <c:v>28311.5</c:v>
                </c:pt>
                <c:pt idx="144">
                  <c:v>28327.5</c:v>
                </c:pt>
                <c:pt idx="145">
                  <c:v>28570.5</c:v>
                </c:pt>
                <c:pt idx="146">
                  <c:v>28642.5</c:v>
                </c:pt>
                <c:pt idx="147">
                  <c:v>28659.5</c:v>
                </c:pt>
                <c:pt idx="148">
                  <c:v>28867.5</c:v>
                </c:pt>
                <c:pt idx="149">
                  <c:v>29131.5</c:v>
                </c:pt>
                <c:pt idx="150">
                  <c:v>29374.5</c:v>
                </c:pt>
                <c:pt idx="151">
                  <c:v>29466.5</c:v>
                </c:pt>
                <c:pt idx="152">
                  <c:v>29466.5</c:v>
                </c:pt>
                <c:pt idx="153">
                  <c:v>29619.5</c:v>
                </c:pt>
                <c:pt idx="154">
                  <c:v>29638.5</c:v>
                </c:pt>
                <c:pt idx="155">
                  <c:v>29708.5</c:v>
                </c:pt>
              </c:numCache>
            </c:numRef>
          </c:xVal>
          <c:yVal>
            <c:numRef>
              <c:f>Active!$H$21:$H$986</c:f>
              <c:numCache>
                <c:formatCode>General</c:formatCode>
                <c:ptCount val="966"/>
                <c:pt idx="0">
                  <c:v>1.1501975259307073E-2</c:v>
                </c:pt>
                <c:pt idx="1">
                  <c:v>-2.4810451683151769E-2</c:v>
                </c:pt>
                <c:pt idx="2">
                  <c:v>-3.2546051737881498E-2</c:v>
                </c:pt>
                <c:pt idx="3">
                  <c:v>1.1070176231442019E-2</c:v>
                </c:pt>
                <c:pt idx="4">
                  <c:v>-2.9928654919785913E-2</c:v>
                </c:pt>
                <c:pt idx="5">
                  <c:v>-1.0000000002037268E-2</c:v>
                </c:pt>
                <c:pt idx="6">
                  <c:v>0</c:v>
                </c:pt>
                <c:pt idx="7">
                  <c:v>-4.5674049746594392E-2</c:v>
                </c:pt>
                <c:pt idx="8">
                  <c:v>3.8580555428779917E-2</c:v>
                </c:pt>
                <c:pt idx="9">
                  <c:v>2.9065056842227932E-3</c:v>
                </c:pt>
                <c:pt idx="10">
                  <c:v>-3.276754406033433E-2</c:v>
                </c:pt>
                <c:pt idx="11">
                  <c:v>1.6594078741036355E-2</c:v>
                </c:pt>
                <c:pt idx="12">
                  <c:v>-5.8441593802854186E-2</c:v>
                </c:pt>
                <c:pt idx="13">
                  <c:v>3.4985869631782407E-2</c:v>
                </c:pt>
                <c:pt idx="14">
                  <c:v>-2.7480433091113809E-2</c:v>
                </c:pt>
                <c:pt idx="15">
                  <c:v>-4.3516105633898405E-2</c:v>
                </c:pt>
                <c:pt idx="16">
                  <c:v>-2.1935550204943866E-2</c:v>
                </c:pt>
                <c:pt idx="17">
                  <c:v>-8.3703094260272337E-2</c:v>
                </c:pt>
                <c:pt idx="18">
                  <c:v>4.4493906752904877E-3</c:v>
                </c:pt>
                <c:pt idx="19">
                  <c:v>9.3558963599207345E-3</c:v>
                </c:pt>
                <c:pt idx="20">
                  <c:v>-7.7715448722301517E-2</c:v>
                </c:pt>
                <c:pt idx="21">
                  <c:v>-1.1004557585692964E-2</c:v>
                </c:pt>
                <c:pt idx="22">
                  <c:v>-1.5785624953423394E-2</c:v>
                </c:pt>
                <c:pt idx="23">
                  <c:v>-3.1481823927606456E-2</c:v>
                </c:pt>
                <c:pt idx="24">
                  <c:v>4.431916844623629E-3</c:v>
                </c:pt>
                <c:pt idx="25">
                  <c:v>1.4580673239834141E-2</c:v>
                </c:pt>
                <c:pt idx="26">
                  <c:v>9.3035375830368139E-2</c:v>
                </c:pt>
                <c:pt idx="27">
                  <c:v>-4.2596239713020623E-2</c:v>
                </c:pt>
                <c:pt idx="28">
                  <c:v>-4.7411810774065088E-2</c:v>
                </c:pt>
                <c:pt idx="29">
                  <c:v>-6.7167222361604217E-2</c:v>
                </c:pt>
                <c:pt idx="30">
                  <c:v>-3.3099605818279088E-2</c:v>
                </c:pt>
                <c:pt idx="31">
                  <c:v>-5.6170950905652717E-2</c:v>
                </c:pt>
                <c:pt idx="32">
                  <c:v>-5.4893027641810477E-2</c:v>
                </c:pt>
                <c:pt idx="33">
                  <c:v>-4.9894418487383518E-2</c:v>
                </c:pt>
                <c:pt idx="34">
                  <c:v>-4.5894418486568611E-2</c:v>
                </c:pt>
                <c:pt idx="37">
                  <c:v>-0.75585125941870501</c:v>
                </c:pt>
                <c:pt idx="38">
                  <c:v>-0.69869387709331932</c:v>
                </c:pt>
                <c:pt idx="39">
                  <c:v>-0.71333225430134917</c:v>
                </c:pt>
                <c:pt idx="43">
                  <c:v>-0.73738167213014094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2A-4F9C-B283-17830C763F97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Active!$D$21:$D$986</c:f>
                <c:numCache>
                  <c:formatCode>General</c:formatCode>
                  <c:ptCount val="9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61">
                    <c:v>0</c:v>
                  </c:pt>
                  <c:pt idx="77">
                    <c:v>0</c:v>
                  </c:pt>
                  <c:pt idx="79">
                    <c:v>6.0000000000000001E-3</c:v>
                  </c:pt>
                  <c:pt idx="80">
                    <c:v>0</c:v>
                  </c:pt>
                  <c:pt idx="81">
                    <c:v>5.0000000000000001E-3</c:v>
                  </c:pt>
                  <c:pt idx="82">
                    <c:v>4.0000000000000001E-3</c:v>
                  </c:pt>
                  <c:pt idx="83">
                    <c:v>0</c:v>
                  </c:pt>
                  <c:pt idx="85">
                    <c:v>5.0000000000000001E-3</c:v>
                  </c:pt>
                  <c:pt idx="86">
                    <c:v>0</c:v>
                  </c:pt>
                  <c:pt idx="87">
                    <c:v>8.0000000000000002E-3</c:v>
                  </c:pt>
                  <c:pt idx="88">
                    <c:v>0</c:v>
                  </c:pt>
                  <c:pt idx="89">
                    <c:v>0.01</c:v>
                  </c:pt>
                  <c:pt idx="90">
                    <c:v>0</c:v>
                  </c:pt>
                  <c:pt idx="91">
                    <c:v>8.0000000000000004E-4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6.0000000000000002E-5</c:v>
                  </c:pt>
                  <c:pt idx="100">
                    <c:v>6.0000000000000001E-3</c:v>
                  </c:pt>
                  <c:pt idx="101">
                    <c:v>0</c:v>
                  </c:pt>
                  <c:pt idx="102">
                    <c:v>1E-4</c:v>
                  </c:pt>
                  <c:pt idx="103">
                    <c:v>0</c:v>
                  </c:pt>
                  <c:pt idx="104">
                    <c:v>1E-3</c:v>
                  </c:pt>
                  <c:pt idx="105">
                    <c:v>2E-3</c:v>
                  </c:pt>
                  <c:pt idx="106">
                    <c:v>0</c:v>
                  </c:pt>
                  <c:pt idx="107">
                    <c:v>1.1000000000000001E-3</c:v>
                  </c:pt>
                  <c:pt idx="108">
                    <c:v>0</c:v>
                  </c:pt>
                  <c:pt idx="109">
                    <c:v>2.0000000000000001E-4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2.0000000000000001E-4</c:v>
                  </c:pt>
                  <c:pt idx="115">
                    <c:v>1E-4</c:v>
                  </c:pt>
                  <c:pt idx="116">
                    <c:v>2.3999999999999998E-3</c:v>
                  </c:pt>
                  <c:pt idx="117">
                    <c:v>5.9999999999999995E-4</c:v>
                  </c:pt>
                  <c:pt idx="118">
                    <c:v>2.0000000000000001E-4</c:v>
                  </c:pt>
                  <c:pt idx="119">
                    <c:v>0</c:v>
                  </c:pt>
                  <c:pt idx="120">
                    <c:v>1E-4</c:v>
                  </c:pt>
                  <c:pt idx="121">
                    <c:v>1E-4</c:v>
                  </c:pt>
                  <c:pt idx="122">
                    <c:v>4.0000000000000002E-4</c:v>
                  </c:pt>
                  <c:pt idx="123">
                    <c:v>2.0000000000000001E-4</c:v>
                  </c:pt>
                  <c:pt idx="124">
                    <c:v>2.9999999999999997E-4</c:v>
                  </c:pt>
                  <c:pt idx="125">
                    <c:v>4.0000000000000002E-4</c:v>
                  </c:pt>
                  <c:pt idx="126">
                    <c:v>2.9999999999999997E-4</c:v>
                  </c:pt>
                  <c:pt idx="127">
                    <c:v>4.0000000000000002E-4</c:v>
                  </c:pt>
                  <c:pt idx="128">
                    <c:v>4.0000000000000002E-4</c:v>
                  </c:pt>
                  <c:pt idx="129">
                    <c:v>2.0000000000000001E-4</c:v>
                  </c:pt>
                  <c:pt idx="130">
                    <c:v>2.9999999999999997E-4</c:v>
                  </c:pt>
                  <c:pt idx="131">
                    <c:v>0</c:v>
                  </c:pt>
                  <c:pt idx="132">
                    <c:v>5.0000000000000001E-4</c:v>
                  </c:pt>
                  <c:pt idx="133">
                    <c:v>5.0000000000000001E-4</c:v>
                  </c:pt>
                  <c:pt idx="134">
                    <c:v>2.0000000000000001E-4</c:v>
                  </c:pt>
                  <c:pt idx="135">
                    <c:v>2.0000000000000001E-4</c:v>
                  </c:pt>
                  <c:pt idx="136">
                    <c:v>2E-3</c:v>
                  </c:pt>
                  <c:pt idx="137">
                    <c:v>0</c:v>
                  </c:pt>
                  <c:pt idx="138">
                    <c:v>2.9999999999999997E-4</c:v>
                  </c:pt>
                  <c:pt idx="139">
                    <c:v>2.9999999999999997E-4</c:v>
                  </c:pt>
                  <c:pt idx="140">
                    <c:v>2.3999999999999998E-3</c:v>
                  </c:pt>
                  <c:pt idx="141">
                    <c:v>2.3999999999999998E-3</c:v>
                  </c:pt>
                  <c:pt idx="142">
                    <c:v>1.2999999999999999E-3</c:v>
                  </c:pt>
                  <c:pt idx="143">
                    <c:v>1E-4</c:v>
                  </c:pt>
                  <c:pt idx="144">
                    <c:v>2.0000000000000001E-4</c:v>
                  </c:pt>
                  <c:pt idx="145">
                    <c:v>1E-4</c:v>
                  </c:pt>
                  <c:pt idx="146">
                    <c:v>4.0000000000000002E-4</c:v>
                  </c:pt>
                  <c:pt idx="147">
                    <c:v>1E-4</c:v>
                  </c:pt>
                  <c:pt idx="148">
                    <c:v>1E-4</c:v>
                  </c:pt>
                  <c:pt idx="149">
                    <c:v>2.0000000000000001E-4</c:v>
                  </c:pt>
                  <c:pt idx="150">
                    <c:v>1E-4</c:v>
                  </c:pt>
                  <c:pt idx="151">
                    <c:v>2.9999999999999997E-4</c:v>
                  </c:pt>
                  <c:pt idx="152">
                    <c:v>1E-4</c:v>
                  </c:pt>
                  <c:pt idx="153">
                    <c:v>5.9999999999999995E-4</c:v>
                  </c:pt>
                  <c:pt idx="154">
                    <c:v>5.9999999999999995E-4</c:v>
                  </c:pt>
                  <c:pt idx="155">
                    <c:v>1E-4</c:v>
                  </c:pt>
                </c:numCache>
              </c:numRef>
            </c:plus>
            <c:minus>
              <c:numRef>
                <c:f>Active!$D$21:$D$986</c:f>
                <c:numCache>
                  <c:formatCode>General</c:formatCode>
                  <c:ptCount val="9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61">
                    <c:v>0</c:v>
                  </c:pt>
                  <c:pt idx="77">
                    <c:v>0</c:v>
                  </c:pt>
                  <c:pt idx="79">
                    <c:v>6.0000000000000001E-3</c:v>
                  </c:pt>
                  <c:pt idx="80">
                    <c:v>0</c:v>
                  </c:pt>
                  <c:pt idx="81">
                    <c:v>5.0000000000000001E-3</c:v>
                  </c:pt>
                  <c:pt idx="82">
                    <c:v>4.0000000000000001E-3</c:v>
                  </c:pt>
                  <c:pt idx="83">
                    <c:v>0</c:v>
                  </c:pt>
                  <c:pt idx="85">
                    <c:v>5.0000000000000001E-3</c:v>
                  </c:pt>
                  <c:pt idx="86">
                    <c:v>0</c:v>
                  </c:pt>
                  <c:pt idx="87">
                    <c:v>8.0000000000000002E-3</c:v>
                  </c:pt>
                  <c:pt idx="88">
                    <c:v>0</c:v>
                  </c:pt>
                  <c:pt idx="89">
                    <c:v>0.01</c:v>
                  </c:pt>
                  <c:pt idx="90">
                    <c:v>0</c:v>
                  </c:pt>
                  <c:pt idx="91">
                    <c:v>8.0000000000000004E-4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6.0000000000000002E-5</c:v>
                  </c:pt>
                  <c:pt idx="100">
                    <c:v>6.0000000000000001E-3</c:v>
                  </c:pt>
                  <c:pt idx="101">
                    <c:v>0</c:v>
                  </c:pt>
                  <c:pt idx="102">
                    <c:v>1E-4</c:v>
                  </c:pt>
                  <c:pt idx="103">
                    <c:v>0</c:v>
                  </c:pt>
                  <c:pt idx="104">
                    <c:v>1E-3</c:v>
                  </c:pt>
                  <c:pt idx="105">
                    <c:v>2E-3</c:v>
                  </c:pt>
                  <c:pt idx="106">
                    <c:v>0</c:v>
                  </c:pt>
                  <c:pt idx="107">
                    <c:v>1.1000000000000001E-3</c:v>
                  </c:pt>
                  <c:pt idx="108">
                    <c:v>0</c:v>
                  </c:pt>
                  <c:pt idx="109">
                    <c:v>2.0000000000000001E-4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2.0000000000000001E-4</c:v>
                  </c:pt>
                  <c:pt idx="115">
                    <c:v>1E-4</c:v>
                  </c:pt>
                  <c:pt idx="116">
                    <c:v>2.3999999999999998E-3</c:v>
                  </c:pt>
                  <c:pt idx="117">
                    <c:v>5.9999999999999995E-4</c:v>
                  </c:pt>
                  <c:pt idx="118">
                    <c:v>2.0000000000000001E-4</c:v>
                  </c:pt>
                  <c:pt idx="119">
                    <c:v>0</c:v>
                  </c:pt>
                  <c:pt idx="120">
                    <c:v>1E-4</c:v>
                  </c:pt>
                  <c:pt idx="121">
                    <c:v>1E-4</c:v>
                  </c:pt>
                  <c:pt idx="122">
                    <c:v>4.0000000000000002E-4</c:v>
                  </c:pt>
                  <c:pt idx="123">
                    <c:v>2.0000000000000001E-4</c:v>
                  </c:pt>
                  <c:pt idx="124">
                    <c:v>2.9999999999999997E-4</c:v>
                  </c:pt>
                  <c:pt idx="125">
                    <c:v>4.0000000000000002E-4</c:v>
                  </c:pt>
                  <c:pt idx="126">
                    <c:v>2.9999999999999997E-4</c:v>
                  </c:pt>
                  <c:pt idx="127">
                    <c:v>4.0000000000000002E-4</c:v>
                  </c:pt>
                  <c:pt idx="128">
                    <c:v>4.0000000000000002E-4</c:v>
                  </c:pt>
                  <c:pt idx="129">
                    <c:v>2.0000000000000001E-4</c:v>
                  </c:pt>
                  <c:pt idx="130">
                    <c:v>2.9999999999999997E-4</c:v>
                  </c:pt>
                  <c:pt idx="131">
                    <c:v>0</c:v>
                  </c:pt>
                  <c:pt idx="132">
                    <c:v>5.0000000000000001E-4</c:v>
                  </c:pt>
                  <c:pt idx="133">
                    <c:v>5.0000000000000001E-4</c:v>
                  </c:pt>
                  <c:pt idx="134">
                    <c:v>2.0000000000000001E-4</c:v>
                  </c:pt>
                  <c:pt idx="135">
                    <c:v>2.0000000000000001E-4</c:v>
                  </c:pt>
                  <c:pt idx="136">
                    <c:v>2E-3</c:v>
                  </c:pt>
                  <c:pt idx="137">
                    <c:v>0</c:v>
                  </c:pt>
                  <c:pt idx="138">
                    <c:v>2.9999999999999997E-4</c:v>
                  </c:pt>
                  <c:pt idx="139">
                    <c:v>2.9999999999999997E-4</c:v>
                  </c:pt>
                  <c:pt idx="140">
                    <c:v>2.3999999999999998E-3</c:v>
                  </c:pt>
                  <c:pt idx="141">
                    <c:v>2.3999999999999998E-3</c:v>
                  </c:pt>
                  <c:pt idx="142">
                    <c:v>1.2999999999999999E-3</c:v>
                  </c:pt>
                  <c:pt idx="143">
                    <c:v>1E-4</c:v>
                  </c:pt>
                  <c:pt idx="144">
                    <c:v>2.0000000000000001E-4</c:v>
                  </c:pt>
                  <c:pt idx="145">
                    <c:v>1E-4</c:v>
                  </c:pt>
                  <c:pt idx="146">
                    <c:v>4.0000000000000002E-4</c:v>
                  </c:pt>
                  <c:pt idx="147">
                    <c:v>1E-4</c:v>
                  </c:pt>
                  <c:pt idx="148">
                    <c:v>1E-4</c:v>
                  </c:pt>
                  <c:pt idx="149">
                    <c:v>2.0000000000000001E-4</c:v>
                  </c:pt>
                  <c:pt idx="150">
                    <c:v>1E-4</c:v>
                  </c:pt>
                  <c:pt idx="151">
                    <c:v>2.9999999999999997E-4</c:v>
                  </c:pt>
                  <c:pt idx="152">
                    <c:v>1E-4</c:v>
                  </c:pt>
                  <c:pt idx="153">
                    <c:v>5.9999999999999995E-4</c:v>
                  </c:pt>
                  <c:pt idx="154">
                    <c:v>5.9999999999999995E-4</c:v>
                  </c:pt>
                  <c:pt idx="155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-477</c:v>
                </c:pt>
                <c:pt idx="1">
                  <c:v>-463</c:v>
                </c:pt>
                <c:pt idx="2">
                  <c:v>-270</c:v>
                </c:pt>
                <c:pt idx="3">
                  <c:v>-240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38</c:v>
                </c:pt>
                <c:pt idx="9">
                  <c:v>49</c:v>
                </c:pt>
                <c:pt idx="10">
                  <c:v>60</c:v>
                </c:pt>
                <c:pt idx="11">
                  <c:v>63</c:v>
                </c:pt>
                <c:pt idx="12">
                  <c:v>71</c:v>
                </c:pt>
                <c:pt idx="13">
                  <c:v>6703</c:v>
                </c:pt>
                <c:pt idx="14">
                  <c:v>7172</c:v>
                </c:pt>
                <c:pt idx="15">
                  <c:v>7180</c:v>
                </c:pt>
                <c:pt idx="16">
                  <c:v>7218</c:v>
                </c:pt>
                <c:pt idx="17">
                  <c:v>7278</c:v>
                </c:pt>
                <c:pt idx="18">
                  <c:v>7412</c:v>
                </c:pt>
                <c:pt idx="19">
                  <c:v>7461</c:v>
                </c:pt>
                <c:pt idx="20">
                  <c:v>7477</c:v>
                </c:pt>
                <c:pt idx="21">
                  <c:v>7682</c:v>
                </c:pt>
                <c:pt idx="22">
                  <c:v>7717</c:v>
                </c:pt>
                <c:pt idx="23">
                  <c:v>7761</c:v>
                </c:pt>
                <c:pt idx="24">
                  <c:v>8341</c:v>
                </c:pt>
                <c:pt idx="25">
                  <c:v>8616</c:v>
                </c:pt>
                <c:pt idx="26">
                  <c:v>12340.5</c:v>
                </c:pt>
                <c:pt idx="27">
                  <c:v>12356</c:v>
                </c:pt>
                <c:pt idx="28">
                  <c:v>12623</c:v>
                </c:pt>
                <c:pt idx="29">
                  <c:v>13297</c:v>
                </c:pt>
                <c:pt idx="30">
                  <c:v>13422</c:v>
                </c:pt>
                <c:pt idx="31">
                  <c:v>13438</c:v>
                </c:pt>
                <c:pt idx="32">
                  <c:v>13656</c:v>
                </c:pt>
                <c:pt idx="33">
                  <c:v>14245</c:v>
                </c:pt>
                <c:pt idx="34">
                  <c:v>14245</c:v>
                </c:pt>
                <c:pt idx="35">
                  <c:v>15284.5</c:v>
                </c:pt>
                <c:pt idx="36">
                  <c:v>15303.5</c:v>
                </c:pt>
                <c:pt idx="37">
                  <c:v>16099.5</c:v>
                </c:pt>
                <c:pt idx="38">
                  <c:v>16316.5</c:v>
                </c:pt>
                <c:pt idx="39">
                  <c:v>16319.5</c:v>
                </c:pt>
                <c:pt idx="40">
                  <c:v>16338.5</c:v>
                </c:pt>
                <c:pt idx="41">
                  <c:v>16616.5</c:v>
                </c:pt>
                <c:pt idx="42">
                  <c:v>16856.5</c:v>
                </c:pt>
                <c:pt idx="43">
                  <c:v>17115.5</c:v>
                </c:pt>
                <c:pt idx="44">
                  <c:v>17415.5</c:v>
                </c:pt>
                <c:pt idx="45">
                  <c:v>17443.5</c:v>
                </c:pt>
                <c:pt idx="46">
                  <c:v>17958.5</c:v>
                </c:pt>
                <c:pt idx="47">
                  <c:v>18182.5</c:v>
                </c:pt>
                <c:pt idx="48">
                  <c:v>18705.5</c:v>
                </c:pt>
                <c:pt idx="49">
                  <c:v>18723.5</c:v>
                </c:pt>
                <c:pt idx="50">
                  <c:v>18732.5</c:v>
                </c:pt>
                <c:pt idx="51">
                  <c:v>18958.5</c:v>
                </c:pt>
                <c:pt idx="52">
                  <c:v>18958.5</c:v>
                </c:pt>
                <c:pt idx="53">
                  <c:v>18958.5</c:v>
                </c:pt>
                <c:pt idx="54">
                  <c:v>18969.5</c:v>
                </c:pt>
                <c:pt idx="55">
                  <c:v>18969.5</c:v>
                </c:pt>
                <c:pt idx="56">
                  <c:v>18991.5</c:v>
                </c:pt>
                <c:pt idx="57">
                  <c:v>19015.5</c:v>
                </c:pt>
                <c:pt idx="58">
                  <c:v>19015.5</c:v>
                </c:pt>
                <c:pt idx="59">
                  <c:v>19015.5</c:v>
                </c:pt>
                <c:pt idx="60">
                  <c:v>19043.5</c:v>
                </c:pt>
                <c:pt idx="61">
                  <c:v>19272.5</c:v>
                </c:pt>
                <c:pt idx="62">
                  <c:v>19476.5</c:v>
                </c:pt>
                <c:pt idx="63">
                  <c:v>19476.5</c:v>
                </c:pt>
                <c:pt idx="64">
                  <c:v>19490.5</c:v>
                </c:pt>
                <c:pt idx="65">
                  <c:v>19550.5</c:v>
                </c:pt>
                <c:pt idx="66">
                  <c:v>19819.5</c:v>
                </c:pt>
                <c:pt idx="67">
                  <c:v>20033.5</c:v>
                </c:pt>
                <c:pt idx="68">
                  <c:v>20046.5</c:v>
                </c:pt>
                <c:pt idx="69">
                  <c:v>20054.5</c:v>
                </c:pt>
                <c:pt idx="70">
                  <c:v>20076.5</c:v>
                </c:pt>
                <c:pt idx="71">
                  <c:v>20294.5</c:v>
                </c:pt>
                <c:pt idx="72">
                  <c:v>20612.5</c:v>
                </c:pt>
                <c:pt idx="73">
                  <c:v>21160.5</c:v>
                </c:pt>
                <c:pt idx="74">
                  <c:v>21171.5</c:v>
                </c:pt>
                <c:pt idx="75">
                  <c:v>21171.5</c:v>
                </c:pt>
                <c:pt idx="76">
                  <c:v>21392.5</c:v>
                </c:pt>
                <c:pt idx="77">
                  <c:v>22439.5</c:v>
                </c:pt>
                <c:pt idx="78">
                  <c:v>22469.5</c:v>
                </c:pt>
                <c:pt idx="79">
                  <c:v>22523.5</c:v>
                </c:pt>
                <c:pt idx="80">
                  <c:v>22649.5</c:v>
                </c:pt>
                <c:pt idx="81">
                  <c:v>22760.5</c:v>
                </c:pt>
                <c:pt idx="82">
                  <c:v>22779.5</c:v>
                </c:pt>
                <c:pt idx="83">
                  <c:v>23016.5</c:v>
                </c:pt>
                <c:pt idx="84">
                  <c:v>23017.5</c:v>
                </c:pt>
                <c:pt idx="85">
                  <c:v>23057.5</c:v>
                </c:pt>
                <c:pt idx="86">
                  <c:v>23278.5</c:v>
                </c:pt>
                <c:pt idx="87">
                  <c:v>23286.5</c:v>
                </c:pt>
                <c:pt idx="88">
                  <c:v>23298.5</c:v>
                </c:pt>
                <c:pt idx="89">
                  <c:v>23464.5</c:v>
                </c:pt>
                <c:pt idx="90">
                  <c:v>23584.5</c:v>
                </c:pt>
                <c:pt idx="91">
                  <c:v>23586.5</c:v>
                </c:pt>
                <c:pt idx="92">
                  <c:v>24072.5</c:v>
                </c:pt>
                <c:pt idx="93">
                  <c:v>24347.5</c:v>
                </c:pt>
                <c:pt idx="94">
                  <c:v>24355.5</c:v>
                </c:pt>
                <c:pt idx="95">
                  <c:v>24355.5</c:v>
                </c:pt>
                <c:pt idx="96">
                  <c:v>24355.5</c:v>
                </c:pt>
                <c:pt idx="97">
                  <c:v>24355.5</c:v>
                </c:pt>
                <c:pt idx="98">
                  <c:v>24639</c:v>
                </c:pt>
                <c:pt idx="99">
                  <c:v>24639</c:v>
                </c:pt>
                <c:pt idx="100">
                  <c:v>24649.5</c:v>
                </c:pt>
                <c:pt idx="101">
                  <c:v>24876.5</c:v>
                </c:pt>
                <c:pt idx="102">
                  <c:v>24887.5</c:v>
                </c:pt>
                <c:pt idx="103">
                  <c:v>24933.5</c:v>
                </c:pt>
                <c:pt idx="104">
                  <c:v>24934</c:v>
                </c:pt>
                <c:pt idx="105">
                  <c:v>24934.5</c:v>
                </c:pt>
                <c:pt idx="106">
                  <c:v>24935</c:v>
                </c:pt>
                <c:pt idx="107">
                  <c:v>25342.5</c:v>
                </c:pt>
                <c:pt idx="108">
                  <c:v>25411.5</c:v>
                </c:pt>
                <c:pt idx="109">
                  <c:v>25412.5</c:v>
                </c:pt>
                <c:pt idx="110">
                  <c:v>25669.5</c:v>
                </c:pt>
                <c:pt idx="111">
                  <c:v>25702.5</c:v>
                </c:pt>
                <c:pt idx="112">
                  <c:v>25930.5</c:v>
                </c:pt>
                <c:pt idx="113">
                  <c:v>25930.5</c:v>
                </c:pt>
                <c:pt idx="114">
                  <c:v>25961.5</c:v>
                </c:pt>
                <c:pt idx="115">
                  <c:v>26163.5</c:v>
                </c:pt>
                <c:pt idx="116">
                  <c:v>26191</c:v>
                </c:pt>
                <c:pt idx="117">
                  <c:v>26228.5</c:v>
                </c:pt>
                <c:pt idx="118">
                  <c:v>26422.5</c:v>
                </c:pt>
                <c:pt idx="119">
                  <c:v>26458.5</c:v>
                </c:pt>
                <c:pt idx="120">
                  <c:v>26506.5</c:v>
                </c:pt>
                <c:pt idx="121">
                  <c:v>26506.5</c:v>
                </c:pt>
                <c:pt idx="122">
                  <c:v>26724.5</c:v>
                </c:pt>
                <c:pt idx="123">
                  <c:v>26735.5</c:v>
                </c:pt>
                <c:pt idx="124">
                  <c:v>26743.5</c:v>
                </c:pt>
                <c:pt idx="125">
                  <c:v>26754.5</c:v>
                </c:pt>
                <c:pt idx="126">
                  <c:v>26762.5</c:v>
                </c:pt>
                <c:pt idx="127">
                  <c:v>26940.5</c:v>
                </c:pt>
                <c:pt idx="128">
                  <c:v>26940.5</c:v>
                </c:pt>
                <c:pt idx="129">
                  <c:v>26970.5</c:v>
                </c:pt>
                <c:pt idx="130">
                  <c:v>27021.5</c:v>
                </c:pt>
                <c:pt idx="131">
                  <c:v>27303.5</c:v>
                </c:pt>
                <c:pt idx="132">
                  <c:v>27493.5</c:v>
                </c:pt>
                <c:pt idx="133">
                  <c:v>27493.5</c:v>
                </c:pt>
                <c:pt idx="134">
                  <c:v>27493.5</c:v>
                </c:pt>
                <c:pt idx="135">
                  <c:v>27493.5</c:v>
                </c:pt>
                <c:pt idx="136">
                  <c:v>27531.5</c:v>
                </c:pt>
                <c:pt idx="137">
                  <c:v>27535.5</c:v>
                </c:pt>
                <c:pt idx="138">
                  <c:v>27550.5</c:v>
                </c:pt>
                <c:pt idx="139">
                  <c:v>27550.5</c:v>
                </c:pt>
                <c:pt idx="140">
                  <c:v>27822.5</c:v>
                </c:pt>
                <c:pt idx="141">
                  <c:v>27822.5</c:v>
                </c:pt>
                <c:pt idx="142">
                  <c:v>28081.5</c:v>
                </c:pt>
                <c:pt idx="143">
                  <c:v>28311.5</c:v>
                </c:pt>
                <c:pt idx="144">
                  <c:v>28327.5</c:v>
                </c:pt>
                <c:pt idx="145">
                  <c:v>28570.5</c:v>
                </c:pt>
                <c:pt idx="146">
                  <c:v>28642.5</c:v>
                </c:pt>
                <c:pt idx="147">
                  <c:v>28659.5</c:v>
                </c:pt>
                <c:pt idx="148">
                  <c:v>28867.5</c:v>
                </c:pt>
                <c:pt idx="149">
                  <c:v>29131.5</c:v>
                </c:pt>
                <c:pt idx="150">
                  <c:v>29374.5</c:v>
                </c:pt>
                <c:pt idx="151">
                  <c:v>29466.5</c:v>
                </c:pt>
                <c:pt idx="152">
                  <c:v>29466.5</c:v>
                </c:pt>
                <c:pt idx="153">
                  <c:v>29619.5</c:v>
                </c:pt>
                <c:pt idx="154">
                  <c:v>29638.5</c:v>
                </c:pt>
                <c:pt idx="155">
                  <c:v>29708.5</c:v>
                </c:pt>
              </c:numCache>
            </c:numRef>
          </c:xVal>
          <c:yVal>
            <c:numRef>
              <c:f>Active!$I$21:$I$986</c:f>
              <c:numCache>
                <c:formatCode>General</c:formatCode>
                <c:ptCount val="966"/>
                <c:pt idx="35">
                  <c:v>-0.73209211928769946</c:v>
                </c:pt>
                <c:pt idx="36">
                  <c:v>-0.73280184157920303</c:v>
                </c:pt>
                <c:pt idx="40">
                  <c:v>-0.7260419765880215</c:v>
                </c:pt>
                <c:pt idx="41">
                  <c:v>-0.73553159738366958</c:v>
                </c:pt>
                <c:pt idx="42">
                  <c:v>-0.73760177361691603</c:v>
                </c:pt>
                <c:pt idx="44">
                  <c:v>-0.75721939242794178</c:v>
                </c:pt>
                <c:pt idx="45">
                  <c:v>-0.76084424631699221</c:v>
                </c:pt>
                <c:pt idx="46">
                  <c:v>-0.7537656661515939</c:v>
                </c:pt>
                <c:pt idx="47">
                  <c:v>-0.76476449730398599</c:v>
                </c:pt>
                <c:pt idx="48">
                  <c:v>-0.77072158967348514</c:v>
                </c:pt>
                <c:pt idx="49">
                  <c:v>-0.77755185288697248</c:v>
                </c:pt>
                <c:pt idx="50">
                  <c:v>-0.76646698450349504</c:v>
                </c:pt>
                <c:pt idx="51">
                  <c:v>-0.78122473378607538</c:v>
                </c:pt>
                <c:pt idx="52">
                  <c:v>-0.77622473378141876</c:v>
                </c:pt>
                <c:pt idx="53">
                  <c:v>-0.77022473378747236</c:v>
                </c:pt>
                <c:pt idx="54">
                  <c:v>-0.77489878353662789</c:v>
                </c:pt>
                <c:pt idx="55">
                  <c:v>-0.77189878353965469</c:v>
                </c:pt>
                <c:pt idx="56">
                  <c:v>-0.78324688301654533</c:v>
                </c:pt>
                <c:pt idx="57">
                  <c:v>-0.7763539006409701</c:v>
                </c:pt>
                <c:pt idx="58">
                  <c:v>-0.77135390064358944</c:v>
                </c:pt>
                <c:pt idx="59">
                  <c:v>-0.77135390064358944</c:v>
                </c:pt>
                <c:pt idx="60">
                  <c:v>-0.78697875453508459</c:v>
                </c:pt>
                <c:pt idx="61">
                  <c:v>-0.77437488102441421</c:v>
                </c:pt>
                <c:pt idx="62">
                  <c:v>-0.79378453081881162</c:v>
                </c:pt>
                <c:pt idx="63">
                  <c:v>-0.78078453081980115</c:v>
                </c:pt>
                <c:pt idx="64">
                  <c:v>-0.77109695777471643</c:v>
                </c:pt>
                <c:pt idx="65">
                  <c:v>-0.79786450183019042</c:v>
                </c:pt>
                <c:pt idx="66">
                  <c:v>-0.77843899102299474</c:v>
                </c:pt>
                <c:pt idx="67">
                  <c:v>-0.79264323149254778</c:v>
                </c:pt>
                <c:pt idx="68">
                  <c:v>-0.7860761993797496</c:v>
                </c:pt>
                <c:pt idx="69">
                  <c:v>-0.78111187191825593</c:v>
                </c:pt>
                <c:pt idx="70">
                  <c:v>-0.79345997140626423</c:v>
                </c:pt>
                <c:pt idx="71">
                  <c:v>-0.77618204815371428</c:v>
                </c:pt>
                <c:pt idx="72">
                  <c:v>-0.78085003166052047</c:v>
                </c:pt>
                <c:pt idx="73">
                  <c:v>-0.79279360071814153</c:v>
                </c:pt>
                <c:pt idx="75">
                  <c:v>-0.77746765047049848</c:v>
                </c:pt>
                <c:pt idx="76">
                  <c:v>-0.7648281044093892</c:v>
                </c:pt>
                <c:pt idx="77">
                  <c:v>-0.7816217482322827</c:v>
                </c:pt>
                <c:pt idx="78">
                  <c:v>-0.78700552025838988</c:v>
                </c:pt>
                <c:pt idx="79">
                  <c:v>-0.79149630991014419</c:v>
                </c:pt>
                <c:pt idx="80">
                  <c:v>-0.78630815243377583</c:v>
                </c:pt>
                <c:pt idx="81">
                  <c:v>-0.78992810894851573</c:v>
                </c:pt>
                <c:pt idx="82">
                  <c:v>-0.78063783123070607</c:v>
                </c:pt>
                <c:pt idx="83">
                  <c:v>-0.7809696302501834</c:v>
                </c:pt>
                <c:pt idx="84">
                  <c:v>-0.80294908933137776</c:v>
                </c:pt>
                <c:pt idx="85">
                  <c:v>-0.78512745202897349</c:v>
                </c:pt>
                <c:pt idx="86">
                  <c:v>-0.81538790598278865</c:v>
                </c:pt>
                <c:pt idx="87">
                  <c:v>-0.79852357851632405</c:v>
                </c:pt>
                <c:pt idx="88">
                  <c:v>-0.80907708733138861</c:v>
                </c:pt>
                <c:pt idx="90">
                  <c:v>-0.79960238066996681</c:v>
                </c:pt>
                <c:pt idx="91">
                  <c:v>-0.7995612988161156</c:v>
                </c:pt>
                <c:pt idx="92">
                  <c:v>-0.78677840568707325</c:v>
                </c:pt>
                <c:pt idx="93">
                  <c:v>-0.80762964927998837</c:v>
                </c:pt>
                <c:pt idx="94">
                  <c:v>-0.80666532182658557</c:v>
                </c:pt>
                <c:pt idx="96">
                  <c:v>-0.80066532182536321</c:v>
                </c:pt>
                <c:pt idx="100">
                  <c:v>-0.79822628770489246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2A-4F9C-B283-17830C763F97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-477</c:v>
                </c:pt>
                <c:pt idx="1">
                  <c:v>-463</c:v>
                </c:pt>
                <c:pt idx="2">
                  <c:v>-270</c:v>
                </c:pt>
                <c:pt idx="3">
                  <c:v>-240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38</c:v>
                </c:pt>
                <c:pt idx="9">
                  <c:v>49</c:v>
                </c:pt>
                <c:pt idx="10">
                  <c:v>60</c:v>
                </c:pt>
                <c:pt idx="11">
                  <c:v>63</c:v>
                </c:pt>
                <c:pt idx="12">
                  <c:v>71</c:v>
                </c:pt>
                <c:pt idx="13">
                  <c:v>6703</c:v>
                </c:pt>
                <c:pt idx="14">
                  <c:v>7172</c:v>
                </c:pt>
                <c:pt idx="15">
                  <c:v>7180</c:v>
                </c:pt>
                <c:pt idx="16">
                  <c:v>7218</c:v>
                </c:pt>
                <c:pt idx="17">
                  <c:v>7278</c:v>
                </c:pt>
                <c:pt idx="18">
                  <c:v>7412</c:v>
                </c:pt>
                <c:pt idx="19">
                  <c:v>7461</c:v>
                </c:pt>
                <c:pt idx="20">
                  <c:v>7477</c:v>
                </c:pt>
                <c:pt idx="21">
                  <c:v>7682</c:v>
                </c:pt>
                <c:pt idx="22">
                  <c:v>7717</c:v>
                </c:pt>
                <c:pt idx="23">
                  <c:v>7761</c:v>
                </c:pt>
                <c:pt idx="24">
                  <c:v>8341</c:v>
                </c:pt>
                <c:pt idx="25">
                  <c:v>8616</c:v>
                </c:pt>
                <c:pt idx="26">
                  <c:v>12340.5</c:v>
                </c:pt>
                <c:pt idx="27">
                  <c:v>12356</c:v>
                </c:pt>
                <c:pt idx="28">
                  <c:v>12623</c:v>
                </c:pt>
                <c:pt idx="29">
                  <c:v>13297</c:v>
                </c:pt>
                <c:pt idx="30">
                  <c:v>13422</c:v>
                </c:pt>
                <c:pt idx="31">
                  <c:v>13438</c:v>
                </c:pt>
                <c:pt idx="32">
                  <c:v>13656</c:v>
                </c:pt>
                <c:pt idx="33">
                  <c:v>14245</c:v>
                </c:pt>
                <c:pt idx="34">
                  <c:v>14245</c:v>
                </c:pt>
                <c:pt idx="35">
                  <c:v>15284.5</c:v>
                </c:pt>
                <c:pt idx="36">
                  <c:v>15303.5</c:v>
                </c:pt>
                <c:pt idx="37">
                  <c:v>16099.5</c:v>
                </c:pt>
                <c:pt idx="38">
                  <c:v>16316.5</c:v>
                </c:pt>
                <c:pt idx="39">
                  <c:v>16319.5</c:v>
                </c:pt>
                <c:pt idx="40">
                  <c:v>16338.5</c:v>
                </c:pt>
                <c:pt idx="41">
                  <c:v>16616.5</c:v>
                </c:pt>
                <c:pt idx="42">
                  <c:v>16856.5</c:v>
                </c:pt>
                <c:pt idx="43">
                  <c:v>17115.5</c:v>
                </c:pt>
                <c:pt idx="44">
                  <c:v>17415.5</c:v>
                </c:pt>
                <c:pt idx="45">
                  <c:v>17443.5</c:v>
                </c:pt>
                <c:pt idx="46">
                  <c:v>17958.5</c:v>
                </c:pt>
                <c:pt idx="47">
                  <c:v>18182.5</c:v>
                </c:pt>
                <c:pt idx="48">
                  <c:v>18705.5</c:v>
                </c:pt>
                <c:pt idx="49">
                  <c:v>18723.5</c:v>
                </c:pt>
                <c:pt idx="50">
                  <c:v>18732.5</c:v>
                </c:pt>
                <c:pt idx="51">
                  <c:v>18958.5</c:v>
                </c:pt>
                <c:pt idx="52">
                  <c:v>18958.5</c:v>
                </c:pt>
                <c:pt idx="53">
                  <c:v>18958.5</c:v>
                </c:pt>
                <c:pt idx="54">
                  <c:v>18969.5</c:v>
                </c:pt>
                <c:pt idx="55">
                  <c:v>18969.5</c:v>
                </c:pt>
                <c:pt idx="56">
                  <c:v>18991.5</c:v>
                </c:pt>
                <c:pt idx="57">
                  <c:v>19015.5</c:v>
                </c:pt>
                <c:pt idx="58">
                  <c:v>19015.5</c:v>
                </c:pt>
                <c:pt idx="59">
                  <c:v>19015.5</c:v>
                </c:pt>
                <c:pt idx="60">
                  <c:v>19043.5</c:v>
                </c:pt>
                <c:pt idx="61">
                  <c:v>19272.5</c:v>
                </c:pt>
                <c:pt idx="62">
                  <c:v>19476.5</c:v>
                </c:pt>
                <c:pt idx="63">
                  <c:v>19476.5</c:v>
                </c:pt>
                <c:pt idx="64">
                  <c:v>19490.5</c:v>
                </c:pt>
                <c:pt idx="65">
                  <c:v>19550.5</c:v>
                </c:pt>
                <c:pt idx="66">
                  <c:v>19819.5</c:v>
                </c:pt>
                <c:pt idx="67">
                  <c:v>20033.5</c:v>
                </c:pt>
                <c:pt idx="68">
                  <c:v>20046.5</c:v>
                </c:pt>
                <c:pt idx="69">
                  <c:v>20054.5</c:v>
                </c:pt>
                <c:pt idx="70">
                  <c:v>20076.5</c:v>
                </c:pt>
                <c:pt idx="71">
                  <c:v>20294.5</c:v>
                </c:pt>
                <c:pt idx="72">
                  <c:v>20612.5</c:v>
                </c:pt>
                <c:pt idx="73">
                  <c:v>21160.5</c:v>
                </c:pt>
                <c:pt idx="74">
                  <c:v>21171.5</c:v>
                </c:pt>
                <c:pt idx="75">
                  <c:v>21171.5</c:v>
                </c:pt>
                <c:pt idx="76">
                  <c:v>21392.5</c:v>
                </c:pt>
                <c:pt idx="77">
                  <c:v>22439.5</c:v>
                </c:pt>
                <c:pt idx="78">
                  <c:v>22469.5</c:v>
                </c:pt>
                <c:pt idx="79">
                  <c:v>22523.5</c:v>
                </c:pt>
                <c:pt idx="80">
                  <c:v>22649.5</c:v>
                </c:pt>
                <c:pt idx="81">
                  <c:v>22760.5</c:v>
                </c:pt>
                <c:pt idx="82">
                  <c:v>22779.5</c:v>
                </c:pt>
                <c:pt idx="83">
                  <c:v>23016.5</c:v>
                </c:pt>
                <c:pt idx="84">
                  <c:v>23017.5</c:v>
                </c:pt>
                <c:pt idx="85">
                  <c:v>23057.5</c:v>
                </c:pt>
                <c:pt idx="86">
                  <c:v>23278.5</c:v>
                </c:pt>
                <c:pt idx="87">
                  <c:v>23286.5</c:v>
                </c:pt>
                <c:pt idx="88">
                  <c:v>23298.5</c:v>
                </c:pt>
                <c:pt idx="89">
                  <c:v>23464.5</c:v>
                </c:pt>
                <c:pt idx="90">
                  <c:v>23584.5</c:v>
                </c:pt>
                <c:pt idx="91">
                  <c:v>23586.5</c:v>
                </c:pt>
                <c:pt idx="92">
                  <c:v>24072.5</c:v>
                </c:pt>
                <c:pt idx="93">
                  <c:v>24347.5</c:v>
                </c:pt>
                <c:pt idx="94">
                  <c:v>24355.5</c:v>
                </c:pt>
                <c:pt idx="95">
                  <c:v>24355.5</c:v>
                </c:pt>
                <c:pt idx="96">
                  <c:v>24355.5</c:v>
                </c:pt>
                <c:pt idx="97">
                  <c:v>24355.5</c:v>
                </c:pt>
                <c:pt idx="98">
                  <c:v>24639</c:v>
                </c:pt>
                <c:pt idx="99">
                  <c:v>24639</c:v>
                </c:pt>
                <c:pt idx="100">
                  <c:v>24649.5</c:v>
                </c:pt>
                <c:pt idx="101">
                  <c:v>24876.5</c:v>
                </c:pt>
                <c:pt idx="102">
                  <c:v>24887.5</c:v>
                </c:pt>
                <c:pt idx="103">
                  <c:v>24933.5</c:v>
                </c:pt>
                <c:pt idx="104">
                  <c:v>24934</c:v>
                </c:pt>
                <c:pt idx="105">
                  <c:v>24934.5</c:v>
                </c:pt>
                <c:pt idx="106">
                  <c:v>24935</c:v>
                </c:pt>
                <c:pt idx="107">
                  <c:v>25342.5</c:v>
                </c:pt>
                <c:pt idx="108">
                  <c:v>25411.5</c:v>
                </c:pt>
                <c:pt idx="109">
                  <c:v>25412.5</c:v>
                </c:pt>
                <c:pt idx="110">
                  <c:v>25669.5</c:v>
                </c:pt>
                <c:pt idx="111">
                  <c:v>25702.5</c:v>
                </c:pt>
                <c:pt idx="112">
                  <c:v>25930.5</c:v>
                </c:pt>
                <c:pt idx="113">
                  <c:v>25930.5</c:v>
                </c:pt>
                <c:pt idx="114">
                  <c:v>25961.5</c:v>
                </c:pt>
                <c:pt idx="115">
                  <c:v>26163.5</c:v>
                </c:pt>
                <c:pt idx="116">
                  <c:v>26191</c:v>
                </c:pt>
                <c:pt idx="117">
                  <c:v>26228.5</c:v>
                </c:pt>
                <c:pt idx="118">
                  <c:v>26422.5</c:v>
                </c:pt>
                <c:pt idx="119">
                  <c:v>26458.5</c:v>
                </c:pt>
                <c:pt idx="120">
                  <c:v>26506.5</c:v>
                </c:pt>
                <c:pt idx="121">
                  <c:v>26506.5</c:v>
                </c:pt>
                <c:pt idx="122">
                  <c:v>26724.5</c:v>
                </c:pt>
                <c:pt idx="123">
                  <c:v>26735.5</c:v>
                </c:pt>
                <c:pt idx="124">
                  <c:v>26743.5</c:v>
                </c:pt>
                <c:pt idx="125">
                  <c:v>26754.5</c:v>
                </c:pt>
                <c:pt idx="126">
                  <c:v>26762.5</c:v>
                </c:pt>
                <c:pt idx="127">
                  <c:v>26940.5</c:v>
                </c:pt>
                <c:pt idx="128">
                  <c:v>26940.5</c:v>
                </c:pt>
                <c:pt idx="129">
                  <c:v>26970.5</c:v>
                </c:pt>
                <c:pt idx="130">
                  <c:v>27021.5</c:v>
                </c:pt>
                <c:pt idx="131">
                  <c:v>27303.5</c:v>
                </c:pt>
                <c:pt idx="132">
                  <c:v>27493.5</c:v>
                </c:pt>
                <c:pt idx="133">
                  <c:v>27493.5</c:v>
                </c:pt>
                <c:pt idx="134">
                  <c:v>27493.5</c:v>
                </c:pt>
                <c:pt idx="135">
                  <c:v>27493.5</c:v>
                </c:pt>
                <c:pt idx="136">
                  <c:v>27531.5</c:v>
                </c:pt>
                <c:pt idx="137">
                  <c:v>27535.5</c:v>
                </c:pt>
                <c:pt idx="138">
                  <c:v>27550.5</c:v>
                </c:pt>
                <c:pt idx="139">
                  <c:v>27550.5</c:v>
                </c:pt>
                <c:pt idx="140">
                  <c:v>27822.5</c:v>
                </c:pt>
                <c:pt idx="141">
                  <c:v>27822.5</c:v>
                </c:pt>
                <c:pt idx="142">
                  <c:v>28081.5</c:v>
                </c:pt>
                <c:pt idx="143">
                  <c:v>28311.5</c:v>
                </c:pt>
                <c:pt idx="144">
                  <c:v>28327.5</c:v>
                </c:pt>
                <c:pt idx="145">
                  <c:v>28570.5</c:v>
                </c:pt>
                <c:pt idx="146">
                  <c:v>28642.5</c:v>
                </c:pt>
                <c:pt idx="147">
                  <c:v>28659.5</c:v>
                </c:pt>
                <c:pt idx="148">
                  <c:v>28867.5</c:v>
                </c:pt>
                <c:pt idx="149">
                  <c:v>29131.5</c:v>
                </c:pt>
                <c:pt idx="150">
                  <c:v>29374.5</c:v>
                </c:pt>
                <c:pt idx="151">
                  <c:v>29466.5</c:v>
                </c:pt>
                <c:pt idx="152">
                  <c:v>29466.5</c:v>
                </c:pt>
                <c:pt idx="153">
                  <c:v>29619.5</c:v>
                </c:pt>
                <c:pt idx="154">
                  <c:v>29638.5</c:v>
                </c:pt>
                <c:pt idx="155">
                  <c:v>29708.5</c:v>
                </c:pt>
              </c:numCache>
            </c:numRef>
          </c:xVal>
          <c:yVal>
            <c:numRef>
              <c:f>Active!$J$21:$J$986</c:f>
              <c:numCache>
                <c:formatCode>General</c:formatCode>
                <c:ptCount val="966"/>
                <c:pt idx="74">
                  <c:v>-0.7884676504691015</c:v>
                </c:pt>
                <c:pt idx="89">
                  <c:v>-0.79306729255040409</c:v>
                </c:pt>
                <c:pt idx="107">
                  <c:v>-0.80399142157693859</c:v>
                </c:pt>
                <c:pt idx="109">
                  <c:v>-0.80375355630530976</c:v>
                </c:pt>
                <c:pt idx="116">
                  <c:v>-0.79321244046150241</c:v>
                </c:pt>
                <c:pt idx="140">
                  <c:v>-0.80254990932007786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A2A-4F9C-B283-17830C763F97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Active!$D$21:$D$85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61">
                    <c:v>0</c:v>
                  </c:pt>
                </c:numCache>
              </c:numRef>
            </c:plus>
            <c:minus>
              <c:numRef>
                <c:f>Active!$D$21:$D$85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6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-477</c:v>
                </c:pt>
                <c:pt idx="1">
                  <c:v>-463</c:v>
                </c:pt>
                <c:pt idx="2">
                  <c:v>-270</c:v>
                </c:pt>
                <c:pt idx="3">
                  <c:v>-240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38</c:v>
                </c:pt>
                <c:pt idx="9">
                  <c:v>49</c:v>
                </c:pt>
                <c:pt idx="10">
                  <c:v>60</c:v>
                </c:pt>
                <c:pt idx="11">
                  <c:v>63</c:v>
                </c:pt>
                <c:pt idx="12">
                  <c:v>71</c:v>
                </c:pt>
                <c:pt idx="13">
                  <c:v>6703</c:v>
                </c:pt>
                <c:pt idx="14">
                  <c:v>7172</c:v>
                </c:pt>
                <c:pt idx="15">
                  <c:v>7180</c:v>
                </c:pt>
                <c:pt idx="16">
                  <c:v>7218</c:v>
                </c:pt>
                <c:pt idx="17">
                  <c:v>7278</c:v>
                </c:pt>
                <c:pt idx="18">
                  <c:v>7412</c:v>
                </c:pt>
                <c:pt idx="19">
                  <c:v>7461</c:v>
                </c:pt>
                <c:pt idx="20">
                  <c:v>7477</c:v>
                </c:pt>
                <c:pt idx="21">
                  <c:v>7682</c:v>
                </c:pt>
                <c:pt idx="22">
                  <c:v>7717</c:v>
                </c:pt>
                <c:pt idx="23">
                  <c:v>7761</c:v>
                </c:pt>
                <c:pt idx="24">
                  <c:v>8341</c:v>
                </c:pt>
                <c:pt idx="25">
                  <c:v>8616</c:v>
                </c:pt>
                <c:pt idx="26">
                  <c:v>12340.5</c:v>
                </c:pt>
                <c:pt idx="27">
                  <c:v>12356</c:v>
                </c:pt>
                <c:pt idx="28">
                  <c:v>12623</c:v>
                </c:pt>
                <c:pt idx="29">
                  <c:v>13297</c:v>
                </c:pt>
                <c:pt idx="30">
                  <c:v>13422</c:v>
                </c:pt>
                <c:pt idx="31">
                  <c:v>13438</c:v>
                </c:pt>
                <c:pt idx="32">
                  <c:v>13656</c:v>
                </c:pt>
                <c:pt idx="33">
                  <c:v>14245</c:v>
                </c:pt>
                <c:pt idx="34">
                  <c:v>14245</c:v>
                </c:pt>
                <c:pt idx="35">
                  <c:v>15284.5</c:v>
                </c:pt>
                <c:pt idx="36">
                  <c:v>15303.5</c:v>
                </c:pt>
                <c:pt idx="37">
                  <c:v>16099.5</c:v>
                </c:pt>
                <c:pt idx="38">
                  <c:v>16316.5</c:v>
                </c:pt>
                <c:pt idx="39">
                  <c:v>16319.5</c:v>
                </c:pt>
                <c:pt idx="40">
                  <c:v>16338.5</c:v>
                </c:pt>
                <c:pt idx="41">
                  <c:v>16616.5</c:v>
                </c:pt>
                <c:pt idx="42">
                  <c:v>16856.5</c:v>
                </c:pt>
                <c:pt idx="43">
                  <c:v>17115.5</c:v>
                </c:pt>
                <c:pt idx="44">
                  <c:v>17415.5</c:v>
                </c:pt>
                <c:pt idx="45">
                  <c:v>17443.5</c:v>
                </c:pt>
                <c:pt idx="46">
                  <c:v>17958.5</c:v>
                </c:pt>
                <c:pt idx="47">
                  <c:v>18182.5</c:v>
                </c:pt>
                <c:pt idx="48">
                  <c:v>18705.5</c:v>
                </c:pt>
                <c:pt idx="49">
                  <c:v>18723.5</c:v>
                </c:pt>
                <c:pt idx="50">
                  <c:v>18732.5</c:v>
                </c:pt>
                <c:pt idx="51">
                  <c:v>18958.5</c:v>
                </c:pt>
                <c:pt idx="52">
                  <c:v>18958.5</c:v>
                </c:pt>
                <c:pt idx="53">
                  <c:v>18958.5</c:v>
                </c:pt>
                <c:pt idx="54">
                  <c:v>18969.5</c:v>
                </c:pt>
                <c:pt idx="55">
                  <c:v>18969.5</c:v>
                </c:pt>
                <c:pt idx="56">
                  <c:v>18991.5</c:v>
                </c:pt>
                <c:pt idx="57">
                  <c:v>19015.5</c:v>
                </c:pt>
                <c:pt idx="58">
                  <c:v>19015.5</c:v>
                </c:pt>
                <c:pt idx="59">
                  <c:v>19015.5</c:v>
                </c:pt>
                <c:pt idx="60">
                  <c:v>19043.5</c:v>
                </c:pt>
                <c:pt idx="61">
                  <c:v>19272.5</c:v>
                </c:pt>
                <c:pt idx="62">
                  <c:v>19476.5</c:v>
                </c:pt>
                <c:pt idx="63">
                  <c:v>19476.5</c:v>
                </c:pt>
                <c:pt idx="64">
                  <c:v>19490.5</c:v>
                </c:pt>
                <c:pt idx="65">
                  <c:v>19550.5</c:v>
                </c:pt>
                <c:pt idx="66">
                  <c:v>19819.5</c:v>
                </c:pt>
                <c:pt idx="67">
                  <c:v>20033.5</c:v>
                </c:pt>
                <c:pt idx="68">
                  <c:v>20046.5</c:v>
                </c:pt>
                <c:pt idx="69">
                  <c:v>20054.5</c:v>
                </c:pt>
                <c:pt idx="70">
                  <c:v>20076.5</c:v>
                </c:pt>
                <c:pt idx="71">
                  <c:v>20294.5</c:v>
                </c:pt>
                <c:pt idx="72">
                  <c:v>20612.5</c:v>
                </c:pt>
                <c:pt idx="73">
                  <c:v>21160.5</c:v>
                </c:pt>
                <c:pt idx="74">
                  <c:v>21171.5</c:v>
                </c:pt>
                <c:pt idx="75">
                  <c:v>21171.5</c:v>
                </c:pt>
                <c:pt idx="76">
                  <c:v>21392.5</c:v>
                </c:pt>
                <c:pt idx="77">
                  <c:v>22439.5</c:v>
                </c:pt>
                <c:pt idx="78">
                  <c:v>22469.5</c:v>
                </c:pt>
                <c:pt idx="79">
                  <c:v>22523.5</c:v>
                </c:pt>
                <c:pt idx="80">
                  <c:v>22649.5</c:v>
                </c:pt>
                <c:pt idx="81">
                  <c:v>22760.5</c:v>
                </c:pt>
                <c:pt idx="82">
                  <c:v>22779.5</c:v>
                </c:pt>
                <c:pt idx="83">
                  <c:v>23016.5</c:v>
                </c:pt>
                <c:pt idx="84">
                  <c:v>23017.5</c:v>
                </c:pt>
                <c:pt idx="85">
                  <c:v>23057.5</c:v>
                </c:pt>
                <c:pt idx="86">
                  <c:v>23278.5</c:v>
                </c:pt>
                <c:pt idx="87">
                  <c:v>23286.5</c:v>
                </c:pt>
                <c:pt idx="88">
                  <c:v>23298.5</c:v>
                </c:pt>
                <c:pt idx="89">
                  <c:v>23464.5</c:v>
                </c:pt>
                <c:pt idx="90">
                  <c:v>23584.5</c:v>
                </c:pt>
                <c:pt idx="91">
                  <c:v>23586.5</c:v>
                </c:pt>
                <c:pt idx="92">
                  <c:v>24072.5</c:v>
                </c:pt>
                <c:pt idx="93">
                  <c:v>24347.5</c:v>
                </c:pt>
                <c:pt idx="94">
                  <c:v>24355.5</c:v>
                </c:pt>
                <c:pt idx="95">
                  <c:v>24355.5</c:v>
                </c:pt>
                <c:pt idx="96">
                  <c:v>24355.5</c:v>
                </c:pt>
                <c:pt idx="97">
                  <c:v>24355.5</c:v>
                </c:pt>
                <c:pt idx="98">
                  <c:v>24639</c:v>
                </c:pt>
                <c:pt idx="99">
                  <c:v>24639</c:v>
                </c:pt>
                <c:pt idx="100">
                  <c:v>24649.5</c:v>
                </c:pt>
                <c:pt idx="101">
                  <c:v>24876.5</c:v>
                </c:pt>
                <c:pt idx="102">
                  <c:v>24887.5</c:v>
                </c:pt>
                <c:pt idx="103">
                  <c:v>24933.5</c:v>
                </c:pt>
                <c:pt idx="104">
                  <c:v>24934</c:v>
                </c:pt>
                <c:pt idx="105">
                  <c:v>24934.5</c:v>
                </c:pt>
                <c:pt idx="106">
                  <c:v>24935</c:v>
                </c:pt>
                <c:pt idx="107">
                  <c:v>25342.5</c:v>
                </c:pt>
                <c:pt idx="108">
                  <c:v>25411.5</c:v>
                </c:pt>
                <c:pt idx="109">
                  <c:v>25412.5</c:v>
                </c:pt>
                <c:pt idx="110">
                  <c:v>25669.5</c:v>
                </c:pt>
                <c:pt idx="111">
                  <c:v>25702.5</c:v>
                </c:pt>
                <c:pt idx="112">
                  <c:v>25930.5</c:v>
                </c:pt>
                <c:pt idx="113">
                  <c:v>25930.5</c:v>
                </c:pt>
                <c:pt idx="114">
                  <c:v>25961.5</c:v>
                </c:pt>
                <c:pt idx="115">
                  <c:v>26163.5</c:v>
                </c:pt>
                <c:pt idx="116">
                  <c:v>26191</c:v>
                </c:pt>
                <c:pt idx="117">
                  <c:v>26228.5</c:v>
                </c:pt>
                <c:pt idx="118">
                  <c:v>26422.5</c:v>
                </c:pt>
                <c:pt idx="119">
                  <c:v>26458.5</c:v>
                </c:pt>
                <c:pt idx="120">
                  <c:v>26506.5</c:v>
                </c:pt>
                <c:pt idx="121">
                  <c:v>26506.5</c:v>
                </c:pt>
                <c:pt idx="122">
                  <c:v>26724.5</c:v>
                </c:pt>
                <c:pt idx="123">
                  <c:v>26735.5</c:v>
                </c:pt>
                <c:pt idx="124">
                  <c:v>26743.5</c:v>
                </c:pt>
                <c:pt idx="125">
                  <c:v>26754.5</c:v>
                </c:pt>
                <c:pt idx="126">
                  <c:v>26762.5</c:v>
                </c:pt>
                <c:pt idx="127">
                  <c:v>26940.5</c:v>
                </c:pt>
                <c:pt idx="128">
                  <c:v>26940.5</c:v>
                </c:pt>
                <c:pt idx="129">
                  <c:v>26970.5</c:v>
                </c:pt>
                <c:pt idx="130">
                  <c:v>27021.5</c:v>
                </c:pt>
                <c:pt idx="131">
                  <c:v>27303.5</c:v>
                </c:pt>
                <c:pt idx="132">
                  <c:v>27493.5</c:v>
                </c:pt>
                <c:pt idx="133">
                  <c:v>27493.5</c:v>
                </c:pt>
                <c:pt idx="134">
                  <c:v>27493.5</c:v>
                </c:pt>
                <c:pt idx="135">
                  <c:v>27493.5</c:v>
                </c:pt>
                <c:pt idx="136">
                  <c:v>27531.5</c:v>
                </c:pt>
                <c:pt idx="137">
                  <c:v>27535.5</c:v>
                </c:pt>
                <c:pt idx="138">
                  <c:v>27550.5</c:v>
                </c:pt>
                <c:pt idx="139">
                  <c:v>27550.5</c:v>
                </c:pt>
                <c:pt idx="140">
                  <c:v>27822.5</c:v>
                </c:pt>
                <c:pt idx="141">
                  <c:v>27822.5</c:v>
                </c:pt>
                <c:pt idx="142">
                  <c:v>28081.5</c:v>
                </c:pt>
                <c:pt idx="143">
                  <c:v>28311.5</c:v>
                </c:pt>
                <c:pt idx="144">
                  <c:v>28327.5</c:v>
                </c:pt>
                <c:pt idx="145">
                  <c:v>28570.5</c:v>
                </c:pt>
                <c:pt idx="146">
                  <c:v>28642.5</c:v>
                </c:pt>
                <c:pt idx="147">
                  <c:v>28659.5</c:v>
                </c:pt>
                <c:pt idx="148">
                  <c:v>28867.5</c:v>
                </c:pt>
                <c:pt idx="149">
                  <c:v>29131.5</c:v>
                </c:pt>
                <c:pt idx="150">
                  <c:v>29374.5</c:v>
                </c:pt>
                <c:pt idx="151">
                  <c:v>29466.5</c:v>
                </c:pt>
                <c:pt idx="152">
                  <c:v>29466.5</c:v>
                </c:pt>
                <c:pt idx="153">
                  <c:v>29619.5</c:v>
                </c:pt>
                <c:pt idx="154">
                  <c:v>29638.5</c:v>
                </c:pt>
                <c:pt idx="155">
                  <c:v>29708.5</c:v>
                </c:pt>
              </c:numCache>
            </c:numRef>
          </c:xVal>
          <c:yVal>
            <c:numRef>
              <c:f>Active!$K$21:$K$986</c:f>
              <c:numCache>
                <c:formatCode>General</c:formatCode>
                <c:ptCount val="966"/>
                <c:pt idx="95">
                  <c:v>-0.80576532182749361</c:v>
                </c:pt>
                <c:pt idx="97">
                  <c:v>-0.80023532182531198</c:v>
                </c:pt>
                <c:pt idx="98">
                  <c:v>-0.79519196749606635</c:v>
                </c:pt>
                <c:pt idx="99">
                  <c:v>-0.79515196749707684</c:v>
                </c:pt>
                <c:pt idx="101">
                  <c:v>-0.80076349606679287</c:v>
                </c:pt>
                <c:pt idx="102">
                  <c:v>-0.80043754580401583</c:v>
                </c:pt>
                <c:pt idx="103">
                  <c:v>-0.80129266292351531</c:v>
                </c:pt>
                <c:pt idx="104">
                  <c:v>-0.81043239244900178</c:v>
                </c:pt>
                <c:pt idx="105">
                  <c:v>-0.79887212198082125</c:v>
                </c:pt>
                <c:pt idx="106">
                  <c:v>-0.79071185151406098</c:v>
                </c:pt>
                <c:pt idx="108">
                  <c:v>-0.80437409724254394</c:v>
                </c:pt>
                <c:pt idx="110">
                  <c:v>-0.80517453669017414</c:v>
                </c:pt>
                <c:pt idx="111">
                  <c:v>-0.80429668593569659</c:v>
                </c:pt>
                <c:pt idx="112">
                  <c:v>-0.80581335334136384</c:v>
                </c:pt>
                <c:pt idx="113">
                  <c:v>-0.80574335334677016</c:v>
                </c:pt>
                <c:pt idx="114">
                  <c:v>-0.8070765844458947</c:v>
                </c:pt>
                <c:pt idx="115">
                  <c:v>-0.80172731610946357</c:v>
                </c:pt>
                <c:pt idx="117">
                  <c:v>-0.80659215550258523</c:v>
                </c:pt>
                <c:pt idx="118">
                  <c:v>-0.80310721462592483</c:v>
                </c:pt>
                <c:pt idx="119">
                  <c:v>-0.8032677410665201</c:v>
                </c:pt>
                <c:pt idx="120">
                  <c:v>-0.80118177631084109</c:v>
                </c:pt>
                <c:pt idx="121">
                  <c:v>-0.80098177631589351</c:v>
                </c:pt>
                <c:pt idx="122">
                  <c:v>-0.80650385304761585</c:v>
                </c:pt>
                <c:pt idx="123">
                  <c:v>-0.80837790280202171</c:v>
                </c:pt>
                <c:pt idx="124">
                  <c:v>-0.80711357533436967</c:v>
                </c:pt>
                <c:pt idx="125">
                  <c:v>-0.80858762508432847</c:v>
                </c:pt>
                <c:pt idx="126">
                  <c:v>-0.80702329761697911</c:v>
                </c:pt>
                <c:pt idx="127">
                  <c:v>-0.79946701166045386</c:v>
                </c:pt>
                <c:pt idx="128">
                  <c:v>-0.79946701166045386</c:v>
                </c:pt>
                <c:pt idx="129">
                  <c:v>-0.80125078369746916</c:v>
                </c:pt>
                <c:pt idx="130">
                  <c:v>-0.80370319614303298</c:v>
                </c:pt>
                <c:pt idx="131">
                  <c:v>-0.80091065321903443</c:v>
                </c:pt>
                <c:pt idx="132">
                  <c:v>-0.80610787605837686</c:v>
                </c:pt>
                <c:pt idx="133">
                  <c:v>-0.80610787605837686</c:v>
                </c:pt>
                <c:pt idx="134">
                  <c:v>-0.80600787606090307</c:v>
                </c:pt>
                <c:pt idx="135">
                  <c:v>-0.80600787606090307</c:v>
                </c:pt>
                <c:pt idx="136">
                  <c:v>-0.80682732062996365</c:v>
                </c:pt>
                <c:pt idx="137">
                  <c:v>-0.80604515691084089</c:v>
                </c:pt>
                <c:pt idx="138">
                  <c:v>-0.80483704291691538</c:v>
                </c:pt>
                <c:pt idx="139">
                  <c:v>-0.80483704291691538</c:v>
                </c:pt>
                <c:pt idx="141">
                  <c:v>-0.80254990932007786</c:v>
                </c:pt>
                <c:pt idx="142">
                  <c:v>-0.80382980783178937</c:v>
                </c:pt>
                <c:pt idx="143">
                  <c:v>-0.8110053933924064</c:v>
                </c:pt>
                <c:pt idx="144">
                  <c:v>-0.81047673847933766</c:v>
                </c:pt>
                <c:pt idx="145">
                  <c:v>-0.80838529190805275</c:v>
                </c:pt>
                <c:pt idx="146">
                  <c:v>-0.81217634466884192</c:v>
                </c:pt>
                <c:pt idx="147">
                  <c:v>-0.81285714892874239</c:v>
                </c:pt>
                <c:pt idx="148">
                  <c:v>-0.80728463500418002</c:v>
                </c:pt>
                <c:pt idx="149">
                  <c:v>-0.8140618288598489</c:v>
                </c:pt>
                <c:pt idx="150">
                  <c:v>-0.81327038228482706</c:v>
                </c:pt>
                <c:pt idx="151">
                  <c:v>-0.81898061651008902</c:v>
                </c:pt>
                <c:pt idx="152">
                  <c:v>-0.81708061650715536</c:v>
                </c:pt>
                <c:pt idx="153">
                  <c:v>-0.80813785385544179</c:v>
                </c:pt>
                <c:pt idx="154">
                  <c:v>-0.81134757614199771</c:v>
                </c:pt>
                <c:pt idx="155">
                  <c:v>-0.8124097108739079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A2A-4F9C-B283-17830C763F97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Active!$D$21:$D$85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61">
                    <c:v>0</c:v>
                  </c:pt>
                </c:numCache>
              </c:numRef>
            </c:plus>
            <c:minus>
              <c:numRef>
                <c:f>Active!$D$21:$D$85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6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-477</c:v>
                </c:pt>
                <c:pt idx="1">
                  <c:v>-463</c:v>
                </c:pt>
                <c:pt idx="2">
                  <c:v>-270</c:v>
                </c:pt>
                <c:pt idx="3">
                  <c:v>-240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38</c:v>
                </c:pt>
                <c:pt idx="9">
                  <c:v>49</c:v>
                </c:pt>
                <c:pt idx="10">
                  <c:v>60</c:v>
                </c:pt>
                <c:pt idx="11">
                  <c:v>63</c:v>
                </c:pt>
                <c:pt idx="12">
                  <c:v>71</c:v>
                </c:pt>
                <c:pt idx="13">
                  <c:v>6703</c:v>
                </c:pt>
                <c:pt idx="14">
                  <c:v>7172</c:v>
                </c:pt>
                <c:pt idx="15">
                  <c:v>7180</c:v>
                </c:pt>
                <c:pt idx="16">
                  <c:v>7218</c:v>
                </c:pt>
                <c:pt idx="17">
                  <c:v>7278</c:v>
                </c:pt>
                <c:pt idx="18">
                  <c:v>7412</c:v>
                </c:pt>
                <c:pt idx="19">
                  <c:v>7461</c:v>
                </c:pt>
                <c:pt idx="20">
                  <c:v>7477</c:v>
                </c:pt>
                <c:pt idx="21">
                  <c:v>7682</c:v>
                </c:pt>
                <c:pt idx="22">
                  <c:v>7717</c:v>
                </c:pt>
                <c:pt idx="23">
                  <c:v>7761</c:v>
                </c:pt>
                <c:pt idx="24">
                  <c:v>8341</c:v>
                </c:pt>
                <c:pt idx="25">
                  <c:v>8616</c:v>
                </c:pt>
                <c:pt idx="26">
                  <c:v>12340.5</c:v>
                </c:pt>
                <c:pt idx="27">
                  <c:v>12356</c:v>
                </c:pt>
                <c:pt idx="28">
                  <c:v>12623</c:v>
                </c:pt>
                <c:pt idx="29">
                  <c:v>13297</c:v>
                </c:pt>
                <c:pt idx="30">
                  <c:v>13422</c:v>
                </c:pt>
                <c:pt idx="31">
                  <c:v>13438</c:v>
                </c:pt>
                <c:pt idx="32">
                  <c:v>13656</c:v>
                </c:pt>
                <c:pt idx="33">
                  <c:v>14245</c:v>
                </c:pt>
                <c:pt idx="34">
                  <c:v>14245</c:v>
                </c:pt>
                <c:pt idx="35">
                  <c:v>15284.5</c:v>
                </c:pt>
                <c:pt idx="36">
                  <c:v>15303.5</c:v>
                </c:pt>
                <c:pt idx="37">
                  <c:v>16099.5</c:v>
                </c:pt>
                <c:pt idx="38">
                  <c:v>16316.5</c:v>
                </c:pt>
                <c:pt idx="39">
                  <c:v>16319.5</c:v>
                </c:pt>
                <c:pt idx="40">
                  <c:v>16338.5</c:v>
                </c:pt>
                <c:pt idx="41">
                  <c:v>16616.5</c:v>
                </c:pt>
                <c:pt idx="42">
                  <c:v>16856.5</c:v>
                </c:pt>
                <c:pt idx="43">
                  <c:v>17115.5</c:v>
                </c:pt>
                <c:pt idx="44">
                  <c:v>17415.5</c:v>
                </c:pt>
                <c:pt idx="45">
                  <c:v>17443.5</c:v>
                </c:pt>
                <c:pt idx="46">
                  <c:v>17958.5</c:v>
                </c:pt>
                <c:pt idx="47">
                  <c:v>18182.5</c:v>
                </c:pt>
                <c:pt idx="48">
                  <c:v>18705.5</c:v>
                </c:pt>
                <c:pt idx="49">
                  <c:v>18723.5</c:v>
                </c:pt>
                <c:pt idx="50">
                  <c:v>18732.5</c:v>
                </c:pt>
                <c:pt idx="51">
                  <c:v>18958.5</c:v>
                </c:pt>
                <c:pt idx="52">
                  <c:v>18958.5</c:v>
                </c:pt>
                <c:pt idx="53">
                  <c:v>18958.5</c:v>
                </c:pt>
                <c:pt idx="54">
                  <c:v>18969.5</c:v>
                </c:pt>
                <c:pt idx="55">
                  <c:v>18969.5</c:v>
                </c:pt>
                <c:pt idx="56">
                  <c:v>18991.5</c:v>
                </c:pt>
                <c:pt idx="57">
                  <c:v>19015.5</c:v>
                </c:pt>
                <c:pt idx="58">
                  <c:v>19015.5</c:v>
                </c:pt>
                <c:pt idx="59">
                  <c:v>19015.5</c:v>
                </c:pt>
                <c:pt idx="60">
                  <c:v>19043.5</c:v>
                </c:pt>
                <c:pt idx="61">
                  <c:v>19272.5</c:v>
                </c:pt>
                <c:pt idx="62">
                  <c:v>19476.5</c:v>
                </c:pt>
                <c:pt idx="63">
                  <c:v>19476.5</c:v>
                </c:pt>
                <c:pt idx="64">
                  <c:v>19490.5</c:v>
                </c:pt>
                <c:pt idx="65">
                  <c:v>19550.5</c:v>
                </c:pt>
                <c:pt idx="66">
                  <c:v>19819.5</c:v>
                </c:pt>
                <c:pt idx="67">
                  <c:v>20033.5</c:v>
                </c:pt>
                <c:pt idx="68">
                  <c:v>20046.5</c:v>
                </c:pt>
                <c:pt idx="69">
                  <c:v>20054.5</c:v>
                </c:pt>
                <c:pt idx="70">
                  <c:v>20076.5</c:v>
                </c:pt>
                <c:pt idx="71">
                  <c:v>20294.5</c:v>
                </c:pt>
                <c:pt idx="72">
                  <c:v>20612.5</c:v>
                </c:pt>
                <c:pt idx="73">
                  <c:v>21160.5</c:v>
                </c:pt>
                <c:pt idx="74">
                  <c:v>21171.5</c:v>
                </c:pt>
                <c:pt idx="75">
                  <c:v>21171.5</c:v>
                </c:pt>
                <c:pt idx="76">
                  <c:v>21392.5</c:v>
                </c:pt>
                <c:pt idx="77">
                  <c:v>22439.5</c:v>
                </c:pt>
                <c:pt idx="78">
                  <c:v>22469.5</c:v>
                </c:pt>
                <c:pt idx="79">
                  <c:v>22523.5</c:v>
                </c:pt>
                <c:pt idx="80">
                  <c:v>22649.5</c:v>
                </c:pt>
                <c:pt idx="81">
                  <c:v>22760.5</c:v>
                </c:pt>
                <c:pt idx="82">
                  <c:v>22779.5</c:v>
                </c:pt>
                <c:pt idx="83">
                  <c:v>23016.5</c:v>
                </c:pt>
                <c:pt idx="84">
                  <c:v>23017.5</c:v>
                </c:pt>
                <c:pt idx="85">
                  <c:v>23057.5</c:v>
                </c:pt>
                <c:pt idx="86">
                  <c:v>23278.5</c:v>
                </c:pt>
                <c:pt idx="87">
                  <c:v>23286.5</c:v>
                </c:pt>
                <c:pt idx="88">
                  <c:v>23298.5</c:v>
                </c:pt>
                <c:pt idx="89">
                  <c:v>23464.5</c:v>
                </c:pt>
                <c:pt idx="90">
                  <c:v>23584.5</c:v>
                </c:pt>
                <c:pt idx="91">
                  <c:v>23586.5</c:v>
                </c:pt>
                <c:pt idx="92">
                  <c:v>24072.5</c:v>
                </c:pt>
                <c:pt idx="93">
                  <c:v>24347.5</c:v>
                </c:pt>
                <c:pt idx="94">
                  <c:v>24355.5</c:v>
                </c:pt>
                <c:pt idx="95">
                  <c:v>24355.5</c:v>
                </c:pt>
                <c:pt idx="96">
                  <c:v>24355.5</c:v>
                </c:pt>
                <c:pt idx="97">
                  <c:v>24355.5</c:v>
                </c:pt>
                <c:pt idx="98">
                  <c:v>24639</c:v>
                </c:pt>
                <c:pt idx="99">
                  <c:v>24639</c:v>
                </c:pt>
                <c:pt idx="100">
                  <c:v>24649.5</c:v>
                </c:pt>
                <c:pt idx="101">
                  <c:v>24876.5</c:v>
                </c:pt>
                <c:pt idx="102">
                  <c:v>24887.5</c:v>
                </c:pt>
                <c:pt idx="103">
                  <c:v>24933.5</c:v>
                </c:pt>
                <c:pt idx="104">
                  <c:v>24934</c:v>
                </c:pt>
                <c:pt idx="105">
                  <c:v>24934.5</c:v>
                </c:pt>
                <c:pt idx="106">
                  <c:v>24935</c:v>
                </c:pt>
                <c:pt idx="107">
                  <c:v>25342.5</c:v>
                </c:pt>
                <c:pt idx="108">
                  <c:v>25411.5</c:v>
                </c:pt>
                <c:pt idx="109">
                  <c:v>25412.5</c:v>
                </c:pt>
                <c:pt idx="110">
                  <c:v>25669.5</c:v>
                </c:pt>
                <c:pt idx="111">
                  <c:v>25702.5</c:v>
                </c:pt>
                <c:pt idx="112">
                  <c:v>25930.5</c:v>
                </c:pt>
                <c:pt idx="113">
                  <c:v>25930.5</c:v>
                </c:pt>
                <c:pt idx="114">
                  <c:v>25961.5</c:v>
                </c:pt>
                <c:pt idx="115">
                  <c:v>26163.5</c:v>
                </c:pt>
                <c:pt idx="116">
                  <c:v>26191</c:v>
                </c:pt>
                <c:pt idx="117">
                  <c:v>26228.5</c:v>
                </c:pt>
                <c:pt idx="118">
                  <c:v>26422.5</c:v>
                </c:pt>
                <c:pt idx="119">
                  <c:v>26458.5</c:v>
                </c:pt>
                <c:pt idx="120">
                  <c:v>26506.5</c:v>
                </c:pt>
                <c:pt idx="121">
                  <c:v>26506.5</c:v>
                </c:pt>
                <c:pt idx="122">
                  <c:v>26724.5</c:v>
                </c:pt>
                <c:pt idx="123">
                  <c:v>26735.5</c:v>
                </c:pt>
                <c:pt idx="124">
                  <c:v>26743.5</c:v>
                </c:pt>
                <c:pt idx="125">
                  <c:v>26754.5</c:v>
                </c:pt>
                <c:pt idx="126">
                  <c:v>26762.5</c:v>
                </c:pt>
                <c:pt idx="127">
                  <c:v>26940.5</c:v>
                </c:pt>
                <c:pt idx="128">
                  <c:v>26940.5</c:v>
                </c:pt>
                <c:pt idx="129">
                  <c:v>26970.5</c:v>
                </c:pt>
                <c:pt idx="130">
                  <c:v>27021.5</c:v>
                </c:pt>
                <c:pt idx="131">
                  <c:v>27303.5</c:v>
                </c:pt>
                <c:pt idx="132">
                  <c:v>27493.5</c:v>
                </c:pt>
                <c:pt idx="133">
                  <c:v>27493.5</c:v>
                </c:pt>
                <c:pt idx="134">
                  <c:v>27493.5</c:v>
                </c:pt>
                <c:pt idx="135">
                  <c:v>27493.5</c:v>
                </c:pt>
                <c:pt idx="136">
                  <c:v>27531.5</c:v>
                </c:pt>
                <c:pt idx="137">
                  <c:v>27535.5</c:v>
                </c:pt>
                <c:pt idx="138">
                  <c:v>27550.5</c:v>
                </c:pt>
                <c:pt idx="139">
                  <c:v>27550.5</c:v>
                </c:pt>
                <c:pt idx="140">
                  <c:v>27822.5</c:v>
                </c:pt>
                <c:pt idx="141">
                  <c:v>27822.5</c:v>
                </c:pt>
                <c:pt idx="142">
                  <c:v>28081.5</c:v>
                </c:pt>
                <c:pt idx="143">
                  <c:v>28311.5</c:v>
                </c:pt>
                <c:pt idx="144">
                  <c:v>28327.5</c:v>
                </c:pt>
                <c:pt idx="145">
                  <c:v>28570.5</c:v>
                </c:pt>
                <c:pt idx="146">
                  <c:v>28642.5</c:v>
                </c:pt>
                <c:pt idx="147">
                  <c:v>28659.5</c:v>
                </c:pt>
                <c:pt idx="148">
                  <c:v>28867.5</c:v>
                </c:pt>
                <c:pt idx="149">
                  <c:v>29131.5</c:v>
                </c:pt>
                <c:pt idx="150">
                  <c:v>29374.5</c:v>
                </c:pt>
                <c:pt idx="151">
                  <c:v>29466.5</c:v>
                </c:pt>
                <c:pt idx="152">
                  <c:v>29466.5</c:v>
                </c:pt>
                <c:pt idx="153">
                  <c:v>29619.5</c:v>
                </c:pt>
                <c:pt idx="154">
                  <c:v>29638.5</c:v>
                </c:pt>
                <c:pt idx="155">
                  <c:v>29708.5</c:v>
                </c:pt>
              </c:numCache>
            </c:numRef>
          </c:xVal>
          <c:yVal>
            <c:numRef>
              <c:f>Active!$L$21:$L$986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A2A-4F9C-B283-17830C763F97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Active!$D$21:$D$85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61">
                    <c:v>0</c:v>
                  </c:pt>
                </c:numCache>
              </c:numRef>
            </c:plus>
            <c:minus>
              <c:numRef>
                <c:f>Active!$D$21:$D$85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6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-477</c:v>
                </c:pt>
                <c:pt idx="1">
                  <c:v>-463</c:v>
                </c:pt>
                <c:pt idx="2">
                  <c:v>-270</c:v>
                </c:pt>
                <c:pt idx="3">
                  <c:v>-240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38</c:v>
                </c:pt>
                <c:pt idx="9">
                  <c:v>49</c:v>
                </c:pt>
                <c:pt idx="10">
                  <c:v>60</c:v>
                </c:pt>
                <c:pt idx="11">
                  <c:v>63</c:v>
                </c:pt>
                <c:pt idx="12">
                  <c:v>71</c:v>
                </c:pt>
                <c:pt idx="13">
                  <c:v>6703</c:v>
                </c:pt>
                <c:pt idx="14">
                  <c:v>7172</c:v>
                </c:pt>
                <c:pt idx="15">
                  <c:v>7180</c:v>
                </c:pt>
                <c:pt idx="16">
                  <c:v>7218</c:v>
                </c:pt>
                <c:pt idx="17">
                  <c:v>7278</c:v>
                </c:pt>
                <c:pt idx="18">
                  <c:v>7412</c:v>
                </c:pt>
                <c:pt idx="19">
                  <c:v>7461</c:v>
                </c:pt>
                <c:pt idx="20">
                  <c:v>7477</c:v>
                </c:pt>
                <c:pt idx="21">
                  <c:v>7682</c:v>
                </c:pt>
                <c:pt idx="22">
                  <c:v>7717</c:v>
                </c:pt>
                <c:pt idx="23">
                  <c:v>7761</c:v>
                </c:pt>
                <c:pt idx="24">
                  <c:v>8341</c:v>
                </c:pt>
                <c:pt idx="25">
                  <c:v>8616</c:v>
                </c:pt>
                <c:pt idx="26">
                  <c:v>12340.5</c:v>
                </c:pt>
                <c:pt idx="27">
                  <c:v>12356</c:v>
                </c:pt>
                <c:pt idx="28">
                  <c:v>12623</c:v>
                </c:pt>
                <c:pt idx="29">
                  <c:v>13297</c:v>
                </c:pt>
                <c:pt idx="30">
                  <c:v>13422</c:v>
                </c:pt>
                <c:pt idx="31">
                  <c:v>13438</c:v>
                </c:pt>
                <c:pt idx="32">
                  <c:v>13656</c:v>
                </c:pt>
                <c:pt idx="33">
                  <c:v>14245</c:v>
                </c:pt>
                <c:pt idx="34">
                  <c:v>14245</c:v>
                </c:pt>
                <c:pt idx="35">
                  <c:v>15284.5</c:v>
                </c:pt>
                <c:pt idx="36">
                  <c:v>15303.5</c:v>
                </c:pt>
                <c:pt idx="37">
                  <c:v>16099.5</c:v>
                </c:pt>
                <c:pt idx="38">
                  <c:v>16316.5</c:v>
                </c:pt>
                <c:pt idx="39">
                  <c:v>16319.5</c:v>
                </c:pt>
                <c:pt idx="40">
                  <c:v>16338.5</c:v>
                </c:pt>
                <c:pt idx="41">
                  <c:v>16616.5</c:v>
                </c:pt>
                <c:pt idx="42">
                  <c:v>16856.5</c:v>
                </c:pt>
                <c:pt idx="43">
                  <c:v>17115.5</c:v>
                </c:pt>
                <c:pt idx="44">
                  <c:v>17415.5</c:v>
                </c:pt>
                <c:pt idx="45">
                  <c:v>17443.5</c:v>
                </c:pt>
                <c:pt idx="46">
                  <c:v>17958.5</c:v>
                </c:pt>
                <c:pt idx="47">
                  <c:v>18182.5</c:v>
                </c:pt>
                <c:pt idx="48">
                  <c:v>18705.5</c:v>
                </c:pt>
                <c:pt idx="49">
                  <c:v>18723.5</c:v>
                </c:pt>
                <c:pt idx="50">
                  <c:v>18732.5</c:v>
                </c:pt>
                <c:pt idx="51">
                  <c:v>18958.5</c:v>
                </c:pt>
                <c:pt idx="52">
                  <c:v>18958.5</c:v>
                </c:pt>
                <c:pt idx="53">
                  <c:v>18958.5</c:v>
                </c:pt>
                <c:pt idx="54">
                  <c:v>18969.5</c:v>
                </c:pt>
                <c:pt idx="55">
                  <c:v>18969.5</c:v>
                </c:pt>
                <c:pt idx="56">
                  <c:v>18991.5</c:v>
                </c:pt>
                <c:pt idx="57">
                  <c:v>19015.5</c:v>
                </c:pt>
                <c:pt idx="58">
                  <c:v>19015.5</c:v>
                </c:pt>
                <c:pt idx="59">
                  <c:v>19015.5</c:v>
                </c:pt>
                <c:pt idx="60">
                  <c:v>19043.5</c:v>
                </c:pt>
                <c:pt idx="61">
                  <c:v>19272.5</c:v>
                </c:pt>
                <c:pt idx="62">
                  <c:v>19476.5</c:v>
                </c:pt>
                <c:pt idx="63">
                  <c:v>19476.5</c:v>
                </c:pt>
                <c:pt idx="64">
                  <c:v>19490.5</c:v>
                </c:pt>
                <c:pt idx="65">
                  <c:v>19550.5</c:v>
                </c:pt>
                <c:pt idx="66">
                  <c:v>19819.5</c:v>
                </c:pt>
                <c:pt idx="67">
                  <c:v>20033.5</c:v>
                </c:pt>
                <c:pt idx="68">
                  <c:v>20046.5</c:v>
                </c:pt>
                <c:pt idx="69">
                  <c:v>20054.5</c:v>
                </c:pt>
                <c:pt idx="70">
                  <c:v>20076.5</c:v>
                </c:pt>
                <c:pt idx="71">
                  <c:v>20294.5</c:v>
                </c:pt>
                <c:pt idx="72">
                  <c:v>20612.5</c:v>
                </c:pt>
                <c:pt idx="73">
                  <c:v>21160.5</c:v>
                </c:pt>
                <c:pt idx="74">
                  <c:v>21171.5</c:v>
                </c:pt>
                <c:pt idx="75">
                  <c:v>21171.5</c:v>
                </c:pt>
                <c:pt idx="76">
                  <c:v>21392.5</c:v>
                </c:pt>
                <c:pt idx="77">
                  <c:v>22439.5</c:v>
                </c:pt>
                <c:pt idx="78">
                  <c:v>22469.5</c:v>
                </c:pt>
                <c:pt idx="79">
                  <c:v>22523.5</c:v>
                </c:pt>
                <c:pt idx="80">
                  <c:v>22649.5</c:v>
                </c:pt>
                <c:pt idx="81">
                  <c:v>22760.5</c:v>
                </c:pt>
                <c:pt idx="82">
                  <c:v>22779.5</c:v>
                </c:pt>
                <c:pt idx="83">
                  <c:v>23016.5</c:v>
                </c:pt>
                <c:pt idx="84">
                  <c:v>23017.5</c:v>
                </c:pt>
                <c:pt idx="85">
                  <c:v>23057.5</c:v>
                </c:pt>
                <c:pt idx="86">
                  <c:v>23278.5</c:v>
                </c:pt>
                <c:pt idx="87">
                  <c:v>23286.5</c:v>
                </c:pt>
                <c:pt idx="88">
                  <c:v>23298.5</c:v>
                </c:pt>
                <c:pt idx="89">
                  <c:v>23464.5</c:v>
                </c:pt>
                <c:pt idx="90">
                  <c:v>23584.5</c:v>
                </c:pt>
                <c:pt idx="91">
                  <c:v>23586.5</c:v>
                </c:pt>
                <c:pt idx="92">
                  <c:v>24072.5</c:v>
                </c:pt>
                <c:pt idx="93">
                  <c:v>24347.5</c:v>
                </c:pt>
                <c:pt idx="94">
                  <c:v>24355.5</c:v>
                </c:pt>
                <c:pt idx="95">
                  <c:v>24355.5</c:v>
                </c:pt>
                <c:pt idx="96">
                  <c:v>24355.5</c:v>
                </c:pt>
                <c:pt idx="97">
                  <c:v>24355.5</c:v>
                </c:pt>
                <c:pt idx="98">
                  <c:v>24639</c:v>
                </c:pt>
                <c:pt idx="99">
                  <c:v>24639</c:v>
                </c:pt>
                <c:pt idx="100">
                  <c:v>24649.5</c:v>
                </c:pt>
                <c:pt idx="101">
                  <c:v>24876.5</c:v>
                </c:pt>
                <c:pt idx="102">
                  <c:v>24887.5</c:v>
                </c:pt>
                <c:pt idx="103">
                  <c:v>24933.5</c:v>
                </c:pt>
                <c:pt idx="104">
                  <c:v>24934</c:v>
                </c:pt>
                <c:pt idx="105">
                  <c:v>24934.5</c:v>
                </c:pt>
                <c:pt idx="106">
                  <c:v>24935</c:v>
                </c:pt>
                <c:pt idx="107">
                  <c:v>25342.5</c:v>
                </c:pt>
                <c:pt idx="108">
                  <c:v>25411.5</c:v>
                </c:pt>
                <c:pt idx="109">
                  <c:v>25412.5</c:v>
                </c:pt>
                <c:pt idx="110">
                  <c:v>25669.5</c:v>
                </c:pt>
                <c:pt idx="111">
                  <c:v>25702.5</c:v>
                </c:pt>
                <c:pt idx="112">
                  <c:v>25930.5</c:v>
                </c:pt>
                <c:pt idx="113">
                  <c:v>25930.5</c:v>
                </c:pt>
                <c:pt idx="114">
                  <c:v>25961.5</c:v>
                </c:pt>
                <c:pt idx="115">
                  <c:v>26163.5</c:v>
                </c:pt>
                <c:pt idx="116">
                  <c:v>26191</c:v>
                </c:pt>
                <c:pt idx="117">
                  <c:v>26228.5</c:v>
                </c:pt>
                <c:pt idx="118">
                  <c:v>26422.5</c:v>
                </c:pt>
                <c:pt idx="119">
                  <c:v>26458.5</c:v>
                </c:pt>
                <c:pt idx="120">
                  <c:v>26506.5</c:v>
                </c:pt>
                <c:pt idx="121">
                  <c:v>26506.5</c:v>
                </c:pt>
                <c:pt idx="122">
                  <c:v>26724.5</c:v>
                </c:pt>
                <c:pt idx="123">
                  <c:v>26735.5</c:v>
                </c:pt>
                <c:pt idx="124">
                  <c:v>26743.5</c:v>
                </c:pt>
                <c:pt idx="125">
                  <c:v>26754.5</c:v>
                </c:pt>
                <c:pt idx="126">
                  <c:v>26762.5</c:v>
                </c:pt>
                <c:pt idx="127">
                  <c:v>26940.5</c:v>
                </c:pt>
                <c:pt idx="128">
                  <c:v>26940.5</c:v>
                </c:pt>
                <c:pt idx="129">
                  <c:v>26970.5</c:v>
                </c:pt>
                <c:pt idx="130">
                  <c:v>27021.5</c:v>
                </c:pt>
                <c:pt idx="131">
                  <c:v>27303.5</c:v>
                </c:pt>
                <c:pt idx="132">
                  <c:v>27493.5</c:v>
                </c:pt>
                <c:pt idx="133">
                  <c:v>27493.5</c:v>
                </c:pt>
                <c:pt idx="134">
                  <c:v>27493.5</c:v>
                </c:pt>
                <c:pt idx="135">
                  <c:v>27493.5</c:v>
                </c:pt>
                <c:pt idx="136">
                  <c:v>27531.5</c:v>
                </c:pt>
                <c:pt idx="137">
                  <c:v>27535.5</c:v>
                </c:pt>
                <c:pt idx="138">
                  <c:v>27550.5</c:v>
                </c:pt>
                <c:pt idx="139">
                  <c:v>27550.5</c:v>
                </c:pt>
                <c:pt idx="140">
                  <c:v>27822.5</c:v>
                </c:pt>
                <c:pt idx="141">
                  <c:v>27822.5</c:v>
                </c:pt>
                <c:pt idx="142">
                  <c:v>28081.5</c:v>
                </c:pt>
                <c:pt idx="143">
                  <c:v>28311.5</c:v>
                </c:pt>
                <c:pt idx="144">
                  <c:v>28327.5</c:v>
                </c:pt>
                <c:pt idx="145">
                  <c:v>28570.5</c:v>
                </c:pt>
                <c:pt idx="146">
                  <c:v>28642.5</c:v>
                </c:pt>
                <c:pt idx="147">
                  <c:v>28659.5</c:v>
                </c:pt>
                <c:pt idx="148">
                  <c:v>28867.5</c:v>
                </c:pt>
                <c:pt idx="149">
                  <c:v>29131.5</c:v>
                </c:pt>
                <c:pt idx="150">
                  <c:v>29374.5</c:v>
                </c:pt>
                <c:pt idx="151">
                  <c:v>29466.5</c:v>
                </c:pt>
                <c:pt idx="152">
                  <c:v>29466.5</c:v>
                </c:pt>
                <c:pt idx="153">
                  <c:v>29619.5</c:v>
                </c:pt>
                <c:pt idx="154">
                  <c:v>29638.5</c:v>
                </c:pt>
                <c:pt idx="155">
                  <c:v>29708.5</c:v>
                </c:pt>
              </c:numCache>
            </c:numRef>
          </c:xVal>
          <c:yVal>
            <c:numRef>
              <c:f>Active!$M$21:$M$986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A2A-4F9C-B283-17830C763F97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Active!$D$21:$D$85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61">
                    <c:v>0</c:v>
                  </c:pt>
                </c:numCache>
              </c:numRef>
            </c:plus>
            <c:minus>
              <c:numRef>
                <c:f>Active!$D$21:$D$85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6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-477</c:v>
                </c:pt>
                <c:pt idx="1">
                  <c:v>-463</c:v>
                </c:pt>
                <c:pt idx="2">
                  <c:v>-270</c:v>
                </c:pt>
                <c:pt idx="3">
                  <c:v>-240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38</c:v>
                </c:pt>
                <c:pt idx="9">
                  <c:v>49</c:v>
                </c:pt>
                <c:pt idx="10">
                  <c:v>60</c:v>
                </c:pt>
                <c:pt idx="11">
                  <c:v>63</c:v>
                </c:pt>
                <c:pt idx="12">
                  <c:v>71</c:v>
                </c:pt>
                <c:pt idx="13">
                  <c:v>6703</c:v>
                </c:pt>
                <c:pt idx="14">
                  <c:v>7172</c:v>
                </c:pt>
                <c:pt idx="15">
                  <c:v>7180</c:v>
                </c:pt>
                <c:pt idx="16">
                  <c:v>7218</c:v>
                </c:pt>
                <c:pt idx="17">
                  <c:v>7278</c:v>
                </c:pt>
                <c:pt idx="18">
                  <c:v>7412</c:v>
                </c:pt>
                <c:pt idx="19">
                  <c:v>7461</c:v>
                </c:pt>
                <c:pt idx="20">
                  <c:v>7477</c:v>
                </c:pt>
                <c:pt idx="21">
                  <c:v>7682</c:v>
                </c:pt>
                <c:pt idx="22">
                  <c:v>7717</c:v>
                </c:pt>
                <c:pt idx="23">
                  <c:v>7761</c:v>
                </c:pt>
                <c:pt idx="24">
                  <c:v>8341</c:v>
                </c:pt>
                <c:pt idx="25">
                  <c:v>8616</c:v>
                </c:pt>
                <c:pt idx="26">
                  <c:v>12340.5</c:v>
                </c:pt>
                <c:pt idx="27">
                  <c:v>12356</c:v>
                </c:pt>
                <c:pt idx="28">
                  <c:v>12623</c:v>
                </c:pt>
                <c:pt idx="29">
                  <c:v>13297</c:v>
                </c:pt>
                <c:pt idx="30">
                  <c:v>13422</c:v>
                </c:pt>
                <c:pt idx="31">
                  <c:v>13438</c:v>
                </c:pt>
                <c:pt idx="32">
                  <c:v>13656</c:v>
                </c:pt>
                <c:pt idx="33">
                  <c:v>14245</c:v>
                </c:pt>
                <c:pt idx="34">
                  <c:v>14245</c:v>
                </c:pt>
                <c:pt idx="35">
                  <c:v>15284.5</c:v>
                </c:pt>
                <c:pt idx="36">
                  <c:v>15303.5</c:v>
                </c:pt>
                <c:pt idx="37">
                  <c:v>16099.5</c:v>
                </c:pt>
                <c:pt idx="38">
                  <c:v>16316.5</c:v>
                </c:pt>
                <c:pt idx="39">
                  <c:v>16319.5</c:v>
                </c:pt>
                <c:pt idx="40">
                  <c:v>16338.5</c:v>
                </c:pt>
                <c:pt idx="41">
                  <c:v>16616.5</c:v>
                </c:pt>
                <c:pt idx="42">
                  <c:v>16856.5</c:v>
                </c:pt>
                <c:pt idx="43">
                  <c:v>17115.5</c:v>
                </c:pt>
                <c:pt idx="44">
                  <c:v>17415.5</c:v>
                </c:pt>
                <c:pt idx="45">
                  <c:v>17443.5</c:v>
                </c:pt>
                <c:pt idx="46">
                  <c:v>17958.5</c:v>
                </c:pt>
                <c:pt idx="47">
                  <c:v>18182.5</c:v>
                </c:pt>
                <c:pt idx="48">
                  <c:v>18705.5</c:v>
                </c:pt>
                <c:pt idx="49">
                  <c:v>18723.5</c:v>
                </c:pt>
                <c:pt idx="50">
                  <c:v>18732.5</c:v>
                </c:pt>
                <c:pt idx="51">
                  <c:v>18958.5</c:v>
                </c:pt>
                <c:pt idx="52">
                  <c:v>18958.5</c:v>
                </c:pt>
                <c:pt idx="53">
                  <c:v>18958.5</c:v>
                </c:pt>
                <c:pt idx="54">
                  <c:v>18969.5</c:v>
                </c:pt>
                <c:pt idx="55">
                  <c:v>18969.5</c:v>
                </c:pt>
                <c:pt idx="56">
                  <c:v>18991.5</c:v>
                </c:pt>
                <c:pt idx="57">
                  <c:v>19015.5</c:v>
                </c:pt>
                <c:pt idx="58">
                  <c:v>19015.5</c:v>
                </c:pt>
                <c:pt idx="59">
                  <c:v>19015.5</c:v>
                </c:pt>
                <c:pt idx="60">
                  <c:v>19043.5</c:v>
                </c:pt>
                <c:pt idx="61">
                  <c:v>19272.5</c:v>
                </c:pt>
                <c:pt idx="62">
                  <c:v>19476.5</c:v>
                </c:pt>
                <c:pt idx="63">
                  <c:v>19476.5</c:v>
                </c:pt>
                <c:pt idx="64">
                  <c:v>19490.5</c:v>
                </c:pt>
                <c:pt idx="65">
                  <c:v>19550.5</c:v>
                </c:pt>
                <c:pt idx="66">
                  <c:v>19819.5</c:v>
                </c:pt>
                <c:pt idx="67">
                  <c:v>20033.5</c:v>
                </c:pt>
                <c:pt idx="68">
                  <c:v>20046.5</c:v>
                </c:pt>
                <c:pt idx="69">
                  <c:v>20054.5</c:v>
                </c:pt>
                <c:pt idx="70">
                  <c:v>20076.5</c:v>
                </c:pt>
                <c:pt idx="71">
                  <c:v>20294.5</c:v>
                </c:pt>
                <c:pt idx="72">
                  <c:v>20612.5</c:v>
                </c:pt>
                <c:pt idx="73">
                  <c:v>21160.5</c:v>
                </c:pt>
                <c:pt idx="74">
                  <c:v>21171.5</c:v>
                </c:pt>
                <c:pt idx="75">
                  <c:v>21171.5</c:v>
                </c:pt>
                <c:pt idx="76">
                  <c:v>21392.5</c:v>
                </c:pt>
                <c:pt idx="77">
                  <c:v>22439.5</c:v>
                </c:pt>
                <c:pt idx="78">
                  <c:v>22469.5</c:v>
                </c:pt>
                <c:pt idx="79">
                  <c:v>22523.5</c:v>
                </c:pt>
                <c:pt idx="80">
                  <c:v>22649.5</c:v>
                </c:pt>
                <c:pt idx="81">
                  <c:v>22760.5</c:v>
                </c:pt>
                <c:pt idx="82">
                  <c:v>22779.5</c:v>
                </c:pt>
                <c:pt idx="83">
                  <c:v>23016.5</c:v>
                </c:pt>
                <c:pt idx="84">
                  <c:v>23017.5</c:v>
                </c:pt>
                <c:pt idx="85">
                  <c:v>23057.5</c:v>
                </c:pt>
                <c:pt idx="86">
                  <c:v>23278.5</c:v>
                </c:pt>
                <c:pt idx="87">
                  <c:v>23286.5</c:v>
                </c:pt>
                <c:pt idx="88">
                  <c:v>23298.5</c:v>
                </c:pt>
                <c:pt idx="89">
                  <c:v>23464.5</c:v>
                </c:pt>
                <c:pt idx="90">
                  <c:v>23584.5</c:v>
                </c:pt>
                <c:pt idx="91">
                  <c:v>23586.5</c:v>
                </c:pt>
                <c:pt idx="92">
                  <c:v>24072.5</c:v>
                </c:pt>
                <c:pt idx="93">
                  <c:v>24347.5</c:v>
                </c:pt>
                <c:pt idx="94">
                  <c:v>24355.5</c:v>
                </c:pt>
                <c:pt idx="95">
                  <c:v>24355.5</c:v>
                </c:pt>
                <c:pt idx="96">
                  <c:v>24355.5</c:v>
                </c:pt>
                <c:pt idx="97">
                  <c:v>24355.5</c:v>
                </c:pt>
                <c:pt idx="98">
                  <c:v>24639</c:v>
                </c:pt>
                <c:pt idx="99">
                  <c:v>24639</c:v>
                </c:pt>
                <c:pt idx="100">
                  <c:v>24649.5</c:v>
                </c:pt>
                <c:pt idx="101">
                  <c:v>24876.5</c:v>
                </c:pt>
                <c:pt idx="102">
                  <c:v>24887.5</c:v>
                </c:pt>
                <c:pt idx="103">
                  <c:v>24933.5</c:v>
                </c:pt>
                <c:pt idx="104">
                  <c:v>24934</c:v>
                </c:pt>
                <c:pt idx="105">
                  <c:v>24934.5</c:v>
                </c:pt>
                <c:pt idx="106">
                  <c:v>24935</c:v>
                </c:pt>
                <c:pt idx="107">
                  <c:v>25342.5</c:v>
                </c:pt>
                <c:pt idx="108">
                  <c:v>25411.5</c:v>
                </c:pt>
                <c:pt idx="109">
                  <c:v>25412.5</c:v>
                </c:pt>
                <c:pt idx="110">
                  <c:v>25669.5</c:v>
                </c:pt>
                <c:pt idx="111">
                  <c:v>25702.5</c:v>
                </c:pt>
                <c:pt idx="112">
                  <c:v>25930.5</c:v>
                </c:pt>
                <c:pt idx="113">
                  <c:v>25930.5</c:v>
                </c:pt>
                <c:pt idx="114">
                  <c:v>25961.5</c:v>
                </c:pt>
                <c:pt idx="115">
                  <c:v>26163.5</c:v>
                </c:pt>
                <c:pt idx="116">
                  <c:v>26191</c:v>
                </c:pt>
                <c:pt idx="117">
                  <c:v>26228.5</c:v>
                </c:pt>
                <c:pt idx="118">
                  <c:v>26422.5</c:v>
                </c:pt>
                <c:pt idx="119">
                  <c:v>26458.5</c:v>
                </c:pt>
                <c:pt idx="120">
                  <c:v>26506.5</c:v>
                </c:pt>
                <c:pt idx="121">
                  <c:v>26506.5</c:v>
                </c:pt>
                <c:pt idx="122">
                  <c:v>26724.5</c:v>
                </c:pt>
                <c:pt idx="123">
                  <c:v>26735.5</c:v>
                </c:pt>
                <c:pt idx="124">
                  <c:v>26743.5</c:v>
                </c:pt>
                <c:pt idx="125">
                  <c:v>26754.5</c:v>
                </c:pt>
                <c:pt idx="126">
                  <c:v>26762.5</c:v>
                </c:pt>
                <c:pt idx="127">
                  <c:v>26940.5</c:v>
                </c:pt>
                <c:pt idx="128">
                  <c:v>26940.5</c:v>
                </c:pt>
                <c:pt idx="129">
                  <c:v>26970.5</c:v>
                </c:pt>
                <c:pt idx="130">
                  <c:v>27021.5</c:v>
                </c:pt>
                <c:pt idx="131">
                  <c:v>27303.5</c:v>
                </c:pt>
                <c:pt idx="132">
                  <c:v>27493.5</c:v>
                </c:pt>
                <c:pt idx="133">
                  <c:v>27493.5</c:v>
                </c:pt>
                <c:pt idx="134">
                  <c:v>27493.5</c:v>
                </c:pt>
                <c:pt idx="135">
                  <c:v>27493.5</c:v>
                </c:pt>
                <c:pt idx="136">
                  <c:v>27531.5</c:v>
                </c:pt>
                <c:pt idx="137">
                  <c:v>27535.5</c:v>
                </c:pt>
                <c:pt idx="138">
                  <c:v>27550.5</c:v>
                </c:pt>
                <c:pt idx="139">
                  <c:v>27550.5</c:v>
                </c:pt>
                <c:pt idx="140">
                  <c:v>27822.5</c:v>
                </c:pt>
                <c:pt idx="141">
                  <c:v>27822.5</c:v>
                </c:pt>
                <c:pt idx="142">
                  <c:v>28081.5</c:v>
                </c:pt>
                <c:pt idx="143">
                  <c:v>28311.5</c:v>
                </c:pt>
                <c:pt idx="144">
                  <c:v>28327.5</c:v>
                </c:pt>
                <c:pt idx="145">
                  <c:v>28570.5</c:v>
                </c:pt>
                <c:pt idx="146">
                  <c:v>28642.5</c:v>
                </c:pt>
                <c:pt idx="147">
                  <c:v>28659.5</c:v>
                </c:pt>
                <c:pt idx="148">
                  <c:v>28867.5</c:v>
                </c:pt>
                <c:pt idx="149">
                  <c:v>29131.5</c:v>
                </c:pt>
                <c:pt idx="150">
                  <c:v>29374.5</c:v>
                </c:pt>
                <c:pt idx="151">
                  <c:v>29466.5</c:v>
                </c:pt>
                <c:pt idx="152">
                  <c:v>29466.5</c:v>
                </c:pt>
                <c:pt idx="153">
                  <c:v>29619.5</c:v>
                </c:pt>
                <c:pt idx="154">
                  <c:v>29638.5</c:v>
                </c:pt>
                <c:pt idx="155">
                  <c:v>29708.5</c:v>
                </c:pt>
              </c:numCache>
            </c:numRef>
          </c:xVal>
          <c:yVal>
            <c:numRef>
              <c:f>Active!$N$21:$N$986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A2A-4F9C-B283-17830C763F97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Active!$F$21:$F$986</c:f>
              <c:numCache>
                <c:formatCode>General</c:formatCode>
                <c:ptCount val="966"/>
                <c:pt idx="0">
                  <c:v>-477</c:v>
                </c:pt>
                <c:pt idx="1">
                  <c:v>-463</c:v>
                </c:pt>
                <c:pt idx="2">
                  <c:v>-270</c:v>
                </c:pt>
                <c:pt idx="3">
                  <c:v>-240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38</c:v>
                </c:pt>
                <c:pt idx="9">
                  <c:v>49</c:v>
                </c:pt>
                <c:pt idx="10">
                  <c:v>60</c:v>
                </c:pt>
                <c:pt idx="11">
                  <c:v>63</c:v>
                </c:pt>
                <c:pt idx="12">
                  <c:v>71</c:v>
                </c:pt>
                <c:pt idx="13">
                  <c:v>6703</c:v>
                </c:pt>
                <c:pt idx="14">
                  <c:v>7172</c:v>
                </c:pt>
                <c:pt idx="15">
                  <c:v>7180</c:v>
                </c:pt>
                <c:pt idx="16">
                  <c:v>7218</c:v>
                </c:pt>
                <c:pt idx="17">
                  <c:v>7278</c:v>
                </c:pt>
                <c:pt idx="18">
                  <c:v>7412</c:v>
                </c:pt>
                <c:pt idx="19">
                  <c:v>7461</c:v>
                </c:pt>
                <c:pt idx="20">
                  <c:v>7477</c:v>
                </c:pt>
                <c:pt idx="21">
                  <c:v>7682</c:v>
                </c:pt>
                <c:pt idx="22">
                  <c:v>7717</c:v>
                </c:pt>
                <c:pt idx="23">
                  <c:v>7761</c:v>
                </c:pt>
                <c:pt idx="24">
                  <c:v>8341</c:v>
                </c:pt>
                <c:pt idx="25">
                  <c:v>8616</c:v>
                </c:pt>
                <c:pt idx="26">
                  <c:v>12340.5</c:v>
                </c:pt>
                <c:pt idx="27">
                  <c:v>12356</c:v>
                </c:pt>
                <c:pt idx="28">
                  <c:v>12623</c:v>
                </c:pt>
                <c:pt idx="29">
                  <c:v>13297</c:v>
                </c:pt>
                <c:pt idx="30">
                  <c:v>13422</c:v>
                </c:pt>
                <c:pt idx="31">
                  <c:v>13438</c:v>
                </c:pt>
                <c:pt idx="32">
                  <c:v>13656</c:v>
                </c:pt>
                <c:pt idx="33">
                  <c:v>14245</c:v>
                </c:pt>
                <c:pt idx="34">
                  <c:v>14245</c:v>
                </c:pt>
                <c:pt idx="35">
                  <c:v>15284.5</c:v>
                </c:pt>
                <c:pt idx="36">
                  <c:v>15303.5</c:v>
                </c:pt>
                <c:pt idx="37">
                  <c:v>16099.5</c:v>
                </c:pt>
                <c:pt idx="38">
                  <c:v>16316.5</c:v>
                </c:pt>
                <c:pt idx="39">
                  <c:v>16319.5</c:v>
                </c:pt>
                <c:pt idx="40">
                  <c:v>16338.5</c:v>
                </c:pt>
                <c:pt idx="41">
                  <c:v>16616.5</c:v>
                </c:pt>
                <c:pt idx="42">
                  <c:v>16856.5</c:v>
                </c:pt>
                <c:pt idx="43">
                  <c:v>17115.5</c:v>
                </c:pt>
                <c:pt idx="44">
                  <c:v>17415.5</c:v>
                </c:pt>
                <c:pt idx="45">
                  <c:v>17443.5</c:v>
                </c:pt>
                <c:pt idx="46">
                  <c:v>17958.5</c:v>
                </c:pt>
                <c:pt idx="47">
                  <c:v>18182.5</c:v>
                </c:pt>
                <c:pt idx="48">
                  <c:v>18705.5</c:v>
                </c:pt>
                <c:pt idx="49">
                  <c:v>18723.5</c:v>
                </c:pt>
                <c:pt idx="50">
                  <c:v>18732.5</c:v>
                </c:pt>
                <c:pt idx="51">
                  <c:v>18958.5</c:v>
                </c:pt>
                <c:pt idx="52">
                  <c:v>18958.5</c:v>
                </c:pt>
                <c:pt idx="53">
                  <c:v>18958.5</c:v>
                </c:pt>
                <c:pt idx="54">
                  <c:v>18969.5</c:v>
                </c:pt>
                <c:pt idx="55">
                  <c:v>18969.5</c:v>
                </c:pt>
                <c:pt idx="56">
                  <c:v>18991.5</c:v>
                </c:pt>
                <c:pt idx="57">
                  <c:v>19015.5</c:v>
                </c:pt>
                <c:pt idx="58">
                  <c:v>19015.5</c:v>
                </c:pt>
                <c:pt idx="59">
                  <c:v>19015.5</c:v>
                </c:pt>
                <c:pt idx="60">
                  <c:v>19043.5</c:v>
                </c:pt>
                <c:pt idx="61">
                  <c:v>19272.5</c:v>
                </c:pt>
                <c:pt idx="62">
                  <c:v>19476.5</c:v>
                </c:pt>
                <c:pt idx="63">
                  <c:v>19476.5</c:v>
                </c:pt>
                <c:pt idx="64">
                  <c:v>19490.5</c:v>
                </c:pt>
                <c:pt idx="65">
                  <c:v>19550.5</c:v>
                </c:pt>
                <c:pt idx="66">
                  <c:v>19819.5</c:v>
                </c:pt>
                <c:pt idx="67">
                  <c:v>20033.5</c:v>
                </c:pt>
                <c:pt idx="68">
                  <c:v>20046.5</c:v>
                </c:pt>
                <c:pt idx="69">
                  <c:v>20054.5</c:v>
                </c:pt>
                <c:pt idx="70">
                  <c:v>20076.5</c:v>
                </c:pt>
                <c:pt idx="71">
                  <c:v>20294.5</c:v>
                </c:pt>
                <c:pt idx="72">
                  <c:v>20612.5</c:v>
                </c:pt>
                <c:pt idx="73">
                  <c:v>21160.5</c:v>
                </c:pt>
                <c:pt idx="74">
                  <c:v>21171.5</c:v>
                </c:pt>
                <c:pt idx="75">
                  <c:v>21171.5</c:v>
                </c:pt>
                <c:pt idx="76">
                  <c:v>21392.5</c:v>
                </c:pt>
                <c:pt idx="77">
                  <c:v>22439.5</c:v>
                </c:pt>
                <c:pt idx="78">
                  <c:v>22469.5</c:v>
                </c:pt>
                <c:pt idx="79">
                  <c:v>22523.5</c:v>
                </c:pt>
                <c:pt idx="80">
                  <c:v>22649.5</c:v>
                </c:pt>
                <c:pt idx="81">
                  <c:v>22760.5</c:v>
                </c:pt>
                <c:pt idx="82">
                  <c:v>22779.5</c:v>
                </c:pt>
                <c:pt idx="83">
                  <c:v>23016.5</c:v>
                </c:pt>
                <c:pt idx="84">
                  <c:v>23017.5</c:v>
                </c:pt>
                <c:pt idx="85">
                  <c:v>23057.5</c:v>
                </c:pt>
                <c:pt idx="86">
                  <c:v>23278.5</c:v>
                </c:pt>
                <c:pt idx="87">
                  <c:v>23286.5</c:v>
                </c:pt>
                <c:pt idx="88">
                  <c:v>23298.5</c:v>
                </c:pt>
                <c:pt idx="89">
                  <c:v>23464.5</c:v>
                </c:pt>
                <c:pt idx="90">
                  <c:v>23584.5</c:v>
                </c:pt>
                <c:pt idx="91">
                  <c:v>23586.5</c:v>
                </c:pt>
                <c:pt idx="92">
                  <c:v>24072.5</c:v>
                </c:pt>
                <c:pt idx="93">
                  <c:v>24347.5</c:v>
                </c:pt>
                <c:pt idx="94">
                  <c:v>24355.5</c:v>
                </c:pt>
                <c:pt idx="95">
                  <c:v>24355.5</c:v>
                </c:pt>
                <c:pt idx="96">
                  <c:v>24355.5</c:v>
                </c:pt>
                <c:pt idx="97">
                  <c:v>24355.5</c:v>
                </c:pt>
                <c:pt idx="98">
                  <c:v>24639</c:v>
                </c:pt>
                <c:pt idx="99">
                  <c:v>24639</c:v>
                </c:pt>
                <c:pt idx="100">
                  <c:v>24649.5</c:v>
                </c:pt>
                <c:pt idx="101">
                  <c:v>24876.5</c:v>
                </c:pt>
                <c:pt idx="102">
                  <c:v>24887.5</c:v>
                </c:pt>
                <c:pt idx="103">
                  <c:v>24933.5</c:v>
                </c:pt>
                <c:pt idx="104">
                  <c:v>24934</c:v>
                </c:pt>
                <c:pt idx="105">
                  <c:v>24934.5</c:v>
                </c:pt>
                <c:pt idx="106">
                  <c:v>24935</c:v>
                </c:pt>
                <c:pt idx="107">
                  <c:v>25342.5</c:v>
                </c:pt>
                <c:pt idx="108">
                  <c:v>25411.5</c:v>
                </c:pt>
                <c:pt idx="109">
                  <c:v>25412.5</c:v>
                </c:pt>
                <c:pt idx="110">
                  <c:v>25669.5</c:v>
                </c:pt>
                <c:pt idx="111">
                  <c:v>25702.5</c:v>
                </c:pt>
                <c:pt idx="112">
                  <c:v>25930.5</c:v>
                </c:pt>
                <c:pt idx="113">
                  <c:v>25930.5</c:v>
                </c:pt>
                <c:pt idx="114">
                  <c:v>25961.5</c:v>
                </c:pt>
                <c:pt idx="115">
                  <c:v>26163.5</c:v>
                </c:pt>
                <c:pt idx="116">
                  <c:v>26191</c:v>
                </c:pt>
                <c:pt idx="117">
                  <c:v>26228.5</c:v>
                </c:pt>
                <c:pt idx="118">
                  <c:v>26422.5</c:v>
                </c:pt>
                <c:pt idx="119">
                  <c:v>26458.5</c:v>
                </c:pt>
                <c:pt idx="120">
                  <c:v>26506.5</c:v>
                </c:pt>
                <c:pt idx="121">
                  <c:v>26506.5</c:v>
                </c:pt>
                <c:pt idx="122">
                  <c:v>26724.5</c:v>
                </c:pt>
                <c:pt idx="123">
                  <c:v>26735.5</c:v>
                </c:pt>
                <c:pt idx="124">
                  <c:v>26743.5</c:v>
                </c:pt>
                <c:pt idx="125">
                  <c:v>26754.5</c:v>
                </c:pt>
                <c:pt idx="126">
                  <c:v>26762.5</c:v>
                </c:pt>
                <c:pt idx="127">
                  <c:v>26940.5</c:v>
                </c:pt>
                <c:pt idx="128">
                  <c:v>26940.5</c:v>
                </c:pt>
                <c:pt idx="129">
                  <c:v>26970.5</c:v>
                </c:pt>
                <c:pt idx="130">
                  <c:v>27021.5</c:v>
                </c:pt>
                <c:pt idx="131">
                  <c:v>27303.5</c:v>
                </c:pt>
                <c:pt idx="132">
                  <c:v>27493.5</c:v>
                </c:pt>
                <c:pt idx="133">
                  <c:v>27493.5</c:v>
                </c:pt>
                <c:pt idx="134">
                  <c:v>27493.5</c:v>
                </c:pt>
                <c:pt idx="135">
                  <c:v>27493.5</c:v>
                </c:pt>
                <c:pt idx="136">
                  <c:v>27531.5</c:v>
                </c:pt>
                <c:pt idx="137">
                  <c:v>27535.5</c:v>
                </c:pt>
                <c:pt idx="138">
                  <c:v>27550.5</c:v>
                </c:pt>
                <c:pt idx="139">
                  <c:v>27550.5</c:v>
                </c:pt>
                <c:pt idx="140">
                  <c:v>27822.5</c:v>
                </c:pt>
                <c:pt idx="141">
                  <c:v>27822.5</c:v>
                </c:pt>
                <c:pt idx="142">
                  <c:v>28081.5</c:v>
                </c:pt>
                <c:pt idx="143">
                  <c:v>28311.5</c:v>
                </c:pt>
                <c:pt idx="144">
                  <c:v>28327.5</c:v>
                </c:pt>
                <c:pt idx="145">
                  <c:v>28570.5</c:v>
                </c:pt>
                <c:pt idx="146">
                  <c:v>28642.5</c:v>
                </c:pt>
                <c:pt idx="147">
                  <c:v>28659.5</c:v>
                </c:pt>
                <c:pt idx="148">
                  <c:v>28867.5</c:v>
                </c:pt>
                <c:pt idx="149">
                  <c:v>29131.5</c:v>
                </c:pt>
                <c:pt idx="150">
                  <c:v>29374.5</c:v>
                </c:pt>
                <c:pt idx="151">
                  <c:v>29466.5</c:v>
                </c:pt>
                <c:pt idx="152">
                  <c:v>29466.5</c:v>
                </c:pt>
                <c:pt idx="153">
                  <c:v>29619.5</c:v>
                </c:pt>
                <c:pt idx="154">
                  <c:v>29638.5</c:v>
                </c:pt>
                <c:pt idx="155">
                  <c:v>29708.5</c:v>
                </c:pt>
              </c:numCache>
            </c:numRef>
          </c:xVal>
          <c:yVal>
            <c:numRef>
              <c:f>Active!$O$21:$O$986</c:f>
              <c:numCache>
                <c:formatCode>General</c:formatCode>
                <c:ptCount val="966"/>
                <c:pt idx="0">
                  <c:v>-0.72015377325220042</c:v>
                </c:pt>
                <c:pt idx="1">
                  <c:v>-0.72019721008601645</c:v>
                </c:pt>
                <c:pt idx="2">
                  <c:v>-0.72079601786648151</c:v>
                </c:pt>
                <c:pt idx="3">
                  <c:v>-0.72088909679608737</c:v>
                </c:pt>
                <c:pt idx="4">
                  <c:v>-0.7215840861371452</c:v>
                </c:pt>
                <c:pt idx="5">
                  <c:v>-0.72163372823293503</c:v>
                </c:pt>
                <c:pt idx="6">
                  <c:v>-0.72163372823293503</c:v>
                </c:pt>
                <c:pt idx="7">
                  <c:v>-0.72166785717379056</c:v>
                </c:pt>
                <c:pt idx="8">
                  <c:v>-0.72175162821043592</c:v>
                </c:pt>
                <c:pt idx="9">
                  <c:v>-0.72178575715129145</c:v>
                </c:pt>
                <c:pt idx="10">
                  <c:v>-0.72181988609214698</c:v>
                </c:pt>
                <c:pt idx="11">
                  <c:v>-0.72182919398510759</c:v>
                </c:pt>
                <c:pt idx="12">
                  <c:v>-0.72185401503300251</c:v>
                </c:pt>
                <c:pt idx="13">
                  <c:v>-0.74243066373789168</c:v>
                </c:pt>
                <c:pt idx="14">
                  <c:v>-0.74388579767073137</c:v>
                </c:pt>
                <c:pt idx="15">
                  <c:v>-0.74391061871862629</c:v>
                </c:pt>
                <c:pt idx="16">
                  <c:v>-0.74402851869612718</c:v>
                </c:pt>
                <c:pt idx="17">
                  <c:v>-0.74421467655533902</c:v>
                </c:pt>
                <c:pt idx="18">
                  <c:v>-0.74463042910757904</c:v>
                </c:pt>
                <c:pt idx="19">
                  <c:v>-0.74478245802593535</c:v>
                </c:pt>
                <c:pt idx="20">
                  <c:v>-0.74483210012172518</c:v>
                </c:pt>
                <c:pt idx="21">
                  <c:v>-0.74546813947403257</c:v>
                </c:pt>
                <c:pt idx="22">
                  <c:v>-0.74557673155857285</c:v>
                </c:pt>
                <c:pt idx="23">
                  <c:v>-0.74571324732199495</c:v>
                </c:pt>
                <c:pt idx="24">
                  <c:v>-0.7475127732943766</c:v>
                </c:pt>
                <c:pt idx="25">
                  <c:v>-0.74836599681576454</c:v>
                </c:pt>
                <c:pt idx="26">
                  <c:v>-0.75992174592634354</c:v>
                </c:pt>
                <c:pt idx="27">
                  <c:v>-0.75996983670663998</c:v>
                </c:pt>
                <c:pt idx="28">
                  <c:v>-0.7607982391801329</c:v>
                </c:pt>
                <c:pt idx="29">
                  <c:v>-0.76288941246527997</c:v>
                </c:pt>
                <c:pt idx="30">
                  <c:v>-0.76327724133863806</c:v>
                </c:pt>
                <c:pt idx="31">
                  <c:v>-0.76332688343442789</c:v>
                </c:pt>
                <c:pt idx="32">
                  <c:v>-0.76400325698956451</c:v>
                </c:pt>
                <c:pt idx="33">
                  <c:v>-0.76583070664082808</c:v>
                </c:pt>
                <c:pt idx="34">
                  <c:v>-0.76583070664082808</c:v>
                </c:pt>
                <c:pt idx="35">
                  <c:v>-0.76905589155167431</c:v>
                </c:pt>
                <c:pt idx="36">
                  <c:v>-0.76911484154042475</c:v>
                </c:pt>
                <c:pt idx="37">
                  <c:v>-0.77158453580596931</c:v>
                </c:pt>
                <c:pt idx="38">
                  <c:v>-0.77225780673011912</c:v>
                </c:pt>
                <c:pt idx="39">
                  <c:v>-0.77226711462307962</c:v>
                </c:pt>
                <c:pt idx="40">
                  <c:v>-0.77232606461183007</c:v>
                </c:pt>
                <c:pt idx="41">
                  <c:v>-0.77318859602617862</c:v>
                </c:pt>
                <c:pt idx="42">
                  <c:v>-0.77393322746302617</c:v>
                </c:pt>
                <c:pt idx="43">
                  <c:v>-0.77473680888862428</c:v>
                </c:pt>
                <c:pt idx="44">
                  <c:v>-0.77566759818468378</c:v>
                </c:pt>
                <c:pt idx="45">
                  <c:v>-0.77575447185231605</c:v>
                </c:pt>
                <c:pt idx="46">
                  <c:v>-0.77735232681055155</c:v>
                </c:pt>
                <c:pt idx="47">
                  <c:v>-0.77804731615160927</c:v>
                </c:pt>
                <c:pt idx="48">
                  <c:v>-0.77966999215773969</c:v>
                </c:pt>
                <c:pt idx="49">
                  <c:v>-0.77972583951550334</c:v>
                </c:pt>
                <c:pt idx="50">
                  <c:v>-0.77975376319438505</c:v>
                </c:pt>
                <c:pt idx="51">
                  <c:v>-0.78045495779741658</c:v>
                </c:pt>
                <c:pt idx="52">
                  <c:v>-0.78045495779741658</c:v>
                </c:pt>
                <c:pt idx="53">
                  <c:v>-0.78045495779741658</c:v>
                </c:pt>
                <c:pt idx="54">
                  <c:v>-0.78048908673827211</c:v>
                </c:pt>
                <c:pt idx="55">
                  <c:v>-0.78048908673827211</c:v>
                </c:pt>
                <c:pt idx="56">
                  <c:v>-0.78055734461998316</c:v>
                </c:pt>
                <c:pt idx="57">
                  <c:v>-0.78063180776366792</c:v>
                </c:pt>
                <c:pt idx="58">
                  <c:v>-0.78063180776366792</c:v>
                </c:pt>
                <c:pt idx="59">
                  <c:v>-0.78063180776366792</c:v>
                </c:pt>
                <c:pt idx="60">
                  <c:v>-0.78071868143130019</c:v>
                </c:pt>
                <c:pt idx="61">
                  <c:v>-0.78142918392729221</c:v>
                </c:pt>
                <c:pt idx="62">
                  <c:v>-0.78206212064861269</c:v>
                </c:pt>
                <c:pt idx="63">
                  <c:v>-0.78206212064861269</c:v>
                </c:pt>
                <c:pt idx="64">
                  <c:v>-0.78210555748242883</c:v>
                </c:pt>
                <c:pt idx="65">
                  <c:v>-0.78229171534164077</c:v>
                </c:pt>
                <c:pt idx="66">
                  <c:v>-0.78312632307710739</c:v>
                </c:pt>
                <c:pt idx="67">
                  <c:v>-0.7837902861082966</c:v>
                </c:pt>
                <c:pt idx="68">
                  <c:v>-0.78383062031112583</c:v>
                </c:pt>
                <c:pt idx="69">
                  <c:v>-0.78385544135902074</c:v>
                </c:pt>
                <c:pt idx="70">
                  <c:v>-0.7839236992407318</c:v>
                </c:pt>
                <c:pt idx="71">
                  <c:v>-0.78460007279586841</c:v>
                </c:pt>
                <c:pt idx="72">
                  <c:v>-0.78558670944969144</c:v>
                </c:pt>
                <c:pt idx="73">
                  <c:v>-0.78728695123049353</c:v>
                </c:pt>
                <c:pt idx="74">
                  <c:v>-0.78732108017134905</c:v>
                </c:pt>
                <c:pt idx="75">
                  <c:v>-0.78732108017134905</c:v>
                </c:pt>
                <c:pt idx="76">
                  <c:v>-0.78800676161944616</c:v>
                </c:pt>
                <c:pt idx="77">
                  <c:v>-0.79125521626269391</c:v>
                </c:pt>
                <c:pt idx="78">
                  <c:v>-0.79134829519229988</c:v>
                </c:pt>
                <c:pt idx="79">
                  <c:v>-0.7915158372655906</c:v>
                </c:pt>
                <c:pt idx="80">
                  <c:v>-0.7919067687699356</c:v>
                </c:pt>
                <c:pt idx="81">
                  <c:v>-0.79225116080947766</c:v>
                </c:pt>
                <c:pt idx="82">
                  <c:v>-0.79231011079822811</c:v>
                </c:pt>
                <c:pt idx="83">
                  <c:v>-0.79304543434211505</c:v>
                </c:pt>
                <c:pt idx="84">
                  <c:v>-0.79304853697310196</c:v>
                </c:pt>
                <c:pt idx="85">
                  <c:v>-0.79317264221257655</c:v>
                </c:pt>
                <c:pt idx="86">
                  <c:v>-0.79385832366067377</c:v>
                </c:pt>
                <c:pt idx="87">
                  <c:v>-0.79388314470856869</c:v>
                </c:pt>
                <c:pt idx="88">
                  <c:v>-0.79392037628041101</c:v>
                </c:pt>
                <c:pt idx="89">
                  <c:v>-0.7944354130242306</c:v>
                </c:pt>
                <c:pt idx="90">
                  <c:v>-0.79480772874265448</c:v>
                </c:pt>
                <c:pt idx="91">
                  <c:v>-0.79481393400462819</c:v>
                </c:pt>
                <c:pt idx="92">
                  <c:v>-0.79632181266424462</c:v>
                </c:pt>
                <c:pt idx="93">
                  <c:v>-0.79717503618563246</c:v>
                </c:pt>
                <c:pt idx="94">
                  <c:v>-0.79719985723352749</c:v>
                </c:pt>
                <c:pt idx="95">
                  <c:v>-0.79719985723352749</c:v>
                </c:pt>
                <c:pt idx="96">
                  <c:v>-0.79719985723352749</c:v>
                </c:pt>
                <c:pt idx="97">
                  <c:v>-0.79719985723352749</c:v>
                </c:pt>
                <c:pt idx="98">
                  <c:v>-0.79807945311830364</c:v>
                </c:pt>
                <c:pt idx="99">
                  <c:v>-0.79807945311830364</c:v>
                </c:pt>
                <c:pt idx="100">
                  <c:v>-0.79811203074366577</c:v>
                </c:pt>
                <c:pt idx="101">
                  <c:v>-0.79881632797768409</c:v>
                </c:pt>
                <c:pt idx="102">
                  <c:v>-0.79885045691853962</c:v>
                </c:pt>
                <c:pt idx="103">
                  <c:v>-0.79899317794393543</c:v>
                </c:pt>
                <c:pt idx="104">
                  <c:v>-0.79899472925942883</c:v>
                </c:pt>
                <c:pt idx="105">
                  <c:v>-0.79899628057492234</c:v>
                </c:pt>
                <c:pt idx="106">
                  <c:v>-0.79899783189041573</c:v>
                </c:pt>
                <c:pt idx="107">
                  <c:v>-0.80026215401756329</c:v>
                </c:pt>
                <c:pt idx="108">
                  <c:v>-0.80047623555565695</c:v>
                </c:pt>
                <c:pt idx="109">
                  <c:v>-0.80047933818664385</c:v>
                </c:pt>
                <c:pt idx="110">
                  <c:v>-0.80127671435026815</c:v>
                </c:pt>
                <c:pt idx="111">
                  <c:v>-0.80137910117283473</c:v>
                </c:pt>
                <c:pt idx="112">
                  <c:v>-0.80208650103783996</c:v>
                </c:pt>
                <c:pt idx="113">
                  <c:v>-0.80208650103783996</c:v>
                </c:pt>
                <c:pt idx="114">
                  <c:v>-0.80218268259843273</c:v>
                </c:pt>
                <c:pt idx="115">
                  <c:v>-0.8028094140577795</c:v>
                </c:pt>
                <c:pt idx="116">
                  <c:v>-0.80289473640991826</c:v>
                </c:pt>
                <c:pt idx="117">
                  <c:v>-0.80301108507192576</c:v>
                </c:pt>
                <c:pt idx="118">
                  <c:v>-0.8036129954833775</c:v>
                </c:pt>
                <c:pt idx="119">
                  <c:v>-0.80372469019890469</c:v>
                </c:pt>
                <c:pt idx="120">
                  <c:v>-0.8038736164862742</c:v>
                </c:pt>
                <c:pt idx="121">
                  <c:v>-0.8038736164862742</c:v>
                </c:pt>
                <c:pt idx="122">
                  <c:v>-0.80454999004141081</c:v>
                </c:pt>
                <c:pt idx="123">
                  <c:v>-0.80458411898226634</c:v>
                </c:pt>
                <c:pt idx="124">
                  <c:v>-0.80460894003016126</c:v>
                </c:pt>
                <c:pt idx="125">
                  <c:v>-0.80464306897101678</c:v>
                </c:pt>
                <c:pt idx="126">
                  <c:v>-0.8046678900189117</c:v>
                </c:pt>
                <c:pt idx="127">
                  <c:v>-0.80522015833457361</c:v>
                </c:pt>
                <c:pt idx="128">
                  <c:v>-0.80522015833457361</c:v>
                </c:pt>
                <c:pt idx="129">
                  <c:v>-0.80531323726417958</c:v>
                </c:pt>
                <c:pt idx="130">
                  <c:v>-0.8054714714445097</c:v>
                </c:pt>
                <c:pt idx="131">
                  <c:v>-0.80634641338280566</c:v>
                </c:pt>
                <c:pt idx="132">
                  <c:v>-0.80693591327031</c:v>
                </c:pt>
                <c:pt idx="133">
                  <c:v>-0.80693591327031</c:v>
                </c:pt>
                <c:pt idx="134">
                  <c:v>-0.80693591327031</c:v>
                </c:pt>
                <c:pt idx="135">
                  <c:v>-0.80693591327031</c:v>
                </c:pt>
                <c:pt idx="136">
                  <c:v>-0.80705381324781089</c:v>
                </c:pt>
                <c:pt idx="137">
                  <c:v>-0.80706622377175841</c:v>
                </c:pt>
                <c:pt idx="138">
                  <c:v>-0.80711276323656134</c:v>
                </c:pt>
                <c:pt idx="139">
                  <c:v>-0.80711276323656134</c:v>
                </c:pt>
                <c:pt idx="140">
                  <c:v>-0.80795667886498868</c:v>
                </c:pt>
                <c:pt idx="141">
                  <c:v>-0.80795667886498868</c:v>
                </c:pt>
                <c:pt idx="142">
                  <c:v>-0.80876026029058667</c:v>
                </c:pt>
                <c:pt idx="143">
                  <c:v>-0.80947386541756572</c:v>
                </c:pt>
                <c:pt idx="144">
                  <c:v>-0.80952350751335556</c:v>
                </c:pt>
                <c:pt idx="145">
                  <c:v>-0.81027744684316372</c:v>
                </c:pt>
                <c:pt idx="146">
                  <c:v>-0.81050083627421798</c:v>
                </c:pt>
                <c:pt idx="147">
                  <c:v>-0.81055358100099473</c:v>
                </c:pt>
                <c:pt idx="148">
                  <c:v>-0.81119892824626261</c:v>
                </c:pt>
                <c:pt idx="149">
                  <c:v>-0.81201802282679503</c:v>
                </c:pt>
                <c:pt idx="150">
                  <c:v>-0.81277196215660319</c:v>
                </c:pt>
                <c:pt idx="151">
                  <c:v>-0.81305740420739481</c:v>
                </c:pt>
                <c:pt idx="152">
                  <c:v>-0.81305740420739481</c:v>
                </c:pt>
                <c:pt idx="153">
                  <c:v>-0.81353210674838516</c:v>
                </c:pt>
                <c:pt idx="154">
                  <c:v>-0.81359105673713561</c:v>
                </c:pt>
                <c:pt idx="155">
                  <c:v>-0.81380824090621617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A2A-4F9C-B283-17830C763F97}"/>
            </c:ext>
          </c:extLst>
        </c:ser>
        <c:ser>
          <c:idx val="8"/>
          <c:order val="8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Active!$V$2:$V$39</c:f>
              <c:numCache>
                <c:formatCode>General</c:formatCode>
                <c:ptCount val="38"/>
                <c:pt idx="0">
                  <c:v>0</c:v>
                </c:pt>
                <c:pt idx="1">
                  <c:v>2000</c:v>
                </c:pt>
                <c:pt idx="2">
                  <c:v>4000</c:v>
                </c:pt>
                <c:pt idx="3">
                  <c:v>6000</c:v>
                </c:pt>
                <c:pt idx="4">
                  <c:v>8000</c:v>
                </c:pt>
                <c:pt idx="5">
                  <c:v>10000</c:v>
                </c:pt>
                <c:pt idx="6">
                  <c:v>12000</c:v>
                </c:pt>
                <c:pt idx="7">
                  <c:v>14000</c:v>
                </c:pt>
                <c:pt idx="8">
                  <c:v>16000</c:v>
                </c:pt>
                <c:pt idx="9">
                  <c:v>18000</c:v>
                </c:pt>
                <c:pt idx="10">
                  <c:v>20000</c:v>
                </c:pt>
                <c:pt idx="11">
                  <c:v>22000</c:v>
                </c:pt>
                <c:pt idx="12">
                  <c:v>24000</c:v>
                </c:pt>
                <c:pt idx="13">
                  <c:v>26000</c:v>
                </c:pt>
                <c:pt idx="14">
                  <c:v>28000</c:v>
                </c:pt>
                <c:pt idx="15">
                  <c:v>30000</c:v>
                </c:pt>
              </c:numCache>
            </c:numRef>
          </c:xVal>
          <c:yVal>
            <c:numRef>
              <c:f>Active!$W$2:$W$39</c:f>
              <c:numCache>
                <c:formatCode>General</c:formatCode>
                <c:ptCount val="38"/>
                <c:pt idx="0">
                  <c:v>-1.9081894421895423E-2</c:v>
                </c:pt>
                <c:pt idx="1">
                  <c:v>-0.14090669678105849</c:v>
                </c:pt>
                <c:pt idx="2">
                  <c:v>-0.2525249694784224</c:v>
                </c:pt>
                <c:pt idx="3">
                  <c:v>-0.35393671251398712</c:v>
                </c:pt>
                <c:pt idx="4">
                  <c:v>-0.44514192588775259</c:v>
                </c:pt>
                <c:pt idx="5">
                  <c:v>-0.52614060959971898</c:v>
                </c:pt>
                <c:pt idx="6">
                  <c:v>-0.59693276364988612</c:v>
                </c:pt>
                <c:pt idx="7">
                  <c:v>-0.65751838803825402</c:v>
                </c:pt>
                <c:pt idx="8">
                  <c:v>-0.70789748276482256</c:v>
                </c:pt>
                <c:pt idx="9">
                  <c:v>-0.7480700478295923</c:v>
                </c:pt>
                <c:pt idx="10">
                  <c:v>-0.77803608323256279</c:v>
                </c:pt>
                <c:pt idx="11">
                  <c:v>-0.79779558897373382</c:v>
                </c:pt>
                <c:pt idx="12">
                  <c:v>-0.80734856505310593</c:v>
                </c:pt>
                <c:pt idx="13">
                  <c:v>-0.80669501147067868</c:v>
                </c:pt>
                <c:pt idx="14">
                  <c:v>-0.7958349282264523</c:v>
                </c:pt>
                <c:pt idx="15">
                  <c:v>-0.77476831532042678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A2A-4F9C-B283-17830C763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076640"/>
        <c:axId val="1"/>
      </c:scatterChart>
      <c:valAx>
        <c:axId val="260076640"/>
        <c:scaling>
          <c:orientation val="minMax"/>
          <c:min val="2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04730503214458"/>
              <c:y val="0.868903719352154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75000000000000011"/>
          <c:min val="-0.86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40961857379768E-2"/>
              <c:y val="0.384146981627296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0766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728165820068504"/>
          <c:y val="0.29268324691120928"/>
          <c:w val="0.11111128521870084"/>
          <c:h val="0.5182933230907111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SX Gem - O-C Diagr.</a:t>
            </a:r>
          </a:p>
        </c:rich>
      </c:tx>
      <c:layout>
        <c:manualLayout>
          <c:xMode val="edge"/>
          <c:yMode val="edge"/>
          <c:x val="0.369818101095572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76292557470455"/>
          <c:y val="0.20124557739146834"/>
          <c:w val="0.75083330987650843"/>
          <c:h val="0.53252675863588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(old)'!$F$21:$F$991</c:f>
              <c:numCache>
                <c:formatCode>General</c:formatCode>
                <c:ptCount val="971"/>
                <c:pt idx="0">
                  <c:v>0</c:v>
                </c:pt>
                <c:pt idx="1">
                  <c:v>15284.5</c:v>
                </c:pt>
                <c:pt idx="2">
                  <c:v>15303.5</c:v>
                </c:pt>
                <c:pt idx="3">
                  <c:v>16338.5</c:v>
                </c:pt>
                <c:pt idx="4">
                  <c:v>16616.5</c:v>
                </c:pt>
                <c:pt idx="5">
                  <c:v>16856.5</c:v>
                </c:pt>
                <c:pt idx="6">
                  <c:v>17415.5</c:v>
                </c:pt>
                <c:pt idx="7">
                  <c:v>17443.5</c:v>
                </c:pt>
                <c:pt idx="8">
                  <c:v>17958.5</c:v>
                </c:pt>
                <c:pt idx="9">
                  <c:v>18182.5</c:v>
                </c:pt>
                <c:pt idx="10">
                  <c:v>18705.5</c:v>
                </c:pt>
                <c:pt idx="11">
                  <c:v>18723.5</c:v>
                </c:pt>
                <c:pt idx="12">
                  <c:v>18732.5</c:v>
                </c:pt>
                <c:pt idx="13">
                  <c:v>18958.5</c:v>
                </c:pt>
                <c:pt idx="14">
                  <c:v>18958.5</c:v>
                </c:pt>
                <c:pt idx="15">
                  <c:v>18958.5</c:v>
                </c:pt>
                <c:pt idx="16">
                  <c:v>18969.5</c:v>
                </c:pt>
                <c:pt idx="17">
                  <c:v>18969.5</c:v>
                </c:pt>
                <c:pt idx="18">
                  <c:v>18991.5</c:v>
                </c:pt>
                <c:pt idx="19">
                  <c:v>19015.5</c:v>
                </c:pt>
                <c:pt idx="20">
                  <c:v>19015.5</c:v>
                </c:pt>
                <c:pt idx="21">
                  <c:v>19015.5</c:v>
                </c:pt>
                <c:pt idx="22">
                  <c:v>19043.5</c:v>
                </c:pt>
                <c:pt idx="23">
                  <c:v>19272.5</c:v>
                </c:pt>
                <c:pt idx="24">
                  <c:v>19476.5</c:v>
                </c:pt>
                <c:pt idx="25">
                  <c:v>19476.5</c:v>
                </c:pt>
                <c:pt idx="26">
                  <c:v>19490.5</c:v>
                </c:pt>
                <c:pt idx="27">
                  <c:v>19550.5</c:v>
                </c:pt>
                <c:pt idx="28">
                  <c:v>19819.5</c:v>
                </c:pt>
                <c:pt idx="29">
                  <c:v>20033.5</c:v>
                </c:pt>
                <c:pt idx="30">
                  <c:v>20046.5</c:v>
                </c:pt>
                <c:pt idx="31">
                  <c:v>20054.5</c:v>
                </c:pt>
                <c:pt idx="32">
                  <c:v>20076.5</c:v>
                </c:pt>
                <c:pt idx="33">
                  <c:v>20294.5</c:v>
                </c:pt>
                <c:pt idx="34">
                  <c:v>20612.5</c:v>
                </c:pt>
                <c:pt idx="35">
                  <c:v>21160.5</c:v>
                </c:pt>
                <c:pt idx="36">
                  <c:v>21171.5</c:v>
                </c:pt>
                <c:pt idx="37">
                  <c:v>21171.5</c:v>
                </c:pt>
                <c:pt idx="38">
                  <c:v>21392.5</c:v>
                </c:pt>
                <c:pt idx="39">
                  <c:v>22439.5</c:v>
                </c:pt>
                <c:pt idx="40">
                  <c:v>22469.5</c:v>
                </c:pt>
                <c:pt idx="41">
                  <c:v>22523.5</c:v>
                </c:pt>
                <c:pt idx="42">
                  <c:v>22649.5</c:v>
                </c:pt>
                <c:pt idx="43">
                  <c:v>22760.5</c:v>
                </c:pt>
                <c:pt idx="44">
                  <c:v>22779.5</c:v>
                </c:pt>
                <c:pt idx="45">
                  <c:v>23017.5</c:v>
                </c:pt>
                <c:pt idx="46">
                  <c:v>23057.5</c:v>
                </c:pt>
                <c:pt idx="47">
                  <c:v>23286.5</c:v>
                </c:pt>
                <c:pt idx="48">
                  <c:v>23464.5</c:v>
                </c:pt>
                <c:pt idx="49">
                  <c:v>23586.5</c:v>
                </c:pt>
                <c:pt idx="50">
                  <c:v>24355.5</c:v>
                </c:pt>
                <c:pt idx="51">
                  <c:v>24355.5</c:v>
                </c:pt>
                <c:pt idx="52">
                  <c:v>24639</c:v>
                </c:pt>
                <c:pt idx="53">
                  <c:v>24649.5</c:v>
                </c:pt>
                <c:pt idx="54">
                  <c:v>24887.5</c:v>
                </c:pt>
                <c:pt idx="55">
                  <c:v>24934</c:v>
                </c:pt>
                <c:pt idx="56">
                  <c:v>24934.5</c:v>
                </c:pt>
                <c:pt idx="57">
                  <c:v>25342.5</c:v>
                </c:pt>
                <c:pt idx="58">
                  <c:v>25412.5</c:v>
                </c:pt>
                <c:pt idx="59">
                  <c:v>25930.5</c:v>
                </c:pt>
                <c:pt idx="60">
                  <c:v>25961.5</c:v>
                </c:pt>
                <c:pt idx="61">
                  <c:v>26163.5</c:v>
                </c:pt>
                <c:pt idx="62">
                  <c:v>26191</c:v>
                </c:pt>
                <c:pt idx="63">
                  <c:v>26228.5</c:v>
                </c:pt>
                <c:pt idx="64">
                  <c:v>26422.5</c:v>
                </c:pt>
                <c:pt idx="65">
                  <c:v>26506.5</c:v>
                </c:pt>
                <c:pt idx="66">
                  <c:v>26506.5</c:v>
                </c:pt>
                <c:pt idx="67">
                  <c:v>26724.5</c:v>
                </c:pt>
                <c:pt idx="68">
                  <c:v>26735.5</c:v>
                </c:pt>
                <c:pt idx="69">
                  <c:v>26743.5</c:v>
                </c:pt>
                <c:pt idx="70">
                  <c:v>26754.5</c:v>
                </c:pt>
                <c:pt idx="71">
                  <c:v>26762.5</c:v>
                </c:pt>
                <c:pt idx="72">
                  <c:v>26940.5</c:v>
                </c:pt>
                <c:pt idx="73">
                  <c:v>26940.5</c:v>
                </c:pt>
                <c:pt idx="74">
                  <c:v>26970.5</c:v>
                </c:pt>
                <c:pt idx="75">
                  <c:v>27021.5</c:v>
                </c:pt>
                <c:pt idx="76">
                  <c:v>27493.5</c:v>
                </c:pt>
                <c:pt idx="77">
                  <c:v>27493.5</c:v>
                </c:pt>
                <c:pt idx="78">
                  <c:v>27531.5</c:v>
                </c:pt>
                <c:pt idx="79">
                  <c:v>27550.5</c:v>
                </c:pt>
                <c:pt idx="80">
                  <c:v>27822.5</c:v>
                </c:pt>
              </c:numCache>
            </c:numRef>
          </c:xVal>
          <c:yVal>
            <c:numRef>
              <c:f>'A (old)'!$H$21:$H$991</c:f>
              <c:numCache>
                <c:formatCode>General</c:formatCode>
                <c:ptCount val="97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C6-40F3-A178-C9728D201188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AAVSO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(old)'!$D$21:$D$991</c:f>
                <c:numCache>
                  <c:formatCode>General</c:formatCode>
                  <c:ptCount val="971"/>
                  <c:pt idx="0">
                    <c:v>0</c:v>
                  </c:pt>
                  <c:pt idx="4">
                    <c:v>0</c:v>
                  </c:pt>
                  <c:pt idx="7">
                    <c:v>0</c:v>
                  </c:pt>
                  <c:pt idx="23">
                    <c:v>0</c:v>
                  </c:pt>
                  <c:pt idx="39">
                    <c:v>0</c:v>
                  </c:pt>
                  <c:pt idx="41">
                    <c:v>6.0000000000000001E-3</c:v>
                  </c:pt>
                  <c:pt idx="42">
                    <c:v>0</c:v>
                  </c:pt>
                  <c:pt idx="43">
                    <c:v>5.0000000000000001E-3</c:v>
                  </c:pt>
                  <c:pt idx="44">
                    <c:v>4.0000000000000001E-3</c:v>
                  </c:pt>
                  <c:pt idx="46">
                    <c:v>5.0000000000000001E-3</c:v>
                  </c:pt>
                  <c:pt idx="47">
                    <c:v>8.0000000000000002E-3</c:v>
                  </c:pt>
                  <c:pt idx="48">
                    <c:v>0.01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0</c:v>
                  </c:pt>
                  <c:pt idx="52">
                    <c:v>6.0000000000000002E-5</c:v>
                  </c:pt>
                  <c:pt idx="53">
                    <c:v>6.0000000000000001E-3</c:v>
                  </c:pt>
                  <c:pt idx="54">
                    <c:v>1E-4</c:v>
                  </c:pt>
                  <c:pt idx="55">
                    <c:v>1E-3</c:v>
                  </c:pt>
                  <c:pt idx="56">
                    <c:v>2E-3</c:v>
                  </c:pt>
                  <c:pt idx="57">
                    <c:v>1.1000000000000001E-3</c:v>
                  </c:pt>
                  <c:pt idx="58">
                    <c:v>2.0000000000000001E-4</c:v>
                  </c:pt>
                  <c:pt idx="59">
                    <c:v>0</c:v>
                  </c:pt>
                  <c:pt idx="60">
                    <c:v>2.0000000000000001E-4</c:v>
                  </c:pt>
                  <c:pt idx="61">
                    <c:v>1E-4</c:v>
                  </c:pt>
                  <c:pt idx="62">
                    <c:v>2.3999999999999998E-3</c:v>
                  </c:pt>
                  <c:pt idx="63">
                    <c:v>5.9999999999999995E-4</c:v>
                  </c:pt>
                  <c:pt idx="64">
                    <c:v>2.0000000000000001E-4</c:v>
                  </c:pt>
                  <c:pt idx="65">
                    <c:v>1E-4</c:v>
                  </c:pt>
                  <c:pt idx="66">
                    <c:v>1E-4</c:v>
                  </c:pt>
                  <c:pt idx="67">
                    <c:v>4.0000000000000002E-4</c:v>
                  </c:pt>
                  <c:pt idx="68">
                    <c:v>2.0000000000000001E-4</c:v>
                  </c:pt>
                  <c:pt idx="69">
                    <c:v>2.9999999999999997E-4</c:v>
                  </c:pt>
                  <c:pt idx="70">
                    <c:v>4.0000000000000002E-4</c:v>
                  </c:pt>
                  <c:pt idx="71">
                    <c:v>2.9999999999999997E-4</c:v>
                  </c:pt>
                  <c:pt idx="72">
                    <c:v>4.0000000000000002E-4</c:v>
                  </c:pt>
                  <c:pt idx="73">
                    <c:v>4.0000000000000002E-4</c:v>
                  </c:pt>
                  <c:pt idx="74">
                    <c:v>2.0000000000000001E-4</c:v>
                  </c:pt>
                  <c:pt idx="75">
                    <c:v>2.9999999999999997E-4</c:v>
                  </c:pt>
                  <c:pt idx="76">
                    <c:v>5.0000000000000001E-4</c:v>
                  </c:pt>
                  <c:pt idx="77">
                    <c:v>2.0000000000000001E-4</c:v>
                  </c:pt>
                  <c:pt idx="78">
                    <c:v>2E-3</c:v>
                  </c:pt>
                  <c:pt idx="79">
                    <c:v>2.9999999999999997E-4</c:v>
                  </c:pt>
                  <c:pt idx="80">
                    <c:v>2.3999999999999998E-3</c:v>
                  </c:pt>
                </c:numCache>
              </c:numRef>
            </c:plus>
            <c:minus>
              <c:numRef>
                <c:f>'A (old)'!$D$21:$D$991</c:f>
                <c:numCache>
                  <c:formatCode>General</c:formatCode>
                  <c:ptCount val="971"/>
                  <c:pt idx="0">
                    <c:v>0</c:v>
                  </c:pt>
                  <c:pt idx="4">
                    <c:v>0</c:v>
                  </c:pt>
                  <c:pt idx="7">
                    <c:v>0</c:v>
                  </c:pt>
                  <c:pt idx="23">
                    <c:v>0</c:v>
                  </c:pt>
                  <c:pt idx="39">
                    <c:v>0</c:v>
                  </c:pt>
                  <c:pt idx="41">
                    <c:v>6.0000000000000001E-3</c:v>
                  </c:pt>
                  <c:pt idx="42">
                    <c:v>0</c:v>
                  </c:pt>
                  <c:pt idx="43">
                    <c:v>5.0000000000000001E-3</c:v>
                  </c:pt>
                  <c:pt idx="44">
                    <c:v>4.0000000000000001E-3</c:v>
                  </c:pt>
                  <c:pt idx="46">
                    <c:v>5.0000000000000001E-3</c:v>
                  </c:pt>
                  <c:pt idx="47">
                    <c:v>8.0000000000000002E-3</c:v>
                  </c:pt>
                  <c:pt idx="48">
                    <c:v>0.01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0</c:v>
                  </c:pt>
                  <c:pt idx="52">
                    <c:v>6.0000000000000002E-5</c:v>
                  </c:pt>
                  <c:pt idx="53">
                    <c:v>6.0000000000000001E-3</c:v>
                  </c:pt>
                  <c:pt idx="54">
                    <c:v>1E-4</c:v>
                  </c:pt>
                  <c:pt idx="55">
                    <c:v>1E-3</c:v>
                  </c:pt>
                  <c:pt idx="56">
                    <c:v>2E-3</c:v>
                  </c:pt>
                  <c:pt idx="57">
                    <c:v>1.1000000000000001E-3</c:v>
                  </c:pt>
                  <c:pt idx="58">
                    <c:v>2.0000000000000001E-4</c:v>
                  </c:pt>
                  <c:pt idx="59">
                    <c:v>0</c:v>
                  </c:pt>
                  <c:pt idx="60">
                    <c:v>2.0000000000000001E-4</c:v>
                  </c:pt>
                  <c:pt idx="61">
                    <c:v>1E-4</c:v>
                  </c:pt>
                  <c:pt idx="62">
                    <c:v>2.3999999999999998E-3</c:v>
                  </c:pt>
                  <c:pt idx="63">
                    <c:v>5.9999999999999995E-4</c:v>
                  </c:pt>
                  <c:pt idx="64">
                    <c:v>2.0000000000000001E-4</c:v>
                  </c:pt>
                  <c:pt idx="65">
                    <c:v>1E-4</c:v>
                  </c:pt>
                  <c:pt idx="66">
                    <c:v>1E-4</c:v>
                  </c:pt>
                  <c:pt idx="67">
                    <c:v>4.0000000000000002E-4</c:v>
                  </c:pt>
                  <c:pt idx="68">
                    <c:v>2.0000000000000001E-4</c:v>
                  </c:pt>
                  <c:pt idx="69">
                    <c:v>2.9999999999999997E-4</c:v>
                  </c:pt>
                  <c:pt idx="70">
                    <c:v>4.0000000000000002E-4</c:v>
                  </c:pt>
                  <c:pt idx="71">
                    <c:v>2.9999999999999997E-4</c:v>
                  </c:pt>
                  <c:pt idx="72">
                    <c:v>4.0000000000000002E-4</c:v>
                  </c:pt>
                  <c:pt idx="73">
                    <c:v>4.0000000000000002E-4</c:v>
                  </c:pt>
                  <c:pt idx="74">
                    <c:v>2.0000000000000001E-4</c:v>
                  </c:pt>
                  <c:pt idx="75">
                    <c:v>2.9999999999999997E-4</c:v>
                  </c:pt>
                  <c:pt idx="76">
                    <c:v>5.0000000000000001E-4</c:v>
                  </c:pt>
                  <c:pt idx="77">
                    <c:v>2.0000000000000001E-4</c:v>
                  </c:pt>
                  <c:pt idx="78">
                    <c:v>2E-3</c:v>
                  </c:pt>
                  <c:pt idx="79">
                    <c:v>2.9999999999999997E-4</c:v>
                  </c:pt>
                  <c:pt idx="80">
                    <c:v>2.3999999999999998E-3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(old)'!$F$21:$F$991</c:f>
              <c:numCache>
                <c:formatCode>General</c:formatCode>
                <c:ptCount val="971"/>
                <c:pt idx="0">
                  <c:v>0</c:v>
                </c:pt>
                <c:pt idx="1">
                  <c:v>15284.5</c:v>
                </c:pt>
                <c:pt idx="2">
                  <c:v>15303.5</c:v>
                </c:pt>
                <c:pt idx="3">
                  <c:v>16338.5</c:v>
                </c:pt>
                <c:pt idx="4">
                  <c:v>16616.5</c:v>
                </c:pt>
                <c:pt idx="5">
                  <c:v>16856.5</c:v>
                </c:pt>
                <c:pt idx="6">
                  <c:v>17415.5</c:v>
                </c:pt>
                <c:pt idx="7">
                  <c:v>17443.5</c:v>
                </c:pt>
                <c:pt idx="8">
                  <c:v>17958.5</c:v>
                </c:pt>
                <c:pt idx="9">
                  <c:v>18182.5</c:v>
                </c:pt>
                <c:pt idx="10">
                  <c:v>18705.5</c:v>
                </c:pt>
                <c:pt idx="11">
                  <c:v>18723.5</c:v>
                </c:pt>
                <c:pt idx="12">
                  <c:v>18732.5</c:v>
                </c:pt>
                <c:pt idx="13">
                  <c:v>18958.5</c:v>
                </c:pt>
                <c:pt idx="14">
                  <c:v>18958.5</c:v>
                </c:pt>
                <c:pt idx="15">
                  <c:v>18958.5</c:v>
                </c:pt>
                <c:pt idx="16">
                  <c:v>18969.5</c:v>
                </c:pt>
                <c:pt idx="17">
                  <c:v>18969.5</c:v>
                </c:pt>
                <c:pt idx="18">
                  <c:v>18991.5</c:v>
                </c:pt>
                <c:pt idx="19">
                  <c:v>19015.5</c:v>
                </c:pt>
                <c:pt idx="20">
                  <c:v>19015.5</c:v>
                </c:pt>
                <c:pt idx="21">
                  <c:v>19015.5</c:v>
                </c:pt>
                <c:pt idx="22">
                  <c:v>19043.5</c:v>
                </c:pt>
                <c:pt idx="23">
                  <c:v>19272.5</c:v>
                </c:pt>
                <c:pt idx="24">
                  <c:v>19476.5</c:v>
                </c:pt>
                <c:pt idx="25">
                  <c:v>19476.5</c:v>
                </c:pt>
                <c:pt idx="26">
                  <c:v>19490.5</c:v>
                </c:pt>
                <c:pt idx="27">
                  <c:v>19550.5</c:v>
                </c:pt>
                <c:pt idx="28">
                  <c:v>19819.5</c:v>
                </c:pt>
                <c:pt idx="29">
                  <c:v>20033.5</c:v>
                </c:pt>
                <c:pt idx="30">
                  <c:v>20046.5</c:v>
                </c:pt>
                <c:pt idx="31">
                  <c:v>20054.5</c:v>
                </c:pt>
                <c:pt idx="32">
                  <c:v>20076.5</c:v>
                </c:pt>
                <c:pt idx="33">
                  <c:v>20294.5</c:v>
                </c:pt>
                <c:pt idx="34">
                  <c:v>20612.5</c:v>
                </c:pt>
                <c:pt idx="35">
                  <c:v>21160.5</c:v>
                </c:pt>
                <c:pt idx="36">
                  <c:v>21171.5</c:v>
                </c:pt>
                <c:pt idx="37">
                  <c:v>21171.5</c:v>
                </c:pt>
                <c:pt idx="38">
                  <c:v>21392.5</c:v>
                </c:pt>
                <c:pt idx="39">
                  <c:v>22439.5</c:v>
                </c:pt>
                <c:pt idx="40">
                  <c:v>22469.5</c:v>
                </c:pt>
                <c:pt idx="41">
                  <c:v>22523.5</c:v>
                </c:pt>
                <c:pt idx="42">
                  <c:v>22649.5</c:v>
                </c:pt>
                <c:pt idx="43">
                  <c:v>22760.5</c:v>
                </c:pt>
                <c:pt idx="44">
                  <c:v>22779.5</c:v>
                </c:pt>
                <c:pt idx="45">
                  <c:v>23017.5</c:v>
                </c:pt>
                <c:pt idx="46">
                  <c:v>23057.5</c:v>
                </c:pt>
                <c:pt idx="47">
                  <c:v>23286.5</c:v>
                </c:pt>
                <c:pt idx="48">
                  <c:v>23464.5</c:v>
                </c:pt>
                <c:pt idx="49">
                  <c:v>23586.5</c:v>
                </c:pt>
                <c:pt idx="50">
                  <c:v>24355.5</c:v>
                </c:pt>
                <c:pt idx="51">
                  <c:v>24355.5</c:v>
                </c:pt>
                <c:pt idx="52">
                  <c:v>24639</c:v>
                </c:pt>
                <c:pt idx="53">
                  <c:v>24649.5</c:v>
                </c:pt>
                <c:pt idx="54">
                  <c:v>24887.5</c:v>
                </c:pt>
                <c:pt idx="55">
                  <c:v>24934</c:v>
                </c:pt>
                <c:pt idx="56">
                  <c:v>24934.5</c:v>
                </c:pt>
                <c:pt idx="57">
                  <c:v>25342.5</c:v>
                </c:pt>
                <c:pt idx="58">
                  <c:v>25412.5</c:v>
                </c:pt>
                <c:pt idx="59">
                  <c:v>25930.5</c:v>
                </c:pt>
                <c:pt idx="60">
                  <c:v>25961.5</c:v>
                </c:pt>
                <c:pt idx="61">
                  <c:v>26163.5</c:v>
                </c:pt>
                <c:pt idx="62">
                  <c:v>26191</c:v>
                </c:pt>
                <c:pt idx="63">
                  <c:v>26228.5</c:v>
                </c:pt>
                <c:pt idx="64">
                  <c:v>26422.5</c:v>
                </c:pt>
                <c:pt idx="65">
                  <c:v>26506.5</c:v>
                </c:pt>
                <c:pt idx="66">
                  <c:v>26506.5</c:v>
                </c:pt>
                <c:pt idx="67">
                  <c:v>26724.5</c:v>
                </c:pt>
                <c:pt idx="68">
                  <c:v>26735.5</c:v>
                </c:pt>
                <c:pt idx="69">
                  <c:v>26743.5</c:v>
                </c:pt>
                <c:pt idx="70">
                  <c:v>26754.5</c:v>
                </c:pt>
                <c:pt idx="71">
                  <c:v>26762.5</c:v>
                </c:pt>
                <c:pt idx="72">
                  <c:v>26940.5</c:v>
                </c:pt>
                <c:pt idx="73">
                  <c:v>26940.5</c:v>
                </c:pt>
                <c:pt idx="74">
                  <c:v>26970.5</c:v>
                </c:pt>
                <c:pt idx="75">
                  <c:v>27021.5</c:v>
                </c:pt>
                <c:pt idx="76">
                  <c:v>27493.5</c:v>
                </c:pt>
                <c:pt idx="77">
                  <c:v>27493.5</c:v>
                </c:pt>
                <c:pt idx="78">
                  <c:v>27531.5</c:v>
                </c:pt>
                <c:pt idx="79">
                  <c:v>27550.5</c:v>
                </c:pt>
                <c:pt idx="80">
                  <c:v>27822.5</c:v>
                </c:pt>
              </c:numCache>
            </c:numRef>
          </c:xVal>
          <c:yVal>
            <c:numRef>
              <c:f>'A (old)'!$I$21:$I$991</c:f>
              <c:numCache>
                <c:formatCode>General</c:formatCode>
                <c:ptCount val="971"/>
                <c:pt idx="7">
                  <c:v>-0.76084424631699221</c:v>
                </c:pt>
                <c:pt idx="8">
                  <c:v>-0.7537656661515939</c:v>
                </c:pt>
                <c:pt idx="9">
                  <c:v>-0.76476449730398599</c:v>
                </c:pt>
                <c:pt idx="10">
                  <c:v>-0.77072158967348514</c:v>
                </c:pt>
                <c:pt idx="12">
                  <c:v>-0.76646698450349504</c:v>
                </c:pt>
                <c:pt idx="18">
                  <c:v>-0.78324688301654533</c:v>
                </c:pt>
                <c:pt idx="22">
                  <c:v>-0.78697875453508459</c:v>
                </c:pt>
                <c:pt idx="23">
                  <c:v>-0.77437488102441421</c:v>
                </c:pt>
                <c:pt idx="26">
                  <c:v>-0.77109695777471643</c:v>
                </c:pt>
                <c:pt idx="27">
                  <c:v>-0.79786450183019042</c:v>
                </c:pt>
                <c:pt idx="29">
                  <c:v>-0.79264323149254778</c:v>
                </c:pt>
                <c:pt idx="30">
                  <c:v>-0.7860761993797496</c:v>
                </c:pt>
                <c:pt idx="31">
                  <c:v>-0.78111187191825593</c:v>
                </c:pt>
                <c:pt idx="32">
                  <c:v>-0.79345997140626423</c:v>
                </c:pt>
                <c:pt idx="40">
                  <c:v>-0.78700552025838988</c:v>
                </c:pt>
                <c:pt idx="45">
                  <c:v>-0.80294908933137776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C6-40F3-A178-C9728D201188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BBSAG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(old)'!$D$21:$D$44</c:f>
                <c:numCache>
                  <c:formatCode>General</c:formatCode>
                  <c:ptCount val="24"/>
                  <c:pt idx="0">
                    <c:v>0</c:v>
                  </c:pt>
                  <c:pt idx="4">
                    <c:v>0</c:v>
                  </c:pt>
                  <c:pt idx="7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'A (old)'!$D$21:$D$44</c:f>
                <c:numCache>
                  <c:formatCode>General</c:formatCode>
                  <c:ptCount val="24"/>
                  <c:pt idx="0">
                    <c:v>0</c:v>
                  </c:pt>
                  <c:pt idx="4">
                    <c:v>0</c:v>
                  </c:pt>
                  <c:pt idx="7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(old)'!$F$21:$F$991</c:f>
              <c:numCache>
                <c:formatCode>General</c:formatCode>
                <c:ptCount val="971"/>
                <c:pt idx="0">
                  <c:v>0</c:v>
                </c:pt>
                <c:pt idx="1">
                  <c:v>15284.5</c:v>
                </c:pt>
                <c:pt idx="2">
                  <c:v>15303.5</c:v>
                </c:pt>
                <c:pt idx="3">
                  <c:v>16338.5</c:v>
                </c:pt>
                <c:pt idx="4">
                  <c:v>16616.5</c:v>
                </c:pt>
                <c:pt idx="5">
                  <c:v>16856.5</c:v>
                </c:pt>
                <c:pt idx="6">
                  <c:v>17415.5</c:v>
                </c:pt>
                <c:pt idx="7">
                  <c:v>17443.5</c:v>
                </c:pt>
                <c:pt idx="8">
                  <c:v>17958.5</c:v>
                </c:pt>
                <c:pt idx="9">
                  <c:v>18182.5</c:v>
                </c:pt>
                <c:pt idx="10">
                  <c:v>18705.5</c:v>
                </c:pt>
                <c:pt idx="11">
                  <c:v>18723.5</c:v>
                </c:pt>
                <c:pt idx="12">
                  <c:v>18732.5</c:v>
                </c:pt>
                <c:pt idx="13">
                  <c:v>18958.5</c:v>
                </c:pt>
                <c:pt idx="14">
                  <c:v>18958.5</c:v>
                </c:pt>
                <c:pt idx="15">
                  <c:v>18958.5</c:v>
                </c:pt>
                <c:pt idx="16">
                  <c:v>18969.5</c:v>
                </c:pt>
                <c:pt idx="17">
                  <c:v>18969.5</c:v>
                </c:pt>
                <c:pt idx="18">
                  <c:v>18991.5</c:v>
                </c:pt>
                <c:pt idx="19">
                  <c:v>19015.5</c:v>
                </c:pt>
                <c:pt idx="20">
                  <c:v>19015.5</c:v>
                </c:pt>
                <c:pt idx="21">
                  <c:v>19015.5</c:v>
                </c:pt>
                <c:pt idx="22">
                  <c:v>19043.5</c:v>
                </c:pt>
                <c:pt idx="23">
                  <c:v>19272.5</c:v>
                </c:pt>
                <c:pt idx="24">
                  <c:v>19476.5</c:v>
                </c:pt>
                <c:pt idx="25">
                  <c:v>19476.5</c:v>
                </c:pt>
                <c:pt idx="26">
                  <c:v>19490.5</c:v>
                </c:pt>
                <c:pt idx="27">
                  <c:v>19550.5</c:v>
                </c:pt>
                <c:pt idx="28">
                  <c:v>19819.5</c:v>
                </c:pt>
                <c:pt idx="29">
                  <c:v>20033.5</c:v>
                </c:pt>
                <c:pt idx="30">
                  <c:v>20046.5</c:v>
                </c:pt>
                <c:pt idx="31">
                  <c:v>20054.5</c:v>
                </c:pt>
                <c:pt idx="32">
                  <c:v>20076.5</c:v>
                </c:pt>
                <c:pt idx="33">
                  <c:v>20294.5</c:v>
                </c:pt>
                <c:pt idx="34">
                  <c:v>20612.5</c:v>
                </c:pt>
                <c:pt idx="35">
                  <c:v>21160.5</c:v>
                </c:pt>
                <c:pt idx="36">
                  <c:v>21171.5</c:v>
                </c:pt>
                <c:pt idx="37">
                  <c:v>21171.5</c:v>
                </c:pt>
                <c:pt idx="38">
                  <c:v>21392.5</c:v>
                </c:pt>
                <c:pt idx="39">
                  <c:v>22439.5</c:v>
                </c:pt>
                <c:pt idx="40">
                  <c:v>22469.5</c:v>
                </c:pt>
                <c:pt idx="41">
                  <c:v>22523.5</c:v>
                </c:pt>
                <c:pt idx="42">
                  <c:v>22649.5</c:v>
                </c:pt>
                <c:pt idx="43">
                  <c:v>22760.5</c:v>
                </c:pt>
                <c:pt idx="44">
                  <c:v>22779.5</c:v>
                </c:pt>
                <c:pt idx="45">
                  <c:v>23017.5</c:v>
                </c:pt>
                <c:pt idx="46">
                  <c:v>23057.5</c:v>
                </c:pt>
                <c:pt idx="47">
                  <c:v>23286.5</c:v>
                </c:pt>
                <c:pt idx="48">
                  <c:v>23464.5</c:v>
                </c:pt>
                <c:pt idx="49">
                  <c:v>23586.5</c:v>
                </c:pt>
                <c:pt idx="50">
                  <c:v>24355.5</c:v>
                </c:pt>
                <c:pt idx="51">
                  <c:v>24355.5</c:v>
                </c:pt>
                <c:pt idx="52">
                  <c:v>24639</c:v>
                </c:pt>
                <c:pt idx="53">
                  <c:v>24649.5</c:v>
                </c:pt>
                <c:pt idx="54">
                  <c:v>24887.5</c:v>
                </c:pt>
                <c:pt idx="55">
                  <c:v>24934</c:v>
                </c:pt>
                <c:pt idx="56">
                  <c:v>24934.5</c:v>
                </c:pt>
                <c:pt idx="57">
                  <c:v>25342.5</c:v>
                </c:pt>
                <c:pt idx="58">
                  <c:v>25412.5</c:v>
                </c:pt>
                <c:pt idx="59">
                  <c:v>25930.5</c:v>
                </c:pt>
                <c:pt idx="60">
                  <c:v>25961.5</c:v>
                </c:pt>
                <c:pt idx="61">
                  <c:v>26163.5</c:v>
                </c:pt>
                <c:pt idx="62">
                  <c:v>26191</c:v>
                </c:pt>
                <c:pt idx="63">
                  <c:v>26228.5</c:v>
                </c:pt>
                <c:pt idx="64">
                  <c:v>26422.5</c:v>
                </c:pt>
                <c:pt idx="65">
                  <c:v>26506.5</c:v>
                </c:pt>
                <c:pt idx="66">
                  <c:v>26506.5</c:v>
                </c:pt>
                <c:pt idx="67">
                  <c:v>26724.5</c:v>
                </c:pt>
                <c:pt idx="68">
                  <c:v>26735.5</c:v>
                </c:pt>
                <c:pt idx="69">
                  <c:v>26743.5</c:v>
                </c:pt>
                <c:pt idx="70">
                  <c:v>26754.5</c:v>
                </c:pt>
                <c:pt idx="71">
                  <c:v>26762.5</c:v>
                </c:pt>
                <c:pt idx="72">
                  <c:v>26940.5</c:v>
                </c:pt>
                <c:pt idx="73">
                  <c:v>26940.5</c:v>
                </c:pt>
                <c:pt idx="74">
                  <c:v>26970.5</c:v>
                </c:pt>
                <c:pt idx="75">
                  <c:v>27021.5</c:v>
                </c:pt>
                <c:pt idx="76">
                  <c:v>27493.5</c:v>
                </c:pt>
                <c:pt idx="77">
                  <c:v>27493.5</c:v>
                </c:pt>
                <c:pt idx="78">
                  <c:v>27531.5</c:v>
                </c:pt>
                <c:pt idx="79">
                  <c:v>27550.5</c:v>
                </c:pt>
                <c:pt idx="80">
                  <c:v>27822.5</c:v>
                </c:pt>
              </c:numCache>
            </c:numRef>
          </c:xVal>
          <c:yVal>
            <c:numRef>
              <c:f>'A (old)'!$J$21:$J$991</c:f>
              <c:numCache>
                <c:formatCode>General</c:formatCode>
                <c:ptCount val="971"/>
                <c:pt idx="3">
                  <c:v>-0.7260419765880215</c:v>
                </c:pt>
                <c:pt idx="4">
                  <c:v>-0.73553159738366958</c:v>
                </c:pt>
                <c:pt idx="5">
                  <c:v>-0.73760177361691603</c:v>
                </c:pt>
                <c:pt idx="6">
                  <c:v>-0.75721939242794178</c:v>
                </c:pt>
                <c:pt idx="28">
                  <c:v>-0.77843899102299474</c:v>
                </c:pt>
                <c:pt idx="33">
                  <c:v>-0.77618204815371428</c:v>
                </c:pt>
                <c:pt idx="34">
                  <c:v>-0.78085003166052047</c:v>
                </c:pt>
                <c:pt idx="35">
                  <c:v>-0.79279360071814153</c:v>
                </c:pt>
                <c:pt idx="37">
                  <c:v>-0.77746765047049848</c:v>
                </c:pt>
                <c:pt idx="41">
                  <c:v>-0.79149630991014419</c:v>
                </c:pt>
                <c:pt idx="42">
                  <c:v>-0.78630815243377583</c:v>
                </c:pt>
                <c:pt idx="43">
                  <c:v>-0.78992810894851573</c:v>
                </c:pt>
                <c:pt idx="44">
                  <c:v>-0.78063783123070607</c:v>
                </c:pt>
                <c:pt idx="46">
                  <c:v>-0.78512745202897349</c:v>
                </c:pt>
                <c:pt idx="47">
                  <c:v>-0.79852357851632405</c:v>
                </c:pt>
                <c:pt idx="48">
                  <c:v>-0.79306729255040409</c:v>
                </c:pt>
                <c:pt idx="49">
                  <c:v>-0.7995612988161156</c:v>
                </c:pt>
                <c:pt idx="50">
                  <c:v>-0.80576532182749361</c:v>
                </c:pt>
                <c:pt idx="51">
                  <c:v>-0.80023532182531198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C6-40F3-A178-C9728D201188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BRNO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(old)'!$D$21:$D$85</c:f>
                <c:numCache>
                  <c:formatCode>General</c:formatCode>
                  <c:ptCount val="65"/>
                  <c:pt idx="0">
                    <c:v>0</c:v>
                  </c:pt>
                  <c:pt idx="4">
                    <c:v>0</c:v>
                  </c:pt>
                  <c:pt idx="7">
                    <c:v>0</c:v>
                  </c:pt>
                  <c:pt idx="23">
                    <c:v>0</c:v>
                  </c:pt>
                  <c:pt idx="39">
                    <c:v>0</c:v>
                  </c:pt>
                  <c:pt idx="41">
                    <c:v>6.0000000000000001E-3</c:v>
                  </c:pt>
                  <c:pt idx="42">
                    <c:v>0</c:v>
                  </c:pt>
                  <c:pt idx="43">
                    <c:v>5.0000000000000001E-3</c:v>
                  </c:pt>
                  <c:pt idx="44">
                    <c:v>4.0000000000000001E-3</c:v>
                  </c:pt>
                  <c:pt idx="46">
                    <c:v>5.0000000000000001E-3</c:v>
                  </c:pt>
                  <c:pt idx="47">
                    <c:v>8.0000000000000002E-3</c:v>
                  </c:pt>
                  <c:pt idx="48">
                    <c:v>0.01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0</c:v>
                  </c:pt>
                  <c:pt idx="52">
                    <c:v>6.0000000000000002E-5</c:v>
                  </c:pt>
                  <c:pt idx="53">
                    <c:v>6.0000000000000001E-3</c:v>
                  </c:pt>
                  <c:pt idx="54">
                    <c:v>1E-4</c:v>
                  </c:pt>
                  <c:pt idx="55">
                    <c:v>1E-3</c:v>
                  </c:pt>
                  <c:pt idx="56">
                    <c:v>2E-3</c:v>
                  </c:pt>
                  <c:pt idx="57">
                    <c:v>1.1000000000000001E-3</c:v>
                  </c:pt>
                  <c:pt idx="58">
                    <c:v>2.0000000000000001E-4</c:v>
                  </c:pt>
                  <c:pt idx="59">
                    <c:v>0</c:v>
                  </c:pt>
                  <c:pt idx="60">
                    <c:v>2.0000000000000001E-4</c:v>
                  </c:pt>
                  <c:pt idx="61">
                    <c:v>1E-4</c:v>
                  </c:pt>
                  <c:pt idx="62">
                    <c:v>2.3999999999999998E-3</c:v>
                  </c:pt>
                  <c:pt idx="63">
                    <c:v>5.9999999999999995E-4</c:v>
                  </c:pt>
                  <c:pt idx="64">
                    <c:v>2.0000000000000001E-4</c:v>
                  </c:pt>
                </c:numCache>
              </c:numRef>
            </c:plus>
            <c:minus>
              <c:numRef>
                <c:f>'A (old)'!$D$21:$D$85</c:f>
                <c:numCache>
                  <c:formatCode>General</c:formatCode>
                  <c:ptCount val="65"/>
                  <c:pt idx="0">
                    <c:v>0</c:v>
                  </c:pt>
                  <c:pt idx="4">
                    <c:v>0</c:v>
                  </c:pt>
                  <c:pt idx="7">
                    <c:v>0</c:v>
                  </c:pt>
                  <c:pt idx="23">
                    <c:v>0</c:v>
                  </c:pt>
                  <c:pt idx="39">
                    <c:v>0</c:v>
                  </c:pt>
                  <c:pt idx="41">
                    <c:v>6.0000000000000001E-3</c:v>
                  </c:pt>
                  <c:pt idx="42">
                    <c:v>0</c:v>
                  </c:pt>
                  <c:pt idx="43">
                    <c:v>5.0000000000000001E-3</c:v>
                  </c:pt>
                  <c:pt idx="44">
                    <c:v>4.0000000000000001E-3</c:v>
                  </c:pt>
                  <c:pt idx="46">
                    <c:v>5.0000000000000001E-3</c:v>
                  </c:pt>
                  <c:pt idx="47">
                    <c:v>8.0000000000000002E-3</c:v>
                  </c:pt>
                  <c:pt idx="48">
                    <c:v>0.01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0</c:v>
                  </c:pt>
                  <c:pt idx="52">
                    <c:v>6.0000000000000002E-5</c:v>
                  </c:pt>
                  <c:pt idx="53">
                    <c:v>6.0000000000000001E-3</c:v>
                  </c:pt>
                  <c:pt idx="54">
                    <c:v>1E-4</c:v>
                  </c:pt>
                  <c:pt idx="55">
                    <c:v>1E-3</c:v>
                  </c:pt>
                  <c:pt idx="56">
                    <c:v>2E-3</c:v>
                  </c:pt>
                  <c:pt idx="57">
                    <c:v>1.1000000000000001E-3</c:v>
                  </c:pt>
                  <c:pt idx="58">
                    <c:v>2.0000000000000001E-4</c:v>
                  </c:pt>
                  <c:pt idx="59">
                    <c:v>0</c:v>
                  </c:pt>
                  <c:pt idx="60">
                    <c:v>2.0000000000000001E-4</c:v>
                  </c:pt>
                  <c:pt idx="61">
                    <c:v>1E-4</c:v>
                  </c:pt>
                  <c:pt idx="62">
                    <c:v>2.3999999999999998E-3</c:v>
                  </c:pt>
                  <c:pt idx="63">
                    <c:v>5.9999999999999995E-4</c:v>
                  </c:pt>
                  <c:pt idx="6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(old)'!$F$21:$F$991</c:f>
              <c:numCache>
                <c:formatCode>General</c:formatCode>
                <c:ptCount val="971"/>
                <c:pt idx="0">
                  <c:v>0</c:v>
                </c:pt>
                <c:pt idx="1">
                  <c:v>15284.5</c:v>
                </c:pt>
                <c:pt idx="2">
                  <c:v>15303.5</c:v>
                </c:pt>
                <c:pt idx="3">
                  <c:v>16338.5</c:v>
                </c:pt>
                <c:pt idx="4">
                  <c:v>16616.5</c:v>
                </c:pt>
                <c:pt idx="5">
                  <c:v>16856.5</c:v>
                </c:pt>
                <c:pt idx="6">
                  <c:v>17415.5</c:v>
                </c:pt>
                <c:pt idx="7">
                  <c:v>17443.5</c:v>
                </c:pt>
                <c:pt idx="8">
                  <c:v>17958.5</c:v>
                </c:pt>
                <c:pt idx="9">
                  <c:v>18182.5</c:v>
                </c:pt>
                <c:pt idx="10">
                  <c:v>18705.5</c:v>
                </c:pt>
                <c:pt idx="11">
                  <c:v>18723.5</c:v>
                </c:pt>
                <c:pt idx="12">
                  <c:v>18732.5</c:v>
                </c:pt>
                <c:pt idx="13">
                  <c:v>18958.5</c:v>
                </c:pt>
                <c:pt idx="14">
                  <c:v>18958.5</c:v>
                </c:pt>
                <c:pt idx="15">
                  <c:v>18958.5</c:v>
                </c:pt>
                <c:pt idx="16">
                  <c:v>18969.5</c:v>
                </c:pt>
                <c:pt idx="17">
                  <c:v>18969.5</c:v>
                </c:pt>
                <c:pt idx="18">
                  <c:v>18991.5</c:v>
                </c:pt>
                <c:pt idx="19">
                  <c:v>19015.5</c:v>
                </c:pt>
                <c:pt idx="20">
                  <c:v>19015.5</c:v>
                </c:pt>
                <c:pt idx="21">
                  <c:v>19015.5</c:v>
                </c:pt>
                <c:pt idx="22">
                  <c:v>19043.5</c:v>
                </c:pt>
                <c:pt idx="23">
                  <c:v>19272.5</c:v>
                </c:pt>
                <c:pt idx="24">
                  <c:v>19476.5</c:v>
                </c:pt>
                <c:pt idx="25">
                  <c:v>19476.5</c:v>
                </c:pt>
                <c:pt idx="26">
                  <c:v>19490.5</c:v>
                </c:pt>
                <c:pt idx="27">
                  <c:v>19550.5</c:v>
                </c:pt>
                <c:pt idx="28">
                  <c:v>19819.5</c:v>
                </c:pt>
                <c:pt idx="29">
                  <c:v>20033.5</c:v>
                </c:pt>
                <c:pt idx="30">
                  <c:v>20046.5</c:v>
                </c:pt>
                <c:pt idx="31">
                  <c:v>20054.5</c:v>
                </c:pt>
                <c:pt idx="32">
                  <c:v>20076.5</c:v>
                </c:pt>
                <c:pt idx="33">
                  <c:v>20294.5</c:v>
                </c:pt>
                <c:pt idx="34">
                  <c:v>20612.5</c:v>
                </c:pt>
                <c:pt idx="35">
                  <c:v>21160.5</c:v>
                </c:pt>
                <c:pt idx="36">
                  <c:v>21171.5</c:v>
                </c:pt>
                <c:pt idx="37">
                  <c:v>21171.5</c:v>
                </c:pt>
                <c:pt idx="38">
                  <c:v>21392.5</c:v>
                </c:pt>
                <c:pt idx="39">
                  <c:v>22439.5</c:v>
                </c:pt>
                <c:pt idx="40">
                  <c:v>22469.5</c:v>
                </c:pt>
                <c:pt idx="41">
                  <c:v>22523.5</c:v>
                </c:pt>
                <c:pt idx="42">
                  <c:v>22649.5</c:v>
                </c:pt>
                <c:pt idx="43">
                  <c:v>22760.5</c:v>
                </c:pt>
                <c:pt idx="44">
                  <c:v>22779.5</c:v>
                </c:pt>
                <c:pt idx="45">
                  <c:v>23017.5</c:v>
                </c:pt>
                <c:pt idx="46">
                  <c:v>23057.5</c:v>
                </c:pt>
                <c:pt idx="47">
                  <c:v>23286.5</c:v>
                </c:pt>
                <c:pt idx="48">
                  <c:v>23464.5</c:v>
                </c:pt>
                <c:pt idx="49">
                  <c:v>23586.5</c:v>
                </c:pt>
                <c:pt idx="50">
                  <c:v>24355.5</c:v>
                </c:pt>
                <c:pt idx="51">
                  <c:v>24355.5</c:v>
                </c:pt>
                <c:pt idx="52">
                  <c:v>24639</c:v>
                </c:pt>
                <c:pt idx="53">
                  <c:v>24649.5</c:v>
                </c:pt>
                <c:pt idx="54">
                  <c:v>24887.5</c:v>
                </c:pt>
                <c:pt idx="55">
                  <c:v>24934</c:v>
                </c:pt>
                <c:pt idx="56">
                  <c:v>24934.5</c:v>
                </c:pt>
                <c:pt idx="57">
                  <c:v>25342.5</c:v>
                </c:pt>
                <c:pt idx="58">
                  <c:v>25412.5</c:v>
                </c:pt>
                <c:pt idx="59">
                  <c:v>25930.5</c:v>
                </c:pt>
                <c:pt idx="60">
                  <c:v>25961.5</c:v>
                </c:pt>
                <c:pt idx="61">
                  <c:v>26163.5</c:v>
                </c:pt>
                <c:pt idx="62">
                  <c:v>26191</c:v>
                </c:pt>
                <c:pt idx="63">
                  <c:v>26228.5</c:v>
                </c:pt>
                <c:pt idx="64">
                  <c:v>26422.5</c:v>
                </c:pt>
                <c:pt idx="65">
                  <c:v>26506.5</c:v>
                </c:pt>
                <c:pt idx="66">
                  <c:v>26506.5</c:v>
                </c:pt>
                <c:pt idx="67">
                  <c:v>26724.5</c:v>
                </c:pt>
                <c:pt idx="68">
                  <c:v>26735.5</c:v>
                </c:pt>
                <c:pt idx="69">
                  <c:v>26743.5</c:v>
                </c:pt>
                <c:pt idx="70">
                  <c:v>26754.5</c:v>
                </c:pt>
                <c:pt idx="71">
                  <c:v>26762.5</c:v>
                </c:pt>
                <c:pt idx="72">
                  <c:v>26940.5</c:v>
                </c:pt>
                <c:pt idx="73">
                  <c:v>26940.5</c:v>
                </c:pt>
                <c:pt idx="74">
                  <c:v>26970.5</c:v>
                </c:pt>
                <c:pt idx="75">
                  <c:v>27021.5</c:v>
                </c:pt>
                <c:pt idx="76">
                  <c:v>27493.5</c:v>
                </c:pt>
                <c:pt idx="77">
                  <c:v>27493.5</c:v>
                </c:pt>
                <c:pt idx="78">
                  <c:v>27531.5</c:v>
                </c:pt>
                <c:pt idx="79">
                  <c:v>27550.5</c:v>
                </c:pt>
                <c:pt idx="80">
                  <c:v>27822.5</c:v>
                </c:pt>
              </c:numCache>
            </c:numRef>
          </c:xVal>
          <c:yVal>
            <c:numRef>
              <c:f>'A (old)'!$K$21:$K$991</c:f>
              <c:numCache>
                <c:formatCode>General</c:formatCode>
                <c:ptCount val="971"/>
                <c:pt idx="11">
                  <c:v>-0.77755185288697248</c:v>
                </c:pt>
                <c:pt idx="13">
                  <c:v>-0.78122473378607538</c:v>
                </c:pt>
                <c:pt idx="14">
                  <c:v>-0.77622473378141876</c:v>
                </c:pt>
                <c:pt idx="15">
                  <c:v>-0.77022473378747236</c:v>
                </c:pt>
                <c:pt idx="16">
                  <c:v>-0.77489878353662789</c:v>
                </c:pt>
                <c:pt idx="17">
                  <c:v>-0.77189878353965469</c:v>
                </c:pt>
                <c:pt idx="19">
                  <c:v>-0.7763539006409701</c:v>
                </c:pt>
                <c:pt idx="20">
                  <c:v>-0.77135390064358944</c:v>
                </c:pt>
                <c:pt idx="21">
                  <c:v>-0.77135390064358944</c:v>
                </c:pt>
                <c:pt idx="24">
                  <c:v>-0.79378453081881162</c:v>
                </c:pt>
                <c:pt idx="25">
                  <c:v>-0.78078453081980115</c:v>
                </c:pt>
                <c:pt idx="38">
                  <c:v>-0.7648281044093892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CC6-40F3-A178-C9728D201188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IBVS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(old)'!$D$21:$D$85</c:f>
                <c:numCache>
                  <c:formatCode>General</c:formatCode>
                  <c:ptCount val="65"/>
                  <c:pt idx="0">
                    <c:v>0</c:v>
                  </c:pt>
                  <c:pt idx="4">
                    <c:v>0</c:v>
                  </c:pt>
                  <c:pt idx="7">
                    <c:v>0</c:v>
                  </c:pt>
                  <c:pt idx="23">
                    <c:v>0</c:v>
                  </c:pt>
                  <c:pt idx="39">
                    <c:v>0</c:v>
                  </c:pt>
                  <c:pt idx="41">
                    <c:v>6.0000000000000001E-3</c:v>
                  </c:pt>
                  <c:pt idx="42">
                    <c:v>0</c:v>
                  </c:pt>
                  <c:pt idx="43">
                    <c:v>5.0000000000000001E-3</c:v>
                  </c:pt>
                  <c:pt idx="44">
                    <c:v>4.0000000000000001E-3</c:v>
                  </c:pt>
                  <c:pt idx="46">
                    <c:v>5.0000000000000001E-3</c:v>
                  </c:pt>
                  <c:pt idx="47">
                    <c:v>8.0000000000000002E-3</c:v>
                  </c:pt>
                  <c:pt idx="48">
                    <c:v>0.01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0</c:v>
                  </c:pt>
                  <c:pt idx="52">
                    <c:v>6.0000000000000002E-5</c:v>
                  </c:pt>
                  <c:pt idx="53">
                    <c:v>6.0000000000000001E-3</c:v>
                  </c:pt>
                  <c:pt idx="54">
                    <c:v>1E-4</c:v>
                  </c:pt>
                  <c:pt idx="55">
                    <c:v>1E-3</c:v>
                  </c:pt>
                  <c:pt idx="56">
                    <c:v>2E-3</c:v>
                  </c:pt>
                  <c:pt idx="57">
                    <c:v>1.1000000000000001E-3</c:v>
                  </c:pt>
                  <c:pt idx="58">
                    <c:v>2.0000000000000001E-4</c:v>
                  </c:pt>
                  <c:pt idx="59">
                    <c:v>0</c:v>
                  </c:pt>
                  <c:pt idx="60">
                    <c:v>2.0000000000000001E-4</c:v>
                  </c:pt>
                  <c:pt idx="61">
                    <c:v>1E-4</c:v>
                  </c:pt>
                  <c:pt idx="62">
                    <c:v>2.3999999999999998E-3</c:v>
                  </c:pt>
                  <c:pt idx="63">
                    <c:v>5.9999999999999995E-4</c:v>
                  </c:pt>
                  <c:pt idx="64">
                    <c:v>2.0000000000000001E-4</c:v>
                  </c:pt>
                </c:numCache>
              </c:numRef>
            </c:plus>
            <c:minus>
              <c:numRef>
                <c:f>'A (old)'!$D$21:$D$85</c:f>
                <c:numCache>
                  <c:formatCode>General</c:formatCode>
                  <c:ptCount val="65"/>
                  <c:pt idx="0">
                    <c:v>0</c:v>
                  </c:pt>
                  <c:pt idx="4">
                    <c:v>0</c:v>
                  </c:pt>
                  <c:pt idx="7">
                    <c:v>0</c:v>
                  </c:pt>
                  <c:pt idx="23">
                    <c:v>0</c:v>
                  </c:pt>
                  <c:pt idx="39">
                    <c:v>0</c:v>
                  </c:pt>
                  <c:pt idx="41">
                    <c:v>6.0000000000000001E-3</c:v>
                  </c:pt>
                  <c:pt idx="42">
                    <c:v>0</c:v>
                  </c:pt>
                  <c:pt idx="43">
                    <c:v>5.0000000000000001E-3</c:v>
                  </c:pt>
                  <c:pt idx="44">
                    <c:v>4.0000000000000001E-3</c:v>
                  </c:pt>
                  <c:pt idx="46">
                    <c:v>5.0000000000000001E-3</c:v>
                  </c:pt>
                  <c:pt idx="47">
                    <c:v>8.0000000000000002E-3</c:v>
                  </c:pt>
                  <c:pt idx="48">
                    <c:v>0.01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0</c:v>
                  </c:pt>
                  <c:pt idx="52">
                    <c:v>6.0000000000000002E-5</c:v>
                  </c:pt>
                  <c:pt idx="53">
                    <c:v>6.0000000000000001E-3</c:v>
                  </c:pt>
                  <c:pt idx="54">
                    <c:v>1E-4</c:v>
                  </c:pt>
                  <c:pt idx="55">
                    <c:v>1E-3</c:v>
                  </c:pt>
                  <c:pt idx="56">
                    <c:v>2E-3</c:v>
                  </c:pt>
                  <c:pt idx="57">
                    <c:v>1.1000000000000001E-3</c:v>
                  </c:pt>
                  <c:pt idx="58">
                    <c:v>2.0000000000000001E-4</c:v>
                  </c:pt>
                  <c:pt idx="59">
                    <c:v>0</c:v>
                  </c:pt>
                  <c:pt idx="60">
                    <c:v>2.0000000000000001E-4</c:v>
                  </c:pt>
                  <c:pt idx="61">
                    <c:v>1E-4</c:v>
                  </c:pt>
                  <c:pt idx="62">
                    <c:v>2.3999999999999998E-3</c:v>
                  </c:pt>
                  <c:pt idx="63">
                    <c:v>5.9999999999999995E-4</c:v>
                  </c:pt>
                  <c:pt idx="6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(old)'!$F$21:$F$991</c:f>
              <c:numCache>
                <c:formatCode>General</c:formatCode>
                <c:ptCount val="971"/>
                <c:pt idx="0">
                  <c:v>0</c:v>
                </c:pt>
                <c:pt idx="1">
                  <c:v>15284.5</c:v>
                </c:pt>
                <c:pt idx="2">
                  <c:v>15303.5</c:v>
                </c:pt>
                <c:pt idx="3">
                  <c:v>16338.5</c:v>
                </c:pt>
                <c:pt idx="4">
                  <c:v>16616.5</c:v>
                </c:pt>
                <c:pt idx="5">
                  <c:v>16856.5</c:v>
                </c:pt>
                <c:pt idx="6">
                  <c:v>17415.5</c:v>
                </c:pt>
                <c:pt idx="7">
                  <c:v>17443.5</c:v>
                </c:pt>
                <c:pt idx="8">
                  <c:v>17958.5</c:v>
                </c:pt>
                <c:pt idx="9">
                  <c:v>18182.5</c:v>
                </c:pt>
                <c:pt idx="10">
                  <c:v>18705.5</c:v>
                </c:pt>
                <c:pt idx="11">
                  <c:v>18723.5</c:v>
                </c:pt>
                <c:pt idx="12">
                  <c:v>18732.5</c:v>
                </c:pt>
                <c:pt idx="13">
                  <c:v>18958.5</c:v>
                </c:pt>
                <c:pt idx="14">
                  <c:v>18958.5</c:v>
                </c:pt>
                <c:pt idx="15">
                  <c:v>18958.5</c:v>
                </c:pt>
                <c:pt idx="16">
                  <c:v>18969.5</c:v>
                </c:pt>
                <c:pt idx="17">
                  <c:v>18969.5</c:v>
                </c:pt>
                <c:pt idx="18">
                  <c:v>18991.5</c:v>
                </c:pt>
                <c:pt idx="19">
                  <c:v>19015.5</c:v>
                </c:pt>
                <c:pt idx="20">
                  <c:v>19015.5</c:v>
                </c:pt>
                <c:pt idx="21">
                  <c:v>19015.5</c:v>
                </c:pt>
                <c:pt idx="22">
                  <c:v>19043.5</c:v>
                </c:pt>
                <c:pt idx="23">
                  <c:v>19272.5</c:v>
                </c:pt>
                <c:pt idx="24">
                  <c:v>19476.5</c:v>
                </c:pt>
                <c:pt idx="25">
                  <c:v>19476.5</c:v>
                </c:pt>
                <c:pt idx="26">
                  <c:v>19490.5</c:v>
                </c:pt>
                <c:pt idx="27">
                  <c:v>19550.5</c:v>
                </c:pt>
                <c:pt idx="28">
                  <c:v>19819.5</c:v>
                </c:pt>
                <c:pt idx="29">
                  <c:v>20033.5</c:v>
                </c:pt>
                <c:pt idx="30">
                  <c:v>20046.5</c:v>
                </c:pt>
                <c:pt idx="31">
                  <c:v>20054.5</c:v>
                </c:pt>
                <c:pt idx="32">
                  <c:v>20076.5</c:v>
                </c:pt>
                <c:pt idx="33">
                  <c:v>20294.5</c:v>
                </c:pt>
                <c:pt idx="34">
                  <c:v>20612.5</c:v>
                </c:pt>
                <c:pt idx="35">
                  <c:v>21160.5</c:v>
                </c:pt>
                <c:pt idx="36">
                  <c:v>21171.5</c:v>
                </c:pt>
                <c:pt idx="37">
                  <c:v>21171.5</c:v>
                </c:pt>
                <c:pt idx="38">
                  <c:v>21392.5</c:v>
                </c:pt>
                <c:pt idx="39">
                  <c:v>22439.5</c:v>
                </c:pt>
                <c:pt idx="40">
                  <c:v>22469.5</c:v>
                </c:pt>
                <c:pt idx="41">
                  <c:v>22523.5</c:v>
                </c:pt>
                <c:pt idx="42">
                  <c:v>22649.5</c:v>
                </c:pt>
                <c:pt idx="43">
                  <c:v>22760.5</c:v>
                </c:pt>
                <c:pt idx="44">
                  <c:v>22779.5</c:v>
                </c:pt>
                <c:pt idx="45">
                  <c:v>23017.5</c:v>
                </c:pt>
                <c:pt idx="46">
                  <c:v>23057.5</c:v>
                </c:pt>
                <c:pt idx="47">
                  <c:v>23286.5</c:v>
                </c:pt>
                <c:pt idx="48">
                  <c:v>23464.5</c:v>
                </c:pt>
                <c:pt idx="49">
                  <c:v>23586.5</c:v>
                </c:pt>
                <c:pt idx="50">
                  <c:v>24355.5</c:v>
                </c:pt>
                <c:pt idx="51">
                  <c:v>24355.5</c:v>
                </c:pt>
                <c:pt idx="52">
                  <c:v>24639</c:v>
                </c:pt>
                <c:pt idx="53">
                  <c:v>24649.5</c:v>
                </c:pt>
                <c:pt idx="54">
                  <c:v>24887.5</c:v>
                </c:pt>
                <c:pt idx="55">
                  <c:v>24934</c:v>
                </c:pt>
                <c:pt idx="56">
                  <c:v>24934.5</c:v>
                </c:pt>
                <c:pt idx="57">
                  <c:v>25342.5</c:v>
                </c:pt>
                <c:pt idx="58">
                  <c:v>25412.5</c:v>
                </c:pt>
                <c:pt idx="59">
                  <c:v>25930.5</c:v>
                </c:pt>
                <c:pt idx="60">
                  <c:v>25961.5</c:v>
                </c:pt>
                <c:pt idx="61">
                  <c:v>26163.5</c:v>
                </c:pt>
                <c:pt idx="62">
                  <c:v>26191</c:v>
                </c:pt>
                <c:pt idx="63">
                  <c:v>26228.5</c:v>
                </c:pt>
                <c:pt idx="64">
                  <c:v>26422.5</c:v>
                </c:pt>
                <c:pt idx="65">
                  <c:v>26506.5</c:v>
                </c:pt>
                <c:pt idx="66">
                  <c:v>26506.5</c:v>
                </c:pt>
                <c:pt idx="67">
                  <c:v>26724.5</c:v>
                </c:pt>
                <c:pt idx="68">
                  <c:v>26735.5</c:v>
                </c:pt>
                <c:pt idx="69">
                  <c:v>26743.5</c:v>
                </c:pt>
                <c:pt idx="70">
                  <c:v>26754.5</c:v>
                </c:pt>
                <c:pt idx="71">
                  <c:v>26762.5</c:v>
                </c:pt>
                <c:pt idx="72">
                  <c:v>26940.5</c:v>
                </c:pt>
                <c:pt idx="73">
                  <c:v>26940.5</c:v>
                </c:pt>
                <c:pt idx="74">
                  <c:v>26970.5</c:v>
                </c:pt>
                <c:pt idx="75">
                  <c:v>27021.5</c:v>
                </c:pt>
                <c:pt idx="76">
                  <c:v>27493.5</c:v>
                </c:pt>
                <c:pt idx="77">
                  <c:v>27493.5</c:v>
                </c:pt>
                <c:pt idx="78">
                  <c:v>27531.5</c:v>
                </c:pt>
                <c:pt idx="79">
                  <c:v>27550.5</c:v>
                </c:pt>
                <c:pt idx="80">
                  <c:v>27822.5</c:v>
                </c:pt>
              </c:numCache>
            </c:numRef>
          </c:xVal>
          <c:yVal>
            <c:numRef>
              <c:f>'A (old)'!$L$21:$L$991</c:f>
              <c:numCache>
                <c:formatCode>General</c:formatCode>
                <c:ptCount val="971"/>
                <c:pt idx="1">
                  <c:v>-0.73209211928769946</c:v>
                </c:pt>
                <c:pt idx="2">
                  <c:v>-0.73280184157920303</c:v>
                </c:pt>
                <c:pt idx="52">
                  <c:v>-0.79515196749707684</c:v>
                </c:pt>
                <c:pt idx="53">
                  <c:v>-0.79822628770489246</c:v>
                </c:pt>
                <c:pt idx="55">
                  <c:v>-0.81043239244900178</c:v>
                </c:pt>
                <c:pt idx="56">
                  <c:v>-0.79887212198082125</c:v>
                </c:pt>
                <c:pt idx="57">
                  <c:v>-0.80399142157693859</c:v>
                </c:pt>
                <c:pt idx="58">
                  <c:v>-0.80375355630530976</c:v>
                </c:pt>
                <c:pt idx="62">
                  <c:v>-0.79321244046150241</c:v>
                </c:pt>
                <c:pt idx="63">
                  <c:v>-0.80659215550258523</c:v>
                </c:pt>
                <c:pt idx="66">
                  <c:v>-0.80098177631589351</c:v>
                </c:pt>
                <c:pt idx="70">
                  <c:v>-0.80858762508432847</c:v>
                </c:pt>
                <c:pt idx="74">
                  <c:v>-0.80125078369746916</c:v>
                </c:pt>
                <c:pt idx="76">
                  <c:v>-0.80610787605837686</c:v>
                </c:pt>
                <c:pt idx="77">
                  <c:v>-0.80600787606090307</c:v>
                </c:pt>
                <c:pt idx="79">
                  <c:v>-0.80483704291691538</c:v>
                </c:pt>
                <c:pt idx="80">
                  <c:v>-0.80254990932007786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CC6-40F3-A178-C9728D201188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(old)'!$D$21:$D$85</c:f>
                <c:numCache>
                  <c:formatCode>General</c:formatCode>
                  <c:ptCount val="65"/>
                  <c:pt idx="0">
                    <c:v>0</c:v>
                  </c:pt>
                  <c:pt idx="4">
                    <c:v>0</c:v>
                  </c:pt>
                  <c:pt idx="7">
                    <c:v>0</c:v>
                  </c:pt>
                  <c:pt idx="23">
                    <c:v>0</c:v>
                  </c:pt>
                  <c:pt idx="39">
                    <c:v>0</c:v>
                  </c:pt>
                  <c:pt idx="41">
                    <c:v>6.0000000000000001E-3</c:v>
                  </c:pt>
                  <c:pt idx="42">
                    <c:v>0</c:v>
                  </c:pt>
                  <c:pt idx="43">
                    <c:v>5.0000000000000001E-3</c:v>
                  </c:pt>
                  <c:pt idx="44">
                    <c:v>4.0000000000000001E-3</c:v>
                  </c:pt>
                  <c:pt idx="46">
                    <c:v>5.0000000000000001E-3</c:v>
                  </c:pt>
                  <c:pt idx="47">
                    <c:v>8.0000000000000002E-3</c:v>
                  </c:pt>
                  <c:pt idx="48">
                    <c:v>0.01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0</c:v>
                  </c:pt>
                  <c:pt idx="52">
                    <c:v>6.0000000000000002E-5</c:v>
                  </c:pt>
                  <c:pt idx="53">
                    <c:v>6.0000000000000001E-3</c:v>
                  </c:pt>
                  <c:pt idx="54">
                    <c:v>1E-4</c:v>
                  </c:pt>
                  <c:pt idx="55">
                    <c:v>1E-3</c:v>
                  </c:pt>
                  <c:pt idx="56">
                    <c:v>2E-3</c:v>
                  </c:pt>
                  <c:pt idx="57">
                    <c:v>1.1000000000000001E-3</c:v>
                  </c:pt>
                  <c:pt idx="58">
                    <c:v>2.0000000000000001E-4</c:v>
                  </c:pt>
                  <c:pt idx="59">
                    <c:v>0</c:v>
                  </c:pt>
                  <c:pt idx="60">
                    <c:v>2.0000000000000001E-4</c:v>
                  </c:pt>
                  <c:pt idx="61">
                    <c:v>1E-4</c:v>
                  </c:pt>
                  <c:pt idx="62">
                    <c:v>2.3999999999999998E-3</c:v>
                  </c:pt>
                  <c:pt idx="63">
                    <c:v>5.9999999999999995E-4</c:v>
                  </c:pt>
                  <c:pt idx="64">
                    <c:v>2.0000000000000001E-4</c:v>
                  </c:pt>
                </c:numCache>
              </c:numRef>
            </c:plus>
            <c:minus>
              <c:numRef>
                <c:f>'A (old)'!$D$21:$D$85</c:f>
                <c:numCache>
                  <c:formatCode>General</c:formatCode>
                  <c:ptCount val="65"/>
                  <c:pt idx="0">
                    <c:v>0</c:v>
                  </c:pt>
                  <c:pt idx="4">
                    <c:v>0</c:v>
                  </c:pt>
                  <c:pt idx="7">
                    <c:v>0</c:v>
                  </c:pt>
                  <c:pt idx="23">
                    <c:v>0</c:v>
                  </c:pt>
                  <c:pt idx="39">
                    <c:v>0</c:v>
                  </c:pt>
                  <c:pt idx="41">
                    <c:v>6.0000000000000001E-3</c:v>
                  </c:pt>
                  <c:pt idx="42">
                    <c:v>0</c:v>
                  </c:pt>
                  <c:pt idx="43">
                    <c:v>5.0000000000000001E-3</c:v>
                  </c:pt>
                  <c:pt idx="44">
                    <c:v>4.0000000000000001E-3</c:v>
                  </c:pt>
                  <c:pt idx="46">
                    <c:v>5.0000000000000001E-3</c:v>
                  </c:pt>
                  <c:pt idx="47">
                    <c:v>8.0000000000000002E-3</c:v>
                  </c:pt>
                  <c:pt idx="48">
                    <c:v>0.01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0</c:v>
                  </c:pt>
                  <c:pt idx="52">
                    <c:v>6.0000000000000002E-5</c:v>
                  </c:pt>
                  <c:pt idx="53">
                    <c:v>6.0000000000000001E-3</c:v>
                  </c:pt>
                  <c:pt idx="54">
                    <c:v>1E-4</c:v>
                  </c:pt>
                  <c:pt idx="55">
                    <c:v>1E-3</c:v>
                  </c:pt>
                  <c:pt idx="56">
                    <c:v>2E-3</c:v>
                  </c:pt>
                  <c:pt idx="57">
                    <c:v>1.1000000000000001E-3</c:v>
                  </c:pt>
                  <c:pt idx="58">
                    <c:v>2.0000000000000001E-4</c:v>
                  </c:pt>
                  <c:pt idx="59">
                    <c:v>0</c:v>
                  </c:pt>
                  <c:pt idx="60">
                    <c:v>2.0000000000000001E-4</c:v>
                  </c:pt>
                  <c:pt idx="61">
                    <c:v>1E-4</c:v>
                  </c:pt>
                  <c:pt idx="62">
                    <c:v>2.3999999999999998E-3</c:v>
                  </c:pt>
                  <c:pt idx="63">
                    <c:v>5.9999999999999995E-4</c:v>
                  </c:pt>
                  <c:pt idx="6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(old)'!$F$21:$F$991</c:f>
              <c:numCache>
                <c:formatCode>General</c:formatCode>
                <c:ptCount val="971"/>
                <c:pt idx="0">
                  <c:v>0</c:v>
                </c:pt>
                <c:pt idx="1">
                  <c:v>15284.5</c:v>
                </c:pt>
                <c:pt idx="2">
                  <c:v>15303.5</c:v>
                </c:pt>
                <c:pt idx="3">
                  <c:v>16338.5</c:v>
                </c:pt>
                <c:pt idx="4">
                  <c:v>16616.5</c:v>
                </c:pt>
                <c:pt idx="5">
                  <c:v>16856.5</c:v>
                </c:pt>
                <c:pt idx="6">
                  <c:v>17415.5</c:v>
                </c:pt>
                <c:pt idx="7">
                  <c:v>17443.5</c:v>
                </c:pt>
                <c:pt idx="8">
                  <c:v>17958.5</c:v>
                </c:pt>
                <c:pt idx="9">
                  <c:v>18182.5</c:v>
                </c:pt>
                <c:pt idx="10">
                  <c:v>18705.5</c:v>
                </c:pt>
                <c:pt idx="11">
                  <c:v>18723.5</c:v>
                </c:pt>
                <c:pt idx="12">
                  <c:v>18732.5</c:v>
                </c:pt>
                <c:pt idx="13">
                  <c:v>18958.5</c:v>
                </c:pt>
                <c:pt idx="14">
                  <c:v>18958.5</c:v>
                </c:pt>
                <c:pt idx="15">
                  <c:v>18958.5</c:v>
                </c:pt>
                <c:pt idx="16">
                  <c:v>18969.5</c:v>
                </c:pt>
                <c:pt idx="17">
                  <c:v>18969.5</c:v>
                </c:pt>
                <c:pt idx="18">
                  <c:v>18991.5</c:v>
                </c:pt>
                <c:pt idx="19">
                  <c:v>19015.5</c:v>
                </c:pt>
                <c:pt idx="20">
                  <c:v>19015.5</c:v>
                </c:pt>
                <c:pt idx="21">
                  <c:v>19015.5</c:v>
                </c:pt>
                <c:pt idx="22">
                  <c:v>19043.5</c:v>
                </c:pt>
                <c:pt idx="23">
                  <c:v>19272.5</c:v>
                </c:pt>
                <c:pt idx="24">
                  <c:v>19476.5</c:v>
                </c:pt>
                <c:pt idx="25">
                  <c:v>19476.5</c:v>
                </c:pt>
                <c:pt idx="26">
                  <c:v>19490.5</c:v>
                </c:pt>
                <c:pt idx="27">
                  <c:v>19550.5</c:v>
                </c:pt>
                <c:pt idx="28">
                  <c:v>19819.5</c:v>
                </c:pt>
                <c:pt idx="29">
                  <c:v>20033.5</c:v>
                </c:pt>
                <c:pt idx="30">
                  <c:v>20046.5</c:v>
                </c:pt>
                <c:pt idx="31">
                  <c:v>20054.5</c:v>
                </c:pt>
                <c:pt idx="32">
                  <c:v>20076.5</c:v>
                </c:pt>
                <c:pt idx="33">
                  <c:v>20294.5</c:v>
                </c:pt>
                <c:pt idx="34">
                  <c:v>20612.5</c:v>
                </c:pt>
                <c:pt idx="35">
                  <c:v>21160.5</c:v>
                </c:pt>
                <c:pt idx="36">
                  <c:v>21171.5</c:v>
                </c:pt>
                <c:pt idx="37">
                  <c:v>21171.5</c:v>
                </c:pt>
                <c:pt idx="38">
                  <c:v>21392.5</c:v>
                </c:pt>
                <c:pt idx="39">
                  <c:v>22439.5</c:v>
                </c:pt>
                <c:pt idx="40">
                  <c:v>22469.5</c:v>
                </c:pt>
                <c:pt idx="41">
                  <c:v>22523.5</c:v>
                </c:pt>
                <c:pt idx="42">
                  <c:v>22649.5</c:v>
                </c:pt>
                <c:pt idx="43">
                  <c:v>22760.5</c:v>
                </c:pt>
                <c:pt idx="44">
                  <c:v>22779.5</c:v>
                </c:pt>
                <c:pt idx="45">
                  <c:v>23017.5</c:v>
                </c:pt>
                <c:pt idx="46">
                  <c:v>23057.5</c:v>
                </c:pt>
                <c:pt idx="47">
                  <c:v>23286.5</c:v>
                </c:pt>
                <c:pt idx="48">
                  <c:v>23464.5</c:v>
                </c:pt>
                <c:pt idx="49">
                  <c:v>23586.5</c:v>
                </c:pt>
                <c:pt idx="50">
                  <c:v>24355.5</c:v>
                </c:pt>
                <c:pt idx="51">
                  <c:v>24355.5</c:v>
                </c:pt>
                <c:pt idx="52">
                  <c:v>24639</c:v>
                </c:pt>
                <c:pt idx="53">
                  <c:v>24649.5</c:v>
                </c:pt>
                <c:pt idx="54">
                  <c:v>24887.5</c:v>
                </c:pt>
                <c:pt idx="55">
                  <c:v>24934</c:v>
                </c:pt>
                <c:pt idx="56">
                  <c:v>24934.5</c:v>
                </c:pt>
                <c:pt idx="57">
                  <c:v>25342.5</c:v>
                </c:pt>
                <c:pt idx="58">
                  <c:v>25412.5</c:v>
                </c:pt>
                <c:pt idx="59">
                  <c:v>25930.5</c:v>
                </c:pt>
                <c:pt idx="60">
                  <c:v>25961.5</c:v>
                </c:pt>
                <c:pt idx="61">
                  <c:v>26163.5</c:v>
                </c:pt>
                <c:pt idx="62">
                  <c:v>26191</c:v>
                </c:pt>
                <c:pt idx="63">
                  <c:v>26228.5</c:v>
                </c:pt>
                <c:pt idx="64">
                  <c:v>26422.5</c:v>
                </c:pt>
                <c:pt idx="65">
                  <c:v>26506.5</c:v>
                </c:pt>
                <c:pt idx="66">
                  <c:v>26506.5</c:v>
                </c:pt>
                <c:pt idx="67">
                  <c:v>26724.5</c:v>
                </c:pt>
                <c:pt idx="68">
                  <c:v>26735.5</c:v>
                </c:pt>
                <c:pt idx="69">
                  <c:v>26743.5</c:v>
                </c:pt>
                <c:pt idx="70">
                  <c:v>26754.5</c:v>
                </c:pt>
                <c:pt idx="71">
                  <c:v>26762.5</c:v>
                </c:pt>
                <c:pt idx="72">
                  <c:v>26940.5</c:v>
                </c:pt>
                <c:pt idx="73">
                  <c:v>26940.5</c:v>
                </c:pt>
                <c:pt idx="74">
                  <c:v>26970.5</c:v>
                </c:pt>
                <c:pt idx="75">
                  <c:v>27021.5</c:v>
                </c:pt>
                <c:pt idx="76">
                  <c:v>27493.5</c:v>
                </c:pt>
                <c:pt idx="77">
                  <c:v>27493.5</c:v>
                </c:pt>
                <c:pt idx="78">
                  <c:v>27531.5</c:v>
                </c:pt>
                <c:pt idx="79">
                  <c:v>27550.5</c:v>
                </c:pt>
                <c:pt idx="80">
                  <c:v>27822.5</c:v>
                </c:pt>
              </c:numCache>
            </c:numRef>
          </c:xVal>
          <c:yVal>
            <c:numRef>
              <c:f>'A (old)'!$M$21:$M$991</c:f>
              <c:numCache>
                <c:formatCode>General</c:formatCode>
                <c:ptCount val="971"/>
                <c:pt idx="54">
                  <c:v>-0.80043754580401583</c:v>
                </c:pt>
                <c:pt idx="78">
                  <c:v>-0.80682732062996365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CC6-40F3-A178-C9728D201188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(old)'!$D$21:$D$85</c:f>
                <c:numCache>
                  <c:formatCode>General</c:formatCode>
                  <c:ptCount val="65"/>
                  <c:pt idx="0">
                    <c:v>0</c:v>
                  </c:pt>
                  <c:pt idx="4">
                    <c:v>0</c:v>
                  </c:pt>
                  <c:pt idx="7">
                    <c:v>0</c:v>
                  </c:pt>
                  <c:pt idx="23">
                    <c:v>0</c:v>
                  </c:pt>
                  <c:pt idx="39">
                    <c:v>0</c:v>
                  </c:pt>
                  <c:pt idx="41">
                    <c:v>6.0000000000000001E-3</c:v>
                  </c:pt>
                  <c:pt idx="42">
                    <c:v>0</c:v>
                  </c:pt>
                  <c:pt idx="43">
                    <c:v>5.0000000000000001E-3</c:v>
                  </c:pt>
                  <c:pt idx="44">
                    <c:v>4.0000000000000001E-3</c:v>
                  </c:pt>
                  <c:pt idx="46">
                    <c:v>5.0000000000000001E-3</c:v>
                  </c:pt>
                  <c:pt idx="47">
                    <c:v>8.0000000000000002E-3</c:v>
                  </c:pt>
                  <c:pt idx="48">
                    <c:v>0.01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0</c:v>
                  </c:pt>
                  <c:pt idx="52">
                    <c:v>6.0000000000000002E-5</c:v>
                  </c:pt>
                  <c:pt idx="53">
                    <c:v>6.0000000000000001E-3</c:v>
                  </c:pt>
                  <c:pt idx="54">
                    <c:v>1E-4</c:v>
                  </c:pt>
                  <c:pt idx="55">
                    <c:v>1E-3</c:v>
                  </c:pt>
                  <c:pt idx="56">
                    <c:v>2E-3</c:v>
                  </c:pt>
                  <c:pt idx="57">
                    <c:v>1.1000000000000001E-3</c:v>
                  </c:pt>
                  <c:pt idx="58">
                    <c:v>2.0000000000000001E-4</c:v>
                  </c:pt>
                  <c:pt idx="59">
                    <c:v>0</c:v>
                  </c:pt>
                  <c:pt idx="60">
                    <c:v>2.0000000000000001E-4</c:v>
                  </c:pt>
                  <c:pt idx="61">
                    <c:v>1E-4</c:v>
                  </c:pt>
                  <c:pt idx="62">
                    <c:v>2.3999999999999998E-3</c:v>
                  </c:pt>
                  <c:pt idx="63">
                    <c:v>5.9999999999999995E-4</c:v>
                  </c:pt>
                  <c:pt idx="64">
                    <c:v>2.0000000000000001E-4</c:v>
                  </c:pt>
                </c:numCache>
              </c:numRef>
            </c:plus>
            <c:minus>
              <c:numRef>
                <c:f>'A (old)'!$D$21:$D$85</c:f>
                <c:numCache>
                  <c:formatCode>General</c:formatCode>
                  <c:ptCount val="65"/>
                  <c:pt idx="0">
                    <c:v>0</c:v>
                  </c:pt>
                  <c:pt idx="4">
                    <c:v>0</c:v>
                  </c:pt>
                  <c:pt idx="7">
                    <c:v>0</c:v>
                  </c:pt>
                  <c:pt idx="23">
                    <c:v>0</c:v>
                  </c:pt>
                  <c:pt idx="39">
                    <c:v>0</c:v>
                  </c:pt>
                  <c:pt idx="41">
                    <c:v>6.0000000000000001E-3</c:v>
                  </c:pt>
                  <c:pt idx="42">
                    <c:v>0</c:v>
                  </c:pt>
                  <c:pt idx="43">
                    <c:v>5.0000000000000001E-3</c:v>
                  </c:pt>
                  <c:pt idx="44">
                    <c:v>4.0000000000000001E-3</c:v>
                  </c:pt>
                  <c:pt idx="46">
                    <c:v>5.0000000000000001E-3</c:v>
                  </c:pt>
                  <c:pt idx="47">
                    <c:v>8.0000000000000002E-3</c:v>
                  </c:pt>
                  <c:pt idx="48">
                    <c:v>0.01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0</c:v>
                  </c:pt>
                  <c:pt idx="52">
                    <c:v>6.0000000000000002E-5</c:v>
                  </c:pt>
                  <c:pt idx="53">
                    <c:v>6.0000000000000001E-3</c:v>
                  </c:pt>
                  <c:pt idx="54">
                    <c:v>1E-4</c:v>
                  </c:pt>
                  <c:pt idx="55">
                    <c:v>1E-3</c:v>
                  </c:pt>
                  <c:pt idx="56">
                    <c:v>2E-3</c:v>
                  </c:pt>
                  <c:pt idx="57">
                    <c:v>1.1000000000000001E-3</c:v>
                  </c:pt>
                  <c:pt idx="58">
                    <c:v>2.0000000000000001E-4</c:v>
                  </c:pt>
                  <c:pt idx="59">
                    <c:v>0</c:v>
                  </c:pt>
                  <c:pt idx="60">
                    <c:v>2.0000000000000001E-4</c:v>
                  </c:pt>
                  <c:pt idx="61">
                    <c:v>1E-4</c:v>
                  </c:pt>
                  <c:pt idx="62">
                    <c:v>2.3999999999999998E-3</c:v>
                  </c:pt>
                  <c:pt idx="63">
                    <c:v>5.9999999999999995E-4</c:v>
                  </c:pt>
                  <c:pt idx="6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(old)'!$F$21:$F$991</c:f>
              <c:numCache>
                <c:formatCode>General</c:formatCode>
                <c:ptCount val="971"/>
                <c:pt idx="0">
                  <c:v>0</c:v>
                </c:pt>
                <c:pt idx="1">
                  <c:v>15284.5</c:v>
                </c:pt>
                <c:pt idx="2">
                  <c:v>15303.5</c:v>
                </c:pt>
                <c:pt idx="3">
                  <c:v>16338.5</c:v>
                </c:pt>
                <c:pt idx="4">
                  <c:v>16616.5</c:v>
                </c:pt>
                <c:pt idx="5">
                  <c:v>16856.5</c:v>
                </c:pt>
                <c:pt idx="6">
                  <c:v>17415.5</c:v>
                </c:pt>
                <c:pt idx="7">
                  <c:v>17443.5</c:v>
                </c:pt>
                <c:pt idx="8">
                  <c:v>17958.5</c:v>
                </c:pt>
                <c:pt idx="9">
                  <c:v>18182.5</c:v>
                </c:pt>
                <c:pt idx="10">
                  <c:v>18705.5</c:v>
                </c:pt>
                <c:pt idx="11">
                  <c:v>18723.5</c:v>
                </c:pt>
                <c:pt idx="12">
                  <c:v>18732.5</c:v>
                </c:pt>
                <c:pt idx="13">
                  <c:v>18958.5</c:v>
                </c:pt>
                <c:pt idx="14">
                  <c:v>18958.5</c:v>
                </c:pt>
                <c:pt idx="15">
                  <c:v>18958.5</c:v>
                </c:pt>
                <c:pt idx="16">
                  <c:v>18969.5</c:v>
                </c:pt>
                <c:pt idx="17">
                  <c:v>18969.5</c:v>
                </c:pt>
                <c:pt idx="18">
                  <c:v>18991.5</c:v>
                </c:pt>
                <c:pt idx="19">
                  <c:v>19015.5</c:v>
                </c:pt>
                <c:pt idx="20">
                  <c:v>19015.5</c:v>
                </c:pt>
                <c:pt idx="21">
                  <c:v>19015.5</c:v>
                </c:pt>
                <c:pt idx="22">
                  <c:v>19043.5</c:v>
                </c:pt>
                <c:pt idx="23">
                  <c:v>19272.5</c:v>
                </c:pt>
                <c:pt idx="24">
                  <c:v>19476.5</c:v>
                </c:pt>
                <c:pt idx="25">
                  <c:v>19476.5</c:v>
                </c:pt>
                <c:pt idx="26">
                  <c:v>19490.5</c:v>
                </c:pt>
                <c:pt idx="27">
                  <c:v>19550.5</c:v>
                </c:pt>
                <c:pt idx="28">
                  <c:v>19819.5</c:v>
                </c:pt>
                <c:pt idx="29">
                  <c:v>20033.5</c:v>
                </c:pt>
                <c:pt idx="30">
                  <c:v>20046.5</c:v>
                </c:pt>
                <c:pt idx="31">
                  <c:v>20054.5</c:v>
                </c:pt>
                <c:pt idx="32">
                  <c:v>20076.5</c:v>
                </c:pt>
                <c:pt idx="33">
                  <c:v>20294.5</c:v>
                </c:pt>
                <c:pt idx="34">
                  <c:v>20612.5</c:v>
                </c:pt>
                <c:pt idx="35">
                  <c:v>21160.5</c:v>
                </c:pt>
                <c:pt idx="36">
                  <c:v>21171.5</c:v>
                </c:pt>
                <c:pt idx="37">
                  <c:v>21171.5</c:v>
                </c:pt>
                <c:pt idx="38">
                  <c:v>21392.5</c:v>
                </c:pt>
                <c:pt idx="39">
                  <c:v>22439.5</c:v>
                </c:pt>
                <c:pt idx="40">
                  <c:v>22469.5</c:v>
                </c:pt>
                <c:pt idx="41">
                  <c:v>22523.5</c:v>
                </c:pt>
                <c:pt idx="42">
                  <c:v>22649.5</c:v>
                </c:pt>
                <c:pt idx="43">
                  <c:v>22760.5</c:v>
                </c:pt>
                <c:pt idx="44">
                  <c:v>22779.5</c:v>
                </c:pt>
                <c:pt idx="45">
                  <c:v>23017.5</c:v>
                </c:pt>
                <c:pt idx="46">
                  <c:v>23057.5</c:v>
                </c:pt>
                <c:pt idx="47">
                  <c:v>23286.5</c:v>
                </c:pt>
                <c:pt idx="48">
                  <c:v>23464.5</c:v>
                </c:pt>
                <c:pt idx="49">
                  <c:v>23586.5</c:v>
                </c:pt>
                <c:pt idx="50">
                  <c:v>24355.5</c:v>
                </c:pt>
                <c:pt idx="51">
                  <c:v>24355.5</c:v>
                </c:pt>
                <c:pt idx="52">
                  <c:v>24639</c:v>
                </c:pt>
                <c:pt idx="53">
                  <c:v>24649.5</c:v>
                </c:pt>
                <c:pt idx="54">
                  <c:v>24887.5</c:v>
                </c:pt>
                <c:pt idx="55">
                  <c:v>24934</c:v>
                </c:pt>
                <c:pt idx="56">
                  <c:v>24934.5</c:v>
                </c:pt>
                <c:pt idx="57">
                  <c:v>25342.5</c:v>
                </c:pt>
                <c:pt idx="58">
                  <c:v>25412.5</c:v>
                </c:pt>
                <c:pt idx="59">
                  <c:v>25930.5</c:v>
                </c:pt>
                <c:pt idx="60">
                  <c:v>25961.5</c:v>
                </c:pt>
                <c:pt idx="61">
                  <c:v>26163.5</c:v>
                </c:pt>
                <c:pt idx="62">
                  <c:v>26191</c:v>
                </c:pt>
                <c:pt idx="63">
                  <c:v>26228.5</c:v>
                </c:pt>
                <c:pt idx="64">
                  <c:v>26422.5</c:v>
                </c:pt>
                <c:pt idx="65">
                  <c:v>26506.5</c:v>
                </c:pt>
                <c:pt idx="66">
                  <c:v>26506.5</c:v>
                </c:pt>
                <c:pt idx="67">
                  <c:v>26724.5</c:v>
                </c:pt>
                <c:pt idx="68">
                  <c:v>26735.5</c:v>
                </c:pt>
                <c:pt idx="69">
                  <c:v>26743.5</c:v>
                </c:pt>
                <c:pt idx="70">
                  <c:v>26754.5</c:v>
                </c:pt>
                <c:pt idx="71">
                  <c:v>26762.5</c:v>
                </c:pt>
                <c:pt idx="72">
                  <c:v>26940.5</c:v>
                </c:pt>
                <c:pt idx="73">
                  <c:v>26940.5</c:v>
                </c:pt>
                <c:pt idx="74">
                  <c:v>26970.5</c:v>
                </c:pt>
                <c:pt idx="75">
                  <c:v>27021.5</c:v>
                </c:pt>
                <c:pt idx="76">
                  <c:v>27493.5</c:v>
                </c:pt>
                <c:pt idx="77">
                  <c:v>27493.5</c:v>
                </c:pt>
                <c:pt idx="78">
                  <c:v>27531.5</c:v>
                </c:pt>
                <c:pt idx="79">
                  <c:v>27550.5</c:v>
                </c:pt>
                <c:pt idx="80">
                  <c:v>27822.5</c:v>
                </c:pt>
              </c:numCache>
            </c:numRef>
          </c:xVal>
          <c:yVal>
            <c:numRef>
              <c:f>'A (old)'!$N$21:$N$991</c:f>
              <c:numCache>
                <c:formatCode>General</c:formatCode>
                <c:ptCount val="971"/>
                <c:pt idx="36">
                  <c:v>-0.7884676504691015</c:v>
                </c:pt>
                <c:pt idx="39">
                  <c:v>-0.7816217482322827</c:v>
                </c:pt>
                <c:pt idx="59">
                  <c:v>-0.80574335334677016</c:v>
                </c:pt>
                <c:pt idx="60">
                  <c:v>-0.8070765844458947</c:v>
                </c:pt>
                <c:pt idx="61">
                  <c:v>-0.80172731610946357</c:v>
                </c:pt>
                <c:pt idx="64">
                  <c:v>-0.80310721462592483</c:v>
                </c:pt>
                <c:pt idx="65">
                  <c:v>-0.80118177631084109</c:v>
                </c:pt>
                <c:pt idx="67">
                  <c:v>-0.80650385304761585</c:v>
                </c:pt>
                <c:pt idx="68">
                  <c:v>-0.80837790280202171</c:v>
                </c:pt>
                <c:pt idx="69">
                  <c:v>-0.80711357533436967</c:v>
                </c:pt>
                <c:pt idx="71">
                  <c:v>-0.80702329761697911</c:v>
                </c:pt>
                <c:pt idx="72">
                  <c:v>-0.79946701166045386</c:v>
                </c:pt>
                <c:pt idx="73">
                  <c:v>-0.79946701166045386</c:v>
                </c:pt>
                <c:pt idx="75">
                  <c:v>-0.80370319614303298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CC6-40F3-A178-C9728D201188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(old)'!$F$21:$F$991</c:f>
              <c:numCache>
                <c:formatCode>General</c:formatCode>
                <c:ptCount val="971"/>
                <c:pt idx="0">
                  <c:v>0</c:v>
                </c:pt>
                <c:pt idx="1">
                  <c:v>15284.5</c:v>
                </c:pt>
                <c:pt idx="2">
                  <c:v>15303.5</c:v>
                </c:pt>
                <c:pt idx="3">
                  <c:v>16338.5</c:v>
                </c:pt>
                <c:pt idx="4">
                  <c:v>16616.5</c:v>
                </c:pt>
                <c:pt idx="5">
                  <c:v>16856.5</c:v>
                </c:pt>
                <c:pt idx="6">
                  <c:v>17415.5</c:v>
                </c:pt>
                <c:pt idx="7">
                  <c:v>17443.5</c:v>
                </c:pt>
                <c:pt idx="8">
                  <c:v>17958.5</c:v>
                </c:pt>
                <c:pt idx="9">
                  <c:v>18182.5</c:v>
                </c:pt>
                <c:pt idx="10">
                  <c:v>18705.5</c:v>
                </c:pt>
                <c:pt idx="11">
                  <c:v>18723.5</c:v>
                </c:pt>
                <c:pt idx="12">
                  <c:v>18732.5</c:v>
                </c:pt>
                <c:pt idx="13">
                  <c:v>18958.5</c:v>
                </c:pt>
                <c:pt idx="14">
                  <c:v>18958.5</c:v>
                </c:pt>
                <c:pt idx="15">
                  <c:v>18958.5</c:v>
                </c:pt>
                <c:pt idx="16">
                  <c:v>18969.5</c:v>
                </c:pt>
                <c:pt idx="17">
                  <c:v>18969.5</c:v>
                </c:pt>
                <c:pt idx="18">
                  <c:v>18991.5</c:v>
                </c:pt>
                <c:pt idx="19">
                  <c:v>19015.5</c:v>
                </c:pt>
                <c:pt idx="20">
                  <c:v>19015.5</c:v>
                </c:pt>
                <c:pt idx="21">
                  <c:v>19015.5</c:v>
                </c:pt>
                <c:pt idx="22">
                  <c:v>19043.5</c:v>
                </c:pt>
                <c:pt idx="23">
                  <c:v>19272.5</c:v>
                </c:pt>
                <c:pt idx="24">
                  <c:v>19476.5</c:v>
                </c:pt>
                <c:pt idx="25">
                  <c:v>19476.5</c:v>
                </c:pt>
                <c:pt idx="26">
                  <c:v>19490.5</c:v>
                </c:pt>
                <c:pt idx="27">
                  <c:v>19550.5</c:v>
                </c:pt>
                <c:pt idx="28">
                  <c:v>19819.5</c:v>
                </c:pt>
                <c:pt idx="29">
                  <c:v>20033.5</c:v>
                </c:pt>
                <c:pt idx="30">
                  <c:v>20046.5</c:v>
                </c:pt>
                <c:pt idx="31">
                  <c:v>20054.5</c:v>
                </c:pt>
                <c:pt idx="32">
                  <c:v>20076.5</c:v>
                </c:pt>
                <c:pt idx="33">
                  <c:v>20294.5</c:v>
                </c:pt>
                <c:pt idx="34">
                  <c:v>20612.5</c:v>
                </c:pt>
                <c:pt idx="35">
                  <c:v>21160.5</c:v>
                </c:pt>
                <c:pt idx="36">
                  <c:v>21171.5</c:v>
                </c:pt>
                <c:pt idx="37">
                  <c:v>21171.5</c:v>
                </c:pt>
                <c:pt idx="38">
                  <c:v>21392.5</c:v>
                </c:pt>
                <c:pt idx="39">
                  <c:v>22439.5</c:v>
                </c:pt>
                <c:pt idx="40">
                  <c:v>22469.5</c:v>
                </c:pt>
                <c:pt idx="41">
                  <c:v>22523.5</c:v>
                </c:pt>
                <c:pt idx="42">
                  <c:v>22649.5</c:v>
                </c:pt>
                <c:pt idx="43">
                  <c:v>22760.5</c:v>
                </c:pt>
                <c:pt idx="44">
                  <c:v>22779.5</c:v>
                </c:pt>
                <c:pt idx="45">
                  <c:v>23017.5</c:v>
                </c:pt>
                <c:pt idx="46">
                  <c:v>23057.5</c:v>
                </c:pt>
                <c:pt idx="47">
                  <c:v>23286.5</c:v>
                </c:pt>
                <c:pt idx="48">
                  <c:v>23464.5</c:v>
                </c:pt>
                <c:pt idx="49">
                  <c:v>23586.5</c:v>
                </c:pt>
                <c:pt idx="50">
                  <c:v>24355.5</c:v>
                </c:pt>
                <c:pt idx="51">
                  <c:v>24355.5</c:v>
                </c:pt>
                <c:pt idx="52">
                  <c:v>24639</c:v>
                </c:pt>
                <c:pt idx="53">
                  <c:v>24649.5</c:v>
                </c:pt>
                <c:pt idx="54">
                  <c:v>24887.5</c:v>
                </c:pt>
                <c:pt idx="55">
                  <c:v>24934</c:v>
                </c:pt>
                <c:pt idx="56">
                  <c:v>24934.5</c:v>
                </c:pt>
                <c:pt idx="57">
                  <c:v>25342.5</c:v>
                </c:pt>
                <c:pt idx="58">
                  <c:v>25412.5</c:v>
                </c:pt>
                <c:pt idx="59">
                  <c:v>25930.5</c:v>
                </c:pt>
                <c:pt idx="60">
                  <c:v>25961.5</c:v>
                </c:pt>
                <c:pt idx="61">
                  <c:v>26163.5</c:v>
                </c:pt>
                <c:pt idx="62">
                  <c:v>26191</c:v>
                </c:pt>
                <c:pt idx="63">
                  <c:v>26228.5</c:v>
                </c:pt>
                <c:pt idx="64">
                  <c:v>26422.5</c:v>
                </c:pt>
                <c:pt idx="65">
                  <c:v>26506.5</c:v>
                </c:pt>
                <c:pt idx="66">
                  <c:v>26506.5</c:v>
                </c:pt>
                <c:pt idx="67">
                  <c:v>26724.5</c:v>
                </c:pt>
                <c:pt idx="68">
                  <c:v>26735.5</c:v>
                </c:pt>
                <c:pt idx="69">
                  <c:v>26743.5</c:v>
                </c:pt>
                <c:pt idx="70">
                  <c:v>26754.5</c:v>
                </c:pt>
                <c:pt idx="71">
                  <c:v>26762.5</c:v>
                </c:pt>
                <c:pt idx="72">
                  <c:v>26940.5</c:v>
                </c:pt>
                <c:pt idx="73">
                  <c:v>26940.5</c:v>
                </c:pt>
                <c:pt idx="74">
                  <c:v>26970.5</c:v>
                </c:pt>
                <c:pt idx="75">
                  <c:v>27021.5</c:v>
                </c:pt>
                <c:pt idx="76">
                  <c:v>27493.5</c:v>
                </c:pt>
                <c:pt idx="77">
                  <c:v>27493.5</c:v>
                </c:pt>
                <c:pt idx="78">
                  <c:v>27531.5</c:v>
                </c:pt>
                <c:pt idx="79">
                  <c:v>27550.5</c:v>
                </c:pt>
                <c:pt idx="80">
                  <c:v>27822.5</c:v>
                </c:pt>
              </c:numCache>
            </c:numRef>
          </c:xVal>
          <c:yVal>
            <c:numRef>
              <c:f>'A (old)'!$O$21:$O$991</c:f>
              <c:numCache>
                <c:formatCode>General</c:formatCode>
                <c:ptCount val="971"/>
                <c:pt idx="0">
                  <c:v>-0.778674595600369</c:v>
                </c:pt>
                <c:pt idx="1">
                  <c:v>-0.79310877653337875</c:v>
                </c:pt>
                <c:pt idx="2">
                  <c:v>-0.79312671951075631</c:v>
                </c:pt>
                <c:pt idx="3">
                  <c:v>-0.79410413959421766</c:v>
                </c:pt>
                <c:pt idx="4">
                  <c:v>-0.79436667368426817</c:v>
                </c:pt>
                <c:pt idx="5">
                  <c:v>-0.79459332181956355</c:v>
                </c:pt>
                <c:pt idx="6">
                  <c:v>-0.79512122310135569</c:v>
                </c:pt>
                <c:pt idx="7">
                  <c:v>-0.79514766538380688</c:v>
                </c:pt>
                <c:pt idx="8">
                  <c:v>-0.79563401450746152</c:v>
                </c:pt>
                <c:pt idx="9">
                  <c:v>-0.79584555276707059</c:v>
                </c:pt>
                <c:pt idx="10">
                  <c:v>-0.79633945682856844</c:v>
                </c:pt>
                <c:pt idx="11">
                  <c:v>-0.79635645543871558</c:v>
                </c:pt>
                <c:pt idx="12">
                  <c:v>-0.79636495474378921</c:v>
                </c:pt>
                <c:pt idx="13">
                  <c:v>-0.796578381737859</c:v>
                </c:pt>
                <c:pt idx="14">
                  <c:v>-0.796578381737859</c:v>
                </c:pt>
                <c:pt idx="15">
                  <c:v>-0.796578381737859</c:v>
                </c:pt>
                <c:pt idx="16">
                  <c:v>-0.79658876977739335</c:v>
                </c:pt>
                <c:pt idx="17">
                  <c:v>-0.79658876977739335</c:v>
                </c:pt>
                <c:pt idx="18">
                  <c:v>-0.79660954585646215</c:v>
                </c:pt>
                <c:pt idx="19">
                  <c:v>-0.79663221066999168</c:v>
                </c:pt>
                <c:pt idx="20">
                  <c:v>-0.79663221066999168</c:v>
                </c:pt>
                <c:pt idx="21">
                  <c:v>-0.79663221066999168</c:v>
                </c:pt>
                <c:pt idx="22">
                  <c:v>-0.79665865295244276</c:v>
                </c:pt>
                <c:pt idx="23">
                  <c:v>-0.79687491304820379</c:v>
                </c:pt>
                <c:pt idx="24">
                  <c:v>-0.79706756396320488</c:v>
                </c:pt>
                <c:pt idx="25">
                  <c:v>-0.79706756396320488</c:v>
                </c:pt>
                <c:pt idx="26">
                  <c:v>-0.79708078510443048</c:v>
                </c:pt>
                <c:pt idx="27">
                  <c:v>-0.7971374471382543</c:v>
                </c:pt>
                <c:pt idx="28">
                  <c:v>-0.79739148192323117</c:v>
                </c:pt>
                <c:pt idx="29">
                  <c:v>-0.79759357651053631</c:v>
                </c:pt>
                <c:pt idx="30">
                  <c:v>-0.79760585328453137</c:v>
                </c:pt>
                <c:pt idx="31">
                  <c:v>-0.79761340822237459</c:v>
                </c:pt>
                <c:pt idx="32">
                  <c:v>-0.79763418430144339</c:v>
                </c:pt>
                <c:pt idx="33">
                  <c:v>-0.79784005635766997</c:v>
                </c:pt>
                <c:pt idx="34">
                  <c:v>-0.79814036513693642</c:v>
                </c:pt>
                <c:pt idx="35">
                  <c:v>-0.79865787837919422</c:v>
                </c:pt>
                <c:pt idx="36">
                  <c:v>-0.79866826641872857</c:v>
                </c:pt>
                <c:pt idx="37">
                  <c:v>-0.79866826641872857</c:v>
                </c:pt>
                <c:pt idx="38">
                  <c:v>-0.79887697157664639</c:v>
                </c:pt>
                <c:pt idx="39">
                  <c:v>-0.79986572406687251</c:v>
                </c:pt>
                <c:pt idx="40">
                  <c:v>-0.79989405508378442</c:v>
                </c:pt>
                <c:pt idx="41">
                  <c:v>-0.79994505091422585</c:v>
                </c:pt>
                <c:pt idx="42">
                  <c:v>-0.80006404118525598</c:v>
                </c:pt>
                <c:pt idx="43">
                  <c:v>-0.8001688659478301</c:v>
                </c:pt>
                <c:pt idx="44">
                  <c:v>-0.80018680892520766</c:v>
                </c:pt>
                <c:pt idx="45">
                  <c:v>-0.80041156832604221</c:v>
                </c:pt>
                <c:pt idx="46">
                  <c:v>-0.80044934301525816</c:v>
                </c:pt>
                <c:pt idx="47">
                  <c:v>-0.8006656031110192</c:v>
                </c:pt>
                <c:pt idx="48">
                  <c:v>-0.80083370047802993</c:v>
                </c:pt>
                <c:pt idx="49">
                  <c:v>-0.8009489132801384</c:v>
                </c:pt>
                <c:pt idx="50">
                  <c:v>-0.80167513168031401</c:v>
                </c:pt>
                <c:pt idx="51">
                  <c:v>-0.80167513168031401</c:v>
                </c:pt>
                <c:pt idx="52">
                  <c:v>-0.80194285979013169</c:v>
                </c:pt>
                <c:pt idx="53">
                  <c:v>-0.80195277564605083</c:v>
                </c:pt>
                <c:pt idx="54">
                  <c:v>-0.80217753504688549</c:v>
                </c:pt>
                <c:pt idx="55">
                  <c:v>-0.80222144812309892</c:v>
                </c:pt>
                <c:pt idx="56">
                  <c:v>-0.80222192030671413</c:v>
                </c:pt>
                <c:pt idx="57">
                  <c:v>-0.80260722213671631</c:v>
                </c:pt>
                <c:pt idx="58">
                  <c:v>-0.80267332784284418</c:v>
                </c:pt>
                <c:pt idx="59">
                  <c:v>-0.80316251006818995</c:v>
                </c:pt>
                <c:pt idx="60">
                  <c:v>-0.80319178545233227</c:v>
                </c:pt>
                <c:pt idx="61">
                  <c:v>-0.80338254763287265</c:v>
                </c:pt>
                <c:pt idx="62">
                  <c:v>-0.80340851773170852</c:v>
                </c:pt>
                <c:pt idx="63">
                  <c:v>-0.80344393150284843</c:v>
                </c:pt>
                <c:pt idx="64">
                  <c:v>-0.80362713874554559</c:v>
                </c:pt>
                <c:pt idx="65">
                  <c:v>-0.80370646559289893</c:v>
                </c:pt>
                <c:pt idx="66">
                  <c:v>-0.80370646559289893</c:v>
                </c:pt>
                <c:pt idx="67">
                  <c:v>-0.80391233764912562</c:v>
                </c:pt>
                <c:pt idx="68">
                  <c:v>-0.80392272568865997</c:v>
                </c:pt>
                <c:pt idx="69">
                  <c:v>-0.80393028062650307</c:v>
                </c:pt>
                <c:pt idx="70">
                  <c:v>-0.80394066866603753</c:v>
                </c:pt>
                <c:pt idx="71">
                  <c:v>-0.80394822360388063</c:v>
                </c:pt>
                <c:pt idx="72">
                  <c:v>-0.80411632097089147</c:v>
                </c:pt>
                <c:pt idx="73">
                  <c:v>-0.80411632097089147</c:v>
                </c:pt>
                <c:pt idx="74">
                  <c:v>-0.80414465198780338</c:v>
                </c:pt>
                <c:pt idx="75">
                  <c:v>-0.80419281471655357</c:v>
                </c:pt>
                <c:pt idx="76">
                  <c:v>-0.80463855604930123</c:v>
                </c:pt>
                <c:pt idx="77">
                  <c:v>-0.80463855604930123</c:v>
                </c:pt>
                <c:pt idx="78">
                  <c:v>-0.80467444200405636</c:v>
                </c:pt>
                <c:pt idx="79">
                  <c:v>-0.80469238498143381</c:v>
                </c:pt>
                <c:pt idx="80">
                  <c:v>-0.80494925286810193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CC6-40F3-A178-C9728D201188}"/>
            </c:ext>
          </c:extLst>
        </c:ser>
        <c:ser>
          <c:idx val="8"/>
          <c:order val="8"/>
          <c:tx>
            <c:strRef>
              <c:f>'A (old)'!$W$1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(old)'!$V$2:$V$39</c:f>
              <c:numCache>
                <c:formatCode>General</c:formatCode>
                <c:ptCount val="38"/>
                <c:pt idx="0">
                  <c:v>0</c:v>
                </c:pt>
                <c:pt idx="1">
                  <c:v>2000</c:v>
                </c:pt>
                <c:pt idx="2">
                  <c:v>4000</c:v>
                </c:pt>
                <c:pt idx="3">
                  <c:v>6000</c:v>
                </c:pt>
                <c:pt idx="4">
                  <c:v>8000</c:v>
                </c:pt>
                <c:pt idx="5">
                  <c:v>10000</c:v>
                </c:pt>
                <c:pt idx="6">
                  <c:v>12000</c:v>
                </c:pt>
                <c:pt idx="7">
                  <c:v>14000</c:v>
                </c:pt>
                <c:pt idx="8">
                  <c:v>16000</c:v>
                </c:pt>
                <c:pt idx="9">
                  <c:v>18000</c:v>
                </c:pt>
                <c:pt idx="10">
                  <c:v>20000</c:v>
                </c:pt>
                <c:pt idx="11">
                  <c:v>22000</c:v>
                </c:pt>
                <c:pt idx="12">
                  <c:v>24000</c:v>
                </c:pt>
                <c:pt idx="13">
                  <c:v>26000</c:v>
                </c:pt>
                <c:pt idx="14">
                  <c:v>28000</c:v>
                </c:pt>
                <c:pt idx="15">
                  <c:v>30000</c:v>
                </c:pt>
              </c:numCache>
            </c:numRef>
          </c:xVal>
          <c:yVal>
            <c:numRef>
              <c:f>'A (old)'!$W$2:$W$39</c:f>
              <c:numCache>
                <c:formatCode>General</c:formatCode>
                <c:ptCount val="38"/>
                <c:pt idx="0">
                  <c:v>-1E-4</c:v>
                </c:pt>
                <c:pt idx="1">
                  <c:v>-0.13409999999999997</c:v>
                </c:pt>
                <c:pt idx="2">
                  <c:v>-0.25609999999999994</c:v>
                </c:pt>
                <c:pt idx="3">
                  <c:v>-0.36609999999999998</c:v>
                </c:pt>
                <c:pt idx="4">
                  <c:v>-0.46409999999999996</c:v>
                </c:pt>
                <c:pt idx="5">
                  <c:v>-0.55009999999999992</c:v>
                </c:pt>
                <c:pt idx="6">
                  <c:v>-0.62409999999999999</c:v>
                </c:pt>
                <c:pt idx="7">
                  <c:v>-0.68609999999999993</c:v>
                </c:pt>
                <c:pt idx="8">
                  <c:v>-0.73609999999999987</c:v>
                </c:pt>
                <c:pt idx="9">
                  <c:v>-0.77409999999999979</c:v>
                </c:pt>
                <c:pt idx="10">
                  <c:v>-0.80009999999999992</c:v>
                </c:pt>
                <c:pt idx="11">
                  <c:v>-0.81409999999999982</c:v>
                </c:pt>
                <c:pt idx="12">
                  <c:v>-0.81609999999999994</c:v>
                </c:pt>
                <c:pt idx="13">
                  <c:v>-0.80609999999999982</c:v>
                </c:pt>
                <c:pt idx="14">
                  <c:v>-0.7840999999999998</c:v>
                </c:pt>
                <c:pt idx="15">
                  <c:v>-0.75009999999999977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CC6-40F3-A178-C9728D201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075656"/>
        <c:axId val="1"/>
      </c:scatterChart>
      <c:valAx>
        <c:axId val="260075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907218065403515"/>
              <c:y val="0.868903719352154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40961857379768E-2"/>
              <c:y val="0.384146981627296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0756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5572278589554407"/>
          <c:y val="0.29268324691120928"/>
          <c:w val="0.98175944424857331"/>
          <c:h val="0.8109765700019204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SX Gem - O-C Diagr.</a:t>
            </a:r>
          </a:p>
        </c:rich>
      </c:tx>
      <c:layout>
        <c:manualLayout>
          <c:xMode val="edge"/>
          <c:yMode val="edge"/>
          <c:x val="0.369818101095572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71518095677295"/>
          <c:y val="0.20187043298379687"/>
          <c:w val="0.74053139565906556"/>
          <c:h val="0.531074523695834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(2)'!$F$21:$F$991</c:f>
              <c:numCache>
                <c:formatCode>General</c:formatCode>
                <c:ptCount val="971"/>
                <c:pt idx="0">
                  <c:v>0</c:v>
                </c:pt>
                <c:pt idx="1">
                  <c:v>15284</c:v>
                </c:pt>
                <c:pt idx="2">
                  <c:v>15303</c:v>
                </c:pt>
                <c:pt idx="3">
                  <c:v>16338</c:v>
                </c:pt>
                <c:pt idx="4">
                  <c:v>16616</c:v>
                </c:pt>
                <c:pt idx="5">
                  <c:v>16856</c:v>
                </c:pt>
                <c:pt idx="6">
                  <c:v>17415</c:v>
                </c:pt>
                <c:pt idx="7">
                  <c:v>17443</c:v>
                </c:pt>
                <c:pt idx="8">
                  <c:v>17958</c:v>
                </c:pt>
                <c:pt idx="9">
                  <c:v>18182</c:v>
                </c:pt>
                <c:pt idx="10">
                  <c:v>18705</c:v>
                </c:pt>
                <c:pt idx="11">
                  <c:v>18723</c:v>
                </c:pt>
                <c:pt idx="12">
                  <c:v>18732</c:v>
                </c:pt>
                <c:pt idx="13">
                  <c:v>18958</c:v>
                </c:pt>
                <c:pt idx="14">
                  <c:v>18958</c:v>
                </c:pt>
                <c:pt idx="15">
                  <c:v>18958</c:v>
                </c:pt>
                <c:pt idx="16">
                  <c:v>18969</c:v>
                </c:pt>
                <c:pt idx="17">
                  <c:v>18969</c:v>
                </c:pt>
                <c:pt idx="18">
                  <c:v>18991</c:v>
                </c:pt>
                <c:pt idx="19">
                  <c:v>19015</c:v>
                </c:pt>
                <c:pt idx="20">
                  <c:v>19015</c:v>
                </c:pt>
                <c:pt idx="21">
                  <c:v>19015</c:v>
                </c:pt>
                <c:pt idx="22">
                  <c:v>19043</c:v>
                </c:pt>
                <c:pt idx="23">
                  <c:v>19272</c:v>
                </c:pt>
                <c:pt idx="24">
                  <c:v>19476</c:v>
                </c:pt>
                <c:pt idx="25">
                  <c:v>19476</c:v>
                </c:pt>
                <c:pt idx="26">
                  <c:v>19490</c:v>
                </c:pt>
                <c:pt idx="27">
                  <c:v>19550</c:v>
                </c:pt>
                <c:pt idx="28">
                  <c:v>19819</c:v>
                </c:pt>
                <c:pt idx="29">
                  <c:v>20033</c:v>
                </c:pt>
                <c:pt idx="30">
                  <c:v>20046</c:v>
                </c:pt>
                <c:pt idx="31">
                  <c:v>20054</c:v>
                </c:pt>
                <c:pt idx="32">
                  <c:v>20076</c:v>
                </c:pt>
                <c:pt idx="33">
                  <c:v>20294</c:v>
                </c:pt>
                <c:pt idx="34">
                  <c:v>20612</c:v>
                </c:pt>
                <c:pt idx="35">
                  <c:v>21160</c:v>
                </c:pt>
                <c:pt idx="36">
                  <c:v>21171</c:v>
                </c:pt>
                <c:pt idx="37">
                  <c:v>21171</c:v>
                </c:pt>
                <c:pt idx="38">
                  <c:v>21392</c:v>
                </c:pt>
                <c:pt idx="39">
                  <c:v>22439</c:v>
                </c:pt>
                <c:pt idx="40">
                  <c:v>22469</c:v>
                </c:pt>
                <c:pt idx="41">
                  <c:v>22523</c:v>
                </c:pt>
                <c:pt idx="42">
                  <c:v>22649</c:v>
                </c:pt>
                <c:pt idx="43">
                  <c:v>22760</c:v>
                </c:pt>
                <c:pt idx="44">
                  <c:v>22779</c:v>
                </c:pt>
                <c:pt idx="45">
                  <c:v>23017</c:v>
                </c:pt>
                <c:pt idx="46">
                  <c:v>23057</c:v>
                </c:pt>
                <c:pt idx="47">
                  <c:v>23286</c:v>
                </c:pt>
                <c:pt idx="48">
                  <c:v>23464</c:v>
                </c:pt>
                <c:pt idx="49">
                  <c:v>23586</c:v>
                </c:pt>
                <c:pt idx="50">
                  <c:v>24355</c:v>
                </c:pt>
                <c:pt idx="51">
                  <c:v>24355</c:v>
                </c:pt>
                <c:pt idx="52">
                  <c:v>24638.5</c:v>
                </c:pt>
                <c:pt idx="53">
                  <c:v>24649</c:v>
                </c:pt>
                <c:pt idx="54">
                  <c:v>24887</c:v>
                </c:pt>
                <c:pt idx="55">
                  <c:v>24933.5</c:v>
                </c:pt>
                <c:pt idx="56">
                  <c:v>24934</c:v>
                </c:pt>
                <c:pt idx="57">
                  <c:v>25342</c:v>
                </c:pt>
                <c:pt idx="58">
                  <c:v>25412</c:v>
                </c:pt>
                <c:pt idx="59">
                  <c:v>25930</c:v>
                </c:pt>
                <c:pt idx="60">
                  <c:v>25961</c:v>
                </c:pt>
                <c:pt idx="61">
                  <c:v>26163</c:v>
                </c:pt>
                <c:pt idx="62">
                  <c:v>26190.5</c:v>
                </c:pt>
                <c:pt idx="63">
                  <c:v>26228</c:v>
                </c:pt>
                <c:pt idx="64">
                  <c:v>26422</c:v>
                </c:pt>
                <c:pt idx="65">
                  <c:v>26506</c:v>
                </c:pt>
                <c:pt idx="66">
                  <c:v>26506</c:v>
                </c:pt>
                <c:pt idx="67">
                  <c:v>26724</c:v>
                </c:pt>
                <c:pt idx="68">
                  <c:v>26735</c:v>
                </c:pt>
                <c:pt idx="69">
                  <c:v>26743</c:v>
                </c:pt>
                <c:pt idx="70">
                  <c:v>26754</c:v>
                </c:pt>
                <c:pt idx="71">
                  <c:v>26762</c:v>
                </c:pt>
                <c:pt idx="72">
                  <c:v>26940</c:v>
                </c:pt>
                <c:pt idx="73">
                  <c:v>26940</c:v>
                </c:pt>
                <c:pt idx="74">
                  <c:v>26970</c:v>
                </c:pt>
                <c:pt idx="75">
                  <c:v>27021</c:v>
                </c:pt>
                <c:pt idx="76">
                  <c:v>27493</c:v>
                </c:pt>
                <c:pt idx="77">
                  <c:v>27493</c:v>
                </c:pt>
                <c:pt idx="78">
                  <c:v>27531</c:v>
                </c:pt>
                <c:pt idx="79">
                  <c:v>27550</c:v>
                </c:pt>
                <c:pt idx="80">
                  <c:v>27822</c:v>
                </c:pt>
              </c:numCache>
            </c:numRef>
          </c:xVal>
          <c:yVal>
            <c:numRef>
              <c:f>'A (2)'!$H$21:$H$991</c:f>
              <c:numCache>
                <c:formatCode>General</c:formatCode>
                <c:ptCount val="97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5B-4D8A-896E-00F979906BBA}"/>
            </c:ext>
          </c:extLst>
        </c:ser>
        <c:ser>
          <c:idx val="1"/>
          <c:order val="1"/>
          <c:tx>
            <c:strRef>
              <c:f>'A (2)'!$I$20:$I$20</c:f>
              <c:strCache>
                <c:ptCount val="1"/>
                <c:pt idx="0">
                  <c:v>AAVSO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(2)'!$D$21:$D$991</c:f>
                <c:numCache>
                  <c:formatCode>General</c:formatCode>
                  <c:ptCount val="971"/>
                  <c:pt idx="0">
                    <c:v>0</c:v>
                  </c:pt>
                  <c:pt idx="4">
                    <c:v>0</c:v>
                  </c:pt>
                  <c:pt idx="7">
                    <c:v>0</c:v>
                  </c:pt>
                  <c:pt idx="23">
                    <c:v>0</c:v>
                  </c:pt>
                  <c:pt idx="39">
                    <c:v>0</c:v>
                  </c:pt>
                  <c:pt idx="41">
                    <c:v>6.0000000000000001E-3</c:v>
                  </c:pt>
                  <c:pt idx="42">
                    <c:v>0</c:v>
                  </c:pt>
                  <c:pt idx="43">
                    <c:v>5.0000000000000001E-3</c:v>
                  </c:pt>
                  <c:pt idx="44">
                    <c:v>4.0000000000000001E-3</c:v>
                  </c:pt>
                  <c:pt idx="46">
                    <c:v>5.0000000000000001E-3</c:v>
                  </c:pt>
                  <c:pt idx="47">
                    <c:v>8.0000000000000002E-3</c:v>
                  </c:pt>
                  <c:pt idx="48">
                    <c:v>0.01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0</c:v>
                  </c:pt>
                  <c:pt idx="52">
                    <c:v>6.0000000000000002E-5</c:v>
                  </c:pt>
                  <c:pt idx="53">
                    <c:v>6.0000000000000001E-3</c:v>
                  </c:pt>
                  <c:pt idx="54">
                    <c:v>1E-4</c:v>
                  </c:pt>
                  <c:pt idx="55">
                    <c:v>1E-3</c:v>
                  </c:pt>
                  <c:pt idx="56">
                    <c:v>2E-3</c:v>
                  </c:pt>
                  <c:pt idx="57">
                    <c:v>1.1000000000000001E-3</c:v>
                  </c:pt>
                  <c:pt idx="58">
                    <c:v>2.0000000000000001E-4</c:v>
                  </c:pt>
                  <c:pt idx="59">
                    <c:v>0</c:v>
                  </c:pt>
                  <c:pt idx="60">
                    <c:v>2.0000000000000001E-4</c:v>
                  </c:pt>
                  <c:pt idx="61">
                    <c:v>1E-4</c:v>
                  </c:pt>
                  <c:pt idx="62">
                    <c:v>2.3999999999999998E-3</c:v>
                  </c:pt>
                  <c:pt idx="63">
                    <c:v>5.9999999999999995E-4</c:v>
                  </c:pt>
                  <c:pt idx="64">
                    <c:v>2.0000000000000001E-4</c:v>
                  </c:pt>
                  <c:pt idx="65">
                    <c:v>1E-4</c:v>
                  </c:pt>
                  <c:pt idx="66">
                    <c:v>1E-4</c:v>
                  </c:pt>
                  <c:pt idx="67">
                    <c:v>4.0000000000000002E-4</c:v>
                  </c:pt>
                  <c:pt idx="68">
                    <c:v>2.0000000000000001E-4</c:v>
                  </c:pt>
                  <c:pt idx="69">
                    <c:v>2.9999999999999997E-4</c:v>
                  </c:pt>
                  <c:pt idx="70">
                    <c:v>4.0000000000000002E-4</c:v>
                  </c:pt>
                  <c:pt idx="71">
                    <c:v>2.9999999999999997E-4</c:v>
                  </c:pt>
                  <c:pt idx="72">
                    <c:v>4.0000000000000002E-4</c:v>
                  </c:pt>
                  <c:pt idx="73">
                    <c:v>4.0000000000000002E-4</c:v>
                  </c:pt>
                  <c:pt idx="74">
                    <c:v>2.0000000000000001E-4</c:v>
                  </c:pt>
                  <c:pt idx="75">
                    <c:v>2.9999999999999997E-4</c:v>
                  </c:pt>
                  <c:pt idx="76">
                    <c:v>5.0000000000000001E-4</c:v>
                  </c:pt>
                  <c:pt idx="77">
                    <c:v>2.0000000000000001E-4</c:v>
                  </c:pt>
                  <c:pt idx="78">
                    <c:v>2E-3</c:v>
                  </c:pt>
                  <c:pt idx="79">
                    <c:v>2.9999999999999997E-4</c:v>
                  </c:pt>
                  <c:pt idx="80">
                    <c:v>2.3999999999999998E-3</c:v>
                  </c:pt>
                </c:numCache>
              </c:numRef>
            </c:plus>
            <c:minus>
              <c:numRef>
                <c:f>'A (2)'!$D$21:$D$991</c:f>
                <c:numCache>
                  <c:formatCode>General</c:formatCode>
                  <c:ptCount val="971"/>
                  <c:pt idx="0">
                    <c:v>0</c:v>
                  </c:pt>
                  <c:pt idx="4">
                    <c:v>0</c:v>
                  </c:pt>
                  <c:pt idx="7">
                    <c:v>0</c:v>
                  </c:pt>
                  <c:pt idx="23">
                    <c:v>0</c:v>
                  </c:pt>
                  <c:pt idx="39">
                    <c:v>0</c:v>
                  </c:pt>
                  <c:pt idx="41">
                    <c:v>6.0000000000000001E-3</c:v>
                  </c:pt>
                  <c:pt idx="42">
                    <c:v>0</c:v>
                  </c:pt>
                  <c:pt idx="43">
                    <c:v>5.0000000000000001E-3</c:v>
                  </c:pt>
                  <c:pt idx="44">
                    <c:v>4.0000000000000001E-3</c:v>
                  </c:pt>
                  <c:pt idx="46">
                    <c:v>5.0000000000000001E-3</c:v>
                  </c:pt>
                  <c:pt idx="47">
                    <c:v>8.0000000000000002E-3</c:v>
                  </c:pt>
                  <c:pt idx="48">
                    <c:v>0.01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0</c:v>
                  </c:pt>
                  <c:pt idx="52">
                    <c:v>6.0000000000000002E-5</c:v>
                  </c:pt>
                  <c:pt idx="53">
                    <c:v>6.0000000000000001E-3</c:v>
                  </c:pt>
                  <c:pt idx="54">
                    <c:v>1E-4</c:v>
                  </c:pt>
                  <c:pt idx="55">
                    <c:v>1E-3</c:v>
                  </c:pt>
                  <c:pt idx="56">
                    <c:v>2E-3</c:v>
                  </c:pt>
                  <c:pt idx="57">
                    <c:v>1.1000000000000001E-3</c:v>
                  </c:pt>
                  <c:pt idx="58">
                    <c:v>2.0000000000000001E-4</c:v>
                  </c:pt>
                  <c:pt idx="59">
                    <c:v>0</c:v>
                  </c:pt>
                  <c:pt idx="60">
                    <c:v>2.0000000000000001E-4</c:v>
                  </c:pt>
                  <c:pt idx="61">
                    <c:v>1E-4</c:v>
                  </c:pt>
                  <c:pt idx="62">
                    <c:v>2.3999999999999998E-3</c:v>
                  </c:pt>
                  <c:pt idx="63">
                    <c:v>5.9999999999999995E-4</c:v>
                  </c:pt>
                  <c:pt idx="64">
                    <c:v>2.0000000000000001E-4</c:v>
                  </c:pt>
                  <c:pt idx="65">
                    <c:v>1E-4</c:v>
                  </c:pt>
                  <c:pt idx="66">
                    <c:v>1E-4</c:v>
                  </c:pt>
                  <c:pt idx="67">
                    <c:v>4.0000000000000002E-4</c:v>
                  </c:pt>
                  <c:pt idx="68">
                    <c:v>2.0000000000000001E-4</c:v>
                  </c:pt>
                  <c:pt idx="69">
                    <c:v>2.9999999999999997E-4</c:v>
                  </c:pt>
                  <c:pt idx="70">
                    <c:v>4.0000000000000002E-4</c:v>
                  </c:pt>
                  <c:pt idx="71">
                    <c:v>2.9999999999999997E-4</c:v>
                  </c:pt>
                  <c:pt idx="72">
                    <c:v>4.0000000000000002E-4</c:v>
                  </c:pt>
                  <c:pt idx="73">
                    <c:v>4.0000000000000002E-4</c:v>
                  </c:pt>
                  <c:pt idx="74">
                    <c:v>2.0000000000000001E-4</c:v>
                  </c:pt>
                  <c:pt idx="75">
                    <c:v>2.9999999999999997E-4</c:v>
                  </c:pt>
                  <c:pt idx="76">
                    <c:v>5.0000000000000001E-4</c:v>
                  </c:pt>
                  <c:pt idx="77">
                    <c:v>2.0000000000000001E-4</c:v>
                  </c:pt>
                  <c:pt idx="78">
                    <c:v>2E-3</c:v>
                  </c:pt>
                  <c:pt idx="79">
                    <c:v>2.9999999999999997E-4</c:v>
                  </c:pt>
                  <c:pt idx="80">
                    <c:v>2.3999999999999998E-3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(2)'!$F$21:$F$991</c:f>
              <c:numCache>
                <c:formatCode>General</c:formatCode>
                <c:ptCount val="971"/>
                <c:pt idx="0">
                  <c:v>0</c:v>
                </c:pt>
                <c:pt idx="1">
                  <c:v>15284</c:v>
                </c:pt>
                <c:pt idx="2">
                  <c:v>15303</c:v>
                </c:pt>
                <c:pt idx="3">
                  <c:v>16338</c:v>
                </c:pt>
                <c:pt idx="4">
                  <c:v>16616</c:v>
                </c:pt>
                <c:pt idx="5">
                  <c:v>16856</c:v>
                </c:pt>
                <c:pt idx="6">
                  <c:v>17415</c:v>
                </c:pt>
                <c:pt idx="7">
                  <c:v>17443</c:v>
                </c:pt>
                <c:pt idx="8">
                  <c:v>17958</c:v>
                </c:pt>
                <c:pt idx="9">
                  <c:v>18182</c:v>
                </c:pt>
                <c:pt idx="10">
                  <c:v>18705</c:v>
                </c:pt>
                <c:pt idx="11">
                  <c:v>18723</c:v>
                </c:pt>
                <c:pt idx="12">
                  <c:v>18732</c:v>
                </c:pt>
                <c:pt idx="13">
                  <c:v>18958</c:v>
                </c:pt>
                <c:pt idx="14">
                  <c:v>18958</c:v>
                </c:pt>
                <c:pt idx="15">
                  <c:v>18958</c:v>
                </c:pt>
                <c:pt idx="16">
                  <c:v>18969</c:v>
                </c:pt>
                <c:pt idx="17">
                  <c:v>18969</c:v>
                </c:pt>
                <c:pt idx="18">
                  <c:v>18991</c:v>
                </c:pt>
                <c:pt idx="19">
                  <c:v>19015</c:v>
                </c:pt>
                <c:pt idx="20">
                  <c:v>19015</c:v>
                </c:pt>
                <c:pt idx="21">
                  <c:v>19015</c:v>
                </c:pt>
                <c:pt idx="22">
                  <c:v>19043</c:v>
                </c:pt>
                <c:pt idx="23">
                  <c:v>19272</c:v>
                </c:pt>
                <c:pt idx="24">
                  <c:v>19476</c:v>
                </c:pt>
                <c:pt idx="25">
                  <c:v>19476</c:v>
                </c:pt>
                <c:pt idx="26">
                  <c:v>19490</c:v>
                </c:pt>
                <c:pt idx="27">
                  <c:v>19550</c:v>
                </c:pt>
                <c:pt idx="28">
                  <c:v>19819</c:v>
                </c:pt>
                <c:pt idx="29">
                  <c:v>20033</c:v>
                </c:pt>
                <c:pt idx="30">
                  <c:v>20046</c:v>
                </c:pt>
                <c:pt idx="31">
                  <c:v>20054</c:v>
                </c:pt>
                <c:pt idx="32">
                  <c:v>20076</c:v>
                </c:pt>
                <c:pt idx="33">
                  <c:v>20294</c:v>
                </c:pt>
                <c:pt idx="34">
                  <c:v>20612</c:v>
                </c:pt>
                <c:pt idx="35">
                  <c:v>21160</c:v>
                </c:pt>
                <c:pt idx="36">
                  <c:v>21171</c:v>
                </c:pt>
                <c:pt idx="37">
                  <c:v>21171</c:v>
                </c:pt>
                <c:pt idx="38">
                  <c:v>21392</c:v>
                </c:pt>
                <c:pt idx="39">
                  <c:v>22439</c:v>
                </c:pt>
                <c:pt idx="40">
                  <c:v>22469</c:v>
                </c:pt>
                <c:pt idx="41">
                  <c:v>22523</c:v>
                </c:pt>
                <c:pt idx="42">
                  <c:v>22649</c:v>
                </c:pt>
                <c:pt idx="43">
                  <c:v>22760</c:v>
                </c:pt>
                <c:pt idx="44">
                  <c:v>22779</c:v>
                </c:pt>
                <c:pt idx="45">
                  <c:v>23017</c:v>
                </c:pt>
                <c:pt idx="46">
                  <c:v>23057</c:v>
                </c:pt>
                <c:pt idx="47">
                  <c:v>23286</c:v>
                </c:pt>
                <c:pt idx="48">
                  <c:v>23464</c:v>
                </c:pt>
                <c:pt idx="49">
                  <c:v>23586</c:v>
                </c:pt>
                <c:pt idx="50">
                  <c:v>24355</c:v>
                </c:pt>
                <c:pt idx="51">
                  <c:v>24355</c:v>
                </c:pt>
                <c:pt idx="52">
                  <c:v>24638.5</c:v>
                </c:pt>
                <c:pt idx="53">
                  <c:v>24649</c:v>
                </c:pt>
                <c:pt idx="54">
                  <c:v>24887</c:v>
                </c:pt>
                <c:pt idx="55">
                  <c:v>24933.5</c:v>
                </c:pt>
                <c:pt idx="56">
                  <c:v>24934</c:v>
                </c:pt>
                <c:pt idx="57">
                  <c:v>25342</c:v>
                </c:pt>
                <c:pt idx="58">
                  <c:v>25412</c:v>
                </c:pt>
                <c:pt idx="59">
                  <c:v>25930</c:v>
                </c:pt>
                <c:pt idx="60">
                  <c:v>25961</c:v>
                </c:pt>
                <c:pt idx="61">
                  <c:v>26163</c:v>
                </c:pt>
                <c:pt idx="62">
                  <c:v>26190.5</c:v>
                </c:pt>
                <c:pt idx="63">
                  <c:v>26228</c:v>
                </c:pt>
                <c:pt idx="64">
                  <c:v>26422</c:v>
                </c:pt>
                <c:pt idx="65">
                  <c:v>26506</c:v>
                </c:pt>
                <c:pt idx="66">
                  <c:v>26506</c:v>
                </c:pt>
                <c:pt idx="67">
                  <c:v>26724</c:v>
                </c:pt>
                <c:pt idx="68">
                  <c:v>26735</c:v>
                </c:pt>
                <c:pt idx="69">
                  <c:v>26743</c:v>
                </c:pt>
                <c:pt idx="70">
                  <c:v>26754</c:v>
                </c:pt>
                <c:pt idx="71">
                  <c:v>26762</c:v>
                </c:pt>
                <c:pt idx="72">
                  <c:v>26940</c:v>
                </c:pt>
                <c:pt idx="73">
                  <c:v>26940</c:v>
                </c:pt>
                <c:pt idx="74">
                  <c:v>26970</c:v>
                </c:pt>
                <c:pt idx="75">
                  <c:v>27021</c:v>
                </c:pt>
                <c:pt idx="76">
                  <c:v>27493</c:v>
                </c:pt>
                <c:pt idx="77">
                  <c:v>27493</c:v>
                </c:pt>
                <c:pt idx="78">
                  <c:v>27531</c:v>
                </c:pt>
                <c:pt idx="79">
                  <c:v>27550</c:v>
                </c:pt>
                <c:pt idx="80">
                  <c:v>27822</c:v>
                </c:pt>
              </c:numCache>
            </c:numRef>
          </c:xVal>
          <c:yVal>
            <c:numRef>
              <c:f>'A (2)'!$I$21:$I$991</c:f>
              <c:numCache>
                <c:formatCode>General</c:formatCode>
                <c:ptCount val="971"/>
                <c:pt idx="7">
                  <c:v>-3.1135999961406924E-3</c:v>
                </c:pt>
                <c:pt idx="8">
                  <c:v>6.1583999995491467E-3</c:v>
                </c:pt>
                <c:pt idx="9">
                  <c:v>-3.8864000016474165E-3</c:v>
                </c:pt>
                <c:pt idx="10">
                  <c:v>-7.6160000025993213E-3</c:v>
                </c:pt>
                <c:pt idx="12">
                  <c:v>-3.2464000032632612E-3</c:v>
                </c:pt>
                <c:pt idx="18">
                  <c:v>-1.8923199997516349E-2</c:v>
                </c:pt>
                <c:pt idx="22">
                  <c:v>-2.2433599995565601E-2</c:v>
                </c:pt>
                <c:pt idx="23">
                  <c:v>-8.8543999954708852E-3</c:v>
                </c:pt>
                <c:pt idx="26">
                  <c:v>-4.6480000019073486E-3</c:v>
                </c:pt>
                <c:pt idx="27">
                  <c:v>-3.116000000591157E-2</c:v>
                </c:pt>
                <c:pt idx="29">
                  <c:v>-2.3881599991000257E-2</c:v>
                </c:pt>
                <c:pt idx="30">
                  <c:v>-1.7259200001717545E-2</c:v>
                </c:pt>
                <c:pt idx="31">
                  <c:v>-1.2260800001968164E-2</c:v>
                </c:pt>
                <c:pt idx="32">
                  <c:v>-2.4515199998859316E-2</c:v>
                </c:pt>
                <c:pt idx="40">
                  <c:v>-7.8687999994144775E-3</c:v>
                </c:pt>
                <c:pt idx="45">
                  <c:v>-2.1478400005435105E-2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5B-4D8A-896E-00F979906BBA}"/>
            </c:ext>
          </c:extLst>
        </c:ser>
        <c:ser>
          <c:idx val="3"/>
          <c:order val="2"/>
          <c:tx>
            <c:strRef>
              <c:f>'A (2)'!$J$20</c:f>
              <c:strCache>
                <c:ptCount val="1"/>
                <c:pt idx="0">
                  <c:v>BBSAG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(2)'!$D$21:$D$44</c:f>
                <c:numCache>
                  <c:formatCode>General</c:formatCode>
                  <c:ptCount val="24"/>
                  <c:pt idx="0">
                    <c:v>0</c:v>
                  </c:pt>
                  <c:pt idx="4">
                    <c:v>0</c:v>
                  </c:pt>
                  <c:pt idx="7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'A (2)'!$D$21:$D$44</c:f>
                <c:numCache>
                  <c:formatCode>General</c:formatCode>
                  <c:ptCount val="24"/>
                  <c:pt idx="0">
                    <c:v>0</c:v>
                  </c:pt>
                  <c:pt idx="4">
                    <c:v>0</c:v>
                  </c:pt>
                  <c:pt idx="7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(2)'!$F$21:$F$991</c:f>
              <c:numCache>
                <c:formatCode>General</c:formatCode>
                <c:ptCount val="971"/>
                <c:pt idx="0">
                  <c:v>0</c:v>
                </c:pt>
                <c:pt idx="1">
                  <c:v>15284</c:v>
                </c:pt>
                <c:pt idx="2">
                  <c:v>15303</c:v>
                </c:pt>
                <c:pt idx="3">
                  <c:v>16338</c:v>
                </c:pt>
                <c:pt idx="4">
                  <c:v>16616</c:v>
                </c:pt>
                <c:pt idx="5">
                  <c:v>16856</c:v>
                </c:pt>
                <c:pt idx="6">
                  <c:v>17415</c:v>
                </c:pt>
                <c:pt idx="7">
                  <c:v>17443</c:v>
                </c:pt>
                <c:pt idx="8">
                  <c:v>17958</c:v>
                </c:pt>
                <c:pt idx="9">
                  <c:v>18182</c:v>
                </c:pt>
                <c:pt idx="10">
                  <c:v>18705</c:v>
                </c:pt>
                <c:pt idx="11">
                  <c:v>18723</c:v>
                </c:pt>
                <c:pt idx="12">
                  <c:v>18732</c:v>
                </c:pt>
                <c:pt idx="13">
                  <c:v>18958</c:v>
                </c:pt>
                <c:pt idx="14">
                  <c:v>18958</c:v>
                </c:pt>
                <c:pt idx="15">
                  <c:v>18958</c:v>
                </c:pt>
                <c:pt idx="16">
                  <c:v>18969</c:v>
                </c:pt>
                <c:pt idx="17">
                  <c:v>18969</c:v>
                </c:pt>
                <c:pt idx="18">
                  <c:v>18991</c:v>
                </c:pt>
                <c:pt idx="19">
                  <c:v>19015</c:v>
                </c:pt>
                <c:pt idx="20">
                  <c:v>19015</c:v>
                </c:pt>
                <c:pt idx="21">
                  <c:v>19015</c:v>
                </c:pt>
                <c:pt idx="22">
                  <c:v>19043</c:v>
                </c:pt>
                <c:pt idx="23">
                  <c:v>19272</c:v>
                </c:pt>
                <c:pt idx="24">
                  <c:v>19476</c:v>
                </c:pt>
                <c:pt idx="25">
                  <c:v>19476</c:v>
                </c:pt>
                <c:pt idx="26">
                  <c:v>19490</c:v>
                </c:pt>
                <c:pt idx="27">
                  <c:v>19550</c:v>
                </c:pt>
                <c:pt idx="28">
                  <c:v>19819</c:v>
                </c:pt>
                <c:pt idx="29">
                  <c:v>20033</c:v>
                </c:pt>
                <c:pt idx="30">
                  <c:v>20046</c:v>
                </c:pt>
                <c:pt idx="31">
                  <c:v>20054</c:v>
                </c:pt>
                <c:pt idx="32">
                  <c:v>20076</c:v>
                </c:pt>
                <c:pt idx="33">
                  <c:v>20294</c:v>
                </c:pt>
                <c:pt idx="34">
                  <c:v>20612</c:v>
                </c:pt>
                <c:pt idx="35">
                  <c:v>21160</c:v>
                </c:pt>
                <c:pt idx="36">
                  <c:v>21171</c:v>
                </c:pt>
                <c:pt idx="37">
                  <c:v>21171</c:v>
                </c:pt>
                <c:pt idx="38">
                  <c:v>21392</c:v>
                </c:pt>
                <c:pt idx="39">
                  <c:v>22439</c:v>
                </c:pt>
                <c:pt idx="40">
                  <c:v>22469</c:v>
                </c:pt>
                <c:pt idx="41">
                  <c:v>22523</c:v>
                </c:pt>
                <c:pt idx="42">
                  <c:v>22649</c:v>
                </c:pt>
                <c:pt idx="43">
                  <c:v>22760</c:v>
                </c:pt>
                <c:pt idx="44">
                  <c:v>22779</c:v>
                </c:pt>
                <c:pt idx="45">
                  <c:v>23017</c:v>
                </c:pt>
                <c:pt idx="46">
                  <c:v>23057</c:v>
                </c:pt>
                <c:pt idx="47">
                  <c:v>23286</c:v>
                </c:pt>
                <c:pt idx="48">
                  <c:v>23464</c:v>
                </c:pt>
                <c:pt idx="49">
                  <c:v>23586</c:v>
                </c:pt>
                <c:pt idx="50">
                  <c:v>24355</c:v>
                </c:pt>
                <c:pt idx="51">
                  <c:v>24355</c:v>
                </c:pt>
                <c:pt idx="52">
                  <c:v>24638.5</c:v>
                </c:pt>
                <c:pt idx="53">
                  <c:v>24649</c:v>
                </c:pt>
                <c:pt idx="54">
                  <c:v>24887</c:v>
                </c:pt>
                <c:pt idx="55">
                  <c:v>24933.5</c:v>
                </c:pt>
                <c:pt idx="56">
                  <c:v>24934</c:v>
                </c:pt>
                <c:pt idx="57">
                  <c:v>25342</c:v>
                </c:pt>
                <c:pt idx="58">
                  <c:v>25412</c:v>
                </c:pt>
                <c:pt idx="59">
                  <c:v>25930</c:v>
                </c:pt>
                <c:pt idx="60">
                  <c:v>25961</c:v>
                </c:pt>
                <c:pt idx="61">
                  <c:v>26163</c:v>
                </c:pt>
                <c:pt idx="62">
                  <c:v>26190.5</c:v>
                </c:pt>
                <c:pt idx="63">
                  <c:v>26228</c:v>
                </c:pt>
                <c:pt idx="64">
                  <c:v>26422</c:v>
                </c:pt>
                <c:pt idx="65">
                  <c:v>26506</c:v>
                </c:pt>
                <c:pt idx="66">
                  <c:v>26506</c:v>
                </c:pt>
                <c:pt idx="67">
                  <c:v>26724</c:v>
                </c:pt>
                <c:pt idx="68">
                  <c:v>26735</c:v>
                </c:pt>
                <c:pt idx="69">
                  <c:v>26743</c:v>
                </c:pt>
                <c:pt idx="70">
                  <c:v>26754</c:v>
                </c:pt>
                <c:pt idx="71">
                  <c:v>26762</c:v>
                </c:pt>
                <c:pt idx="72">
                  <c:v>26940</c:v>
                </c:pt>
                <c:pt idx="73">
                  <c:v>26940</c:v>
                </c:pt>
                <c:pt idx="74">
                  <c:v>26970</c:v>
                </c:pt>
                <c:pt idx="75">
                  <c:v>27021</c:v>
                </c:pt>
                <c:pt idx="76">
                  <c:v>27493</c:v>
                </c:pt>
                <c:pt idx="77">
                  <c:v>27493</c:v>
                </c:pt>
                <c:pt idx="78">
                  <c:v>27531</c:v>
                </c:pt>
                <c:pt idx="79">
                  <c:v>27550</c:v>
                </c:pt>
                <c:pt idx="80">
                  <c:v>27822</c:v>
                </c:pt>
              </c:numCache>
            </c:numRef>
          </c:xVal>
          <c:yVal>
            <c:numRef>
              <c:f>'A (2)'!$J$21:$J$991</c:f>
              <c:numCache>
                <c:formatCode>General</c:formatCode>
                <c:ptCount val="971"/>
                <c:pt idx="3">
                  <c:v>2.6982399991538841E-2</c:v>
                </c:pt>
                <c:pt idx="4">
                  <c:v>1.8676799998502247E-2</c:v>
                </c:pt>
                <c:pt idx="5">
                  <c:v>1.7628800000238698E-2</c:v>
                </c:pt>
                <c:pt idx="6">
                  <c:v>3.9200000173877925E-4</c:v>
                </c:pt>
                <c:pt idx="28">
                  <c:v>-1.0588800003461074E-2</c:v>
                </c:pt>
                <c:pt idx="33">
                  <c:v>-6.3088000024436042E-3</c:v>
                </c:pt>
                <c:pt idx="34">
                  <c:v>-9.6224000008078292E-3</c:v>
                </c:pt>
                <c:pt idx="35">
                  <c:v>-1.9231999998737592E-2</c:v>
                </c:pt>
                <c:pt idx="37">
                  <c:v>-3.85919999826001E-3</c:v>
                </c:pt>
                <c:pt idx="41">
                  <c:v>-1.2129599999752827E-2</c:v>
                </c:pt>
                <c:pt idx="43">
                  <c:v>-9.5520000031683594E-3</c:v>
                </c:pt>
                <c:pt idx="44">
                  <c:v>-1.8080000154441223E-4</c:v>
                </c:pt>
                <c:pt idx="46">
                  <c:v>-3.4863999972003512E-3</c:v>
                </c:pt>
                <c:pt idx="47">
                  <c:v>-1.5907200002402533E-2</c:v>
                </c:pt>
                <c:pt idx="48">
                  <c:v>-9.692799998447299E-3</c:v>
                </c:pt>
                <c:pt idx="49">
                  <c:v>-1.5667200001189485E-2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E5B-4D8A-896E-00F979906BBA}"/>
            </c:ext>
          </c:extLst>
        </c:ser>
        <c:ser>
          <c:idx val="4"/>
          <c:order val="3"/>
          <c:tx>
            <c:strRef>
              <c:f>'A (2)'!$K$20</c:f>
              <c:strCache>
                <c:ptCount val="1"/>
                <c:pt idx="0">
                  <c:v>BRNO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(2)'!$D$21:$D$85</c:f>
                <c:numCache>
                  <c:formatCode>General</c:formatCode>
                  <c:ptCount val="65"/>
                  <c:pt idx="0">
                    <c:v>0</c:v>
                  </c:pt>
                  <c:pt idx="4">
                    <c:v>0</c:v>
                  </c:pt>
                  <c:pt idx="7">
                    <c:v>0</c:v>
                  </c:pt>
                  <c:pt idx="23">
                    <c:v>0</c:v>
                  </c:pt>
                  <c:pt idx="39">
                    <c:v>0</c:v>
                  </c:pt>
                  <c:pt idx="41">
                    <c:v>6.0000000000000001E-3</c:v>
                  </c:pt>
                  <c:pt idx="42">
                    <c:v>0</c:v>
                  </c:pt>
                  <c:pt idx="43">
                    <c:v>5.0000000000000001E-3</c:v>
                  </c:pt>
                  <c:pt idx="44">
                    <c:v>4.0000000000000001E-3</c:v>
                  </c:pt>
                  <c:pt idx="46">
                    <c:v>5.0000000000000001E-3</c:v>
                  </c:pt>
                  <c:pt idx="47">
                    <c:v>8.0000000000000002E-3</c:v>
                  </c:pt>
                  <c:pt idx="48">
                    <c:v>0.01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0</c:v>
                  </c:pt>
                  <c:pt idx="52">
                    <c:v>6.0000000000000002E-5</c:v>
                  </c:pt>
                  <c:pt idx="53">
                    <c:v>6.0000000000000001E-3</c:v>
                  </c:pt>
                  <c:pt idx="54">
                    <c:v>1E-4</c:v>
                  </c:pt>
                  <c:pt idx="55">
                    <c:v>1E-3</c:v>
                  </c:pt>
                  <c:pt idx="56">
                    <c:v>2E-3</c:v>
                  </c:pt>
                  <c:pt idx="57">
                    <c:v>1.1000000000000001E-3</c:v>
                  </c:pt>
                  <c:pt idx="58">
                    <c:v>2.0000000000000001E-4</c:v>
                  </c:pt>
                  <c:pt idx="59">
                    <c:v>0</c:v>
                  </c:pt>
                  <c:pt idx="60">
                    <c:v>2.0000000000000001E-4</c:v>
                  </c:pt>
                  <c:pt idx="61">
                    <c:v>1E-4</c:v>
                  </c:pt>
                  <c:pt idx="62">
                    <c:v>2.3999999999999998E-3</c:v>
                  </c:pt>
                  <c:pt idx="63">
                    <c:v>5.9999999999999995E-4</c:v>
                  </c:pt>
                  <c:pt idx="64">
                    <c:v>2.0000000000000001E-4</c:v>
                  </c:pt>
                </c:numCache>
              </c:numRef>
            </c:plus>
            <c:minus>
              <c:numRef>
                <c:f>'A (2)'!$D$21:$D$85</c:f>
                <c:numCache>
                  <c:formatCode>General</c:formatCode>
                  <c:ptCount val="65"/>
                  <c:pt idx="0">
                    <c:v>0</c:v>
                  </c:pt>
                  <c:pt idx="4">
                    <c:v>0</c:v>
                  </c:pt>
                  <c:pt idx="7">
                    <c:v>0</c:v>
                  </c:pt>
                  <c:pt idx="23">
                    <c:v>0</c:v>
                  </c:pt>
                  <c:pt idx="39">
                    <c:v>0</c:v>
                  </c:pt>
                  <c:pt idx="41">
                    <c:v>6.0000000000000001E-3</c:v>
                  </c:pt>
                  <c:pt idx="42">
                    <c:v>0</c:v>
                  </c:pt>
                  <c:pt idx="43">
                    <c:v>5.0000000000000001E-3</c:v>
                  </c:pt>
                  <c:pt idx="44">
                    <c:v>4.0000000000000001E-3</c:v>
                  </c:pt>
                  <c:pt idx="46">
                    <c:v>5.0000000000000001E-3</c:v>
                  </c:pt>
                  <c:pt idx="47">
                    <c:v>8.0000000000000002E-3</c:v>
                  </c:pt>
                  <c:pt idx="48">
                    <c:v>0.01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0</c:v>
                  </c:pt>
                  <c:pt idx="52">
                    <c:v>6.0000000000000002E-5</c:v>
                  </c:pt>
                  <c:pt idx="53">
                    <c:v>6.0000000000000001E-3</c:v>
                  </c:pt>
                  <c:pt idx="54">
                    <c:v>1E-4</c:v>
                  </c:pt>
                  <c:pt idx="55">
                    <c:v>1E-3</c:v>
                  </c:pt>
                  <c:pt idx="56">
                    <c:v>2E-3</c:v>
                  </c:pt>
                  <c:pt idx="57">
                    <c:v>1.1000000000000001E-3</c:v>
                  </c:pt>
                  <c:pt idx="58">
                    <c:v>2.0000000000000001E-4</c:v>
                  </c:pt>
                  <c:pt idx="59">
                    <c:v>0</c:v>
                  </c:pt>
                  <c:pt idx="60">
                    <c:v>2.0000000000000001E-4</c:v>
                  </c:pt>
                  <c:pt idx="61">
                    <c:v>1E-4</c:v>
                  </c:pt>
                  <c:pt idx="62">
                    <c:v>2.3999999999999998E-3</c:v>
                  </c:pt>
                  <c:pt idx="63">
                    <c:v>5.9999999999999995E-4</c:v>
                  </c:pt>
                  <c:pt idx="6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(2)'!$F$21:$F$991</c:f>
              <c:numCache>
                <c:formatCode>General</c:formatCode>
                <c:ptCount val="971"/>
                <c:pt idx="0">
                  <c:v>0</c:v>
                </c:pt>
                <c:pt idx="1">
                  <c:v>15284</c:v>
                </c:pt>
                <c:pt idx="2">
                  <c:v>15303</c:v>
                </c:pt>
                <c:pt idx="3">
                  <c:v>16338</c:v>
                </c:pt>
                <c:pt idx="4">
                  <c:v>16616</c:v>
                </c:pt>
                <c:pt idx="5">
                  <c:v>16856</c:v>
                </c:pt>
                <c:pt idx="6">
                  <c:v>17415</c:v>
                </c:pt>
                <c:pt idx="7">
                  <c:v>17443</c:v>
                </c:pt>
                <c:pt idx="8">
                  <c:v>17958</c:v>
                </c:pt>
                <c:pt idx="9">
                  <c:v>18182</c:v>
                </c:pt>
                <c:pt idx="10">
                  <c:v>18705</c:v>
                </c:pt>
                <c:pt idx="11">
                  <c:v>18723</c:v>
                </c:pt>
                <c:pt idx="12">
                  <c:v>18732</c:v>
                </c:pt>
                <c:pt idx="13">
                  <c:v>18958</c:v>
                </c:pt>
                <c:pt idx="14">
                  <c:v>18958</c:v>
                </c:pt>
                <c:pt idx="15">
                  <c:v>18958</c:v>
                </c:pt>
                <c:pt idx="16">
                  <c:v>18969</c:v>
                </c:pt>
                <c:pt idx="17">
                  <c:v>18969</c:v>
                </c:pt>
                <c:pt idx="18">
                  <c:v>18991</c:v>
                </c:pt>
                <c:pt idx="19">
                  <c:v>19015</c:v>
                </c:pt>
                <c:pt idx="20">
                  <c:v>19015</c:v>
                </c:pt>
                <c:pt idx="21">
                  <c:v>19015</c:v>
                </c:pt>
                <c:pt idx="22">
                  <c:v>19043</c:v>
                </c:pt>
                <c:pt idx="23">
                  <c:v>19272</c:v>
                </c:pt>
                <c:pt idx="24">
                  <c:v>19476</c:v>
                </c:pt>
                <c:pt idx="25">
                  <c:v>19476</c:v>
                </c:pt>
                <c:pt idx="26">
                  <c:v>19490</c:v>
                </c:pt>
                <c:pt idx="27">
                  <c:v>19550</c:v>
                </c:pt>
                <c:pt idx="28">
                  <c:v>19819</c:v>
                </c:pt>
                <c:pt idx="29">
                  <c:v>20033</c:v>
                </c:pt>
                <c:pt idx="30">
                  <c:v>20046</c:v>
                </c:pt>
                <c:pt idx="31">
                  <c:v>20054</c:v>
                </c:pt>
                <c:pt idx="32">
                  <c:v>20076</c:v>
                </c:pt>
                <c:pt idx="33">
                  <c:v>20294</c:v>
                </c:pt>
                <c:pt idx="34">
                  <c:v>20612</c:v>
                </c:pt>
                <c:pt idx="35">
                  <c:v>21160</c:v>
                </c:pt>
                <c:pt idx="36">
                  <c:v>21171</c:v>
                </c:pt>
                <c:pt idx="37">
                  <c:v>21171</c:v>
                </c:pt>
                <c:pt idx="38">
                  <c:v>21392</c:v>
                </c:pt>
                <c:pt idx="39">
                  <c:v>22439</c:v>
                </c:pt>
                <c:pt idx="40">
                  <c:v>22469</c:v>
                </c:pt>
                <c:pt idx="41">
                  <c:v>22523</c:v>
                </c:pt>
                <c:pt idx="42">
                  <c:v>22649</c:v>
                </c:pt>
                <c:pt idx="43">
                  <c:v>22760</c:v>
                </c:pt>
                <c:pt idx="44">
                  <c:v>22779</c:v>
                </c:pt>
                <c:pt idx="45">
                  <c:v>23017</c:v>
                </c:pt>
                <c:pt idx="46">
                  <c:v>23057</c:v>
                </c:pt>
                <c:pt idx="47">
                  <c:v>23286</c:v>
                </c:pt>
                <c:pt idx="48">
                  <c:v>23464</c:v>
                </c:pt>
                <c:pt idx="49">
                  <c:v>23586</c:v>
                </c:pt>
                <c:pt idx="50">
                  <c:v>24355</c:v>
                </c:pt>
                <c:pt idx="51">
                  <c:v>24355</c:v>
                </c:pt>
                <c:pt idx="52">
                  <c:v>24638.5</c:v>
                </c:pt>
                <c:pt idx="53">
                  <c:v>24649</c:v>
                </c:pt>
                <c:pt idx="54">
                  <c:v>24887</c:v>
                </c:pt>
                <c:pt idx="55">
                  <c:v>24933.5</c:v>
                </c:pt>
                <c:pt idx="56">
                  <c:v>24934</c:v>
                </c:pt>
                <c:pt idx="57">
                  <c:v>25342</c:v>
                </c:pt>
                <c:pt idx="58">
                  <c:v>25412</c:v>
                </c:pt>
                <c:pt idx="59">
                  <c:v>25930</c:v>
                </c:pt>
                <c:pt idx="60">
                  <c:v>25961</c:v>
                </c:pt>
                <c:pt idx="61">
                  <c:v>26163</c:v>
                </c:pt>
                <c:pt idx="62">
                  <c:v>26190.5</c:v>
                </c:pt>
                <c:pt idx="63">
                  <c:v>26228</c:v>
                </c:pt>
                <c:pt idx="64">
                  <c:v>26422</c:v>
                </c:pt>
                <c:pt idx="65">
                  <c:v>26506</c:v>
                </c:pt>
                <c:pt idx="66">
                  <c:v>26506</c:v>
                </c:pt>
                <c:pt idx="67">
                  <c:v>26724</c:v>
                </c:pt>
                <c:pt idx="68">
                  <c:v>26735</c:v>
                </c:pt>
                <c:pt idx="69">
                  <c:v>26743</c:v>
                </c:pt>
                <c:pt idx="70">
                  <c:v>26754</c:v>
                </c:pt>
                <c:pt idx="71">
                  <c:v>26762</c:v>
                </c:pt>
                <c:pt idx="72">
                  <c:v>26940</c:v>
                </c:pt>
                <c:pt idx="73">
                  <c:v>26940</c:v>
                </c:pt>
                <c:pt idx="74">
                  <c:v>26970</c:v>
                </c:pt>
                <c:pt idx="75">
                  <c:v>27021</c:v>
                </c:pt>
                <c:pt idx="76">
                  <c:v>27493</c:v>
                </c:pt>
                <c:pt idx="77">
                  <c:v>27493</c:v>
                </c:pt>
                <c:pt idx="78">
                  <c:v>27531</c:v>
                </c:pt>
                <c:pt idx="79">
                  <c:v>27550</c:v>
                </c:pt>
                <c:pt idx="80">
                  <c:v>27822</c:v>
                </c:pt>
              </c:numCache>
            </c:numRef>
          </c:xVal>
          <c:yVal>
            <c:numRef>
              <c:f>'A (2)'!$K$21:$K$991</c:f>
              <c:numCache>
                <c:formatCode>General</c:formatCode>
                <c:ptCount val="971"/>
                <c:pt idx="11">
                  <c:v>-1.4369599994097371E-2</c:v>
                </c:pt>
                <c:pt idx="13">
                  <c:v>-1.7041600003722124E-2</c:v>
                </c:pt>
                <c:pt idx="14">
                  <c:v>-1.2041599999065511E-2</c:v>
                </c:pt>
                <c:pt idx="15">
                  <c:v>-6.0416000051191077E-3</c:v>
                </c:pt>
                <c:pt idx="16">
                  <c:v>-1.0668800001440104E-2</c:v>
                </c:pt>
                <c:pt idx="17">
                  <c:v>-7.6688000044669025E-3</c:v>
                </c:pt>
                <c:pt idx="19">
                  <c:v>-1.192799999989802E-2</c:v>
                </c:pt>
                <c:pt idx="20">
                  <c:v>-6.9280000025173649E-3</c:v>
                </c:pt>
                <c:pt idx="21">
                  <c:v>-6.9280000025173649E-3</c:v>
                </c:pt>
                <c:pt idx="24">
                  <c:v>-2.7395199998863973E-2</c:v>
                </c:pt>
                <c:pt idx="25">
                  <c:v>-1.4395199999853503E-2</c:v>
                </c:pt>
                <c:pt idx="38">
                  <c:v>9.7215999994659796E-3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E5B-4D8A-896E-00F979906BBA}"/>
            </c:ext>
          </c:extLst>
        </c:ser>
        <c:ser>
          <c:idx val="2"/>
          <c:order val="4"/>
          <c:tx>
            <c:strRef>
              <c:f>'A (2)'!$L$20</c:f>
              <c:strCache>
                <c:ptCount val="1"/>
                <c:pt idx="0">
                  <c:v>IBVS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(2)'!$D$21:$D$85</c:f>
                <c:numCache>
                  <c:formatCode>General</c:formatCode>
                  <c:ptCount val="65"/>
                  <c:pt idx="0">
                    <c:v>0</c:v>
                  </c:pt>
                  <c:pt idx="4">
                    <c:v>0</c:v>
                  </c:pt>
                  <c:pt idx="7">
                    <c:v>0</c:v>
                  </c:pt>
                  <c:pt idx="23">
                    <c:v>0</c:v>
                  </c:pt>
                  <c:pt idx="39">
                    <c:v>0</c:v>
                  </c:pt>
                  <c:pt idx="41">
                    <c:v>6.0000000000000001E-3</c:v>
                  </c:pt>
                  <c:pt idx="42">
                    <c:v>0</c:v>
                  </c:pt>
                  <c:pt idx="43">
                    <c:v>5.0000000000000001E-3</c:v>
                  </c:pt>
                  <c:pt idx="44">
                    <c:v>4.0000000000000001E-3</c:v>
                  </c:pt>
                  <c:pt idx="46">
                    <c:v>5.0000000000000001E-3</c:v>
                  </c:pt>
                  <c:pt idx="47">
                    <c:v>8.0000000000000002E-3</c:v>
                  </c:pt>
                  <c:pt idx="48">
                    <c:v>0.01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0</c:v>
                  </c:pt>
                  <c:pt idx="52">
                    <c:v>6.0000000000000002E-5</c:v>
                  </c:pt>
                  <c:pt idx="53">
                    <c:v>6.0000000000000001E-3</c:v>
                  </c:pt>
                  <c:pt idx="54">
                    <c:v>1E-4</c:v>
                  </c:pt>
                  <c:pt idx="55">
                    <c:v>1E-3</c:v>
                  </c:pt>
                  <c:pt idx="56">
                    <c:v>2E-3</c:v>
                  </c:pt>
                  <c:pt idx="57">
                    <c:v>1.1000000000000001E-3</c:v>
                  </c:pt>
                  <c:pt idx="58">
                    <c:v>2.0000000000000001E-4</c:v>
                  </c:pt>
                  <c:pt idx="59">
                    <c:v>0</c:v>
                  </c:pt>
                  <c:pt idx="60">
                    <c:v>2.0000000000000001E-4</c:v>
                  </c:pt>
                  <c:pt idx="61">
                    <c:v>1E-4</c:v>
                  </c:pt>
                  <c:pt idx="62">
                    <c:v>2.3999999999999998E-3</c:v>
                  </c:pt>
                  <c:pt idx="63">
                    <c:v>5.9999999999999995E-4</c:v>
                  </c:pt>
                  <c:pt idx="64">
                    <c:v>2.0000000000000001E-4</c:v>
                  </c:pt>
                </c:numCache>
              </c:numRef>
            </c:plus>
            <c:minus>
              <c:numRef>
                <c:f>'A (2)'!$D$21:$D$85</c:f>
                <c:numCache>
                  <c:formatCode>General</c:formatCode>
                  <c:ptCount val="65"/>
                  <c:pt idx="0">
                    <c:v>0</c:v>
                  </c:pt>
                  <c:pt idx="4">
                    <c:v>0</c:v>
                  </c:pt>
                  <c:pt idx="7">
                    <c:v>0</c:v>
                  </c:pt>
                  <c:pt idx="23">
                    <c:v>0</c:v>
                  </c:pt>
                  <c:pt idx="39">
                    <c:v>0</c:v>
                  </c:pt>
                  <c:pt idx="41">
                    <c:v>6.0000000000000001E-3</c:v>
                  </c:pt>
                  <c:pt idx="42">
                    <c:v>0</c:v>
                  </c:pt>
                  <c:pt idx="43">
                    <c:v>5.0000000000000001E-3</c:v>
                  </c:pt>
                  <c:pt idx="44">
                    <c:v>4.0000000000000001E-3</c:v>
                  </c:pt>
                  <c:pt idx="46">
                    <c:v>5.0000000000000001E-3</c:v>
                  </c:pt>
                  <c:pt idx="47">
                    <c:v>8.0000000000000002E-3</c:v>
                  </c:pt>
                  <c:pt idx="48">
                    <c:v>0.01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0</c:v>
                  </c:pt>
                  <c:pt idx="52">
                    <c:v>6.0000000000000002E-5</c:v>
                  </c:pt>
                  <c:pt idx="53">
                    <c:v>6.0000000000000001E-3</c:v>
                  </c:pt>
                  <c:pt idx="54">
                    <c:v>1E-4</c:v>
                  </c:pt>
                  <c:pt idx="55">
                    <c:v>1E-3</c:v>
                  </c:pt>
                  <c:pt idx="56">
                    <c:v>2E-3</c:v>
                  </c:pt>
                  <c:pt idx="57">
                    <c:v>1.1000000000000001E-3</c:v>
                  </c:pt>
                  <c:pt idx="58">
                    <c:v>2.0000000000000001E-4</c:v>
                  </c:pt>
                  <c:pt idx="59">
                    <c:v>0</c:v>
                  </c:pt>
                  <c:pt idx="60">
                    <c:v>2.0000000000000001E-4</c:v>
                  </c:pt>
                  <c:pt idx="61">
                    <c:v>1E-4</c:v>
                  </c:pt>
                  <c:pt idx="62">
                    <c:v>2.3999999999999998E-3</c:v>
                  </c:pt>
                  <c:pt idx="63">
                    <c:v>5.9999999999999995E-4</c:v>
                  </c:pt>
                  <c:pt idx="6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(2)'!$F$21:$F$991</c:f>
              <c:numCache>
                <c:formatCode>General</c:formatCode>
                <c:ptCount val="971"/>
                <c:pt idx="0">
                  <c:v>0</c:v>
                </c:pt>
                <c:pt idx="1">
                  <c:v>15284</c:v>
                </c:pt>
                <c:pt idx="2">
                  <c:v>15303</c:v>
                </c:pt>
                <c:pt idx="3">
                  <c:v>16338</c:v>
                </c:pt>
                <c:pt idx="4">
                  <c:v>16616</c:v>
                </c:pt>
                <c:pt idx="5">
                  <c:v>16856</c:v>
                </c:pt>
                <c:pt idx="6">
                  <c:v>17415</c:v>
                </c:pt>
                <c:pt idx="7">
                  <c:v>17443</c:v>
                </c:pt>
                <c:pt idx="8">
                  <c:v>17958</c:v>
                </c:pt>
                <c:pt idx="9">
                  <c:v>18182</c:v>
                </c:pt>
                <c:pt idx="10">
                  <c:v>18705</c:v>
                </c:pt>
                <c:pt idx="11">
                  <c:v>18723</c:v>
                </c:pt>
                <c:pt idx="12">
                  <c:v>18732</c:v>
                </c:pt>
                <c:pt idx="13">
                  <c:v>18958</c:v>
                </c:pt>
                <c:pt idx="14">
                  <c:v>18958</c:v>
                </c:pt>
                <c:pt idx="15">
                  <c:v>18958</c:v>
                </c:pt>
                <c:pt idx="16">
                  <c:v>18969</c:v>
                </c:pt>
                <c:pt idx="17">
                  <c:v>18969</c:v>
                </c:pt>
                <c:pt idx="18">
                  <c:v>18991</c:v>
                </c:pt>
                <c:pt idx="19">
                  <c:v>19015</c:v>
                </c:pt>
                <c:pt idx="20">
                  <c:v>19015</c:v>
                </c:pt>
                <c:pt idx="21">
                  <c:v>19015</c:v>
                </c:pt>
                <c:pt idx="22">
                  <c:v>19043</c:v>
                </c:pt>
                <c:pt idx="23">
                  <c:v>19272</c:v>
                </c:pt>
                <c:pt idx="24">
                  <c:v>19476</c:v>
                </c:pt>
                <c:pt idx="25">
                  <c:v>19476</c:v>
                </c:pt>
                <c:pt idx="26">
                  <c:v>19490</c:v>
                </c:pt>
                <c:pt idx="27">
                  <c:v>19550</c:v>
                </c:pt>
                <c:pt idx="28">
                  <c:v>19819</c:v>
                </c:pt>
                <c:pt idx="29">
                  <c:v>20033</c:v>
                </c:pt>
                <c:pt idx="30">
                  <c:v>20046</c:v>
                </c:pt>
                <c:pt idx="31">
                  <c:v>20054</c:v>
                </c:pt>
                <c:pt idx="32">
                  <c:v>20076</c:v>
                </c:pt>
                <c:pt idx="33">
                  <c:v>20294</c:v>
                </c:pt>
                <c:pt idx="34">
                  <c:v>20612</c:v>
                </c:pt>
                <c:pt idx="35">
                  <c:v>21160</c:v>
                </c:pt>
                <c:pt idx="36">
                  <c:v>21171</c:v>
                </c:pt>
                <c:pt idx="37">
                  <c:v>21171</c:v>
                </c:pt>
                <c:pt idx="38">
                  <c:v>21392</c:v>
                </c:pt>
                <c:pt idx="39">
                  <c:v>22439</c:v>
                </c:pt>
                <c:pt idx="40">
                  <c:v>22469</c:v>
                </c:pt>
                <c:pt idx="41">
                  <c:v>22523</c:v>
                </c:pt>
                <c:pt idx="42">
                  <c:v>22649</c:v>
                </c:pt>
                <c:pt idx="43">
                  <c:v>22760</c:v>
                </c:pt>
                <c:pt idx="44">
                  <c:v>22779</c:v>
                </c:pt>
                <c:pt idx="45">
                  <c:v>23017</c:v>
                </c:pt>
                <c:pt idx="46">
                  <c:v>23057</c:v>
                </c:pt>
                <c:pt idx="47">
                  <c:v>23286</c:v>
                </c:pt>
                <c:pt idx="48">
                  <c:v>23464</c:v>
                </c:pt>
                <c:pt idx="49">
                  <c:v>23586</c:v>
                </c:pt>
                <c:pt idx="50">
                  <c:v>24355</c:v>
                </c:pt>
                <c:pt idx="51">
                  <c:v>24355</c:v>
                </c:pt>
                <c:pt idx="52">
                  <c:v>24638.5</c:v>
                </c:pt>
                <c:pt idx="53">
                  <c:v>24649</c:v>
                </c:pt>
                <c:pt idx="54">
                  <c:v>24887</c:v>
                </c:pt>
                <c:pt idx="55">
                  <c:v>24933.5</c:v>
                </c:pt>
                <c:pt idx="56">
                  <c:v>24934</c:v>
                </c:pt>
                <c:pt idx="57">
                  <c:v>25342</c:v>
                </c:pt>
                <c:pt idx="58">
                  <c:v>25412</c:v>
                </c:pt>
                <c:pt idx="59">
                  <c:v>25930</c:v>
                </c:pt>
                <c:pt idx="60">
                  <c:v>25961</c:v>
                </c:pt>
                <c:pt idx="61">
                  <c:v>26163</c:v>
                </c:pt>
                <c:pt idx="62">
                  <c:v>26190.5</c:v>
                </c:pt>
                <c:pt idx="63">
                  <c:v>26228</c:v>
                </c:pt>
                <c:pt idx="64">
                  <c:v>26422</c:v>
                </c:pt>
                <c:pt idx="65">
                  <c:v>26506</c:v>
                </c:pt>
                <c:pt idx="66">
                  <c:v>26506</c:v>
                </c:pt>
                <c:pt idx="67">
                  <c:v>26724</c:v>
                </c:pt>
                <c:pt idx="68">
                  <c:v>26735</c:v>
                </c:pt>
                <c:pt idx="69">
                  <c:v>26743</c:v>
                </c:pt>
                <c:pt idx="70">
                  <c:v>26754</c:v>
                </c:pt>
                <c:pt idx="71">
                  <c:v>26762</c:v>
                </c:pt>
                <c:pt idx="72">
                  <c:v>26940</c:v>
                </c:pt>
                <c:pt idx="73">
                  <c:v>26940</c:v>
                </c:pt>
                <c:pt idx="74">
                  <c:v>26970</c:v>
                </c:pt>
                <c:pt idx="75">
                  <c:v>27021</c:v>
                </c:pt>
                <c:pt idx="76">
                  <c:v>27493</c:v>
                </c:pt>
                <c:pt idx="77">
                  <c:v>27493</c:v>
                </c:pt>
                <c:pt idx="78">
                  <c:v>27531</c:v>
                </c:pt>
                <c:pt idx="79">
                  <c:v>27550</c:v>
                </c:pt>
                <c:pt idx="80">
                  <c:v>27822</c:v>
                </c:pt>
              </c:numCache>
            </c:numRef>
          </c:xVal>
          <c:yVal>
            <c:numRef>
              <c:f>'A (2)'!$L$21:$L$991</c:f>
              <c:numCache>
                <c:formatCode>General</c:formatCode>
                <c:ptCount val="971"/>
                <c:pt idx="1">
                  <c:v>1.6443200001958758E-2</c:v>
                </c:pt>
                <c:pt idx="2">
                  <c:v>1.5814399994269479E-2</c:v>
                </c:pt>
                <c:pt idx="52">
                  <c:v>-6.7752000031759962E-3</c:v>
                </c:pt>
                <c:pt idx="53">
                  <c:v>-9.8048000072594732E-3</c:v>
                </c:pt>
                <c:pt idx="55">
                  <c:v>-2.0799199992325157E-2</c:v>
                </c:pt>
                <c:pt idx="56">
                  <c:v>-9.2367999968701042E-3</c:v>
                </c:pt>
                <c:pt idx="57">
                  <c:v>-1.2618399996426888E-2</c:v>
                </c:pt>
                <c:pt idx="58">
                  <c:v>-1.2082399989594705E-2</c:v>
                </c:pt>
                <c:pt idx="62">
                  <c:v>1.7744000069797039E-3</c:v>
                </c:pt>
                <c:pt idx="63">
                  <c:v>-1.1445599993749056E-2</c:v>
                </c:pt>
                <c:pt idx="66">
                  <c:v>-4.6512000044458546E-3</c:v>
                </c:pt>
                <c:pt idx="70">
                  <c:v>-1.1200799999642186E-2</c:v>
                </c:pt>
                <c:pt idx="74">
                  <c:v>-2.9440000071190298E-3</c:v>
                </c:pt>
                <c:pt idx="76">
                  <c:v>-5.5735999994794838E-3</c:v>
                </c:pt>
                <c:pt idx="77">
                  <c:v>-5.4736000020056963E-3</c:v>
                </c:pt>
                <c:pt idx="79">
                  <c:v>-4.0599999920232221E-3</c:v>
                </c:pt>
                <c:pt idx="80">
                  <c:v>-6.1439999262802303E-4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E5B-4D8A-896E-00F979906BBA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(2)'!$D$21:$D$85</c:f>
                <c:numCache>
                  <c:formatCode>General</c:formatCode>
                  <c:ptCount val="65"/>
                  <c:pt idx="0">
                    <c:v>0</c:v>
                  </c:pt>
                  <c:pt idx="4">
                    <c:v>0</c:v>
                  </c:pt>
                  <c:pt idx="7">
                    <c:v>0</c:v>
                  </c:pt>
                  <c:pt idx="23">
                    <c:v>0</c:v>
                  </c:pt>
                  <c:pt idx="39">
                    <c:v>0</c:v>
                  </c:pt>
                  <c:pt idx="41">
                    <c:v>6.0000000000000001E-3</c:v>
                  </c:pt>
                  <c:pt idx="42">
                    <c:v>0</c:v>
                  </c:pt>
                  <c:pt idx="43">
                    <c:v>5.0000000000000001E-3</c:v>
                  </c:pt>
                  <c:pt idx="44">
                    <c:v>4.0000000000000001E-3</c:v>
                  </c:pt>
                  <c:pt idx="46">
                    <c:v>5.0000000000000001E-3</c:v>
                  </c:pt>
                  <c:pt idx="47">
                    <c:v>8.0000000000000002E-3</c:v>
                  </c:pt>
                  <c:pt idx="48">
                    <c:v>0.01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0</c:v>
                  </c:pt>
                  <c:pt idx="52">
                    <c:v>6.0000000000000002E-5</c:v>
                  </c:pt>
                  <c:pt idx="53">
                    <c:v>6.0000000000000001E-3</c:v>
                  </c:pt>
                  <c:pt idx="54">
                    <c:v>1E-4</c:v>
                  </c:pt>
                  <c:pt idx="55">
                    <c:v>1E-3</c:v>
                  </c:pt>
                  <c:pt idx="56">
                    <c:v>2E-3</c:v>
                  </c:pt>
                  <c:pt idx="57">
                    <c:v>1.1000000000000001E-3</c:v>
                  </c:pt>
                  <c:pt idx="58">
                    <c:v>2.0000000000000001E-4</c:v>
                  </c:pt>
                  <c:pt idx="59">
                    <c:v>0</c:v>
                  </c:pt>
                  <c:pt idx="60">
                    <c:v>2.0000000000000001E-4</c:v>
                  </c:pt>
                  <c:pt idx="61">
                    <c:v>1E-4</c:v>
                  </c:pt>
                  <c:pt idx="62">
                    <c:v>2.3999999999999998E-3</c:v>
                  </c:pt>
                  <c:pt idx="63">
                    <c:v>5.9999999999999995E-4</c:v>
                  </c:pt>
                  <c:pt idx="64">
                    <c:v>2.0000000000000001E-4</c:v>
                  </c:pt>
                </c:numCache>
              </c:numRef>
            </c:plus>
            <c:minus>
              <c:numRef>
                <c:f>'A (2)'!$D$21:$D$85</c:f>
                <c:numCache>
                  <c:formatCode>General</c:formatCode>
                  <c:ptCount val="65"/>
                  <c:pt idx="0">
                    <c:v>0</c:v>
                  </c:pt>
                  <c:pt idx="4">
                    <c:v>0</c:v>
                  </c:pt>
                  <c:pt idx="7">
                    <c:v>0</c:v>
                  </c:pt>
                  <c:pt idx="23">
                    <c:v>0</c:v>
                  </c:pt>
                  <c:pt idx="39">
                    <c:v>0</c:v>
                  </c:pt>
                  <c:pt idx="41">
                    <c:v>6.0000000000000001E-3</c:v>
                  </c:pt>
                  <c:pt idx="42">
                    <c:v>0</c:v>
                  </c:pt>
                  <c:pt idx="43">
                    <c:v>5.0000000000000001E-3</c:v>
                  </c:pt>
                  <c:pt idx="44">
                    <c:v>4.0000000000000001E-3</c:v>
                  </c:pt>
                  <c:pt idx="46">
                    <c:v>5.0000000000000001E-3</c:v>
                  </c:pt>
                  <c:pt idx="47">
                    <c:v>8.0000000000000002E-3</c:v>
                  </c:pt>
                  <c:pt idx="48">
                    <c:v>0.01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0</c:v>
                  </c:pt>
                  <c:pt idx="52">
                    <c:v>6.0000000000000002E-5</c:v>
                  </c:pt>
                  <c:pt idx="53">
                    <c:v>6.0000000000000001E-3</c:v>
                  </c:pt>
                  <c:pt idx="54">
                    <c:v>1E-4</c:v>
                  </c:pt>
                  <c:pt idx="55">
                    <c:v>1E-3</c:v>
                  </c:pt>
                  <c:pt idx="56">
                    <c:v>2E-3</c:v>
                  </c:pt>
                  <c:pt idx="57">
                    <c:v>1.1000000000000001E-3</c:v>
                  </c:pt>
                  <c:pt idx="58">
                    <c:v>2.0000000000000001E-4</c:v>
                  </c:pt>
                  <c:pt idx="59">
                    <c:v>0</c:v>
                  </c:pt>
                  <c:pt idx="60">
                    <c:v>2.0000000000000001E-4</c:v>
                  </c:pt>
                  <c:pt idx="61">
                    <c:v>1E-4</c:v>
                  </c:pt>
                  <c:pt idx="62">
                    <c:v>2.3999999999999998E-3</c:v>
                  </c:pt>
                  <c:pt idx="63">
                    <c:v>5.9999999999999995E-4</c:v>
                  </c:pt>
                  <c:pt idx="6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(2)'!$F$21:$F$991</c:f>
              <c:numCache>
                <c:formatCode>General</c:formatCode>
                <c:ptCount val="971"/>
                <c:pt idx="0">
                  <c:v>0</c:v>
                </c:pt>
                <c:pt idx="1">
                  <c:v>15284</c:v>
                </c:pt>
                <c:pt idx="2">
                  <c:v>15303</c:v>
                </c:pt>
                <c:pt idx="3">
                  <c:v>16338</c:v>
                </c:pt>
                <c:pt idx="4">
                  <c:v>16616</c:v>
                </c:pt>
                <c:pt idx="5">
                  <c:v>16856</c:v>
                </c:pt>
                <c:pt idx="6">
                  <c:v>17415</c:v>
                </c:pt>
                <c:pt idx="7">
                  <c:v>17443</c:v>
                </c:pt>
                <c:pt idx="8">
                  <c:v>17958</c:v>
                </c:pt>
                <c:pt idx="9">
                  <c:v>18182</c:v>
                </c:pt>
                <c:pt idx="10">
                  <c:v>18705</c:v>
                </c:pt>
                <c:pt idx="11">
                  <c:v>18723</c:v>
                </c:pt>
                <c:pt idx="12">
                  <c:v>18732</c:v>
                </c:pt>
                <c:pt idx="13">
                  <c:v>18958</c:v>
                </c:pt>
                <c:pt idx="14">
                  <c:v>18958</c:v>
                </c:pt>
                <c:pt idx="15">
                  <c:v>18958</c:v>
                </c:pt>
                <c:pt idx="16">
                  <c:v>18969</c:v>
                </c:pt>
                <c:pt idx="17">
                  <c:v>18969</c:v>
                </c:pt>
                <c:pt idx="18">
                  <c:v>18991</c:v>
                </c:pt>
                <c:pt idx="19">
                  <c:v>19015</c:v>
                </c:pt>
                <c:pt idx="20">
                  <c:v>19015</c:v>
                </c:pt>
                <c:pt idx="21">
                  <c:v>19015</c:v>
                </c:pt>
                <c:pt idx="22">
                  <c:v>19043</c:v>
                </c:pt>
                <c:pt idx="23">
                  <c:v>19272</c:v>
                </c:pt>
                <c:pt idx="24">
                  <c:v>19476</c:v>
                </c:pt>
                <c:pt idx="25">
                  <c:v>19476</c:v>
                </c:pt>
                <c:pt idx="26">
                  <c:v>19490</c:v>
                </c:pt>
                <c:pt idx="27">
                  <c:v>19550</c:v>
                </c:pt>
                <c:pt idx="28">
                  <c:v>19819</c:v>
                </c:pt>
                <c:pt idx="29">
                  <c:v>20033</c:v>
                </c:pt>
                <c:pt idx="30">
                  <c:v>20046</c:v>
                </c:pt>
                <c:pt idx="31">
                  <c:v>20054</c:v>
                </c:pt>
                <c:pt idx="32">
                  <c:v>20076</c:v>
                </c:pt>
                <c:pt idx="33">
                  <c:v>20294</c:v>
                </c:pt>
                <c:pt idx="34">
                  <c:v>20612</c:v>
                </c:pt>
                <c:pt idx="35">
                  <c:v>21160</c:v>
                </c:pt>
                <c:pt idx="36">
                  <c:v>21171</c:v>
                </c:pt>
                <c:pt idx="37">
                  <c:v>21171</c:v>
                </c:pt>
                <c:pt idx="38">
                  <c:v>21392</c:v>
                </c:pt>
                <c:pt idx="39">
                  <c:v>22439</c:v>
                </c:pt>
                <c:pt idx="40">
                  <c:v>22469</c:v>
                </c:pt>
                <c:pt idx="41">
                  <c:v>22523</c:v>
                </c:pt>
                <c:pt idx="42">
                  <c:v>22649</c:v>
                </c:pt>
                <c:pt idx="43">
                  <c:v>22760</c:v>
                </c:pt>
                <c:pt idx="44">
                  <c:v>22779</c:v>
                </c:pt>
                <c:pt idx="45">
                  <c:v>23017</c:v>
                </c:pt>
                <c:pt idx="46">
                  <c:v>23057</c:v>
                </c:pt>
                <c:pt idx="47">
                  <c:v>23286</c:v>
                </c:pt>
                <c:pt idx="48">
                  <c:v>23464</c:v>
                </c:pt>
                <c:pt idx="49">
                  <c:v>23586</c:v>
                </c:pt>
                <c:pt idx="50">
                  <c:v>24355</c:v>
                </c:pt>
                <c:pt idx="51">
                  <c:v>24355</c:v>
                </c:pt>
                <c:pt idx="52">
                  <c:v>24638.5</c:v>
                </c:pt>
                <c:pt idx="53">
                  <c:v>24649</c:v>
                </c:pt>
                <c:pt idx="54">
                  <c:v>24887</c:v>
                </c:pt>
                <c:pt idx="55">
                  <c:v>24933.5</c:v>
                </c:pt>
                <c:pt idx="56">
                  <c:v>24934</c:v>
                </c:pt>
                <c:pt idx="57">
                  <c:v>25342</c:v>
                </c:pt>
                <c:pt idx="58">
                  <c:v>25412</c:v>
                </c:pt>
                <c:pt idx="59">
                  <c:v>25930</c:v>
                </c:pt>
                <c:pt idx="60">
                  <c:v>25961</c:v>
                </c:pt>
                <c:pt idx="61">
                  <c:v>26163</c:v>
                </c:pt>
                <c:pt idx="62">
                  <c:v>26190.5</c:v>
                </c:pt>
                <c:pt idx="63">
                  <c:v>26228</c:v>
                </c:pt>
                <c:pt idx="64">
                  <c:v>26422</c:v>
                </c:pt>
                <c:pt idx="65">
                  <c:v>26506</c:v>
                </c:pt>
                <c:pt idx="66">
                  <c:v>26506</c:v>
                </c:pt>
                <c:pt idx="67">
                  <c:v>26724</c:v>
                </c:pt>
                <c:pt idx="68">
                  <c:v>26735</c:v>
                </c:pt>
                <c:pt idx="69">
                  <c:v>26743</c:v>
                </c:pt>
                <c:pt idx="70">
                  <c:v>26754</c:v>
                </c:pt>
                <c:pt idx="71">
                  <c:v>26762</c:v>
                </c:pt>
                <c:pt idx="72">
                  <c:v>26940</c:v>
                </c:pt>
                <c:pt idx="73">
                  <c:v>26940</c:v>
                </c:pt>
                <c:pt idx="74">
                  <c:v>26970</c:v>
                </c:pt>
                <c:pt idx="75">
                  <c:v>27021</c:v>
                </c:pt>
                <c:pt idx="76">
                  <c:v>27493</c:v>
                </c:pt>
                <c:pt idx="77">
                  <c:v>27493</c:v>
                </c:pt>
                <c:pt idx="78">
                  <c:v>27531</c:v>
                </c:pt>
                <c:pt idx="79">
                  <c:v>27550</c:v>
                </c:pt>
                <c:pt idx="80">
                  <c:v>27822</c:v>
                </c:pt>
              </c:numCache>
            </c:numRef>
          </c:xVal>
          <c:yVal>
            <c:numRef>
              <c:f>'A (2)'!$M$21:$M$991</c:f>
              <c:numCache>
                <c:formatCode>General</c:formatCode>
                <c:ptCount val="971"/>
                <c:pt idx="54">
                  <c:v>-1.1002399995049927E-2</c:v>
                </c:pt>
                <c:pt idx="78">
                  <c:v>-6.1312000034376979E-3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E5B-4D8A-896E-00F979906BBA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(2)'!$D$21:$D$85</c:f>
                <c:numCache>
                  <c:formatCode>General</c:formatCode>
                  <c:ptCount val="65"/>
                  <c:pt idx="0">
                    <c:v>0</c:v>
                  </c:pt>
                  <c:pt idx="4">
                    <c:v>0</c:v>
                  </c:pt>
                  <c:pt idx="7">
                    <c:v>0</c:v>
                  </c:pt>
                  <c:pt idx="23">
                    <c:v>0</c:v>
                  </c:pt>
                  <c:pt idx="39">
                    <c:v>0</c:v>
                  </c:pt>
                  <c:pt idx="41">
                    <c:v>6.0000000000000001E-3</c:v>
                  </c:pt>
                  <c:pt idx="42">
                    <c:v>0</c:v>
                  </c:pt>
                  <c:pt idx="43">
                    <c:v>5.0000000000000001E-3</c:v>
                  </c:pt>
                  <c:pt idx="44">
                    <c:v>4.0000000000000001E-3</c:v>
                  </c:pt>
                  <c:pt idx="46">
                    <c:v>5.0000000000000001E-3</c:v>
                  </c:pt>
                  <c:pt idx="47">
                    <c:v>8.0000000000000002E-3</c:v>
                  </c:pt>
                  <c:pt idx="48">
                    <c:v>0.01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0</c:v>
                  </c:pt>
                  <c:pt idx="52">
                    <c:v>6.0000000000000002E-5</c:v>
                  </c:pt>
                  <c:pt idx="53">
                    <c:v>6.0000000000000001E-3</c:v>
                  </c:pt>
                  <c:pt idx="54">
                    <c:v>1E-4</c:v>
                  </c:pt>
                  <c:pt idx="55">
                    <c:v>1E-3</c:v>
                  </c:pt>
                  <c:pt idx="56">
                    <c:v>2E-3</c:v>
                  </c:pt>
                  <c:pt idx="57">
                    <c:v>1.1000000000000001E-3</c:v>
                  </c:pt>
                  <c:pt idx="58">
                    <c:v>2.0000000000000001E-4</c:v>
                  </c:pt>
                  <c:pt idx="59">
                    <c:v>0</c:v>
                  </c:pt>
                  <c:pt idx="60">
                    <c:v>2.0000000000000001E-4</c:v>
                  </c:pt>
                  <c:pt idx="61">
                    <c:v>1E-4</c:v>
                  </c:pt>
                  <c:pt idx="62">
                    <c:v>2.3999999999999998E-3</c:v>
                  </c:pt>
                  <c:pt idx="63">
                    <c:v>5.9999999999999995E-4</c:v>
                  </c:pt>
                  <c:pt idx="64">
                    <c:v>2.0000000000000001E-4</c:v>
                  </c:pt>
                </c:numCache>
              </c:numRef>
            </c:plus>
            <c:minus>
              <c:numRef>
                <c:f>'A (2)'!$D$21:$D$85</c:f>
                <c:numCache>
                  <c:formatCode>General</c:formatCode>
                  <c:ptCount val="65"/>
                  <c:pt idx="0">
                    <c:v>0</c:v>
                  </c:pt>
                  <c:pt idx="4">
                    <c:v>0</c:v>
                  </c:pt>
                  <c:pt idx="7">
                    <c:v>0</c:v>
                  </c:pt>
                  <c:pt idx="23">
                    <c:v>0</c:v>
                  </c:pt>
                  <c:pt idx="39">
                    <c:v>0</c:v>
                  </c:pt>
                  <c:pt idx="41">
                    <c:v>6.0000000000000001E-3</c:v>
                  </c:pt>
                  <c:pt idx="42">
                    <c:v>0</c:v>
                  </c:pt>
                  <c:pt idx="43">
                    <c:v>5.0000000000000001E-3</c:v>
                  </c:pt>
                  <c:pt idx="44">
                    <c:v>4.0000000000000001E-3</c:v>
                  </c:pt>
                  <c:pt idx="46">
                    <c:v>5.0000000000000001E-3</c:v>
                  </c:pt>
                  <c:pt idx="47">
                    <c:v>8.0000000000000002E-3</c:v>
                  </c:pt>
                  <c:pt idx="48">
                    <c:v>0.01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0</c:v>
                  </c:pt>
                  <c:pt idx="52">
                    <c:v>6.0000000000000002E-5</c:v>
                  </c:pt>
                  <c:pt idx="53">
                    <c:v>6.0000000000000001E-3</c:v>
                  </c:pt>
                  <c:pt idx="54">
                    <c:v>1E-4</c:v>
                  </c:pt>
                  <c:pt idx="55">
                    <c:v>1E-3</c:v>
                  </c:pt>
                  <c:pt idx="56">
                    <c:v>2E-3</c:v>
                  </c:pt>
                  <c:pt idx="57">
                    <c:v>1.1000000000000001E-3</c:v>
                  </c:pt>
                  <c:pt idx="58">
                    <c:v>2.0000000000000001E-4</c:v>
                  </c:pt>
                  <c:pt idx="59">
                    <c:v>0</c:v>
                  </c:pt>
                  <c:pt idx="60">
                    <c:v>2.0000000000000001E-4</c:v>
                  </c:pt>
                  <c:pt idx="61">
                    <c:v>1E-4</c:v>
                  </c:pt>
                  <c:pt idx="62">
                    <c:v>2.3999999999999998E-3</c:v>
                  </c:pt>
                  <c:pt idx="63">
                    <c:v>5.9999999999999995E-4</c:v>
                  </c:pt>
                  <c:pt idx="6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(2)'!$F$21:$F$991</c:f>
              <c:numCache>
                <c:formatCode>General</c:formatCode>
                <c:ptCount val="971"/>
                <c:pt idx="0">
                  <c:v>0</c:v>
                </c:pt>
                <c:pt idx="1">
                  <c:v>15284</c:v>
                </c:pt>
                <c:pt idx="2">
                  <c:v>15303</c:v>
                </c:pt>
                <c:pt idx="3">
                  <c:v>16338</c:v>
                </c:pt>
                <c:pt idx="4">
                  <c:v>16616</c:v>
                </c:pt>
                <c:pt idx="5">
                  <c:v>16856</c:v>
                </c:pt>
                <c:pt idx="6">
                  <c:v>17415</c:v>
                </c:pt>
                <c:pt idx="7">
                  <c:v>17443</c:v>
                </c:pt>
                <c:pt idx="8">
                  <c:v>17958</c:v>
                </c:pt>
                <c:pt idx="9">
                  <c:v>18182</c:v>
                </c:pt>
                <c:pt idx="10">
                  <c:v>18705</c:v>
                </c:pt>
                <c:pt idx="11">
                  <c:v>18723</c:v>
                </c:pt>
                <c:pt idx="12">
                  <c:v>18732</c:v>
                </c:pt>
                <c:pt idx="13">
                  <c:v>18958</c:v>
                </c:pt>
                <c:pt idx="14">
                  <c:v>18958</c:v>
                </c:pt>
                <c:pt idx="15">
                  <c:v>18958</c:v>
                </c:pt>
                <c:pt idx="16">
                  <c:v>18969</c:v>
                </c:pt>
                <c:pt idx="17">
                  <c:v>18969</c:v>
                </c:pt>
                <c:pt idx="18">
                  <c:v>18991</c:v>
                </c:pt>
                <c:pt idx="19">
                  <c:v>19015</c:v>
                </c:pt>
                <c:pt idx="20">
                  <c:v>19015</c:v>
                </c:pt>
                <c:pt idx="21">
                  <c:v>19015</c:v>
                </c:pt>
                <c:pt idx="22">
                  <c:v>19043</c:v>
                </c:pt>
                <c:pt idx="23">
                  <c:v>19272</c:v>
                </c:pt>
                <c:pt idx="24">
                  <c:v>19476</c:v>
                </c:pt>
                <c:pt idx="25">
                  <c:v>19476</c:v>
                </c:pt>
                <c:pt idx="26">
                  <c:v>19490</c:v>
                </c:pt>
                <c:pt idx="27">
                  <c:v>19550</c:v>
                </c:pt>
                <c:pt idx="28">
                  <c:v>19819</c:v>
                </c:pt>
                <c:pt idx="29">
                  <c:v>20033</c:v>
                </c:pt>
                <c:pt idx="30">
                  <c:v>20046</c:v>
                </c:pt>
                <c:pt idx="31">
                  <c:v>20054</c:v>
                </c:pt>
                <c:pt idx="32">
                  <c:v>20076</c:v>
                </c:pt>
                <c:pt idx="33">
                  <c:v>20294</c:v>
                </c:pt>
                <c:pt idx="34">
                  <c:v>20612</c:v>
                </c:pt>
                <c:pt idx="35">
                  <c:v>21160</c:v>
                </c:pt>
                <c:pt idx="36">
                  <c:v>21171</c:v>
                </c:pt>
                <c:pt idx="37">
                  <c:v>21171</c:v>
                </c:pt>
                <c:pt idx="38">
                  <c:v>21392</c:v>
                </c:pt>
                <c:pt idx="39">
                  <c:v>22439</c:v>
                </c:pt>
                <c:pt idx="40">
                  <c:v>22469</c:v>
                </c:pt>
                <c:pt idx="41">
                  <c:v>22523</c:v>
                </c:pt>
                <c:pt idx="42">
                  <c:v>22649</c:v>
                </c:pt>
                <c:pt idx="43">
                  <c:v>22760</c:v>
                </c:pt>
                <c:pt idx="44">
                  <c:v>22779</c:v>
                </c:pt>
                <c:pt idx="45">
                  <c:v>23017</c:v>
                </c:pt>
                <c:pt idx="46">
                  <c:v>23057</c:v>
                </c:pt>
                <c:pt idx="47">
                  <c:v>23286</c:v>
                </c:pt>
                <c:pt idx="48">
                  <c:v>23464</c:v>
                </c:pt>
                <c:pt idx="49">
                  <c:v>23586</c:v>
                </c:pt>
                <c:pt idx="50">
                  <c:v>24355</c:v>
                </c:pt>
                <c:pt idx="51">
                  <c:v>24355</c:v>
                </c:pt>
                <c:pt idx="52">
                  <c:v>24638.5</c:v>
                </c:pt>
                <c:pt idx="53">
                  <c:v>24649</c:v>
                </c:pt>
                <c:pt idx="54">
                  <c:v>24887</c:v>
                </c:pt>
                <c:pt idx="55">
                  <c:v>24933.5</c:v>
                </c:pt>
                <c:pt idx="56">
                  <c:v>24934</c:v>
                </c:pt>
                <c:pt idx="57">
                  <c:v>25342</c:v>
                </c:pt>
                <c:pt idx="58">
                  <c:v>25412</c:v>
                </c:pt>
                <c:pt idx="59">
                  <c:v>25930</c:v>
                </c:pt>
                <c:pt idx="60">
                  <c:v>25961</c:v>
                </c:pt>
                <c:pt idx="61">
                  <c:v>26163</c:v>
                </c:pt>
                <c:pt idx="62">
                  <c:v>26190.5</c:v>
                </c:pt>
                <c:pt idx="63">
                  <c:v>26228</c:v>
                </c:pt>
                <c:pt idx="64">
                  <c:v>26422</c:v>
                </c:pt>
                <c:pt idx="65">
                  <c:v>26506</c:v>
                </c:pt>
                <c:pt idx="66">
                  <c:v>26506</c:v>
                </c:pt>
                <c:pt idx="67">
                  <c:v>26724</c:v>
                </c:pt>
                <c:pt idx="68">
                  <c:v>26735</c:v>
                </c:pt>
                <c:pt idx="69">
                  <c:v>26743</c:v>
                </c:pt>
                <c:pt idx="70">
                  <c:v>26754</c:v>
                </c:pt>
                <c:pt idx="71">
                  <c:v>26762</c:v>
                </c:pt>
                <c:pt idx="72">
                  <c:v>26940</c:v>
                </c:pt>
                <c:pt idx="73">
                  <c:v>26940</c:v>
                </c:pt>
                <c:pt idx="74">
                  <c:v>26970</c:v>
                </c:pt>
                <c:pt idx="75">
                  <c:v>27021</c:v>
                </c:pt>
                <c:pt idx="76">
                  <c:v>27493</c:v>
                </c:pt>
                <c:pt idx="77">
                  <c:v>27493</c:v>
                </c:pt>
                <c:pt idx="78">
                  <c:v>27531</c:v>
                </c:pt>
                <c:pt idx="79">
                  <c:v>27550</c:v>
                </c:pt>
                <c:pt idx="80">
                  <c:v>27822</c:v>
                </c:pt>
              </c:numCache>
            </c:numRef>
          </c:xVal>
          <c:yVal>
            <c:numRef>
              <c:f>'A (2)'!$N$21:$N$991</c:f>
              <c:numCache>
                <c:formatCode>General</c:formatCode>
                <c:ptCount val="971"/>
                <c:pt idx="36">
                  <c:v>-1.4859199996863026E-2</c:v>
                </c:pt>
                <c:pt idx="39">
                  <c:v>-2.6128000026801601E-3</c:v>
                </c:pt>
                <c:pt idx="42">
                  <c:v>-6.4047999985632487E-3</c:v>
                </c:pt>
                <c:pt idx="50">
                  <c:v>-1.8595999994431622E-2</c:v>
                </c:pt>
                <c:pt idx="51">
                  <c:v>-1.3065999992249999E-2</c:v>
                </c:pt>
                <c:pt idx="59">
                  <c:v>-1.1866000008012634E-2</c:v>
                </c:pt>
                <c:pt idx="60">
                  <c:v>-1.3067200008663349E-2</c:v>
                </c:pt>
                <c:pt idx="61">
                  <c:v>-6.8575999903259799E-3</c:v>
                </c:pt>
                <c:pt idx="64">
                  <c:v>-7.1344000025419518E-3</c:v>
                </c:pt>
                <c:pt idx="65">
                  <c:v>-4.8511999993934296E-3</c:v>
                </c:pt>
                <c:pt idx="67">
                  <c:v>-9.2447999923024327E-3</c:v>
                </c:pt>
                <c:pt idx="68">
                  <c:v>-1.1072000001149718E-2</c:v>
                </c:pt>
                <c:pt idx="69">
                  <c:v>-9.7735999952419661E-3</c:v>
                </c:pt>
                <c:pt idx="71">
                  <c:v>-9.6023999940371141E-3</c:v>
                </c:pt>
                <c:pt idx="72">
                  <c:v>-1.2879999994765967E-3</c:v>
                </c:pt>
                <c:pt idx="73">
                  <c:v>-1.2879999994765967E-3</c:v>
                </c:pt>
                <c:pt idx="75">
                  <c:v>-5.1792000012937933E-3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E5B-4D8A-896E-00F979906BBA}"/>
            </c:ext>
          </c:extLst>
        </c:ser>
        <c:ser>
          <c:idx val="7"/>
          <c:order val="7"/>
          <c:tx>
            <c:strRef>
              <c:f>'A (2)'!$O$20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(2)'!$F$21:$F$991</c:f>
              <c:numCache>
                <c:formatCode>General</c:formatCode>
                <c:ptCount val="971"/>
                <c:pt idx="0">
                  <c:v>0</c:v>
                </c:pt>
                <c:pt idx="1">
                  <c:v>15284</c:v>
                </c:pt>
                <c:pt idx="2">
                  <c:v>15303</c:v>
                </c:pt>
                <c:pt idx="3">
                  <c:v>16338</c:v>
                </c:pt>
                <c:pt idx="4">
                  <c:v>16616</c:v>
                </c:pt>
                <c:pt idx="5">
                  <c:v>16856</c:v>
                </c:pt>
                <c:pt idx="6">
                  <c:v>17415</c:v>
                </c:pt>
                <c:pt idx="7">
                  <c:v>17443</c:v>
                </c:pt>
                <c:pt idx="8">
                  <c:v>17958</c:v>
                </c:pt>
                <c:pt idx="9">
                  <c:v>18182</c:v>
                </c:pt>
                <c:pt idx="10">
                  <c:v>18705</c:v>
                </c:pt>
                <c:pt idx="11">
                  <c:v>18723</c:v>
                </c:pt>
                <c:pt idx="12">
                  <c:v>18732</c:v>
                </c:pt>
                <c:pt idx="13">
                  <c:v>18958</c:v>
                </c:pt>
                <c:pt idx="14">
                  <c:v>18958</c:v>
                </c:pt>
                <c:pt idx="15">
                  <c:v>18958</c:v>
                </c:pt>
                <c:pt idx="16">
                  <c:v>18969</c:v>
                </c:pt>
                <c:pt idx="17">
                  <c:v>18969</c:v>
                </c:pt>
                <c:pt idx="18">
                  <c:v>18991</c:v>
                </c:pt>
                <c:pt idx="19">
                  <c:v>19015</c:v>
                </c:pt>
                <c:pt idx="20">
                  <c:v>19015</c:v>
                </c:pt>
                <c:pt idx="21">
                  <c:v>19015</c:v>
                </c:pt>
                <c:pt idx="22">
                  <c:v>19043</c:v>
                </c:pt>
                <c:pt idx="23">
                  <c:v>19272</c:v>
                </c:pt>
                <c:pt idx="24">
                  <c:v>19476</c:v>
                </c:pt>
                <c:pt idx="25">
                  <c:v>19476</c:v>
                </c:pt>
                <c:pt idx="26">
                  <c:v>19490</c:v>
                </c:pt>
                <c:pt idx="27">
                  <c:v>19550</c:v>
                </c:pt>
                <c:pt idx="28">
                  <c:v>19819</c:v>
                </c:pt>
                <c:pt idx="29">
                  <c:v>20033</c:v>
                </c:pt>
                <c:pt idx="30">
                  <c:v>20046</c:v>
                </c:pt>
                <c:pt idx="31">
                  <c:v>20054</c:v>
                </c:pt>
                <c:pt idx="32">
                  <c:v>20076</c:v>
                </c:pt>
                <c:pt idx="33">
                  <c:v>20294</c:v>
                </c:pt>
                <c:pt idx="34">
                  <c:v>20612</c:v>
                </c:pt>
                <c:pt idx="35">
                  <c:v>21160</c:v>
                </c:pt>
                <c:pt idx="36">
                  <c:v>21171</c:v>
                </c:pt>
                <c:pt idx="37">
                  <c:v>21171</c:v>
                </c:pt>
                <c:pt idx="38">
                  <c:v>21392</c:v>
                </c:pt>
                <c:pt idx="39">
                  <c:v>22439</c:v>
                </c:pt>
                <c:pt idx="40">
                  <c:v>22469</c:v>
                </c:pt>
                <c:pt idx="41">
                  <c:v>22523</c:v>
                </c:pt>
                <c:pt idx="42">
                  <c:v>22649</c:v>
                </c:pt>
                <c:pt idx="43">
                  <c:v>22760</c:v>
                </c:pt>
                <c:pt idx="44">
                  <c:v>22779</c:v>
                </c:pt>
                <c:pt idx="45">
                  <c:v>23017</c:v>
                </c:pt>
                <c:pt idx="46">
                  <c:v>23057</c:v>
                </c:pt>
                <c:pt idx="47">
                  <c:v>23286</c:v>
                </c:pt>
                <c:pt idx="48">
                  <c:v>23464</c:v>
                </c:pt>
                <c:pt idx="49">
                  <c:v>23586</c:v>
                </c:pt>
                <c:pt idx="50">
                  <c:v>24355</c:v>
                </c:pt>
                <c:pt idx="51">
                  <c:v>24355</c:v>
                </c:pt>
                <c:pt idx="52">
                  <c:v>24638.5</c:v>
                </c:pt>
                <c:pt idx="53">
                  <c:v>24649</c:v>
                </c:pt>
                <c:pt idx="54">
                  <c:v>24887</c:v>
                </c:pt>
                <c:pt idx="55">
                  <c:v>24933.5</c:v>
                </c:pt>
                <c:pt idx="56">
                  <c:v>24934</c:v>
                </c:pt>
                <c:pt idx="57">
                  <c:v>25342</c:v>
                </c:pt>
                <c:pt idx="58">
                  <c:v>25412</c:v>
                </c:pt>
                <c:pt idx="59">
                  <c:v>25930</c:v>
                </c:pt>
                <c:pt idx="60">
                  <c:v>25961</c:v>
                </c:pt>
                <c:pt idx="61">
                  <c:v>26163</c:v>
                </c:pt>
                <c:pt idx="62">
                  <c:v>26190.5</c:v>
                </c:pt>
                <c:pt idx="63">
                  <c:v>26228</c:v>
                </c:pt>
                <c:pt idx="64">
                  <c:v>26422</c:v>
                </c:pt>
                <c:pt idx="65">
                  <c:v>26506</c:v>
                </c:pt>
                <c:pt idx="66">
                  <c:v>26506</c:v>
                </c:pt>
                <c:pt idx="67">
                  <c:v>26724</c:v>
                </c:pt>
                <c:pt idx="68">
                  <c:v>26735</c:v>
                </c:pt>
                <c:pt idx="69">
                  <c:v>26743</c:v>
                </c:pt>
                <c:pt idx="70">
                  <c:v>26754</c:v>
                </c:pt>
                <c:pt idx="71">
                  <c:v>26762</c:v>
                </c:pt>
                <c:pt idx="72">
                  <c:v>26940</c:v>
                </c:pt>
                <c:pt idx="73">
                  <c:v>26940</c:v>
                </c:pt>
                <c:pt idx="74">
                  <c:v>26970</c:v>
                </c:pt>
                <c:pt idx="75">
                  <c:v>27021</c:v>
                </c:pt>
                <c:pt idx="76">
                  <c:v>27493</c:v>
                </c:pt>
                <c:pt idx="77">
                  <c:v>27493</c:v>
                </c:pt>
                <c:pt idx="78">
                  <c:v>27531</c:v>
                </c:pt>
                <c:pt idx="79">
                  <c:v>27550</c:v>
                </c:pt>
                <c:pt idx="80">
                  <c:v>27822</c:v>
                </c:pt>
              </c:numCache>
            </c:numRef>
          </c:xVal>
          <c:yVal>
            <c:numRef>
              <c:f>'A (2)'!$O$21:$O$991</c:f>
              <c:numCache>
                <c:formatCode>General</c:formatCode>
                <c:ptCount val="971"/>
                <c:pt idx="0">
                  <c:v>2.5587207153031566E-3</c:v>
                </c:pt>
                <c:pt idx="1">
                  <c:v>-4.5021654722962497E-3</c:v>
                </c:pt>
                <c:pt idx="2">
                  <c:v>-4.5109430722415772E-3</c:v>
                </c:pt>
                <c:pt idx="3">
                  <c:v>-4.9890912797896916E-3</c:v>
                </c:pt>
                <c:pt idx="4">
                  <c:v>-5.1175214263581709E-3</c:v>
                </c:pt>
                <c:pt idx="5">
                  <c:v>-5.2283963730359951E-3</c:v>
                </c:pt>
                <c:pt idx="6">
                  <c:v>-5.4866426030064251E-3</c:v>
                </c:pt>
                <c:pt idx="7">
                  <c:v>-5.4995780134521723E-3</c:v>
                </c:pt>
                <c:pt idx="8">
                  <c:v>-5.7374971698650025E-3</c:v>
                </c:pt>
                <c:pt idx="9">
                  <c:v>-5.8409804534309698E-3</c:v>
                </c:pt>
                <c:pt idx="10">
                  <c:v>-6.0825954413997281E-3</c:v>
                </c:pt>
                <c:pt idx="11">
                  <c:v>-6.0909110624005657E-3</c:v>
                </c:pt>
                <c:pt idx="12">
                  <c:v>-6.0950688729009836E-3</c:v>
                </c:pt>
                <c:pt idx="13">
                  <c:v>-6.1994761143559342E-3</c:v>
                </c:pt>
                <c:pt idx="14">
                  <c:v>-6.1994761143559342E-3</c:v>
                </c:pt>
                <c:pt idx="15">
                  <c:v>-6.1994761143559342E-3</c:v>
                </c:pt>
                <c:pt idx="16">
                  <c:v>-6.2045578827453337E-3</c:v>
                </c:pt>
                <c:pt idx="17">
                  <c:v>-6.2045578827453337E-3</c:v>
                </c:pt>
                <c:pt idx="18">
                  <c:v>-6.2147214195241345E-3</c:v>
                </c:pt>
                <c:pt idx="19">
                  <c:v>-6.2258089141919168E-3</c:v>
                </c:pt>
                <c:pt idx="20">
                  <c:v>-6.2258089141919168E-3</c:v>
                </c:pt>
                <c:pt idx="21">
                  <c:v>-6.2258089141919168E-3</c:v>
                </c:pt>
                <c:pt idx="22">
                  <c:v>-6.2387443246376623E-3</c:v>
                </c:pt>
                <c:pt idx="23">
                  <c:v>-6.3445375029260861E-3</c:v>
                </c:pt>
                <c:pt idx="24">
                  <c:v>-6.4387812076022359E-3</c:v>
                </c:pt>
                <c:pt idx="25">
                  <c:v>-6.4387812076022359E-3</c:v>
                </c:pt>
                <c:pt idx="26">
                  <c:v>-6.4452489128251104E-3</c:v>
                </c:pt>
                <c:pt idx="27">
                  <c:v>-6.4729676494945662E-3</c:v>
                </c:pt>
                <c:pt idx="28">
                  <c:v>-6.5972399855626267E-3</c:v>
                </c:pt>
                <c:pt idx="29">
                  <c:v>-6.6961034796836861E-3</c:v>
                </c:pt>
                <c:pt idx="30">
                  <c:v>-6.7021092059620672E-3</c:v>
                </c:pt>
                <c:pt idx="31">
                  <c:v>-6.7058050375179952E-3</c:v>
                </c:pt>
                <c:pt idx="32">
                  <c:v>-6.715968574296796E-3</c:v>
                </c:pt>
                <c:pt idx="33">
                  <c:v>-6.8166799841958186E-3</c:v>
                </c:pt>
                <c:pt idx="34">
                  <c:v>-6.9635892885439353E-3</c:v>
                </c:pt>
                <c:pt idx="35">
                  <c:v>-7.2167537501249658E-3</c:v>
                </c:pt>
                <c:pt idx="36">
                  <c:v>-7.2218355185143671E-3</c:v>
                </c:pt>
                <c:pt idx="37">
                  <c:v>-7.2218355185143671E-3</c:v>
                </c:pt>
                <c:pt idx="38">
                  <c:v>-7.3239328652468629E-3</c:v>
                </c:pt>
                <c:pt idx="39">
                  <c:v>-7.8076248201288693E-3</c:v>
                </c:pt>
                <c:pt idx="40">
                  <c:v>-7.8214841884635955E-3</c:v>
                </c:pt>
                <c:pt idx="41">
                  <c:v>-7.8464310514661066E-3</c:v>
                </c:pt>
                <c:pt idx="42">
                  <c:v>-7.9046403984719647E-3</c:v>
                </c:pt>
                <c:pt idx="43">
                  <c:v>-7.9559200613104585E-3</c:v>
                </c:pt>
                <c:pt idx="44">
                  <c:v>-7.964697661255786E-3</c:v>
                </c:pt>
                <c:pt idx="45">
                  <c:v>-8.074648650044626E-3</c:v>
                </c:pt>
                <c:pt idx="46">
                  <c:v>-8.0931278078242644E-3</c:v>
                </c:pt>
                <c:pt idx="47">
                  <c:v>-8.1989209861126865E-3</c:v>
                </c:pt>
                <c:pt idx="48">
                  <c:v>-8.2811532382320724E-3</c:v>
                </c:pt>
                <c:pt idx="49">
                  <c:v>-8.3375146694599674E-3</c:v>
                </c:pt>
                <c:pt idx="50">
                  <c:v>-8.6927764777734937E-3</c:v>
                </c:pt>
                <c:pt idx="51">
                  <c:v>-8.6927764777734937E-3</c:v>
                </c:pt>
                <c:pt idx="52">
                  <c:v>-8.8237475085366744E-3</c:v>
                </c:pt>
                <c:pt idx="53">
                  <c:v>-8.8285982874538281E-3</c:v>
                </c:pt>
                <c:pt idx="54">
                  <c:v>-8.9385492762426716E-3</c:v>
                </c:pt>
                <c:pt idx="55">
                  <c:v>-8.960031297161497E-3</c:v>
                </c:pt>
                <c:pt idx="56">
                  <c:v>-8.9602622866337446E-3</c:v>
                </c:pt>
                <c:pt idx="57">
                  <c:v>-9.1487496959860443E-3</c:v>
                </c:pt>
                <c:pt idx="58">
                  <c:v>-9.181088222100408E-3</c:v>
                </c:pt>
                <c:pt idx="59">
                  <c:v>-9.4203933153467131E-3</c:v>
                </c:pt>
                <c:pt idx="60">
                  <c:v>-9.4347146626259301E-3</c:v>
                </c:pt>
                <c:pt idx="61">
                  <c:v>-9.5280344094130984E-3</c:v>
                </c:pt>
                <c:pt idx="62">
                  <c:v>-9.5407388303865998E-3</c:v>
                </c:pt>
                <c:pt idx="63">
                  <c:v>-9.5580630408050107E-3</c:v>
                </c:pt>
                <c:pt idx="64">
                  <c:v>-9.6476869560362492E-3</c:v>
                </c:pt>
                <c:pt idx="65">
                  <c:v>-9.6864931873734891E-3</c:v>
                </c:pt>
                <c:pt idx="66">
                  <c:v>-9.6864931873734891E-3</c:v>
                </c:pt>
                <c:pt idx="67">
                  <c:v>-9.7872045972725134E-3</c:v>
                </c:pt>
                <c:pt idx="68">
                  <c:v>-9.7922863656619112E-3</c:v>
                </c:pt>
                <c:pt idx="69">
                  <c:v>-9.795982197217841E-3</c:v>
                </c:pt>
                <c:pt idx="70">
                  <c:v>-9.8010639656072387E-3</c:v>
                </c:pt>
                <c:pt idx="71">
                  <c:v>-9.8047597971631685E-3</c:v>
                </c:pt>
                <c:pt idx="72">
                  <c:v>-9.8869920492825544E-3</c:v>
                </c:pt>
                <c:pt idx="73">
                  <c:v>-9.8869920492825544E-3</c:v>
                </c:pt>
                <c:pt idx="74">
                  <c:v>-9.9008514176172832E-3</c:v>
                </c:pt>
                <c:pt idx="75">
                  <c:v>-9.9244123437863194E-3</c:v>
                </c:pt>
                <c:pt idx="76">
                  <c:v>-1.014246640558604E-2</c:v>
                </c:pt>
                <c:pt idx="77">
                  <c:v>-1.014246640558604E-2</c:v>
                </c:pt>
                <c:pt idx="78">
                  <c:v>-1.0160021605476695E-2</c:v>
                </c:pt>
                <c:pt idx="79">
                  <c:v>-1.0168799205422022E-2</c:v>
                </c:pt>
                <c:pt idx="80">
                  <c:v>-1.0294457478323554E-2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E5B-4D8A-896E-00F979906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074344"/>
        <c:axId val="1"/>
      </c:scatterChart>
      <c:valAx>
        <c:axId val="260074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04730503214458"/>
              <c:y val="0.86769359983848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40961857379768E-2"/>
              <c:y val="0.38461603068847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0743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235628506635664"/>
          <c:y val="0.32000032303654352"/>
          <c:w val="0.12603665835302924"/>
          <c:h val="0.467692953765394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0</xdr:rowOff>
    </xdr:from>
    <xdr:to>
      <xdr:col>16</xdr:col>
      <xdr:colOff>219075</xdr:colOff>
      <xdr:row>18</xdr:row>
      <xdr:rowOff>19050</xdr:rowOff>
    </xdr:to>
    <xdr:graphicFrame macro="">
      <xdr:nvGraphicFramePr>
        <xdr:cNvPr id="52236" name="Chart 1">
          <a:extLst>
            <a:ext uri="{FF2B5EF4-FFF2-40B4-BE49-F238E27FC236}">
              <a16:creationId xmlns:a16="http://schemas.microsoft.com/office/drawing/2014/main" id="{C71A9DF5-F040-4D05-A5FD-DC8D4B4E5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276225</xdr:colOff>
      <xdr:row>0</xdr:row>
      <xdr:rowOff>85725</xdr:rowOff>
    </xdr:from>
    <xdr:to>
      <xdr:col>26</xdr:col>
      <xdr:colOff>542925</xdr:colOff>
      <xdr:row>18</xdr:row>
      <xdr:rowOff>114300</xdr:rowOff>
    </xdr:to>
    <xdr:graphicFrame macro="">
      <xdr:nvGraphicFramePr>
        <xdr:cNvPr id="52237" name="Chart 2">
          <a:extLst>
            <a:ext uri="{FF2B5EF4-FFF2-40B4-BE49-F238E27FC236}">
              <a16:creationId xmlns:a16="http://schemas.microsoft.com/office/drawing/2014/main" id="{E474880A-D5DB-7F25-78C0-478F110F7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17</xdr:col>
      <xdr:colOff>38100</xdr:colOff>
      <xdr:row>43</xdr:row>
      <xdr:rowOff>47625</xdr:rowOff>
    </xdr:to>
    <xdr:graphicFrame macro="">
      <xdr:nvGraphicFramePr>
        <xdr:cNvPr id="52238" name="Chart 1">
          <a:extLst>
            <a:ext uri="{FF2B5EF4-FFF2-40B4-BE49-F238E27FC236}">
              <a16:creationId xmlns:a16="http://schemas.microsoft.com/office/drawing/2014/main" id="{2B42BDF1-5D8A-65A5-05A3-EAAB707778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19</xdr:col>
      <xdr:colOff>381000</xdr:colOff>
      <xdr:row>18</xdr:row>
      <xdr:rowOff>19050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A6CC7EA5-594E-0D05-3450-E0394BE2A9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28575</xdr:rowOff>
    </xdr:from>
    <xdr:to>
      <xdr:col>15</xdr:col>
      <xdr:colOff>85725</xdr:colOff>
      <xdr:row>18</xdr:row>
      <xdr:rowOff>47625</xdr:rowOff>
    </xdr:to>
    <xdr:graphicFrame macro="">
      <xdr:nvGraphicFramePr>
        <xdr:cNvPr id="50181" name="Chart 1">
          <a:extLst>
            <a:ext uri="{FF2B5EF4-FFF2-40B4-BE49-F238E27FC236}">
              <a16:creationId xmlns:a16="http://schemas.microsoft.com/office/drawing/2014/main" id="{A2CBB0FD-178A-7A8B-AE0E-4C761A2E0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s://www.aavso.org/ejaavso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vsolj.cetus-net.org/bulletin.html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://vsolj.cetus-net.org/bulletin.html" TargetMode="External"/><Relationship Id="rId15" Type="http://schemas.openxmlformats.org/officeDocument/2006/relationships/hyperlink" Target="http://vsolj.cetus-net.org/bulletin.html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s://www.aavso.org/ejaavso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5694" TargetMode="External"/><Relationship Id="rId13" Type="http://schemas.openxmlformats.org/officeDocument/2006/relationships/hyperlink" Target="http://vsolj.cetus-net.org/no45.pdf" TargetMode="External"/><Relationship Id="rId18" Type="http://schemas.openxmlformats.org/officeDocument/2006/relationships/hyperlink" Target="http://www.bav-astro.de/sfs/BAVM_link.php?BAVMnr=209" TargetMode="External"/><Relationship Id="rId26" Type="http://schemas.openxmlformats.org/officeDocument/2006/relationships/hyperlink" Target="http://vsolj.cetus-net.org/vsoljno59.pdf" TargetMode="External"/><Relationship Id="rId3" Type="http://schemas.openxmlformats.org/officeDocument/2006/relationships/hyperlink" Target="http://www.bav-astro.de/sfs/BAVM_link.php?BAVMnr=56" TargetMode="External"/><Relationship Id="rId21" Type="http://schemas.openxmlformats.org/officeDocument/2006/relationships/hyperlink" Target="http://www.konkoly.hu/cgi-bin/IBVS?5974" TargetMode="External"/><Relationship Id="rId7" Type="http://schemas.openxmlformats.org/officeDocument/2006/relationships/hyperlink" Target="http://var.astro.cz/oejv/issues/oejv0074.pdf" TargetMode="External"/><Relationship Id="rId12" Type="http://schemas.openxmlformats.org/officeDocument/2006/relationships/hyperlink" Target="http://www.bav-astro.de/sfs/BAVM_link.php?BAVMnr=178" TargetMode="External"/><Relationship Id="rId17" Type="http://schemas.openxmlformats.org/officeDocument/2006/relationships/hyperlink" Target="http://www.aavso.org/sites/default/files/jaavso/v37n1/44.pdf" TargetMode="External"/><Relationship Id="rId25" Type="http://schemas.openxmlformats.org/officeDocument/2006/relationships/hyperlink" Target="http://www.konkoly.hu/cgi-bin/IBVS?6131" TargetMode="External"/><Relationship Id="rId2" Type="http://schemas.openxmlformats.org/officeDocument/2006/relationships/hyperlink" Target="http://www.konkoly.hu/cgi-bin/IBVS?795" TargetMode="External"/><Relationship Id="rId16" Type="http://schemas.openxmlformats.org/officeDocument/2006/relationships/hyperlink" Target="http://www.aavso.org/sites/default/files/jaavso/v36n2/171.pdf" TargetMode="External"/><Relationship Id="rId20" Type="http://schemas.openxmlformats.org/officeDocument/2006/relationships/hyperlink" Target="http://vsolj.cetus-net.org/vsoljno50.pdf" TargetMode="External"/><Relationship Id="rId1" Type="http://schemas.openxmlformats.org/officeDocument/2006/relationships/hyperlink" Target="http://www.konkoly.hu/cgi-bin/IBVS?795" TargetMode="External"/><Relationship Id="rId6" Type="http://schemas.openxmlformats.org/officeDocument/2006/relationships/hyperlink" Target="http://var.astro.cz/oejv/issues/oejv0074.pdf" TargetMode="External"/><Relationship Id="rId11" Type="http://schemas.openxmlformats.org/officeDocument/2006/relationships/hyperlink" Target="http://www.konkoly.hu/cgi-bin/IBVS?5809" TargetMode="External"/><Relationship Id="rId24" Type="http://schemas.openxmlformats.org/officeDocument/2006/relationships/hyperlink" Target="http://vsolj.cetus-net.org/vsoljno56.pdf" TargetMode="External"/><Relationship Id="rId5" Type="http://schemas.openxmlformats.org/officeDocument/2006/relationships/hyperlink" Target="http://var.astro.cz/oejv/issues/oejv0060.pdf" TargetMode="External"/><Relationship Id="rId15" Type="http://schemas.openxmlformats.org/officeDocument/2006/relationships/hyperlink" Target="http://var.astro.cz/oejv/issues/oejv0094.pdf" TargetMode="External"/><Relationship Id="rId23" Type="http://schemas.openxmlformats.org/officeDocument/2006/relationships/hyperlink" Target="http://www.konkoly.hu/cgi-bin/IBVS?6011" TargetMode="External"/><Relationship Id="rId10" Type="http://schemas.openxmlformats.org/officeDocument/2006/relationships/hyperlink" Target="http://www.konkoly.hu/cgi-bin/IBVS?5809" TargetMode="External"/><Relationship Id="rId19" Type="http://schemas.openxmlformats.org/officeDocument/2006/relationships/hyperlink" Target="http://www.konkoly.hu/cgi-bin/IBVS?5894" TargetMode="External"/><Relationship Id="rId4" Type="http://schemas.openxmlformats.org/officeDocument/2006/relationships/hyperlink" Target="http://var.astro.cz/oejv/issues/oejv0060.pdf" TargetMode="External"/><Relationship Id="rId9" Type="http://schemas.openxmlformats.org/officeDocument/2006/relationships/hyperlink" Target="http://www.konkoly.hu/cgi-bin/IBVS?5602" TargetMode="External"/><Relationship Id="rId14" Type="http://schemas.openxmlformats.org/officeDocument/2006/relationships/hyperlink" Target="http://www.bav-astro.de/sfs/BAVM_link.php?BAVMnr=178" TargetMode="External"/><Relationship Id="rId22" Type="http://schemas.openxmlformats.org/officeDocument/2006/relationships/hyperlink" Target="http://www.konkoly.hu/cgi-bin/IBVS?5992" TargetMode="External"/><Relationship Id="rId27" Type="http://schemas.openxmlformats.org/officeDocument/2006/relationships/hyperlink" Target="http://www.bav-astro.de/sfs/BAVM_link.php?BAVMnr=2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F670"/>
  <sheetViews>
    <sheetView tabSelected="1" workbookViewId="0">
      <pane xSplit="14" ySplit="21" topLeftCell="O161" activePane="bottomRight" state="frozen"/>
      <selection pane="topRight" activeCell="O1" sqref="O1"/>
      <selection pane="bottomLeft" activeCell="A22" sqref="A22"/>
      <selection pane="bottomRight" activeCell="F10" sqref="F10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10.85546875" customWidth="1"/>
    <col min="6" max="6" width="16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10.28515625" customWidth="1"/>
    <col min="19" max="19" width="10.28515625" style="19" customWidth="1"/>
  </cols>
  <sheetData>
    <row r="1" spans="1:23" ht="21" thickBot="1" x14ac:dyDescent="0.35">
      <c r="A1" s="1" t="s">
        <v>74</v>
      </c>
      <c r="V1" s="5" t="s">
        <v>12</v>
      </c>
      <c r="W1" s="7" t="s">
        <v>24</v>
      </c>
    </row>
    <row r="2" spans="1:23" x14ac:dyDescent="0.2">
      <c r="A2" t="s">
        <v>26</v>
      </c>
      <c r="B2" s="12" t="s">
        <v>75</v>
      </c>
      <c r="V2" s="72">
        <v>0</v>
      </c>
      <c r="W2" s="72">
        <f t="shared" ref="W2:W17" si="0">+D$11+D$12*V2+D$13*V2^2</f>
        <v>-1.9081894421895423E-2</v>
      </c>
    </row>
    <row r="3" spans="1:23" ht="13.5" thickBot="1" x14ac:dyDescent="0.25">
      <c r="C3" s="13"/>
      <c r="V3" s="72">
        <v>2000</v>
      </c>
      <c r="W3" s="72">
        <f t="shared" si="0"/>
        <v>-0.14090669678105849</v>
      </c>
    </row>
    <row r="4" spans="1:23" ht="14.25" thickTop="1" thickBot="1" x14ac:dyDescent="0.25">
      <c r="A4" s="6" t="s">
        <v>2</v>
      </c>
      <c r="C4" s="3">
        <v>19031.27</v>
      </c>
      <c r="D4" s="4">
        <v>0.36687700000000001</v>
      </c>
      <c r="V4" s="72">
        <v>4000</v>
      </c>
      <c r="W4" s="72">
        <f t="shared" si="0"/>
        <v>-0.2525249694784224</v>
      </c>
    </row>
    <row r="5" spans="1:23" ht="13.5" thickTop="1" x14ac:dyDescent="0.2">
      <c r="A5" s="16" t="s">
        <v>81</v>
      </c>
      <c r="B5" s="17"/>
      <c r="C5" s="18">
        <v>-9.5</v>
      </c>
      <c r="D5" s="17" t="s">
        <v>82</v>
      </c>
      <c r="V5" s="72">
        <v>6000</v>
      </c>
      <c r="W5" s="72">
        <f t="shared" si="0"/>
        <v>-0.35393671251398712</v>
      </c>
    </row>
    <row r="6" spans="1:23" x14ac:dyDescent="0.2">
      <c r="A6" s="6" t="s">
        <v>3</v>
      </c>
      <c r="C6" s="14">
        <v>1.3668752</v>
      </c>
      <c r="V6" s="72">
        <v>8000</v>
      </c>
      <c r="W6" s="72">
        <f t="shared" si="0"/>
        <v>-0.44514192588775259</v>
      </c>
    </row>
    <row r="7" spans="1:23" x14ac:dyDescent="0.2">
      <c r="A7" t="s">
        <v>4</v>
      </c>
      <c r="C7">
        <f>+C4</f>
        <v>19031.27</v>
      </c>
      <c r="V7" s="72">
        <v>10000</v>
      </c>
      <c r="W7" s="72">
        <f t="shared" si="0"/>
        <v>-0.52614060959971898</v>
      </c>
    </row>
    <row r="8" spans="1:23" x14ac:dyDescent="0.2">
      <c r="A8" t="s">
        <v>5</v>
      </c>
      <c r="C8" s="9">
        <v>1.3668794590676365</v>
      </c>
      <c r="D8" t="s">
        <v>111</v>
      </c>
      <c r="V8" s="72">
        <v>12000</v>
      </c>
      <c r="W8" s="72">
        <f t="shared" si="0"/>
        <v>-0.59693276364988612</v>
      </c>
    </row>
    <row r="9" spans="1:23" x14ac:dyDescent="0.2">
      <c r="A9" s="33" t="s">
        <v>93</v>
      </c>
      <c r="C9" s="34">
        <v>80</v>
      </c>
      <c r="D9" s="32" t="str">
        <f>"F"&amp;C9</f>
        <v>F80</v>
      </c>
      <c r="E9" s="30" t="str">
        <f>"G"&amp;C9</f>
        <v>G80</v>
      </c>
      <c r="V9" s="72">
        <v>14000</v>
      </c>
      <c r="W9" s="72">
        <f t="shared" si="0"/>
        <v>-0.65751838803825402</v>
      </c>
    </row>
    <row r="10" spans="1:23" ht="13.5" thickBot="1" x14ac:dyDescent="0.25">
      <c r="A10" s="17"/>
      <c r="B10" s="17"/>
      <c r="C10" s="5" t="s">
        <v>22</v>
      </c>
      <c r="D10" s="5" t="s">
        <v>23</v>
      </c>
      <c r="E10" s="17"/>
      <c r="V10" s="72">
        <v>16000</v>
      </c>
      <c r="W10" s="72">
        <f t="shared" si="0"/>
        <v>-0.70789748276482256</v>
      </c>
    </row>
    <row r="11" spans="1:23" x14ac:dyDescent="0.2">
      <c r="A11" s="17" t="s">
        <v>18</v>
      </c>
      <c r="B11" s="17"/>
      <c r="C11" s="31">
        <f ca="1">INTERCEPT(INDIRECT($E$9):G987,INDIRECT($D$9):F987)</f>
        <v>-0.72163372823293503</v>
      </c>
      <c r="D11" s="19">
        <f>+E11*F11</f>
        <v>-1.9081894421895423E-2</v>
      </c>
      <c r="E11" s="59">
        <v>-1.9081894421895423E-2</v>
      </c>
      <c r="F11">
        <v>1</v>
      </c>
      <c r="V11" s="72">
        <v>18000</v>
      </c>
      <c r="W11" s="72">
        <f t="shared" si="0"/>
        <v>-0.7480700478295923</v>
      </c>
    </row>
    <row r="12" spans="1:23" x14ac:dyDescent="0.2">
      <c r="A12" s="17" t="s">
        <v>19</v>
      </c>
      <c r="B12" s="17"/>
      <c r="C12" s="31">
        <f ca="1">SLOPE(INDIRECT($E$9):G987,INDIRECT($D$9):F987)</f>
        <v>-3.1026309868650774E-6</v>
      </c>
      <c r="D12" s="19">
        <f>+E12*F12</f>
        <v>-6.3464033595031339E-5</v>
      </c>
      <c r="E12" s="60">
        <v>-0.63464033595031333</v>
      </c>
      <c r="F12" s="61">
        <v>1E-4</v>
      </c>
      <c r="V12" s="72">
        <v>20000</v>
      </c>
      <c r="W12" s="72">
        <f t="shared" si="0"/>
        <v>-0.77803608323256279</v>
      </c>
    </row>
    <row r="13" spans="1:23" ht="13.5" thickBot="1" x14ac:dyDescent="0.25">
      <c r="A13" s="17" t="s">
        <v>21</v>
      </c>
      <c r="B13" s="17"/>
      <c r="C13" s="19" t="s">
        <v>16</v>
      </c>
      <c r="D13" s="19">
        <f>+E13*F13</f>
        <v>1.2758162077248986E-9</v>
      </c>
      <c r="E13" s="62">
        <v>0.12758162077248986</v>
      </c>
      <c r="F13" s="61">
        <v>1E-8</v>
      </c>
      <c r="V13" s="72">
        <v>22000</v>
      </c>
      <c r="W13" s="72">
        <f t="shared" si="0"/>
        <v>-0.79779558897373382</v>
      </c>
    </row>
    <row r="14" spans="1:23" x14ac:dyDescent="0.2">
      <c r="A14" s="17"/>
      <c r="B14" s="17"/>
      <c r="C14" s="17"/>
      <c r="E14">
        <f>SUM(T21:T945)</f>
        <v>1.2388867057372556E-2</v>
      </c>
      <c r="V14" s="72">
        <v>24000</v>
      </c>
      <c r="W14" s="72">
        <f t="shared" si="0"/>
        <v>-0.80734856505310593</v>
      </c>
    </row>
    <row r="15" spans="1:23" x14ac:dyDescent="0.2">
      <c r="A15" s="20" t="s">
        <v>20</v>
      </c>
      <c r="B15" s="17"/>
      <c r="C15" s="21">
        <f ca="1">(C7+C11)+(C8+C12)*INT(MAX(F21:F3528))</f>
        <v>59637.711163291759</v>
      </c>
      <c r="D15" s="30">
        <f>+C7+INT(MAX(F21:F1583))*C8+D11+D12*INT(MAX(F21:F4018))+D13*INT(MAX(F21:F4045)^2)</f>
        <v>59637.746527547009</v>
      </c>
      <c r="E15" s="22" t="s">
        <v>94</v>
      </c>
      <c r="F15" s="18">
        <v>1</v>
      </c>
      <c r="V15" s="72">
        <v>26000</v>
      </c>
      <c r="W15" s="72">
        <f t="shared" si="0"/>
        <v>-0.80669501147067868</v>
      </c>
    </row>
    <row r="16" spans="1:23" x14ac:dyDescent="0.2">
      <c r="A16" s="24" t="s">
        <v>6</v>
      </c>
      <c r="B16" s="17"/>
      <c r="C16" s="25">
        <f ca="1">+C8+C12</f>
        <v>1.3668763564366497</v>
      </c>
      <c r="D16" s="30">
        <f>+C8+D12+2*D13*MAX(F21:F891)</f>
        <v>1.3668918002056558</v>
      </c>
      <c r="E16" s="22" t="s">
        <v>83</v>
      </c>
      <c r="F16" s="23">
        <f ca="1">NOW()+15018.5+$C$5/24</f>
        <v>59958.751661574075</v>
      </c>
      <c r="V16" s="72">
        <v>28000</v>
      </c>
      <c r="W16" s="72">
        <f t="shared" si="0"/>
        <v>-0.7958349282264523</v>
      </c>
    </row>
    <row r="17" spans="1:23" ht="13.5" thickBot="1" x14ac:dyDescent="0.25">
      <c r="A17" s="22" t="s">
        <v>78</v>
      </c>
      <c r="B17" s="17"/>
      <c r="C17" s="17">
        <f>COUNT(C21:C2186)</f>
        <v>156</v>
      </c>
      <c r="E17" s="22" t="s">
        <v>95</v>
      </c>
      <c r="F17" s="23">
        <f ca="1">ROUND(2*(F16-$C$7)/$C$8,0)/2+F15</f>
        <v>29943.5</v>
      </c>
      <c r="V17" s="72">
        <v>30000</v>
      </c>
      <c r="W17" s="72">
        <f t="shared" si="0"/>
        <v>-0.77476831532042678</v>
      </c>
    </row>
    <row r="18" spans="1:23" ht="14.25" thickTop="1" thickBot="1" x14ac:dyDescent="0.25">
      <c r="A18" s="6" t="s">
        <v>112</v>
      </c>
      <c r="C18" s="63">
        <f ca="1">+C15</f>
        <v>59637.711163291759</v>
      </c>
      <c r="D18" s="64">
        <f ca="1">C16</f>
        <v>1.3668763564366497</v>
      </c>
      <c r="E18" s="22" t="s">
        <v>84</v>
      </c>
      <c r="F18" s="30">
        <f ca="1">ROUND(2*(F16-$C$15)/$C$16,0)/2+F15</f>
        <v>236</v>
      </c>
    </row>
    <row r="19" spans="1:23" ht="13.5" thickBot="1" x14ac:dyDescent="0.25">
      <c r="A19" s="6" t="s">
        <v>113</v>
      </c>
      <c r="C19" s="65">
        <f>+D15</f>
        <v>59637.746527547009</v>
      </c>
      <c r="D19" s="66">
        <f>+D16</f>
        <v>1.3668918002056558</v>
      </c>
      <c r="E19" s="22" t="s">
        <v>85</v>
      </c>
      <c r="F19" s="26">
        <f ca="1">+$C$15+$C$16*F18-15018.5-$C$5/24</f>
        <v>44942.189816744147</v>
      </c>
      <c r="H19" s="58">
        <v>0.5</v>
      </c>
    </row>
    <row r="20" spans="1:23" ht="15" thickBot="1" x14ac:dyDescent="0.25">
      <c r="A20" s="5" t="s">
        <v>8</v>
      </c>
      <c r="B20" s="5" t="s">
        <v>9</v>
      </c>
      <c r="C20" s="5" t="s">
        <v>10</v>
      </c>
      <c r="D20" s="5" t="s">
        <v>15</v>
      </c>
      <c r="E20" s="5" t="s">
        <v>11</v>
      </c>
      <c r="F20" s="5" t="s">
        <v>12</v>
      </c>
      <c r="G20" s="5" t="s">
        <v>13</v>
      </c>
      <c r="H20" s="8" t="s">
        <v>50</v>
      </c>
      <c r="I20" s="8" t="s">
        <v>90</v>
      </c>
      <c r="J20" s="8" t="s">
        <v>118</v>
      </c>
      <c r="K20" s="8" t="s">
        <v>119</v>
      </c>
      <c r="L20" s="8" t="s">
        <v>120</v>
      </c>
      <c r="M20" s="8" t="s">
        <v>121</v>
      </c>
      <c r="N20" s="8" t="s">
        <v>27</v>
      </c>
      <c r="O20" s="8" t="s">
        <v>25</v>
      </c>
      <c r="P20" s="67" t="s">
        <v>24</v>
      </c>
      <c r="Q20" s="5" t="s">
        <v>17</v>
      </c>
      <c r="R20" s="68" t="s">
        <v>114</v>
      </c>
      <c r="S20" s="7" t="s">
        <v>115</v>
      </c>
      <c r="T20" s="68" t="s">
        <v>116</v>
      </c>
      <c r="U20" s="69" t="s">
        <v>117</v>
      </c>
    </row>
    <row r="21" spans="1:23" x14ac:dyDescent="0.2">
      <c r="A21" s="91" t="s">
        <v>136</v>
      </c>
      <c r="B21" s="92" t="s">
        <v>73</v>
      </c>
      <c r="C21" s="91">
        <v>18379.28</v>
      </c>
      <c r="D21" s="91" t="s">
        <v>90</v>
      </c>
      <c r="E21">
        <f>+(C21-C$7)/C$8</f>
        <v>-476.9915852307351</v>
      </c>
      <c r="F21">
        <f>ROUND(2*E21,0)/2</f>
        <v>-477</v>
      </c>
      <c r="G21">
        <f>+C21-(C$7+F21*C$8)</f>
        <v>1.1501975259307073E-2</v>
      </c>
      <c r="H21">
        <f>G21</f>
        <v>1.1501975259307073E-2</v>
      </c>
      <c r="O21">
        <f ca="1">+C$11+C$12*F21</f>
        <v>-0.72015377325220042</v>
      </c>
      <c r="P21" s="70">
        <f>+D$11+D$12*F21+D$13*F21^2</f>
        <v>1.1480734788861965E-2</v>
      </c>
      <c r="Q21" s="71">
        <f>+C21-15018.5</f>
        <v>3360.7799999999988</v>
      </c>
      <c r="R21" s="72">
        <f>+(P21-G21)^2</f>
        <v>4.5115758472953667E-10</v>
      </c>
    </row>
    <row r="22" spans="1:23" x14ac:dyDescent="0.2">
      <c r="A22" s="91" t="s">
        <v>136</v>
      </c>
      <c r="B22" s="92" t="s">
        <v>73</v>
      </c>
      <c r="C22" s="91">
        <v>18398.38</v>
      </c>
      <c r="D22" s="91" t="s">
        <v>90</v>
      </c>
      <c r="E22">
        <f>+(C22-C$7)/C$8</f>
        <v>-463.01815116286889</v>
      </c>
      <c r="F22">
        <f>ROUND(2*E22,0)/2</f>
        <v>-463</v>
      </c>
      <c r="G22">
        <f>+C22-(C$7+F22*C$8)</f>
        <v>-2.4810451683151769E-2</v>
      </c>
      <c r="H22">
        <f>G22</f>
        <v>-2.4810451683151769E-2</v>
      </c>
      <c r="O22">
        <f ca="1">+C$11+C$12*F22</f>
        <v>-0.72019721008601645</v>
      </c>
      <c r="P22" s="70">
        <f>+D$11+D$12*F22+D$13*F22^2</f>
        <v>1.0575448577237865E-2</v>
      </c>
      <c r="Q22" s="71">
        <f>+C22-15018.5</f>
        <v>3379.880000000001</v>
      </c>
      <c r="R22" s="72">
        <f>+(P22-G22)^2</f>
        <v>1.2521619372382431E-3</v>
      </c>
    </row>
    <row r="23" spans="1:23" x14ac:dyDescent="0.2">
      <c r="A23" s="91" t="s">
        <v>136</v>
      </c>
      <c r="B23" s="92" t="s">
        <v>73</v>
      </c>
      <c r="C23" s="91">
        <v>18662.18</v>
      </c>
      <c r="D23" s="91" t="s">
        <v>90</v>
      </c>
      <c r="E23">
        <f>+(C23-C$7)/C$8</f>
        <v>-270.02381047686566</v>
      </c>
      <c r="F23">
        <f>ROUND(2*E23,0)/2</f>
        <v>-270</v>
      </c>
      <c r="G23">
        <f>+C23-(C$7+F23*C$8)</f>
        <v>-3.2546051737881498E-2</v>
      </c>
      <c r="H23">
        <f>G23</f>
        <v>-3.2546051737881498E-2</v>
      </c>
      <c r="O23">
        <f ca="1">+C$11+C$12*F23</f>
        <v>-0.72079601786648151</v>
      </c>
      <c r="P23" s="70">
        <f>+D$11+D$12*F23+D$13*F23^2</f>
        <v>-1.8535983496938151E-3</v>
      </c>
      <c r="Q23" s="71">
        <f>+C23-15018.5</f>
        <v>3643.6800000000003</v>
      </c>
      <c r="R23" s="72">
        <f>+(P23-G23)^2</f>
        <v>9.4202669498607368E-4</v>
      </c>
    </row>
    <row r="24" spans="1:23" x14ac:dyDescent="0.2">
      <c r="A24" s="91" t="s">
        <v>136</v>
      </c>
      <c r="B24" s="92" t="s">
        <v>73</v>
      </c>
      <c r="C24" s="91">
        <v>18703.23</v>
      </c>
      <c r="D24" s="91" t="s">
        <v>90</v>
      </c>
      <c r="E24">
        <f>+(C24-C$7)/C$8</f>
        <v>-239.99190113205779</v>
      </c>
      <c r="F24">
        <f>ROUND(2*E24,0)/2</f>
        <v>-240</v>
      </c>
      <c r="G24">
        <f>+C24-(C$7+F24*C$8)</f>
        <v>1.1070176231442019E-2</v>
      </c>
      <c r="H24">
        <f>G24</f>
        <v>1.1070176231442019E-2</v>
      </c>
      <c r="O24">
        <f ca="1">+C$11+C$12*F24</f>
        <v>-0.72088909679608737</v>
      </c>
      <c r="P24" s="70">
        <f>+D$11+D$12*F24+D$13*F24^2</f>
        <v>-3.7770393455229478E-3</v>
      </c>
      <c r="Q24" s="71">
        <f>+C24-15018.5</f>
        <v>3684.7299999999996</v>
      </c>
      <c r="R24" s="72">
        <f>+(P24-G24)^2</f>
        <v>2.2043981038887117E-4</v>
      </c>
    </row>
    <row r="25" spans="1:23" x14ac:dyDescent="0.2">
      <c r="A25" s="91" t="s">
        <v>136</v>
      </c>
      <c r="B25" s="92" t="s">
        <v>73</v>
      </c>
      <c r="C25" s="91">
        <v>19009.37</v>
      </c>
      <c r="D25" s="91" t="s">
        <v>90</v>
      </c>
      <c r="E25">
        <f>+(C25-C$7)/C$8</f>
        <v>-16.021895606610173</v>
      </c>
      <c r="F25">
        <f>ROUND(2*E25,0)/2</f>
        <v>-16</v>
      </c>
      <c r="G25">
        <f>+C25-(C$7+F25*C$8)</f>
        <v>-2.9928654919785913E-2</v>
      </c>
      <c r="H25">
        <f>G25</f>
        <v>-2.9928654919785913E-2</v>
      </c>
      <c r="O25">
        <f ca="1">+C$11+C$12*F25</f>
        <v>-0.7215840861371452</v>
      </c>
      <c r="P25" s="70">
        <f>+D$11+D$12*F25+D$13*F25^2</f>
        <v>-1.8066143275425744E-2</v>
      </c>
      <c r="Q25" s="71">
        <f>+C25-15018.5</f>
        <v>3990.869999999999</v>
      </c>
      <c r="R25" s="72">
        <f>+(P25-G25)^2</f>
        <v>1.407191825125806E-4</v>
      </c>
    </row>
    <row r="26" spans="1:23" x14ac:dyDescent="0.2">
      <c r="A26" s="91" t="s">
        <v>136</v>
      </c>
      <c r="B26" s="92" t="s">
        <v>73</v>
      </c>
      <c r="C26" s="91">
        <v>19031.259999999998</v>
      </c>
      <c r="D26" s="91" t="s">
        <v>90</v>
      </c>
      <c r="E26">
        <f>+(C26-C$7)/C$8</f>
        <v>-7.3159340684352502E-3</v>
      </c>
      <c r="F26">
        <f>ROUND(2*E26,0)/2</f>
        <v>0</v>
      </c>
      <c r="G26">
        <f>+C26-(C$7+F26*C$8)</f>
        <v>-1.0000000002037268E-2</v>
      </c>
      <c r="H26">
        <f>G26</f>
        <v>-1.0000000002037268E-2</v>
      </c>
      <c r="O26">
        <f ca="1">+C$11+C$12*F26</f>
        <v>-0.72163372823293503</v>
      </c>
      <c r="P26" s="70">
        <f>+D$11+D$12*F26+D$13*F26^2</f>
        <v>-1.9081894421895423E-2</v>
      </c>
      <c r="Q26" s="71">
        <f>+C26-15018.5</f>
        <v>4012.7599999999984</v>
      </c>
      <c r="R26" s="72">
        <f>+(P26-G26)^2</f>
        <v>8.2480806253450704E-5</v>
      </c>
    </row>
    <row r="27" spans="1:23" x14ac:dyDescent="0.2">
      <c r="A27" t="s">
        <v>14</v>
      </c>
      <c r="C27" s="15">
        <v>19031.27</v>
      </c>
      <c r="D27" s="15" t="s">
        <v>16</v>
      </c>
      <c r="E27">
        <f>+(C27-C$7)/C$8</f>
        <v>0</v>
      </c>
      <c r="F27">
        <f>ROUND(2*E27,0)/2</f>
        <v>0</v>
      </c>
      <c r="G27">
        <f>+C27-(C$7+F27*C$8)</f>
        <v>0</v>
      </c>
      <c r="H27">
        <f>G27</f>
        <v>0</v>
      </c>
      <c r="O27">
        <f ca="1">+C$11+C$12*F27</f>
        <v>-0.72163372823293503</v>
      </c>
      <c r="P27" s="70">
        <f>+D$11+D$12*F27+D$13*F27^2</f>
        <v>-1.9081894421895423E-2</v>
      </c>
      <c r="Q27" s="71">
        <f>+C27-15018.5</f>
        <v>4012.7700000000004</v>
      </c>
      <c r="R27" s="72">
        <f>+(P27-G27)^2</f>
        <v>3.6411869472836368E-4</v>
      </c>
      <c r="S27" s="77">
        <v>0.2</v>
      </c>
      <c r="T27" s="72">
        <f>+S27*R27</f>
        <v>7.2823738945672735E-5</v>
      </c>
      <c r="U27" s="73"/>
    </row>
    <row r="28" spans="1:23" x14ac:dyDescent="0.2">
      <c r="A28" s="91" t="s">
        <v>136</v>
      </c>
      <c r="B28" s="92" t="s">
        <v>73</v>
      </c>
      <c r="C28" s="91">
        <v>19046.259999999998</v>
      </c>
      <c r="D28" s="91" t="s">
        <v>90</v>
      </c>
      <c r="E28">
        <f>+(C28-C$7)/C$8</f>
        <v>10.966585166348763</v>
      </c>
      <c r="F28">
        <f>ROUND(2*E28,0)/2</f>
        <v>11</v>
      </c>
      <c r="G28">
        <f>+C28-(C$7+F28*C$8)</f>
        <v>-4.5674049746594392E-2</v>
      </c>
      <c r="H28">
        <f>G28</f>
        <v>-4.5674049746594392E-2</v>
      </c>
      <c r="O28">
        <f ca="1">+C$11+C$12*F28</f>
        <v>-0.72166785717379056</v>
      </c>
      <c r="P28" s="70">
        <f>+D$11+D$12*F28+D$13*F28^2</f>
        <v>-1.9779844417679632E-2</v>
      </c>
      <c r="Q28" s="71">
        <f>+C28-15018.5</f>
        <v>4027.7599999999984</v>
      </c>
      <c r="R28" s="72">
        <f>+(P28-G28)^2</f>
        <v>6.7050986961599761E-4</v>
      </c>
    </row>
    <row r="29" spans="1:23" x14ac:dyDescent="0.2">
      <c r="A29" s="91" t="s">
        <v>136</v>
      </c>
      <c r="B29" s="92" t="s">
        <v>73</v>
      </c>
      <c r="C29" s="91">
        <v>19083.25</v>
      </c>
      <c r="D29" s="91" t="s">
        <v>90</v>
      </c>
      <c r="E29">
        <f>+(C29-C$7)/C$8</f>
        <v>38.028225279978741</v>
      </c>
      <c r="F29">
        <f>ROUND(2*E29,0)/2</f>
        <v>38</v>
      </c>
      <c r="G29">
        <f>+C29-(C$7+F29*C$8)</f>
        <v>3.8580555428779917E-2</v>
      </c>
      <c r="H29">
        <f>G29</f>
        <v>3.8580555428779917E-2</v>
      </c>
      <c r="O29">
        <f ca="1">+C$11+C$12*F29</f>
        <v>-0.72175162821043592</v>
      </c>
      <c r="P29" s="70">
        <f>+D$11+D$12*F29+D$13*F29^2</f>
        <v>-2.1491685419902661E-2</v>
      </c>
      <c r="Q29" s="71">
        <f>+C29-15018.5</f>
        <v>4064.75</v>
      </c>
      <c r="R29" s="72">
        <f>+(P29-G29)^2</f>
        <v>3.6086741205821281E-3</v>
      </c>
    </row>
    <row r="30" spans="1:23" x14ac:dyDescent="0.2">
      <c r="A30" s="91" t="s">
        <v>136</v>
      </c>
      <c r="B30" s="92" t="s">
        <v>73</v>
      </c>
      <c r="C30" s="91">
        <v>19098.25</v>
      </c>
      <c r="D30" s="91" t="s">
        <v>90</v>
      </c>
      <c r="E30">
        <f>+(C30-C$7)/C$8</f>
        <v>49.002126380395943</v>
      </c>
      <c r="F30">
        <f>ROUND(2*E30,0)/2</f>
        <v>49</v>
      </c>
      <c r="G30">
        <f>+C30-(C$7+F30*C$8)</f>
        <v>2.9065056842227932E-3</v>
      </c>
      <c r="H30">
        <f>G30</f>
        <v>2.9065056842227932E-3</v>
      </c>
      <c r="O30">
        <f ca="1">+C$11+C$12*F30</f>
        <v>-0.72178575715129145</v>
      </c>
      <c r="P30" s="70">
        <f>+D$11+D$12*F30+D$13*F30^2</f>
        <v>-2.2188568833337211E-2</v>
      </c>
      <c r="Q30" s="71">
        <f>+C30-15018.5</f>
        <v>4079.75</v>
      </c>
      <c r="R30" s="72">
        <f>+(P30-G30)^2</f>
        <v>6.297627650418895E-4</v>
      </c>
    </row>
    <row r="31" spans="1:23" x14ac:dyDescent="0.2">
      <c r="A31" s="91" t="s">
        <v>136</v>
      </c>
      <c r="B31" s="92" t="s">
        <v>73</v>
      </c>
      <c r="C31" s="91">
        <v>19113.25</v>
      </c>
      <c r="D31" s="91" t="s">
        <v>90</v>
      </c>
      <c r="E31">
        <f>+(C31-C$7)/C$8</f>
        <v>59.976027480813137</v>
      </c>
      <c r="F31">
        <f>ROUND(2*E31,0)/2</f>
        <v>60</v>
      </c>
      <c r="G31">
        <f>+C31-(C$7+F31*C$8)</f>
        <v>-3.276754406033433E-2</v>
      </c>
      <c r="H31">
        <f>G31</f>
        <v>-3.276754406033433E-2</v>
      </c>
      <c r="O31">
        <f ca="1">+C$11+C$12*F31</f>
        <v>-0.72181988609214698</v>
      </c>
      <c r="P31" s="70">
        <f>+D$11+D$12*F31+D$13*F31^2</f>
        <v>-2.2885143499249493E-2</v>
      </c>
      <c r="Q31" s="71">
        <f>+C31-15018.5</f>
        <v>4094.75</v>
      </c>
      <c r="R31" s="72">
        <f>+(P31-G31)^2</f>
        <v>9.7661840849729917E-5</v>
      </c>
    </row>
    <row r="32" spans="1:23" x14ac:dyDescent="0.2">
      <c r="A32" s="91" t="s">
        <v>136</v>
      </c>
      <c r="B32" s="92" t="s">
        <v>73</v>
      </c>
      <c r="C32" s="91">
        <v>19117.400000000001</v>
      </c>
      <c r="D32" s="91" t="s">
        <v>90</v>
      </c>
      <c r="E32">
        <f>+(C32-C$7)/C$8</f>
        <v>63.012140118596292</v>
      </c>
      <c r="F32">
        <f>ROUND(2*E32,0)/2</f>
        <v>63</v>
      </c>
      <c r="G32">
        <f>+C32-(C$7+F32*C$8)</f>
        <v>1.6594078741036355E-2</v>
      </c>
      <c r="H32">
        <f>G32</f>
        <v>1.6594078741036355E-2</v>
      </c>
      <c r="O32">
        <f ca="1">+C$11+C$12*F32</f>
        <v>-0.72182919398510759</v>
      </c>
      <c r="P32" s="70">
        <f>+D$11+D$12*F32+D$13*F32^2</f>
        <v>-2.3075064823853939E-2</v>
      </c>
      <c r="Q32" s="71">
        <f>+C32-15018.5</f>
        <v>4098.9000000000015</v>
      </c>
      <c r="R32" s="72">
        <f>+(P32-G32)^2</f>
        <v>1.5736409511718768E-3</v>
      </c>
    </row>
    <row r="33" spans="1:18" x14ac:dyDescent="0.2">
      <c r="A33" s="91" t="s">
        <v>136</v>
      </c>
      <c r="B33" s="92" t="s">
        <v>73</v>
      </c>
      <c r="C33" s="91">
        <v>19128.259999999998</v>
      </c>
      <c r="D33" s="91" t="s">
        <v>90</v>
      </c>
      <c r="E33">
        <f>+(C33-C$7)/C$8</f>
        <v>70.957244515296111</v>
      </c>
      <c r="F33">
        <f>ROUND(2*E33,0)/2</f>
        <v>71</v>
      </c>
      <c r="G33">
        <f>+C33-(C$7+F33*C$8)</f>
        <v>-5.8441593802854186E-2</v>
      </c>
      <c r="H33">
        <f>G33</f>
        <v>-5.8441593802854186E-2</v>
      </c>
      <c r="O33">
        <f ca="1">+C$11+C$12*F33</f>
        <v>-0.72185401503300251</v>
      </c>
      <c r="P33" s="70">
        <f>+D$11+D$12*F33+D$13*F33^2</f>
        <v>-2.3581409417639507E-2</v>
      </c>
      <c r="Q33" s="71">
        <f>+C33-15018.5</f>
        <v>4109.7599999999984</v>
      </c>
      <c r="R33" s="72">
        <f>+(P33-G33)^2</f>
        <v>1.2152324553711656E-3</v>
      </c>
    </row>
    <row r="34" spans="1:18" x14ac:dyDescent="0.2">
      <c r="A34" s="91" t="s">
        <v>171</v>
      </c>
      <c r="B34" s="92" t="s">
        <v>73</v>
      </c>
      <c r="C34" s="91">
        <v>28193.498</v>
      </c>
      <c r="D34" s="91" t="s">
        <v>90</v>
      </c>
      <c r="E34">
        <f>+(C34-C$7)/C$8</f>
        <v>6703.0255954315498</v>
      </c>
      <c r="F34">
        <f>ROUND(2*E34,0)/2</f>
        <v>6703</v>
      </c>
      <c r="G34">
        <f>+C34-(C$7+F34*C$8)</f>
        <v>3.4985869631782407E-2</v>
      </c>
      <c r="H34">
        <f>G34</f>
        <v>3.4985869631782407E-2</v>
      </c>
      <c r="O34">
        <f ca="1">+C$11+C$12*F34</f>
        <v>-0.74243066373789168</v>
      </c>
      <c r="P34" s="70">
        <f>+D$11+D$12*F34+D$13*F34^2</f>
        <v>-0.38715862275072344</v>
      </c>
      <c r="Q34" s="71">
        <f>+C34-15018.5</f>
        <v>13174.998</v>
      </c>
      <c r="R34" s="72">
        <f>+(P34-G34)^2</f>
        <v>0.17820597244888353</v>
      </c>
    </row>
    <row r="35" spans="1:18" x14ac:dyDescent="0.2">
      <c r="A35" s="91" t="s">
        <v>171</v>
      </c>
      <c r="B35" s="92" t="s">
        <v>73</v>
      </c>
      <c r="C35" s="91">
        <v>28834.502</v>
      </c>
      <c r="D35" s="91" t="s">
        <v>90</v>
      </c>
      <c r="E35">
        <f>+(C35-C$7)/C$8</f>
        <v>7171.9798954963389</v>
      </c>
      <c r="F35">
        <f>ROUND(2*E35,0)/2</f>
        <v>7172</v>
      </c>
      <c r="G35">
        <f>+C35-(C$7+F35*C$8)</f>
        <v>-2.7480433091113809E-2</v>
      </c>
      <c r="H35">
        <f>G35</f>
        <v>-2.7480433091113809E-2</v>
      </c>
      <c r="O35">
        <f ca="1">+C$11+C$12*F35</f>
        <v>-0.74388579767073137</v>
      </c>
      <c r="P35" s="70">
        <f>+D$11+D$12*F35+D$13*F35^2</f>
        <v>-0.4086210400120493</v>
      </c>
      <c r="Q35" s="71">
        <f>+C35-15018.5</f>
        <v>13816.002</v>
      </c>
      <c r="R35" s="72">
        <f>+(P35-G35)^2</f>
        <v>0.14526816224405906</v>
      </c>
    </row>
    <row r="36" spans="1:18" x14ac:dyDescent="0.2">
      <c r="A36" s="91" t="s">
        <v>171</v>
      </c>
      <c r="B36" s="92" t="s">
        <v>73</v>
      </c>
      <c r="C36" s="91">
        <v>28845.420999999998</v>
      </c>
      <c r="D36" s="91" t="s">
        <v>90</v>
      </c>
      <c r="E36">
        <f>+(C36-C$7)/C$8</f>
        <v>7179.9681639040346</v>
      </c>
      <c r="F36">
        <f>ROUND(2*E36,0)/2</f>
        <v>7180</v>
      </c>
      <c r="G36">
        <f>+C36-(C$7+F36*C$8)</f>
        <v>-4.3516105633898405E-2</v>
      </c>
      <c r="H36">
        <f>G36</f>
        <v>-4.3516105633898405E-2</v>
      </c>
      <c r="O36">
        <f ca="1">+C$11+C$12*F36</f>
        <v>-0.74391061871862629</v>
      </c>
      <c r="P36" s="70">
        <f>+D$11+D$12*F36+D$13*F36^2</f>
        <v>-0.40898226816710337</v>
      </c>
      <c r="Q36" s="71">
        <f>+C36-15018.5</f>
        <v>13826.920999999998</v>
      </c>
      <c r="R36" s="72">
        <f>+(P36-G36)^2</f>
        <v>0.13356551595674698</v>
      </c>
    </row>
    <row r="37" spans="1:18" x14ac:dyDescent="0.2">
      <c r="A37" s="91" t="s">
        <v>171</v>
      </c>
      <c r="B37" s="92" t="s">
        <v>73</v>
      </c>
      <c r="C37" s="91">
        <v>28897.383999999998</v>
      </c>
      <c r="D37" s="91" t="s">
        <v>90</v>
      </c>
      <c r="E37">
        <f>+(C37-C$7)/C$8</f>
        <v>7217.9839520960995</v>
      </c>
      <c r="F37">
        <f>ROUND(2*E37,0)/2</f>
        <v>7218</v>
      </c>
      <c r="G37">
        <f>+C37-(C$7+F37*C$8)</f>
        <v>-2.1935550204943866E-2</v>
      </c>
      <c r="H37">
        <f>G37</f>
        <v>-2.1935550204943866E-2</v>
      </c>
      <c r="O37">
        <f ca="1">+C$11+C$12*F37</f>
        <v>-0.74402851869612718</v>
      </c>
      <c r="P37" s="70">
        <f>+D$11+D$12*F37+D$13*F37^2</f>
        <v>-0.41069587177687933</v>
      </c>
      <c r="Q37" s="71">
        <f>+C37-15018.5</f>
        <v>13878.883999999998</v>
      </c>
      <c r="R37" s="72">
        <f>+(P37-G37)^2</f>
        <v>0.15113458762871468</v>
      </c>
    </row>
    <row r="38" spans="1:18" x14ac:dyDescent="0.2">
      <c r="A38" s="91" t="s">
        <v>171</v>
      </c>
      <c r="B38" s="92" t="s">
        <v>73</v>
      </c>
      <c r="C38" s="91">
        <v>28979.334999999999</v>
      </c>
      <c r="D38" s="91" t="s">
        <v>90</v>
      </c>
      <c r="E38">
        <f>+(C38-C$7)/C$8</f>
        <v>7277.9387633681199</v>
      </c>
      <c r="F38">
        <f>ROUND(2*E38,0)/2</f>
        <v>7278</v>
      </c>
      <c r="G38">
        <f>+C38-(C$7+F38*C$8)</f>
        <v>-8.3703094260272337E-2</v>
      </c>
      <c r="H38">
        <f>G38</f>
        <v>-8.3703094260272337E-2</v>
      </c>
      <c r="O38">
        <f ca="1">+C$11+C$12*F38</f>
        <v>-0.74421467655533902</v>
      </c>
      <c r="P38" s="70">
        <f>+D$11+D$12*F38+D$13*F38^2</f>
        <v>-0.41339405988775035</v>
      </c>
      <c r="Q38" s="71">
        <f>+C38-15018.5</f>
        <v>13960.834999999999</v>
      </c>
      <c r="R38" s="72">
        <f>+(P38-G38)^2</f>
        <v>0.1086961328163789</v>
      </c>
    </row>
    <row r="39" spans="1:18" x14ac:dyDescent="0.2">
      <c r="A39" s="91" t="s">
        <v>171</v>
      </c>
      <c r="B39" s="92" t="s">
        <v>73</v>
      </c>
      <c r="C39" s="91">
        <v>29162.584999999999</v>
      </c>
      <c r="D39" s="91" t="s">
        <v>90</v>
      </c>
      <c r="E39">
        <f>+(C39-C$7)/C$8</f>
        <v>7412.003255144883</v>
      </c>
      <c r="F39">
        <f>ROUND(2*E39,0)/2</f>
        <v>7412</v>
      </c>
      <c r="G39">
        <f>+C39-(C$7+F39*C$8)</f>
        <v>4.4493906752904877E-3</v>
      </c>
      <c r="H39">
        <f>G39</f>
        <v>4.4493906752904877E-3</v>
      </c>
      <c r="O39">
        <f ca="1">+C$11+C$12*F39</f>
        <v>-0.74463042910757904</v>
      </c>
      <c r="P39" s="70">
        <f>+D$11+D$12*F39+D$13*F39^2</f>
        <v>-0.41938684721722636</v>
      </c>
      <c r="Q39" s="71">
        <f>+C39-15018.5</f>
        <v>14144.084999999999</v>
      </c>
      <c r="R39" s="72">
        <f>+(P39-G39)^2</f>
        <v>0.17963715655088214</v>
      </c>
    </row>
    <row r="40" spans="1:18" x14ac:dyDescent="0.2">
      <c r="A40" s="91" t="s">
        <v>171</v>
      </c>
      <c r="B40" s="92" t="s">
        <v>73</v>
      </c>
      <c r="C40" s="91">
        <v>29229.566999999999</v>
      </c>
      <c r="D40" s="91" t="s">
        <v>90</v>
      </c>
      <c r="E40">
        <f>+(C40-C$7)/C$8</f>
        <v>7461.006844712093</v>
      </c>
      <c r="F40">
        <f>ROUND(2*E40,0)/2</f>
        <v>7461</v>
      </c>
      <c r="G40">
        <f>+C40-(C$7+F40*C$8)</f>
        <v>9.3558963599207345E-3</v>
      </c>
      <c r="H40">
        <f>G40</f>
        <v>9.3558963599207345E-3</v>
      </c>
      <c r="O40">
        <f ca="1">+C$11+C$12*F40</f>
        <v>-0.74478245802593535</v>
      </c>
      <c r="P40" s="70">
        <f>+D$11+D$12*F40+D$13*F40^2</f>
        <v>-0.42156679935496588</v>
      </c>
      <c r="Q40" s="71">
        <f>+C40-15018.5</f>
        <v>14211.066999999999</v>
      </c>
      <c r="R40" s="72">
        <f>+(P40-G40)^2</f>
        <v>0.18569436968218475</v>
      </c>
    </row>
    <row r="41" spans="1:18" x14ac:dyDescent="0.2">
      <c r="A41" s="91" t="s">
        <v>171</v>
      </c>
      <c r="B41" s="92" t="s">
        <v>73</v>
      </c>
      <c r="C41" s="91">
        <v>29251.35</v>
      </c>
      <c r="D41" s="91" t="s">
        <v>90</v>
      </c>
      <c r="E41">
        <f>+(C41-C$7)/C$8</f>
        <v>7476.9431438901183</v>
      </c>
      <c r="F41">
        <f>ROUND(2*E41,0)/2</f>
        <v>7477</v>
      </c>
      <c r="G41">
        <f>+C41-(C$7+F41*C$8)</f>
        <v>-7.7715448722301517E-2</v>
      </c>
      <c r="H41">
        <f>G41</f>
        <v>-7.7715448722301517E-2</v>
      </c>
      <c r="O41">
        <f ca="1">+C$11+C$12*F41</f>
        <v>-0.74483210012172518</v>
      </c>
      <c r="P41" s="70">
        <f>+D$11+D$12*F41+D$13*F41^2</f>
        <v>-0.42227729361231042</v>
      </c>
      <c r="Q41" s="71">
        <f>+C41-15018.5</f>
        <v>14232.849999999999</v>
      </c>
      <c r="R41" s="72">
        <f>+(P41-G41)^2</f>
        <v>0.11872286495400655</v>
      </c>
    </row>
    <row r="42" spans="1:18" x14ac:dyDescent="0.2">
      <c r="A42" s="91" t="s">
        <v>171</v>
      </c>
      <c r="B42" s="92" t="s">
        <v>73</v>
      </c>
      <c r="C42" s="91">
        <v>29531.627</v>
      </c>
      <c r="D42" s="91" t="s">
        <v>90</v>
      </c>
      <c r="E42">
        <f>+(C42-C$7)/C$8</f>
        <v>7681.9919491382279</v>
      </c>
      <c r="F42">
        <f>ROUND(2*E42,0)/2</f>
        <v>7682</v>
      </c>
      <c r="G42">
        <f>+C42-(C$7+F42*C$8)</f>
        <v>-1.1004557585692964E-2</v>
      </c>
      <c r="H42">
        <f>G42</f>
        <v>-1.1004557585692964E-2</v>
      </c>
      <c r="O42">
        <f ca="1">+C$11+C$12*F42</f>
        <v>-0.74546813947403257</v>
      </c>
      <c r="P42" s="70">
        <f>+D$11+D$12*F42+D$13*F42^2</f>
        <v>-0.43132270043124699</v>
      </c>
      <c r="Q42" s="71">
        <f>+C42-15018.5</f>
        <v>14513.127</v>
      </c>
      <c r="R42" s="72">
        <f>+(P42-G42)^2</f>
        <v>0.17666734120513555</v>
      </c>
    </row>
    <row r="43" spans="1:18" x14ac:dyDescent="0.2">
      <c r="A43" s="91" t="s">
        <v>171</v>
      </c>
      <c r="B43" s="92" t="s">
        <v>73</v>
      </c>
      <c r="C43" s="91">
        <v>29579.463</v>
      </c>
      <c r="D43" s="91" t="s">
        <v>90</v>
      </c>
      <c r="E43">
        <f>+(C43-C$7)/C$8</f>
        <v>7716.9884513408651</v>
      </c>
      <c r="F43">
        <f>ROUND(2*E43,0)/2</f>
        <v>7717</v>
      </c>
      <c r="G43">
        <f>+C43-(C$7+F43*C$8)</f>
        <v>-1.5785624953423394E-2</v>
      </c>
      <c r="H43">
        <f>G43</f>
        <v>-1.5785624953423394E-2</v>
      </c>
      <c r="O43">
        <f ca="1">+C$11+C$12*F43</f>
        <v>-0.74557673155857285</v>
      </c>
      <c r="P43" s="70">
        <f>+D$11+D$12*F43+D$13*F43^2</f>
        <v>-0.43285632132467666</v>
      </c>
      <c r="Q43" s="71">
        <f>+C43-15018.5</f>
        <v>14560.963</v>
      </c>
      <c r="R43" s="72">
        <f>+(P43-G43)^2</f>
        <v>0.17394796577160213</v>
      </c>
    </row>
    <row r="44" spans="1:18" x14ac:dyDescent="0.2">
      <c r="A44" s="91" t="s">
        <v>171</v>
      </c>
      <c r="B44" s="92" t="s">
        <v>73</v>
      </c>
      <c r="C44" s="91">
        <v>29639.59</v>
      </c>
      <c r="D44" s="91" t="s">
        <v>90</v>
      </c>
      <c r="E44">
        <f>+(C44-C$7)/C$8</f>
        <v>7760.9769681051839</v>
      </c>
      <c r="F44">
        <f>ROUND(2*E44,0)/2</f>
        <v>7761</v>
      </c>
      <c r="G44">
        <f>+C44-(C$7+F44*C$8)</f>
        <v>-3.1481823927606456E-2</v>
      </c>
      <c r="H44">
        <f>G44</f>
        <v>-3.1481823927606456E-2</v>
      </c>
      <c r="O44">
        <f ca="1">+C$11+C$12*F44</f>
        <v>-0.74571324732199495</v>
      </c>
      <c r="P44" s="70">
        <f>+D$11+D$12*F44+D$13*F44^2</f>
        <v>-0.43477986713927874</v>
      </c>
      <c r="Q44" s="71">
        <f>+C44-15018.5</f>
        <v>14621.09</v>
      </c>
      <c r="R44" s="72">
        <f>+(P44-G44)^2</f>
        <v>0.16264931165836388</v>
      </c>
    </row>
    <row r="45" spans="1:18" x14ac:dyDescent="0.2">
      <c r="A45" s="91" t="s">
        <v>171</v>
      </c>
      <c r="B45" s="92" t="s">
        <v>73</v>
      </c>
      <c r="C45" s="91">
        <v>30432.416000000001</v>
      </c>
      <c r="D45" s="91" t="s">
        <v>90</v>
      </c>
      <c r="E45">
        <f>+(C45-C$7)/C$8</f>
        <v>8341.0032423611428</v>
      </c>
      <c r="F45">
        <f>ROUND(2*E45,0)/2</f>
        <v>8341</v>
      </c>
      <c r="G45">
        <f>+C45-(C$7+F45*C$8)</f>
        <v>4.431916844623629E-3</v>
      </c>
      <c r="H45">
        <f>G45</f>
        <v>4.431916844623629E-3</v>
      </c>
      <c r="O45">
        <f ca="1">+C$11+C$12*F45</f>
        <v>-0.7475127732943766</v>
      </c>
      <c r="P45" s="70">
        <f>+D$11+D$12*F45+D$13*F45^2</f>
        <v>-0.45967395492986091</v>
      </c>
      <c r="Q45" s="71">
        <f>+C45-15018.5</f>
        <v>15413.916000000001</v>
      </c>
      <c r="R45" s="72">
        <f>+(P45-G45)^2</f>
        <v>0.21539426021555427</v>
      </c>
    </row>
    <row r="46" spans="1:18" x14ac:dyDescent="0.2">
      <c r="A46" s="91" t="s">
        <v>171</v>
      </c>
      <c r="B46" s="92" t="s">
        <v>73</v>
      </c>
      <c r="C46" s="91">
        <v>30808.317999999999</v>
      </c>
      <c r="D46" s="91" t="s">
        <v>90</v>
      </c>
      <c r="E46">
        <f>+(C46-C$7)/C$8</f>
        <v>8616.0106671244102</v>
      </c>
      <c r="F46">
        <f>ROUND(2*E46,0)/2</f>
        <v>8616</v>
      </c>
      <c r="G46">
        <f>+C46-(C$7+F46*C$8)</f>
        <v>1.4580673239834141E-2</v>
      </c>
      <c r="H46">
        <f>G46</f>
        <v>1.4580673239834141E-2</v>
      </c>
      <c r="O46">
        <f ca="1">+C$11+C$12*F46</f>
        <v>-0.74836599681576454</v>
      </c>
      <c r="P46" s="70">
        <f>+D$11+D$12*F46+D$13*F46^2</f>
        <v>-0.47117720992403689</v>
      </c>
      <c r="Q46" s="71">
        <f>+C46-15018.5</f>
        <v>15789.817999999999</v>
      </c>
      <c r="R46" s="72">
        <f>+(P46-G46)^2</f>
        <v>0.23596072105584498</v>
      </c>
    </row>
    <row r="47" spans="1:18" x14ac:dyDescent="0.2">
      <c r="A47" s="91" t="s">
        <v>212</v>
      </c>
      <c r="B47" s="92" t="s">
        <v>73</v>
      </c>
      <c r="C47" s="91">
        <v>35899.339</v>
      </c>
      <c r="D47" s="91" t="s">
        <v>90</v>
      </c>
      <c r="E47">
        <f>+(C47-C$7)/C$8</f>
        <v>12340.568064067547</v>
      </c>
      <c r="F47">
        <f>ROUND(2*E47,0)/2</f>
        <v>12340.5</v>
      </c>
      <c r="G47">
        <f>+C47-(C$7+F47*C$8)</f>
        <v>9.3035375830368139E-2</v>
      </c>
      <c r="H47">
        <f>G47</f>
        <v>9.3035375830368139E-2</v>
      </c>
      <c r="O47">
        <f ca="1">+C$11+C$12*F47</f>
        <v>-0.75992174592634354</v>
      </c>
      <c r="P47" s="70">
        <f>+D$11+D$12*F47+D$13*F47^2</f>
        <v>-0.60796837858938879</v>
      </c>
      <c r="Q47" s="71">
        <f>+C47-15018.5</f>
        <v>20880.839</v>
      </c>
      <c r="R47" s="72">
        <f>+(P47-G47)^2</f>
        <v>0.49140626371059487</v>
      </c>
    </row>
    <row r="48" spans="1:18" x14ac:dyDescent="0.2">
      <c r="A48" s="91" t="s">
        <v>212</v>
      </c>
      <c r="B48" s="92" t="s">
        <v>77</v>
      </c>
      <c r="C48" s="91">
        <v>35920.39</v>
      </c>
      <c r="D48" s="91" t="s">
        <v>90</v>
      </c>
      <c r="E48">
        <f>+(C48-C$7)/C$8</f>
        <v>12355.968836871873</v>
      </c>
      <c r="F48">
        <f>ROUND(2*E48,0)/2</f>
        <v>12356</v>
      </c>
      <c r="G48">
        <f>+C48-(C$7+F48*C$8)</f>
        <v>-4.2596239713020623E-2</v>
      </c>
      <c r="H48">
        <f>G48</f>
        <v>-4.2596239713020623E-2</v>
      </c>
      <c r="O48">
        <f ca="1">+C$11+C$12*F48</f>
        <v>-0.75996983670663998</v>
      </c>
      <c r="P48" s="70">
        <f>+D$11+D$12*F48+D$13*F48^2</f>
        <v>-0.60846369408801348</v>
      </c>
      <c r="Q48" s="71">
        <f>+C48-15018.5</f>
        <v>20901.89</v>
      </c>
      <c r="R48" s="72">
        <f>+(P48-G48)^2</f>
        <v>0.32020597592083461</v>
      </c>
    </row>
    <row r="49" spans="1:32" x14ac:dyDescent="0.2">
      <c r="A49" s="91" t="s">
        <v>212</v>
      </c>
      <c r="B49" s="92" t="s">
        <v>77</v>
      </c>
      <c r="C49" s="91">
        <v>36285.341999999997</v>
      </c>
      <c r="D49" s="91" t="s">
        <v>90</v>
      </c>
      <c r="E49">
        <f>+(C49-C$7)/C$8</f>
        <v>12622.965313831834</v>
      </c>
      <c r="F49">
        <f>ROUND(2*E49,0)/2</f>
        <v>12623</v>
      </c>
      <c r="G49">
        <f>+C49-(C$7+F49*C$8)</f>
        <v>-4.7411810774065088E-2</v>
      </c>
      <c r="H49">
        <f>G49</f>
        <v>-4.7411810774065088E-2</v>
      </c>
      <c r="O49">
        <f ca="1">+C$11+C$12*F49</f>
        <v>-0.7607982391801329</v>
      </c>
      <c r="P49" s="70">
        <f>+D$11+D$12*F49+D$13*F49^2</f>
        <v>-0.61689967137279988</v>
      </c>
      <c r="Q49" s="71">
        <f>+C49-15018.5</f>
        <v>21266.841999999997</v>
      </c>
      <c r="R49" s="72">
        <f>+(P49-G49)^2</f>
        <v>0.32431642336932398</v>
      </c>
    </row>
    <row r="50" spans="1:32" x14ac:dyDescent="0.2">
      <c r="A50" s="91" t="s">
        <v>212</v>
      </c>
      <c r="B50" s="92" t="s">
        <v>77</v>
      </c>
      <c r="C50" s="91">
        <v>37206.599000000002</v>
      </c>
      <c r="D50" s="91" t="s">
        <v>90</v>
      </c>
      <c r="E50">
        <f>+(C50-C$7)/C$8</f>
        <v>13296.950860902974</v>
      </c>
      <c r="F50">
        <f>ROUND(2*E50,0)/2</f>
        <v>13297</v>
      </c>
      <c r="G50">
        <f>+C50-(C$7+F50*C$8)</f>
        <v>-6.7167222361604217E-2</v>
      </c>
      <c r="H50">
        <f>G50</f>
        <v>-6.7167222361604217E-2</v>
      </c>
      <c r="O50">
        <f ca="1">+C$11+C$12*F50</f>
        <v>-0.76288941246527997</v>
      </c>
      <c r="P50" s="70">
        <f>+D$11+D$12*F50+D$13*F50^2</f>
        <v>-0.63738581880160039</v>
      </c>
      <c r="Q50" s="71">
        <f>+C50-15018.5</f>
        <v>22188.099000000002</v>
      </c>
      <c r="R50" s="72">
        <f>+(P50-G50)^2</f>
        <v>0.32514924772599924</v>
      </c>
    </row>
    <row r="51" spans="1:32" x14ac:dyDescent="0.2">
      <c r="A51" s="91" t="s">
        <v>226</v>
      </c>
      <c r="B51" s="92" t="s">
        <v>77</v>
      </c>
      <c r="C51" s="91">
        <v>37377.493000000002</v>
      </c>
      <c r="D51" s="91" t="s">
        <v>90</v>
      </c>
      <c r="E51">
        <f>+(C51-C$7)/C$8</f>
        <v>13421.975784546621</v>
      </c>
      <c r="F51">
        <f>ROUND(2*E51,0)/2</f>
        <v>13422</v>
      </c>
      <c r="G51">
        <f>+C51-(C$7+F51*C$8)</f>
        <v>-3.3099605818279088E-2</v>
      </c>
      <c r="H51">
        <f>G51</f>
        <v>-3.3099605818279088E-2</v>
      </c>
      <c r="O51">
        <f ca="1">+C$11+C$12*F51</f>
        <v>-0.76327724133863806</v>
      </c>
      <c r="P51" s="70">
        <f>+D$11+D$12*F51+D$13*F51^2</f>
        <v>-0.64105775634420414</v>
      </c>
      <c r="Q51" s="71">
        <f>+C51-15018.5</f>
        <v>22358.993000000002</v>
      </c>
      <c r="R51" s="72">
        <f>+(P51-G51)^2</f>
        <v>0.36961311279090336</v>
      </c>
    </row>
    <row r="52" spans="1:32" x14ac:dyDescent="0.2">
      <c r="A52" s="91" t="s">
        <v>231</v>
      </c>
      <c r="B52" s="92" t="s">
        <v>77</v>
      </c>
      <c r="C52" s="91">
        <v>37399.339999999997</v>
      </c>
      <c r="D52" s="91" t="s">
        <v>90</v>
      </c>
      <c r="E52">
        <f>+(C52-C$7)/C$8</f>
        <v>13437.958905702671</v>
      </c>
      <c r="F52">
        <f>ROUND(2*E52,0)/2</f>
        <v>13438</v>
      </c>
      <c r="G52">
        <f>+C52-(C$7+F52*C$8)</f>
        <v>-5.6170950905652717E-2</v>
      </c>
      <c r="H52">
        <f>G52</f>
        <v>-5.6170950905652717E-2</v>
      </c>
      <c r="O52">
        <f ca="1">+C$11+C$12*F52</f>
        <v>-0.76332688343442789</v>
      </c>
      <c r="P52" s="70">
        <f>+D$11+D$12*F52+D$13*F52^2</f>
        <v>-0.64152488610829284</v>
      </c>
      <c r="Q52" s="71">
        <f>+C52-15018.5</f>
        <v>22380.839999999997</v>
      </c>
      <c r="R52" s="72">
        <f>+(P52-G52)^2</f>
        <v>0.34263922945721659</v>
      </c>
    </row>
    <row r="53" spans="1:32" x14ac:dyDescent="0.2">
      <c r="A53" s="91" t="s">
        <v>231</v>
      </c>
      <c r="B53" s="92" t="s">
        <v>77</v>
      </c>
      <c r="C53" s="91">
        <v>37697.321000000004</v>
      </c>
      <c r="D53" s="91" t="s">
        <v>90</v>
      </c>
      <c r="E53">
        <f>+(C53-C$7)/C$8</f>
        <v>13655.959840622903</v>
      </c>
      <c r="F53">
        <f>ROUND(2*E53,0)/2</f>
        <v>13656</v>
      </c>
      <c r="G53">
        <f>+C53-(C$7+F53*C$8)</f>
        <v>-5.4893027641810477E-2</v>
      </c>
      <c r="H53">
        <f>G53</f>
        <v>-5.4893027641810477E-2</v>
      </c>
      <c r="O53">
        <f ca="1">+C$11+C$12*F53</f>
        <v>-0.76400325698956451</v>
      </c>
      <c r="P53" s="70">
        <f>+D$11+D$12*F53+D$13*F53^2</f>
        <v>-0.64782444720761223</v>
      </c>
      <c r="Q53" s="71">
        <f>+C53-15018.5</f>
        <v>22678.821000000004</v>
      </c>
      <c r="R53" s="72">
        <f>+(P53-G53)^2</f>
        <v>0.35156766830831682</v>
      </c>
    </row>
    <row r="54" spans="1:32" x14ac:dyDescent="0.2">
      <c r="A54" s="91" t="s">
        <v>239</v>
      </c>
      <c r="B54" s="92" t="s">
        <v>77</v>
      </c>
      <c r="C54" s="91">
        <v>38502.417999999998</v>
      </c>
      <c r="D54" s="91" t="s">
        <v>90</v>
      </c>
      <c r="E54">
        <f>+(C54-C$7)/C$8</f>
        <v>14244.963497572406</v>
      </c>
      <c r="F54">
        <f>ROUND(2*E54,0)/2</f>
        <v>14245</v>
      </c>
      <c r="G54">
        <f>+C54-(C$7+F54*C$8)</f>
        <v>-4.9894418487383518E-2</v>
      </c>
      <c r="H54">
        <f>G54</f>
        <v>-4.9894418487383518E-2</v>
      </c>
      <c r="O54">
        <f ca="1">+C$11+C$12*F54</f>
        <v>-0.76583070664082808</v>
      </c>
      <c r="P54" s="70">
        <f>+D$11+D$12*F54+D$13*F54^2</f>
        <v>-0.66423839621617531</v>
      </c>
      <c r="Q54" s="71">
        <f>+C54-15018.5</f>
        <v>23483.917999999998</v>
      </c>
      <c r="R54" s="72">
        <f>+(P54-G54)^2</f>
        <v>0.3774185229716342</v>
      </c>
    </row>
    <row r="55" spans="1:32" x14ac:dyDescent="0.2">
      <c r="A55" s="91" t="s">
        <v>239</v>
      </c>
      <c r="B55" s="92" t="s">
        <v>77</v>
      </c>
      <c r="C55" s="91">
        <v>38502.421999999999</v>
      </c>
      <c r="D55" s="91" t="s">
        <v>90</v>
      </c>
      <c r="E55">
        <f>+(C55-C$7)/C$8</f>
        <v>14244.966423946033</v>
      </c>
      <c r="F55">
        <f>ROUND(2*E55,0)/2</f>
        <v>14245</v>
      </c>
      <c r="G55">
        <f>+C55-(C$7+F55*C$8)</f>
        <v>-4.5894418486568611E-2</v>
      </c>
      <c r="H55">
        <f>G55</f>
        <v>-4.5894418486568611E-2</v>
      </c>
      <c r="O55">
        <f ca="1">+C$11+C$12*F55</f>
        <v>-0.76583070664082808</v>
      </c>
      <c r="P55" s="70">
        <f>+D$11+D$12*F55+D$13*F55^2</f>
        <v>-0.66423839621617531</v>
      </c>
      <c r="Q55" s="71">
        <f>+C55-15018.5</f>
        <v>23483.921999999999</v>
      </c>
      <c r="R55" s="72">
        <f>+(P55-G55)^2</f>
        <v>0.38234927479447234</v>
      </c>
    </row>
    <row r="56" spans="1:32" x14ac:dyDescent="0.2">
      <c r="A56" s="10" t="s">
        <v>72</v>
      </c>
      <c r="B56" s="11" t="s">
        <v>73</v>
      </c>
      <c r="C56" s="10">
        <v>39922.607000000004</v>
      </c>
      <c r="D56" s="15"/>
      <c r="E56">
        <f>+(C56-C$7)/C$8</f>
        <v>15283.964406232437</v>
      </c>
      <c r="F56" s="57">
        <f>ROUND(2*E56,0)/2+H$19</f>
        <v>15284.5</v>
      </c>
      <c r="G56">
        <f>+C56-(C$7+F56*C$8)</f>
        <v>-0.73209211928769946</v>
      </c>
      <c r="I56">
        <f>G56</f>
        <v>-0.73209211928769946</v>
      </c>
      <c r="O56">
        <f ca="1">+C$11+C$12*F56</f>
        <v>-0.76905589155167431</v>
      </c>
      <c r="P56" s="70">
        <f>+D$11+D$12*F56+D$13*F56^2</f>
        <v>-0.69104691295131038</v>
      </c>
      <c r="Q56" s="2">
        <f>+C56-15018.5</f>
        <v>24904.107000000004</v>
      </c>
      <c r="R56" s="72">
        <f>+(P56-G56)^2</f>
        <v>1.6847089631967546E-3</v>
      </c>
      <c r="S56" s="19">
        <v>0.1</v>
      </c>
      <c r="T56" s="72">
        <f>+S56*R56</f>
        <v>1.6847089631967548E-4</v>
      </c>
    </row>
    <row r="57" spans="1:32" x14ac:dyDescent="0.2">
      <c r="A57" s="10" t="s">
        <v>72</v>
      </c>
      <c r="B57" s="11" t="s">
        <v>73</v>
      </c>
      <c r="C57" s="10">
        <v>39948.576999999997</v>
      </c>
      <c r="D57" s="15"/>
      <c r="E57">
        <f>+(C57-C$7)/C$8</f>
        <v>15302.963887004287</v>
      </c>
      <c r="F57" s="57">
        <f>ROUND(2*E57,0)/2+H$19</f>
        <v>15303.5</v>
      </c>
      <c r="G57">
        <f>+C57-(C$7+F57*C$8)</f>
        <v>-0.73280184157920303</v>
      </c>
      <c r="I57">
        <f>G57</f>
        <v>-0.73280184157920303</v>
      </c>
      <c r="O57">
        <f ca="1">+C$11+C$12*F57</f>
        <v>-0.76911484154042475</v>
      </c>
      <c r="P57" s="70">
        <f>+D$11+D$12*F57+D$13*F57^2</f>
        <v>-0.69151126093254023</v>
      </c>
      <c r="Q57" s="2">
        <f>+C57-15018.5</f>
        <v>24930.076999999997</v>
      </c>
      <c r="R57" s="72">
        <f>+(P57-G57)^2</f>
        <v>1.7049120501385646E-3</v>
      </c>
      <c r="S57" s="19">
        <v>0.1</v>
      </c>
      <c r="T57" s="72">
        <f>+S57*R57</f>
        <v>1.7049120501385647E-4</v>
      </c>
    </row>
    <row r="58" spans="1:32" x14ac:dyDescent="0.2">
      <c r="A58" s="91" t="s">
        <v>255</v>
      </c>
      <c r="B58" s="92" t="s">
        <v>77</v>
      </c>
      <c r="C58" s="91">
        <v>41036.589999999997</v>
      </c>
      <c r="D58" s="91" t="s">
        <v>90</v>
      </c>
      <c r="E58">
        <f>+(C58-C$7)/C$8</f>
        <v>16098.947024202167</v>
      </c>
      <c r="F58" s="57">
        <f>ROUND(2*E58,0)/2+H$19</f>
        <v>16099.5</v>
      </c>
      <c r="G58">
        <f>+C58-(C$7+F58*C$8)</f>
        <v>-0.75585125941870501</v>
      </c>
      <c r="H58">
        <f>G58</f>
        <v>-0.75585125941870501</v>
      </c>
      <c r="O58">
        <f ca="1">+C$11+C$12*F58</f>
        <v>-0.77158453580596931</v>
      </c>
      <c r="P58" s="70">
        <f>+D$11+D$12*F58+D$13*F58^2</f>
        <v>-0.71013732440272181</v>
      </c>
      <c r="Q58" s="71">
        <f>+C58-15018.5</f>
        <v>26018.089999999997</v>
      </c>
      <c r="R58" s="72">
        <f>+(P58-G58)^2</f>
        <v>2.0897638546455346E-3</v>
      </c>
    </row>
    <row r="59" spans="1:32" x14ac:dyDescent="0.2">
      <c r="A59" s="91" t="s">
        <v>231</v>
      </c>
      <c r="B59" s="92" t="s">
        <v>77</v>
      </c>
      <c r="C59" s="91">
        <v>41333.26</v>
      </c>
      <c r="D59" s="91" t="s">
        <v>90</v>
      </c>
      <c r="E59">
        <f>+(C59-C$7)/C$8</f>
        <v>16315.988840166223</v>
      </c>
      <c r="F59" s="57">
        <f>ROUND(2*E59,0)/2+H$19</f>
        <v>16316.5</v>
      </c>
      <c r="G59">
        <f>+C59-(C$7+F59*C$8)</f>
        <v>-0.69869387709331932</v>
      </c>
      <c r="H59">
        <f>G59</f>
        <v>-0.69869387709331932</v>
      </c>
      <c r="O59">
        <f ca="1">+C$11+C$12*F59</f>
        <v>-0.77225780673011912</v>
      </c>
      <c r="P59" s="70">
        <f>+D$11+D$12*F59+D$13*F59^2</f>
        <v>-0.71493458146569799</v>
      </c>
      <c r="Q59" s="71">
        <f>+C59-15018.5</f>
        <v>26314.760000000002</v>
      </c>
      <c r="R59" s="72">
        <f>+(P59-G59)^2</f>
        <v>2.637604785109999E-4</v>
      </c>
    </row>
    <row r="60" spans="1:32" x14ac:dyDescent="0.2">
      <c r="A60" s="91" t="s">
        <v>231</v>
      </c>
      <c r="B60" s="92" t="s">
        <v>77</v>
      </c>
      <c r="C60" s="91">
        <v>41337.345999999998</v>
      </c>
      <c r="D60" s="91" t="s">
        <v>90</v>
      </c>
      <c r="E60">
        <f>+(C60-C$7)/C$8</f>
        <v>16318.978130825973</v>
      </c>
      <c r="F60" s="57">
        <f>ROUND(2*E60,0)/2+H$19</f>
        <v>16319.5</v>
      </c>
      <c r="G60">
        <f>+C60-(C$7+F60*C$8)</f>
        <v>-0.71333225430134917</v>
      </c>
      <c r="H60">
        <f>G60</f>
        <v>-0.71333225430134917</v>
      </c>
      <c r="O60">
        <f ca="1">+C$11+C$12*F60</f>
        <v>-0.77226711462307962</v>
      </c>
      <c r="P60" s="70">
        <f>+D$11+D$12*F60+D$13*F60^2</f>
        <v>-0.71500006095321722</v>
      </c>
      <c r="Q60" s="71">
        <f>+C60-15018.5</f>
        <v>26318.845999999998</v>
      </c>
      <c r="R60" s="72">
        <f>+(P60-G60)^2</f>
        <v>2.7815790280153266E-6</v>
      </c>
    </row>
    <row r="61" spans="1:32" x14ac:dyDescent="0.2">
      <c r="A61" t="s">
        <v>30</v>
      </c>
      <c r="C61" s="15">
        <v>41363.303999999996</v>
      </c>
      <c r="D61" s="15"/>
      <c r="E61">
        <f>+(C61-C$7)/C$8</f>
        <v>16337.968832476949</v>
      </c>
      <c r="F61" s="57">
        <f>ROUND(2*E61,0)/2+H$19</f>
        <v>16338.5</v>
      </c>
      <c r="G61">
        <f>+C61-(C$7+F61*C$8)</f>
        <v>-0.7260419765880215</v>
      </c>
      <c r="I61">
        <f>G61</f>
        <v>-0.7260419765880215</v>
      </c>
      <c r="O61">
        <f ca="1">+C$11+C$12*F61</f>
        <v>-0.77232606461183007</v>
      </c>
      <c r="P61" s="70">
        <f>+D$11+D$12*F61+D$13*F61^2</f>
        <v>-0.71541423108299707</v>
      </c>
      <c r="Q61" s="2">
        <f>+C61-15018.5</f>
        <v>26344.803999999996</v>
      </c>
      <c r="R61" s="72">
        <f>+(P61-G61)^2</f>
        <v>1.1294897451956704E-4</v>
      </c>
      <c r="S61" s="19">
        <v>0.1</v>
      </c>
      <c r="T61" s="72">
        <f>+S61*R61</f>
        <v>1.1294897451956705E-5</v>
      </c>
      <c r="AA61" t="s">
        <v>28</v>
      </c>
      <c r="AB61">
        <v>9</v>
      </c>
      <c r="AD61" t="s">
        <v>29</v>
      </c>
      <c r="AF61" t="s">
        <v>31</v>
      </c>
    </row>
    <row r="62" spans="1:32" x14ac:dyDescent="0.2">
      <c r="A62" t="s">
        <v>33</v>
      </c>
      <c r="C62" s="15">
        <v>41743.286999999997</v>
      </c>
      <c r="D62" s="15" t="s">
        <v>32</v>
      </c>
      <c r="E62">
        <f>+(C62-C$7)/C$8</f>
        <v>16615.961889932936</v>
      </c>
      <c r="F62" s="57">
        <f>ROUND(2*E62,0)/2+H$19</f>
        <v>16616.5</v>
      </c>
      <c r="G62">
        <f>+C62-(C$7+F62*C$8)</f>
        <v>-0.73553159738366958</v>
      </c>
      <c r="I62">
        <f>G62</f>
        <v>-0.73553159738366958</v>
      </c>
      <c r="O62">
        <f ca="1">+C$11+C$12*F62</f>
        <v>-0.77318859602617862</v>
      </c>
      <c r="P62" s="70">
        <f>+D$11+D$12*F62+D$13*F62^2</f>
        <v>-0.72136885499350634</v>
      </c>
      <c r="Q62" s="2">
        <f>+C62-15018.5</f>
        <v>26724.786999999997</v>
      </c>
      <c r="R62" s="72">
        <f>+(P62-G62)^2</f>
        <v>2.005832720101268E-4</v>
      </c>
      <c r="S62" s="19">
        <v>0.1</v>
      </c>
      <c r="T62" s="72">
        <f>+S62*R62</f>
        <v>2.005832720101268E-5</v>
      </c>
      <c r="AA62" t="s">
        <v>28</v>
      </c>
      <c r="AB62">
        <v>6</v>
      </c>
      <c r="AD62" t="s">
        <v>29</v>
      </c>
      <c r="AF62" t="s">
        <v>31</v>
      </c>
    </row>
    <row r="63" spans="1:32" x14ac:dyDescent="0.2">
      <c r="A63" t="s">
        <v>34</v>
      </c>
      <c r="C63" s="15">
        <v>42071.336000000003</v>
      </c>
      <c r="D63" s="15"/>
      <c r="E63">
        <f>+(C63-C$7)/C$8</f>
        <v>16855.960375405659</v>
      </c>
      <c r="F63" s="57">
        <f>ROUND(2*E63,0)/2+H$19</f>
        <v>16856.5</v>
      </c>
      <c r="G63">
        <f>+C63-(C$7+F63*C$8)</f>
        <v>-0.73760177361691603</v>
      </c>
      <c r="I63">
        <f>G63</f>
        <v>-0.73760177361691603</v>
      </c>
      <c r="O63">
        <f ca="1">+C$11+C$12*F63</f>
        <v>-0.77393322746302617</v>
      </c>
      <c r="P63" s="70">
        <f>+D$11+D$12*F63+D$13*F63^2</f>
        <v>-0.72635092803523182</v>
      </c>
      <c r="Q63" s="2">
        <f>+C63-15018.5</f>
        <v>27052.836000000003</v>
      </c>
      <c r="R63" s="72">
        <f>+(P63-G63)^2</f>
        <v>1.265815263029031E-4</v>
      </c>
      <c r="S63" s="19">
        <v>0.1</v>
      </c>
      <c r="T63" s="72">
        <f>+S63*R63</f>
        <v>1.265815263029031E-5</v>
      </c>
      <c r="AA63" t="s">
        <v>28</v>
      </c>
      <c r="AB63">
        <v>6</v>
      </c>
      <c r="AD63" t="s">
        <v>29</v>
      </c>
      <c r="AF63" t="s">
        <v>31</v>
      </c>
    </row>
    <row r="64" spans="1:32" x14ac:dyDescent="0.2">
      <c r="A64" s="91" t="s">
        <v>231</v>
      </c>
      <c r="B64" s="92" t="s">
        <v>77</v>
      </c>
      <c r="C64" s="91">
        <v>42425.358</v>
      </c>
      <c r="D64" s="91" t="s">
        <v>90</v>
      </c>
      <c r="E64">
        <f>+(C64-C$7)/C$8</f>
        <v>17114.960536430452</v>
      </c>
      <c r="F64" s="57">
        <f>ROUND(2*E64,0)/2+H$19</f>
        <v>17115.5</v>
      </c>
      <c r="G64">
        <f>+C64-(C$7+F64*C$8)</f>
        <v>-0.73738167213014094</v>
      </c>
      <c r="H64">
        <f>G64</f>
        <v>-0.73738167213014094</v>
      </c>
      <c r="O64">
        <f ca="1">+C$11+C$12*F64</f>
        <v>-0.77473680888862428</v>
      </c>
      <c r="P64" s="70">
        <f>+D$11+D$12*F64+D$13*F64^2</f>
        <v>-0.73156252743025785</v>
      </c>
      <c r="Q64" s="71">
        <f>+C64-15018.5</f>
        <v>27406.858</v>
      </c>
      <c r="R64" s="72">
        <f>+(P64-G64)^2</f>
        <v>3.3862445038177509E-5</v>
      </c>
    </row>
    <row r="65" spans="1:32" x14ac:dyDescent="0.2">
      <c r="A65" t="s">
        <v>36</v>
      </c>
      <c r="C65" s="15">
        <v>42835.402000000002</v>
      </c>
      <c r="D65" s="15"/>
      <c r="E65">
        <f>+(C65-C$7)/C$8</f>
        <v>17414.946023285083</v>
      </c>
      <c r="F65" s="57">
        <f>ROUND(2*E65,0)/2+H$19</f>
        <v>17415.5</v>
      </c>
      <c r="G65">
        <f>+C65-(C$7+F65*C$8)</f>
        <v>-0.75721939242794178</v>
      </c>
      <c r="I65">
        <f>G65</f>
        <v>-0.75721939242794178</v>
      </c>
      <c r="O65">
        <f ca="1">+C$11+C$12*F65</f>
        <v>-0.77566759818468378</v>
      </c>
      <c r="P65" s="70">
        <f>+D$11+D$12*F65+D$13*F65^2</f>
        <v>-0.73738517466808262</v>
      </c>
      <c r="Q65" s="2">
        <f>+C65-15018.5</f>
        <v>27816.902000000002</v>
      </c>
      <c r="R65" s="72">
        <f>+(P65-G65)^2</f>
        <v>3.9339619414551261E-4</v>
      </c>
      <c r="S65" s="19">
        <v>0.1</v>
      </c>
      <c r="T65" s="72">
        <f>+S65*R65</f>
        <v>3.9339619414551264E-5</v>
      </c>
      <c r="AA65" t="s">
        <v>28</v>
      </c>
      <c r="AB65">
        <v>11</v>
      </c>
      <c r="AD65" t="s">
        <v>35</v>
      </c>
      <c r="AF65" t="s">
        <v>31</v>
      </c>
    </row>
    <row r="66" spans="1:32" x14ac:dyDescent="0.2">
      <c r="A66" t="s">
        <v>38</v>
      </c>
      <c r="C66" s="15">
        <v>42873.671000000002</v>
      </c>
      <c r="D66" s="15" t="s">
        <v>32</v>
      </c>
      <c r="E66">
        <f>+(C66-C$7)/C$8</f>
        <v>17442.943371365873</v>
      </c>
      <c r="F66" s="57">
        <f>ROUND(2*E66,0)/2+H$19</f>
        <v>17443.5</v>
      </c>
      <c r="G66">
        <f>+C66-(C$7+F66*C$8)</f>
        <v>-0.76084424631699221</v>
      </c>
      <c r="I66">
        <f>G66</f>
        <v>-0.76084424631699221</v>
      </c>
      <c r="O66">
        <f ca="1">+C$11+C$12*F66</f>
        <v>-0.77575447185231605</v>
      </c>
      <c r="P66" s="70">
        <f>+D$11+D$12*F66+D$13*F66^2</f>
        <v>-0.7379169046475611</v>
      </c>
      <c r="Q66" s="2">
        <f>+C66-15018.5</f>
        <v>27855.171000000002</v>
      </c>
      <c r="R66" s="72">
        <f>+(P66-G66)^2</f>
        <v>5.2566299602683217E-4</v>
      </c>
      <c r="S66" s="19">
        <v>0.1</v>
      </c>
      <c r="T66" s="72">
        <f>+S66*R66</f>
        <v>5.2566299602683223E-5</v>
      </c>
      <c r="AA66" t="s">
        <v>28</v>
      </c>
      <c r="AB66">
        <v>11</v>
      </c>
      <c r="AD66" t="s">
        <v>37</v>
      </c>
      <c r="AF66" t="s">
        <v>39</v>
      </c>
    </row>
    <row r="67" spans="1:32" x14ac:dyDescent="0.2">
      <c r="A67" t="s">
        <v>38</v>
      </c>
      <c r="C67" s="15">
        <v>43577.620999999999</v>
      </c>
      <c r="D67" s="15"/>
      <c r="E67">
        <f>+(C67-C$7)/C$8</f>
        <v>17957.948550008452</v>
      </c>
      <c r="F67" s="57">
        <f>ROUND(2*E67,0)/2+H$19</f>
        <v>17958.5</v>
      </c>
      <c r="G67">
        <f>+C67-(C$7+F67*C$8)</f>
        <v>-0.7537656661515939</v>
      </c>
      <c r="I67">
        <f>G67</f>
        <v>-0.7537656661515939</v>
      </c>
      <c r="O67">
        <f ca="1">+C$11+C$12*F67</f>
        <v>-0.77735232681055155</v>
      </c>
      <c r="P67" s="70">
        <f>+D$11+D$12*F67+D$13*F67^2</f>
        <v>-0.7473401625752758</v>
      </c>
      <c r="Q67" s="2">
        <f>+C67-15018.5</f>
        <v>28559.120999999999</v>
      </c>
      <c r="R67" s="72">
        <f>+(P67-G67)^2</f>
        <v>4.1287096209276737E-5</v>
      </c>
      <c r="S67" s="19">
        <v>0.1</v>
      </c>
      <c r="T67" s="72">
        <f>+S67*R67</f>
        <v>4.1287096209276736E-6</v>
      </c>
      <c r="AA67" t="s">
        <v>28</v>
      </c>
      <c r="AB67">
        <v>15</v>
      </c>
      <c r="AD67" t="s">
        <v>40</v>
      </c>
      <c r="AF67" t="s">
        <v>39</v>
      </c>
    </row>
    <row r="68" spans="1:32" x14ac:dyDescent="0.2">
      <c r="A68" t="s">
        <v>38</v>
      </c>
      <c r="C68" s="15">
        <v>43883.790999999997</v>
      </c>
      <c r="D68" s="15"/>
      <c r="E68">
        <f>+(C68-C$7)/C$8</f>
        <v>18181.9405033361</v>
      </c>
      <c r="F68" s="57">
        <f>ROUND(2*E68,0)/2+H$19</f>
        <v>18182.5</v>
      </c>
      <c r="G68">
        <f>+C68-(C$7+F68*C$8)</f>
        <v>-0.76476449730398599</v>
      </c>
      <c r="I68">
        <f>G68</f>
        <v>-0.76476449730398599</v>
      </c>
      <c r="O68">
        <f ca="1">+C$11+C$12*F68</f>
        <v>-0.77804731615160927</v>
      </c>
      <c r="P68" s="70">
        <f>+D$11+D$12*F68+D$13*F68^2</f>
        <v>-0.75122762882236438</v>
      </c>
      <c r="Q68" s="2">
        <f>+C68-15018.5</f>
        <v>28865.290999999997</v>
      </c>
      <c r="R68" s="72">
        <f>+(P68-G68)^2</f>
        <v>1.832468082887206E-4</v>
      </c>
      <c r="S68" s="19">
        <v>0.1</v>
      </c>
      <c r="T68" s="72">
        <f>+S68*R68</f>
        <v>1.8324680828872062E-5</v>
      </c>
      <c r="AA68" t="s">
        <v>28</v>
      </c>
      <c r="AB68">
        <v>14</v>
      </c>
      <c r="AD68" t="s">
        <v>40</v>
      </c>
      <c r="AF68" t="s">
        <v>39</v>
      </c>
    </row>
    <row r="69" spans="1:32" x14ac:dyDescent="0.2">
      <c r="A69" t="s">
        <v>38</v>
      </c>
      <c r="C69" s="15">
        <v>44598.663</v>
      </c>
      <c r="D69" s="15"/>
      <c r="E69">
        <f>+(C69-C$7)/C$8</f>
        <v>18704.936145166597</v>
      </c>
      <c r="F69" s="57">
        <f>ROUND(2*E69,0)/2+H$19</f>
        <v>18705.5</v>
      </c>
      <c r="G69">
        <f>+C69-(C$7+F69*C$8)</f>
        <v>-0.77072158967348514</v>
      </c>
      <c r="I69">
        <f>G69</f>
        <v>-0.77072158967348514</v>
      </c>
      <c r="O69">
        <f ca="1">+C$11+C$12*F69</f>
        <v>-0.77966999215773969</v>
      </c>
      <c r="P69" s="70">
        <f>+D$11+D$12*F69+D$13*F69^2</f>
        <v>-0.75980573116706496</v>
      </c>
      <c r="Q69" s="2">
        <f>+C69-15018.5</f>
        <v>29580.163</v>
      </c>
      <c r="R69" s="72">
        <f>+(P69-G69)^2</f>
        <v>1.191559669321859E-4</v>
      </c>
      <c r="S69" s="19">
        <v>0.1</v>
      </c>
      <c r="T69" s="72">
        <f>+S69*R69</f>
        <v>1.191559669321859E-5</v>
      </c>
      <c r="AA69" t="s">
        <v>28</v>
      </c>
      <c r="AB69">
        <v>16</v>
      </c>
      <c r="AD69" t="s">
        <v>40</v>
      </c>
      <c r="AF69" t="s">
        <v>39</v>
      </c>
    </row>
    <row r="70" spans="1:32" x14ac:dyDescent="0.2">
      <c r="A70" t="s">
        <v>41</v>
      </c>
      <c r="C70" s="15">
        <v>44623.26</v>
      </c>
      <c r="D70" s="15"/>
      <c r="E70">
        <f>+(C70-C$7)/C$8</f>
        <v>18722.931148191063</v>
      </c>
      <c r="F70" s="57">
        <f>ROUND(2*E70,0)/2+H$19</f>
        <v>18723.5</v>
      </c>
      <c r="G70">
        <f>+C70-(C$7+F70*C$8)</f>
        <v>-0.77755185288697248</v>
      </c>
      <c r="I70">
        <f>G70</f>
        <v>-0.77755185288697248</v>
      </c>
      <c r="O70">
        <f ca="1">+C$11+C$12*F70</f>
        <v>-0.77972583951550334</v>
      </c>
      <c r="P70" s="70">
        <f>+D$11+D$12*F70+D$13*F70^2</f>
        <v>-0.76008853832467482</v>
      </c>
      <c r="Q70" s="2">
        <f>+C70-15018.5</f>
        <v>29604.760000000002</v>
      </c>
      <c r="R70" s="72">
        <f>+(P70-G70)^2</f>
        <v>3.0496735550175754E-4</v>
      </c>
      <c r="S70" s="19">
        <v>0.1</v>
      </c>
      <c r="T70" s="72">
        <f>+S70*R70</f>
        <v>3.0496735550175754E-5</v>
      </c>
      <c r="AA70" t="s">
        <v>28</v>
      </c>
      <c r="AF70" t="s">
        <v>42</v>
      </c>
    </row>
    <row r="71" spans="1:32" x14ac:dyDescent="0.2">
      <c r="A71" t="s">
        <v>38</v>
      </c>
      <c r="C71" s="15">
        <v>44635.572999999997</v>
      </c>
      <c r="D71" s="15"/>
      <c r="E71">
        <f>+(C71-C$7)/C$8</f>
        <v>18731.939257807688</v>
      </c>
      <c r="F71" s="57">
        <f>ROUND(2*E71,0)/2+H$19</f>
        <v>18732.5</v>
      </c>
      <c r="G71">
        <f>+C71-(C$7+F71*C$8)</f>
        <v>-0.76646698450349504</v>
      </c>
      <c r="I71">
        <f>G71</f>
        <v>-0.76646698450349504</v>
      </c>
      <c r="O71">
        <f ca="1">+C$11+C$12*F71</f>
        <v>-0.77975376319438505</v>
      </c>
      <c r="P71" s="70">
        <f>+D$11+D$12*F71+D$13*F71^2</f>
        <v>-0.76022963188014114</v>
      </c>
      <c r="Q71" s="2">
        <f>+C71-15018.5</f>
        <v>29617.072999999997</v>
      </c>
      <c r="R71" s="72">
        <f>+(P71-G71)^2</f>
        <v>3.8904567748059753E-5</v>
      </c>
      <c r="S71" s="19">
        <v>0.1</v>
      </c>
      <c r="T71" s="72">
        <f>+S71*R71</f>
        <v>3.8904567748059751E-6</v>
      </c>
      <c r="AA71" t="s">
        <v>28</v>
      </c>
      <c r="AB71">
        <v>14</v>
      </c>
      <c r="AD71" t="s">
        <v>40</v>
      </c>
      <c r="AF71" t="s">
        <v>39</v>
      </c>
    </row>
    <row r="72" spans="1:32" x14ac:dyDescent="0.2">
      <c r="A72" t="s">
        <v>41</v>
      </c>
      <c r="C72" s="15">
        <v>44944.472999999998</v>
      </c>
      <c r="D72" s="15"/>
      <c r="E72">
        <f>+(C72-C$7)/C$8</f>
        <v>18957.928461135612</v>
      </c>
      <c r="F72" s="57">
        <f>ROUND(2*E72,0)/2+H$19</f>
        <v>18958.5</v>
      </c>
      <c r="G72">
        <f>+C72-(C$7+F72*C$8)</f>
        <v>-0.78122473378607538</v>
      </c>
      <c r="I72">
        <f>G72</f>
        <v>-0.78122473378607538</v>
      </c>
      <c r="O72">
        <f ca="1">+C$11+C$12*F72</f>
        <v>-0.78045495779741658</v>
      </c>
      <c r="P72" s="70">
        <f>+D$11+D$12*F72+D$13*F72^2</f>
        <v>-0.7637048892297269</v>
      </c>
      <c r="Q72" s="2">
        <f>+C72-15018.5</f>
        <v>29925.972999999998</v>
      </c>
      <c r="R72" s="72">
        <f>+(P72-G72)^2</f>
        <v>3.0694495327861324E-4</v>
      </c>
      <c r="S72" s="19">
        <v>0.1</v>
      </c>
      <c r="T72" s="72">
        <f>+S72*R72</f>
        <v>3.0694495327861323E-5</v>
      </c>
      <c r="AA72" t="s">
        <v>28</v>
      </c>
      <c r="AF72" t="s">
        <v>42</v>
      </c>
    </row>
    <row r="73" spans="1:32" x14ac:dyDescent="0.2">
      <c r="A73" t="s">
        <v>41</v>
      </c>
      <c r="C73" s="15">
        <v>44944.478000000003</v>
      </c>
      <c r="D73" s="15"/>
      <c r="E73">
        <f>+(C73-C$7)/C$8</f>
        <v>18957.93211910265</v>
      </c>
      <c r="F73" s="57">
        <f>ROUND(2*E73,0)/2+H$19</f>
        <v>18958.5</v>
      </c>
      <c r="G73">
        <f>+C73-(C$7+F73*C$8)</f>
        <v>-0.77622473378141876</v>
      </c>
      <c r="I73">
        <f>G73</f>
        <v>-0.77622473378141876</v>
      </c>
      <c r="O73">
        <f ca="1">+C$11+C$12*F73</f>
        <v>-0.78045495779741658</v>
      </c>
      <c r="P73" s="70">
        <f>+D$11+D$12*F73+D$13*F73^2</f>
        <v>-0.7637048892297269</v>
      </c>
      <c r="Q73" s="2">
        <f>+C73-15018.5</f>
        <v>29925.978000000003</v>
      </c>
      <c r="R73" s="72">
        <f>+(P73-G73)^2</f>
        <v>1.5674650759852837E-4</v>
      </c>
      <c r="S73" s="19">
        <v>0.1</v>
      </c>
      <c r="T73" s="72">
        <f>+S73*R73</f>
        <v>1.5674650759852837E-5</v>
      </c>
      <c r="AA73" t="s">
        <v>28</v>
      </c>
      <c r="AF73" t="s">
        <v>42</v>
      </c>
    </row>
    <row r="74" spans="1:32" x14ac:dyDescent="0.2">
      <c r="A74" t="s">
        <v>41</v>
      </c>
      <c r="C74" s="15">
        <v>44944.483999999997</v>
      </c>
      <c r="D74" s="15"/>
      <c r="E74">
        <f>+(C74-C$7)/C$8</f>
        <v>18957.936508663086</v>
      </c>
      <c r="F74" s="57">
        <f>ROUND(2*E74,0)/2+H$19</f>
        <v>18958.5</v>
      </c>
      <c r="G74">
        <f>+C74-(C$7+F74*C$8)</f>
        <v>-0.77022473378747236</v>
      </c>
      <c r="I74">
        <f>G74</f>
        <v>-0.77022473378747236</v>
      </c>
      <c r="O74">
        <f ca="1">+C$11+C$12*F74</f>
        <v>-0.78045495779741658</v>
      </c>
      <c r="P74" s="70">
        <f>+D$11+D$12*F74+D$13*F74^2</f>
        <v>-0.7637048892297269</v>
      </c>
      <c r="Q74" s="2">
        <f>+C74-15018.5</f>
        <v>29925.983999999997</v>
      </c>
      <c r="R74" s="72">
        <f>+(P74-G74)^2</f>
        <v>4.2508373057163063E-5</v>
      </c>
      <c r="S74" s="19">
        <v>0.1</v>
      </c>
      <c r="T74" s="72">
        <f>+S74*R74</f>
        <v>4.2508373057163063E-6</v>
      </c>
      <c r="AA74" t="s">
        <v>28</v>
      </c>
      <c r="AF74" t="s">
        <v>42</v>
      </c>
    </row>
    <row r="75" spans="1:32" x14ac:dyDescent="0.2">
      <c r="A75" t="s">
        <v>41</v>
      </c>
      <c r="C75" s="15">
        <v>44959.514999999999</v>
      </c>
      <c r="D75" s="15"/>
      <c r="E75">
        <f>+(C75-C$7)/C$8</f>
        <v>18968.933089159113</v>
      </c>
      <c r="F75" s="57">
        <f>ROUND(2*E75,0)/2+H$19</f>
        <v>18969.5</v>
      </c>
      <c r="G75">
        <f>+C75-(C$7+F75*C$8)</f>
        <v>-0.77489878353662789</v>
      </c>
      <c r="I75">
        <f>G75</f>
        <v>-0.77489878353662789</v>
      </c>
      <c r="O75">
        <f ca="1">+C$11+C$12*F75</f>
        <v>-0.78048908673827211</v>
      </c>
      <c r="P75" s="70">
        <f>+D$11+D$12*F75+D$13*F75^2</f>
        <v>-0.76387071287087971</v>
      </c>
      <c r="Q75" s="2">
        <f>+C75-15018.5</f>
        <v>29941.014999999999</v>
      </c>
      <c r="R75" s="72">
        <f>+(P75-G75)^2</f>
        <v>1.216183426087355E-4</v>
      </c>
      <c r="S75" s="19">
        <v>0.1</v>
      </c>
      <c r="T75" s="72">
        <f>+S75*R75</f>
        <v>1.2161834260873551E-5</v>
      </c>
      <c r="AA75" t="s">
        <v>28</v>
      </c>
      <c r="AF75" t="s">
        <v>42</v>
      </c>
    </row>
    <row r="76" spans="1:32" x14ac:dyDescent="0.2">
      <c r="A76" t="s">
        <v>41</v>
      </c>
      <c r="C76" s="15">
        <v>44959.517999999996</v>
      </c>
      <c r="D76" s="15"/>
      <c r="E76">
        <f>+(C76-C$7)/C$8</f>
        <v>18968.935283939329</v>
      </c>
      <c r="F76" s="57">
        <f>ROUND(2*E76,0)/2+H$19</f>
        <v>18969.5</v>
      </c>
      <c r="G76">
        <f>+C76-(C$7+F76*C$8)</f>
        <v>-0.77189878353965469</v>
      </c>
      <c r="I76">
        <f>G76</f>
        <v>-0.77189878353965469</v>
      </c>
      <c r="O76">
        <f ca="1">+C$11+C$12*F76</f>
        <v>-0.78048908673827211</v>
      </c>
      <c r="P76" s="70">
        <f>+D$11+D$12*F76+D$13*F76^2</f>
        <v>-0.76387071287087971</v>
      </c>
      <c r="Q76" s="2">
        <f>+C76-15018.5</f>
        <v>29941.017999999996</v>
      </c>
      <c r="R76" s="72">
        <f>+(P76-G76)^2</f>
        <v>6.4449918662845128E-5</v>
      </c>
      <c r="S76" s="19">
        <v>0.1</v>
      </c>
      <c r="T76" s="72">
        <f>+S76*R76</f>
        <v>6.4449918662845133E-6</v>
      </c>
      <c r="AA76" t="s">
        <v>28</v>
      </c>
      <c r="AF76" t="s">
        <v>42</v>
      </c>
    </row>
    <row r="77" spans="1:32" x14ac:dyDescent="0.2">
      <c r="A77" t="s">
        <v>38</v>
      </c>
      <c r="C77" s="15">
        <v>44989.578000000001</v>
      </c>
      <c r="D77" s="15"/>
      <c r="E77">
        <f>+(C77-C$7)/C$8</f>
        <v>18990.926981744571</v>
      </c>
      <c r="F77" s="57">
        <f>ROUND(2*E77,0)/2+H$19</f>
        <v>18991.5</v>
      </c>
      <c r="G77">
        <f>+C77-(C$7+F77*C$8)</f>
        <v>-0.78324688301654533</v>
      </c>
      <c r="I77">
        <f>G77</f>
        <v>-0.78324688301654533</v>
      </c>
      <c r="O77">
        <f ca="1">+C$11+C$12*F77</f>
        <v>-0.78055734461998316</v>
      </c>
      <c r="P77" s="70">
        <f>+D$11+D$12*F77+D$13*F77^2</f>
        <v>-0.7642014339106189</v>
      </c>
      <c r="Q77" s="2">
        <f>+C77-15018.5</f>
        <v>29971.078000000001</v>
      </c>
      <c r="R77" s="72">
        <f>+(P77-G77)^2</f>
        <v>3.6272913164643372E-4</v>
      </c>
      <c r="S77" s="19">
        <v>0.1</v>
      </c>
      <c r="T77" s="72">
        <f>+S77*R77</f>
        <v>3.6272913164643376E-5</v>
      </c>
      <c r="AA77" t="s">
        <v>28</v>
      </c>
      <c r="AB77">
        <v>13</v>
      </c>
      <c r="AD77" t="s">
        <v>40</v>
      </c>
      <c r="AF77" t="s">
        <v>39</v>
      </c>
    </row>
    <row r="78" spans="1:32" x14ac:dyDescent="0.2">
      <c r="A78" s="35" t="s">
        <v>41</v>
      </c>
      <c r="B78" s="35"/>
      <c r="C78" s="36">
        <v>45022.39</v>
      </c>
      <c r="D78" s="36"/>
      <c r="E78">
        <f>+(C78-C$7)/C$8</f>
        <v>19014.932024605027</v>
      </c>
      <c r="F78" s="57">
        <f>ROUND(2*E78,0)/2+H$19</f>
        <v>19015.5</v>
      </c>
      <c r="G78">
        <f>+C78-(C$7+F78*C$8)</f>
        <v>-0.7763539006409701</v>
      </c>
      <c r="I78">
        <f>G78</f>
        <v>-0.7763539006409701</v>
      </c>
      <c r="O78">
        <f ca="1">+C$11+C$12*F78</f>
        <v>-0.78063180776366792</v>
      </c>
      <c r="P78" s="70">
        <f>+D$11+D$12*F78+D$13*F78^2</f>
        <v>-0.76456081199833159</v>
      </c>
      <c r="Q78" s="2">
        <f>+C78-15018.5</f>
        <v>30003.89</v>
      </c>
      <c r="R78" s="72">
        <f>+(P78-G78)^2</f>
        <v>1.3907693973312931E-4</v>
      </c>
      <c r="S78" s="19">
        <v>0.1</v>
      </c>
      <c r="T78" s="72">
        <f>+S78*R78</f>
        <v>1.3907693973312932E-5</v>
      </c>
      <c r="AA78" t="s">
        <v>28</v>
      </c>
      <c r="AF78" t="s">
        <v>42</v>
      </c>
    </row>
    <row r="79" spans="1:32" x14ac:dyDescent="0.2">
      <c r="A79" s="35" t="s">
        <v>41</v>
      </c>
      <c r="B79" s="35"/>
      <c r="C79" s="36">
        <v>45022.394999999997</v>
      </c>
      <c r="D79" s="36"/>
      <c r="E79">
        <f>+(C79-C$7)/C$8</f>
        <v>19014.935682572061</v>
      </c>
      <c r="F79" s="57">
        <f>ROUND(2*E79,0)/2+H$19</f>
        <v>19015.5</v>
      </c>
      <c r="G79">
        <f>+C79-(C$7+F79*C$8)</f>
        <v>-0.77135390064358944</v>
      </c>
      <c r="I79">
        <f>G79</f>
        <v>-0.77135390064358944</v>
      </c>
      <c r="O79">
        <f ca="1">+C$11+C$12*F79</f>
        <v>-0.78063180776366792</v>
      </c>
      <c r="P79" s="70">
        <f>+D$11+D$12*F79+D$13*F79^2</f>
        <v>-0.76456081199833159</v>
      </c>
      <c r="Q79" s="2">
        <f>+C79-15018.5</f>
        <v>30003.894999999997</v>
      </c>
      <c r="R79" s="72">
        <f>+(P79-G79)^2</f>
        <v>4.614605334233113E-5</v>
      </c>
      <c r="S79" s="19">
        <v>0.1</v>
      </c>
      <c r="T79" s="72">
        <f>+S79*R79</f>
        <v>4.6146053342331135E-6</v>
      </c>
      <c r="AA79" t="s">
        <v>28</v>
      </c>
      <c r="AF79" t="s">
        <v>42</v>
      </c>
    </row>
    <row r="80" spans="1:32" x14ac:dyDescent="0.2">
      <c r="A80" s="35" t="s">
        <v>41</v>
      </c>
      <c r="B80" s="35"/>
      <c r="C80" s="36">
        <v>45022.394999999997</v>
      </c>
      <c r="D80" s="36"/>
      <c r="E80">
        <f>+(C80-C$7)/C$8</f>
        <v>19014.935682572061</v>
      </c>
      <c r="F80" s="57">
        <f>ROUND(2*E80,0)/2+H$19</f>
        <v>19015.5</v>
      </c>
      <c r="G80">
        <f>+C80-(C$7+F80*C$8)</f>
        <v>-0.77135390064358944</v>
      </c>
      <c r="I80">
        <f>G80</f>
        <v>-0.77135390064358944</v>
      </c>
      <c r="O80">
        <f ca="1">+C$11+C$12*F80</f>
        <v>-0.78063180776366792</v>
      </c>
      <c r="P80" s="70">
        <f>+D$11+D$12*F80+D$13*F80^2</f>
        <v>-0.76456081199833159</v>
      </c>
      <c r="Q80" s="2">
        <f>+C80-15018.5</f>
        <v>30003.894999999997</v>
      </c>
      <c r="R80" s="72">
        <f>+(P80-G80)^2</f>
        <v>4.614605334233113E-5</v>
      </c>
      <c r="S80" s="19">
        <v>0.1</v>
      </c>
      <c r="T80" s="72">
        <f>+S80*R80</f>
        <v>4.6146053342331135E-6</v>
      </c>
      <c r="AA80" t="s">
        <v>28</v>
      </c>
      <c r="AF80" t="s">
        <v>42</v>
      </c>
    </row>
    <row r="81" spans="1:32" x14ac:dyDescent="0.2">
      <c r="A81" s="35" t="s">
        <v>38</v>
      </c>
      <c r="B81" s="35"/>
      <c r="C81" s="36">
        <v>45060.652000000002</v>
      </c>
      <c r="D81" s="36"/>
      <c r="E81">
        <f>+(C81-C$7)/C$8</f>
        <v>19042.924251531975</v>
      </c>
      <c r="F81" s="57">
        <f>ROUND(2*E81,0)/2+H$19</f>
        <v>19043.5</v>
      </c>
      <c r="G81">
        <f>+C81-(C$7+F81*C$8)</f>
        <v>-0.78697875453508459</v>
      </c>
      <c r="I81">
        <f>G81</f>
        <v>-0.78697875453508459</v>
      </c>
      <c r="O81">
        <f ca="1">+C$11+C$12*F81</f>
        <v>-0.78071868143130019</v>
      </c>
      <c r="P81" s="70">
        <f>+D$11+D$12*F81+D$13*F81^2</f>
        <v>-0.76497822884559785</v>
      </c>
      <c r="Q81" s="2">
        <f>+C81-15018.5</f>
        <v>30042.152000000002</v>
      </c>
      <c r="R81" s="72">
        <f>+(P81-G81)^2</f>
        <v>4.8402313061376593E-4</v>
      </c>
      <c r="S81" s="19">
        <v>0.1</v>
      </c>
      <c r="T81" s="72">
        <f>+S81*R81</f>
        <v>4.8402313061376595E-5</v>
      </c>
      <c r="AA81" t="s">
        <v>28</v>
      </c>
      <c r="AB81">
        <v>14</v>
      </c>
      <c r="AD81" t="s">
        <v>40</v>
      </c>
      <c r="AF81" t="s">
        <v>39</v>
      </c>
    </row>
    <row r="82" spans="1:32" x14ac:dyDescent="0.2">
      <c r="A82" s="35" t="s">
        <v>38</v>
      </c>
      <c r="B82" s="35"/>
      <c r="C82" s="36">
        <v>45373.68</v>
      </c>
      <c r="D82" s="36" t="s">
        <v>32</v>
      </c>
      <c r="E82" s="35">
        <f>+(C82-C$7)/C$8</f>
        <v>19271.933472442732</v>
      </c>
      <c r="F82" s="57">
        <f>ROUND(2*E82,0)/2+H$19</f>
        <v>19272.5</v>
      </c>
      <c r="G82">
        <f>+C82-(C$7+F82*C$8)</f>
        <v>-0.77437488102441421</v>
      </c>
      <c r="I82">
        <f>G82</f>
        <v>-0.77437488102441421</v>
      </c>
      <c r="O82">
        <f ca="1">+C$11+C$12*F82</f>
        <v>-0.78142918392729221</v>
      </c>
      <c r="P82" s="70">
        <f>+D$11+D$12*F82+D$13*F82^2</f>
        <v>-0.76831701673518227</v>
      </c>
      <c r="Q82" s="2">
        <f>+C82-15018.5</f>
        <v>30355.18</v>
      </c>
      <c r="R82" s="72">
        <f>+(P82-G82)^2</f>
        <v>3.6697719746751596E-5</v>
      </c>
      <c r="S82" s="19">
        <v>0.1</v>
      </c>
      <c r="T82" s="72">
        <f>+S82*R82</f>
        <v>3.66977197467516E-6</v>
      </c>
      <c r="AA82" t="s">
        <v>28</v>
      </c>
      <c r="AB82">
        <v>12</v>
      </c>
      <c r="AD82" t="s">
        <v>40</v>
      </c>
      <c r="AF82" t="s">
        <v>39</v>
      </c>
    </row>
    <row r="83" spans="1:32" x14ac:dyDescent="0.2">
      <c r="A83" s="35" t="s">
        <v>41</v>
      </c>
      <c r="B83" s="35"/>
      <c r="C83" s="36">
        <v>45652.504000000001</v>
      </c>
      <c r="D83" s="36"/>
      <c r="E83" s="35">
        <f>+(C83-C$7)/C$8</f>
        <v>19475.919272470914</v>
      </c>
      <c r="F83" s="57">
        <f>ROUND(2*E83,0)/2+H$19</f>
        <v>19476.5</v>
      </c>
      <c r="G83">
        <f>+C83-(C$7+F83*C$8)</f>
        <v>-0.79378453081881162</v>
      </c>
      <c r="I83">
        <f>G83</f>
        <v>-0.79378453081881162</v>
      </c>
      <c r="O83">
        <f ca="1">+C$11+C$12*F83</f>
        <v>-0.78206212064861269</v>
      </c>
      <c r="P83" s="70">
        <f>+D$11+D$12*F83+D$13*F83^2</f>
        <v>-0.77117861273300958</v>
      </c>
      <c r="Q83" s="2">
        <f>+C83-15018.5</f>
        <v>30634.004000000001</v>
      </c>
      <c r="R83" s="72">
        <f>+(P83-G83)^2</f>
        <v>5.1102753250199156E-4</v>
      </c>
      <c r="S83" s="19">
        <v>0.1</v>
      </c>
      <c r="T83" s="72">
        <f>+S83*R83</f>
        <v>5.110275325019916E-5</v>
      </c>
      <c r="AA83" t="s">
        <v>28</v>
      </c>
      <c r="AF83" t="s">
        <v>42</v>
      </c>
    </row>
    <row r="84" spans="1:32" x14ac:dyDescent="0.2">
      <c r="A84" s="35" t="s">
        <v>41</v>
      </c>
      <c r="B84" s="35"/>
      <c r="C84" s="36">
        <v>45652.517</v>
      </c>
      <c r="D84" s="36"/>
      <c r="E84" s="35">
        <f>+(C84-C$7)/C$8</f>
        <v>19475.928783185202</v>
      </c>
      <c r="F84" s="57">
        <f>ROUND(2*E84,0)/2+H$19</f>
        <v>19476.5</v>
      </c>
      <c r="G84">
        <f>+C84-(C$7+F84*C$8)</f>
        <v>-0.78078453081980115</v>
      </c>
      <c r="I84">
        <f>G84</f>
        <v>-0.78078453081980115</v>
      </c>
      <c r="O84">
        <f ca="1">+C$11+C$12*F84</f>
        <v>-0.78206212064861269</v>
      </c>
      <c r="P84" s="70">
        <f>+D$11+D$12*F84+D$13*F84^2</f>
        <v>-0.77117861273300958</v>
      </c>
      <c r="Q84" s="2">
        <f>+C84-15018.5</f>
        <v>30634.017</v>
      </c>
      <c r="R84" s="72">
        <f>+(P84-G84)^2</f>
        <v>9.227366229014932E-5</v>
      </c>
      <c r="S84" s="19">
        <v>0.1</v>
      </c>
      <c r="T84" s="72">
        <f>+S84*R84</f>
        <v>9.2273662290149333E-6</v>
      </c>
      <c r="AA84" t="s">
        <v>28</v>
      </c>
      <c r="AF84" t="s">
        <v>42</v>
      </c>
    </row>
    <row r="85" spans="1:32" x14ac:dyDescent="0.2">
      <c r="A85" s="35" t="s">
        <v>38</v>
      </c>
      <c r="B85" s="35"/>
      <c r="C85" s="36">
        <v>45671.663</v>
      </c>
      <c r="D85" s="36"/>
      <c r="E85" s="35">
        <f>+(C85-C$7)/C$8</f>
        <v>19489.935870549773</v>
      </c>
      <c r="F85" s="57">
        <f>ROUND(2*E85,0)/2+H$19</f>
        <v>19490.5</v>
      </c>
      <c r="G85">
        <f>+C85-(C$7+F85*C$8)</f>
        <v>-0.77109695777471643</v>
      </c>
      <c r="I85">
        <f>G85</f>
        <v>-0.77109695777471643</v>
      </c>
      <c r="O85">
        <f ca="1">+C$11+C$12*F85</f>
        <v>-0.78210555748242883</v>
      </c>
      <c r="P85" s="70">
        <f>+D$11+D$12*F85+D$13*F85^2</f>
        <v>-0.77137110298101041</v>
      </c>
      <c r="Q85" s="2">
        <f>+C85-15018.5</f>
        <v>30653.163</v>
      </c>
      <c r="R85" s="72">
        <f>+(P85-G85)^2</f>
        <v>7.5155594133971758E-8</v>
      </c>
      <c r="S85" s="19">
        <v>0.1</v>
      </c>
      <c r="T85" s="72">
        <f>+S85*R85</f>
        <v>7.5155594133971755E-9</v>
      </c>
      <c r="AA85" t="s">
        <v>28</v>
      </c>
      <c r="AB85">
        <v>14</v>
      </c>
      <c r="AD85" t="s">
        <v>40</v>
      </c>
      <c r="AF85" t="s">
        <v>39</v>
      </c>
    </row>
    <row r="86" spans="1:32" x14ac:dyDescent="0.2">
      <c r="A86" s="35" t="s">
        <v>38</v>
      </c>
      <c r="B86" s="35"/>
      <c r="C86" s="36">
        <v>45753.648999999998</v>
      </c>
      <c r="D86" s="36"/>
      <c r="E86" s="35">
        <f>+(C86-C$7)/C$8</f>
        <v>19549.916287591026</v>
      </c>
      <c r="F86" s="57">
        <f>ROUND(2*E86,0)/2+H$19</f>
        <v>19550.5</v>
      </c>
      <c r="G86">
        <f>+C86-(C$7+F86*C$8)</f>
        <v>-0.79786450183019042</v>
      </c>
      <c r="I86">
        <f>G86</f>
        <v>-0.79786450183019042</v>
      </c>
      <c r="O86">
        <f ca="1">+C$11+C$12*F86</f>
        <v>-0.78229171534164077</v>
      </c>
      <c r="P86" s="70">
        <f>+D$11+D$12*F86+D$13*F86^2</f>
        <v>-0.77219039656276478</v>
      </c>
      <c r="Q86" s="2">
        <f>+C86-15018.5</f>
        <v>30735.148999999998</v>
      </c>
      <c r="R86" s="72">
        <f>+(P86-G86)^2</f>
        <v>6.5915968128285303E-4</v>
      </c>
      <c r="S86" s="19">
        <v>0.1</v>
      </c>
      <c r="T86" s="72">
        <f>+S86*R86</f>
        <v>6.5915968128285311E-5</v>
      </c>
      <c r="AA86" t="s">
        <v>28</v>
      </c>
      <c r="AB86">
        <v>21</v>
      </c>
      <c r="AD86" t="s">
        <v>40</v>
      </c>
      <c r="AF86" t="s">
        <v>39</v>
      </c>
    </row>
    <row r="87" spans="1:32" x14ac:dyDescent="0.2">
      <c r="A87" s="35" t="s">
        <v>44</v>
      </c>
      <c r="B87" s="35"/>
      <c r="C87" s="36">
        <v>46121.358999999997</v>
      </c>
      <c r="D87" s="36"/>
      <c r="E87" s="35">
        <f>+(C87-C$7)/C$8</f>
        <v>19818.93049916665</v>
      </c>
      <c r="F87" s="57">
        <f>ROUND(2*E87,0)/2+H$19</f>
        <v>19819.5</v>
      </c>
      <c r="G87">
        <f>+C87-(C$7+F87*C$8)</f>
        <v>-0.77843899102299474</v>
      </c>
      <c r="I87">
        <f>G87</f>
        <v>-0.77843899102299474</v>
      </c>
      <c r="O87">
        <f ca="1">+C$11+C$12*F87</f>
        <v>-0.78312632307710739</v>
      </c>
      <c r="P87" s="70">
        <f>+D$11+D$12*F87+D$13*F87^2</f>
        <v>-0.77575065177743152</v>
      </c>
      <c r="Q87" s="2">
        <f>+C87-15018.5</f>
        <v>31102.858999999997</v>
      </c>
      <c r="R87" s="72">
        <f>+(P87-G87)^2</f>
        <v>7.2271678992354258E-6</v>
      </c>
      <c r="S87" s="19">
        <v>0.1</v>
      </c>
      <c r="T87" s="72">
        <f>+S87*R87</f>
        <v>7.2271678992354258E-7</v>
      </c>
      <c r="AA87" t="s">
        <v>28</v>
      </c>
      <c r="AB87">
        <v>25</v>
      </c>
      <c r="AD87" t="s">
        <v>43</v>
      </c>
      <c r="AF87" t="s">
        <v>31</v>
      </c>
    </row>
    <row r="88" spans="1:32" x14ac:dyDescent="0.2">
      <c r="A88" s="35" t="s">
        <v>38</v>
      </c>
      <c r="B88" s="35"/>
      <c r="C88" s="36">
        <v>46413.857000000004</v>
      </c>
      <c r="D88" s="36"/>
      <c r="E88" s="35">
        <f>+(C88-C$7)/C$8</f>
        <v>20032.920107437978</v>
      </c>
      <c r="F88" s="57">
        <f>ROUND(2*E88,0)/2+H$19</f>
        <v>20033.5</v>
      </c>
      <c r="G88">
        <f>+C88-(C$7+F88*C$8)</f>
        <v>-0.79264323149254778</v>
      </c>
      <c r="I88">
        <f>G88</f>
        <v>-0.79264323149254778</v>
      </c>
      <c r="O88">
        <f ca="1">+C$11+C$12*F88</f>
        <v>-0.7837902861082966</v>
      </c>
      <c r="P88" s="70">
        <f>+D$11+D$12*F88+D$13*F88^2</f>
        <v>-0.77845110285490582</v>
      </c>
      <c r="Q88" s="2">
        <f>+C88-15018.5</f>
        <v>31395.357000000004</v>
      </c>
      <c r="R88" s="72">
        <f>+(P88-G88)^2</f>
        <v>2.0141651526737718E-4</v>
      </c>
      <c r="S88" s="19">
        <v>0.1</v>
      </c>
      <c r="T88" s="72">
        <f>+S88*R88</f>
        <v>2.0141651526737721E-5</v>
      </c>
      <c r="AA88" t="s">
        <v>28</v>
      </c>
      <c r="AB88">
        <v>17</v>
      </c>
      <c r="AD88" t="s">
        <v>40</v>
      </c>
      <c r="AF88" t="s">
        <v>39</v>
      </c>
    </row>
    <row r="89" spans="1:32" x14ac:dyDescent="0.2">
      <c r="A89" s="35" t="s">
        <v>38</v>
      </c>
      <c r="B89" s="35"/>
      <c r="C89" s="36">
        <v>46431.633000000002</v>
      </c>
      <c r="D89" s="36"/>
      <c r="E89" s="35">
        <f>+(C89-C$7)/C$8</f>
        <v>20045.924911835376</v>
      </c>
      <c r="F89" s="57">
        <f>ROUND(2*E89,0)/2+H$19</f>
        <v>20046.5</v>
      </c>
      <c r="G89">
        <f>+C89-(C$7+F89*C$8)</f>
        <v>-0.7860761993797496</v>
      </c>
      <c r="I89">
        <f>G89</f>
        <v>-0.7860761993797496</v>
      </c>
      <c r="O89">
        <f ca="1">+C$11+C$12*F89</f>
        <v>-0.78383062031112583</v>
      </c>
      <c r="P89" s="70">
        <f>+D$11+D$12*F89+D$13*F89^2</f>
        <v>-0.77861138401476815</v>
      </c>
      <c r="Q89" s="2">
        <f>+C89-15018.5</f>
        <v>31413.133000000002</v>
      </c>
      <c r="R89" s="72">
        <f>+(P89-G89)^2</f>
        <v>5.5723468433263101E-5</v>
      </c>
      <c r="S89" s="19">
        <v>0.1</v>
      </c>
      <c r="T89" s="72">
        <f>+S89*R89</f>
        <v>5.5723468433263107E-6</v>
      </c>
      <c r="AA89" t="s">
        <v>28</v>
      </c>
      <c r="AB89">
        <v>13</v>
      </c>
      <c r="AD89" t="s">
        <v>45</v>
      </c>
      <c r="AF89" t="s">
        <v>39</v>
      </c>
    </row>
    <row r="90" spans="1:32" x14ac:dyDescent="0.2">
      <c r="A90" s="35" t="s">
        <v>38</v>
      </c>
      <c r="B90" s="35"/>
      <c r="C90" s="36">
        <v>46442.572999999997</v>
      </c>
      <c r="D90" s="36"/>
      <c r="E90" s="35">
        <f>+(C90-C$7)/C$8</f>
        <v>20053.928543704613</v>
      </c>
      <c r="F90" s="57">
        <f>ROUND(2*E90,0)/2+H$19</f>
        <v>20054.5</v>
      </c>
      <c r="G90">
        <f>+C90-(C$7+F90*C$8)</f>
        <v>-0.78111187191825593</v>
      </c>
      <c r="I90">
        <f>G90</f>
        <v>-0.78111187191825593</v>
      </c>
      <c r="O90">
        <f ca="1">+C$11+C$12*F90</f>
        <v>-0.78385544135902074</v>
      </c>
      <c r="P90" s="70">
        <f>+D$11+D$12*F90+D$13*F90^2</f>
        <v>-0.77870980423756053</v>
      </c>
      <c r="Q90" s="2">
        <f>+C90-15018.5</f>
        <v>31424.072999999997</v>
      </c>
      <c r="R90" s="72">
        <f>+(P90-G90)^2</f>
        <v>5.769929142641362E-6</v>
      </c>
      <c r="S90" s="19">
        <v>0.1</v>
      </c>
      <c r="T90" s="72">
        <f>+S90*R90</f>
        <v>5.7699291426413628E-7</v>
      </c>
      <c r="AA90" t="s">
        <v>28</v>
      </c>
      <c r="AB90">
        <v>14</v>
      </c>
      <c r="AD90" t="s">
        <v>45</v>
      </c>
      <c r="AF90" t="s">
        <v>39</v>
      </c>
    </row>
    <row r="91" spans="1:32" x14ac:dyDescent="0.2">
      <c r="A91" s="35" t="s">
        <v>38</v>
      </c>
      <c r="B91" s="35"/>
      <c r="C91" s="36">
        <v>46472.631999999998</v>
      </c>
      <c r="D91" s="36"/>
      <c r="E91" s="35">
        <f>+(C91-C$7)/C$8</f>
        <v>20075.919509916443</v>
      </c>
      <c r="F91" s="57">
        <f>ROUND(2*E91,0)/2+H$19</f>
        <v>20076.5</v>
      </c>
      <c r="G91">
        <f>+C91-(C$7+F91*C$8)</f>
        <v>-0.79345997140626423</v>
      </c>
      <c r="I91">
        <f>G91</f>
        <v>-0.79345997140626423</v>
      </c>
      <c r="O91">
        <f ca="1">+C$11+C$12*F91</f>
        <v>-0.7839236992407318</v>
      </c>
      <c r="P91" s="70">
        <f>+D$11+D$12*F91+D$13*F91^2</f>
        <v>-0.77897961781154268</v>
      </c>
      <c r="Q91" s="2">
        <f>+C91-15018.5</f>
        <v>31454.131999999998</v>
      </c>
      <c r="R91" s="72">
        <f>+(P91-G91)^2</f>
        <v>2.0968064022816534E-4</v>
      </c>
      <c r="S91" s="19">
        <v>0.1</v>
      </c>
      <c r="T91" s="72">
        <f>+S91*R91</f>
        <v>2.0968064022816535E-5</v>
      </c>
      <c r="AA91" t="s">
        <v>28</v>
      </c>
      <c r="AB91">
        <v>17</v>
      </c>
      <c r="AD91" t="s">
        <v>40</v>
      </c>
      <c r="AF91" t="s">
        <v>39</v>
      </c>
    </row>
    <row r="92" spans="1:32" x14ac:dyDescent="0.2">
      <c r="A92" s="35" t="s">
        <v>46</v>
      </c>
      <c r="B92" s="35"/>
      <c r="C92" s="36">
        <v>46770.629000000001</v>
      </c>
      <c r="D92" s="36"/>
      <c r="E92" s="35">
        <f>+(C92-C$7)/C$8</f>
        <v>20293.93215033118</v>
      </c>
      <c r="F92" s="57">
        <f>ROUND(2*E92,0)/2+H$19</f>
        <v>20294.5</v>
      </c>
      <c r="G92">
        <f>+C92-(C$7+F92*C$8)</f>
        <v>-0.77618204815371428</v>
      </c>
      <c r="I92">
        <f>G92</f>
        <v>-0.77618204815371428</v>
      </c>
      <c r="O92">
        <f ca="1">+C$11+C$12*F92</f>
        <v>-0.78460007279586841</v>
      </c>
      <c r="P92" s="70">
        <f>+D$11+D$12*F92+D$13*F92^2</f>
        <v>-0.78158647434065009</v>
      </c>
      <c r="Q92" s="2">
        <f>+C92-15018.5</f>
        <v>31752.129000000001</v>
      </c>
      <c r="R92" s="72">
        <f>+(P92-G92)^2</f>
        <v>2.9207822410037623E-5</v>
      </c>
      <c r="S92" s="19">
        <v>0.1</v>
      </c>
      <c r="T92" s="72">
        <f>+S92*R92</f>
        <v>2.9207822410037624E-6</v>
      </c>
      <c r="AA92" t="s">
        <v>28</v>
      </c>
      <c r="AB92">
        <v>12</v>
      </c>
      <c r="AD92" t="s">
        <v>43</v>
      </c>
      <c r="AF92" t="s">
        <v>31</v>
      </c>
    </row>
    <row r="93" spans="1:32" x14ac:dyDescent="0.2">
      <c r="A93" s="35" t="s">
        <v>47</v>
      </c>
      <c r="B93" s="35"/>
      <c r="C93" s="36">
        <v>47205.292000000001</v>
      </c>
      <c r="D93" s="36"/>
      <c r="E93" s="35">
        <f>+(C93-C$7)/C$8</f>
        <v>20611.928735265221</v>
      </c>
      <c r="F93" s="57">
        <f>ROUND(2*E93,0)/2+H$19</f>
        <v>20612.5</v>
      </c>
      <c r="G93">
        <f>+C93-(C$7+F93*C$8)</f>
        <v>-0.78085003166052047</v>
      </c>
      <c r="I93">
        <f>G93</f>
        <v>-0.78085003166052047</v>
      </c>
      <c r="O93">
        <f ca="1">+C$11+C$12*F93</f>
        <v>-0.78558670944969144</v>
      </c>
      <c r="P93" s="70">
        <f>+D$11+D$12*F93+D$13*F93^2</f>
        <v>-0.78517167629608009</v>
      </c>
      <c r="Q93" s="2">
        <f>+C93-15018.5</f>
        <v>32186.792000000001</v>
      </c>
      <c r="R93" s="72">
        <f>+(P93-G93)^2</f>
        <v>1.8676612356061226E-5</v>
      </c>
      <c r="S93" s="19">
        <v>0.1</v>
      </c>
      <c r="T93" s="72">
        <f>+S93*R93</f>
        <v>1.8676612356061226E-6</v>
      </c>
      <c r="AA93" t="s">
        <v>28</v>
      </c>
      <c r="AB93">
        <v>14</v>
      </c>
      <c r="AD93" t="s">
        <v>43</v>
      </c>
      <c r="AF93" t="s">
        <v>31</v>
      </c>
    </row>
    <row r="94" spans="1:32" x14ac:dyDescent="0.2">
      <c r="A94" s="35" t="s">
        <v>49</v>
      </c>
      <c r="B94" s="35"/>
      <c r="C94" s="36">
        <v>47954.33</v>
      </c>
      <c r="D94" s="36"/>
      <c r="E94" s="35">
        <f>+(C94-C$7)/C$8</f>
        <v>21159.919997428842</v>
      </c>
      <c r="F94" s="57">
        <f>ROUND(2*E94,0)/2+H$19</f>
        <v>21160.5</v>
      </c>
      <c r="G94">
        <f>+C94-(C$7+F94*C$8)</f>
        <v>-0.79279360071814153</v>
      </c>
      <c r="I94">
        <f>G94</f>
        <v>-0.79279360071814153</v>
      </c>
      <c r="O94">
        <f ca="1">+C$11+C$12*F94</f>
        <v>-0.78728695123049353</v>
      </c>
      <c r="P94" s="70">
        <f>+D$11+D$12*F94+D$13*F94^2</f>
        <v>-0.79074448730213709</v>
      </c>
      <c r="Q94" s="2">
        <f>+C94-15018.5</f>
        <v>32935.83</v>
      </c>
      <c r="R94" s="72">
        <f>+(P94-G94)^2</f>
        <v>4.1988657916494031E-6</v>
      </c>
      <c r="S94" s="19">
        <v>0.1</v>
      </c>
      <c r="T94" s="72">
        <f>+S94*R94</f>
        <v>4.1988657916494031E-7</v>
      </c>
      <c r="AA94" t="s">
        <v>48</v>
      </c>
      <c r="AB94">
        <v>14</v>
      </c>
      <c r="AD94" t="s">
        <v>43</v>
      </c>
      <c r="AF94" t="s">
        <v>31</v>
      </c>
    </row>
    <row r="95" spans="1:32" x14ac:dyDescent="0.2">
      <c r="A95" s="35" t="s">
        <v>51</v>
      </c>
      <c r="B95" s="35"/>
      <c r="C95" s="36">
        <v>47969.37</v>
      </c>
      <c r="D95" s="36"/>
      <c r="E95" s="35">
        <f>+(C95-C$7)/C$8</f>
        <v>21170.923162265528</v>
      </c>
      <c r="F95" s="57">
        <f>ROUND(2*E95,0)/2+H$19</f>
        <v>21171.5</v>
      </c>
      <c r="G95">
        <f>+C95-(C$7+F95*C$8)</f>
        <v>-0.7884676504691015</v>
      </c>
      <c r="J95">
        <f>G95</f>
        <v>-0.7884676504691015</v>
      </c>
      <c r="O95">
        <f ca="1">+C$11+C$12*F95</f>
        <v>-0.78732108017134905</v>
      </c>
      <c r="P95" s="70">
        <f>+D$11+D$12*F95+D$13*F95^2</f>
        <v>-0.79084850530292283</v>
      </c>
      <c r="Q95" s="2">
        <f>+C95-15018.5</f>
        <v>32950.870000000003</v>
      </c>
      <c r="R95" s="72">
        <f>+(P95-G95)^2</f>
        <v>5.668469739730408E-6</v>
      </c>
      <c r="S95" s="19">
        <v>1</v>
      </c>
      <c r="T95" s="72">
        <f>+S95*R95</f>
        <v>5.668469739730408E-6</v>
      </c>
      <c r="AA95" t="s">
        <v>50</v>
      </c>
      <c r="AF95" t="s">
        <v>42</v>
      </c>
    </row>
    <row r="96" spans="1:32" x14ac:dyDescent="0.2">
      <c r="A96" s="35" t="s">
        <v>53</v>
      </c>
      <c r="B96" s="35"/>
      <c r="C96" s="36">
        <v>47969.381000000001</v>
      </c>
      <c r="D96" s="36"/>
      <c r="E96" s="35">
        <f>+(C96-C$7)/C$8</f>
        <v>21170.931209793001</v>
      </c>
      <c r="F96" s="57">
        <f>ROUND(2*E96,0)/2+H$19</f>
        <v>21171.5</v>
      </c>
      <c r="G96">
        <f>+C96-(C$7+F96*C$8)</f>
        <v>-0.77746765047049848</v>
      </c>
      <c r="I96">
        <f>G96</f>
        <v>-0.77746765047049848</v>
      </c>
      <c r="O96">
        <f ca="1">+C$11+C$12*F96</f>
        <v>-0.78732108017134905</v>
      </c>
      <c r="P96" s="70">
        <f>+D$11+D$12*F96+D$13*F96^2</f>
        <v>-0.79084850530292283</v>
      </c>
      <c r="Q96" s="2">
        <f>+C96-15018.5</f>
        <v>32950.881000000001</v>
      </c>
      <c r="R96" s="72">
        <f>+(P96-G96)^2</f>
        <v>1.7904727604641405E-4</v>
      </c>
      <c r="S96" s="19">
        <v>0.1</v>
      </c>
      <c r="T96" s="72">
        <f>+S96*R96</f>
        <v>1.7904727604641407E-5</v>
      </c>
      <c r="AA96" t="s">
        <v>28</v>
      </c>
      <c r="AB96">
        <v>9</v>
      </c>
      <c r="AD96" t="s">
        <v>52</v>
      </c>
      <c r="AF96" t="s">
        <v>31</v>
      </c>
    </row>
    <row r="97" spans="1:32" x14ac:dyDescent="0.2">
      <c r="A97" s="35" t="s">
        <v>54</v>
      </c>
      <c r="B97" s="35"/>
      <c r="C97" s="36">
        <v>48271.474000000002</v>
      </c>
      <c r="D97" s="36"/>
      <c r="E97" s="35">
        <f>+(C97-C$7)/C$8</f>
        <v>21391.940456801556</v>
      </c>
      <c r="F97" s="57">
        <f>ROUND(2*E97,0)/2+H$19</f>
        <v>21392.5</v>
      </c>
      <c r="G97">
        <f>+C97-(C$7+F97*C$8)</f>
        <v>-0.7648281044093892</v>
      </c>
      <c r="I97">
        <f>G97</f>
        <v>-0.7648281044093892</v>
      </c>
      <c r="O97">
        <f ca="1">+C$11+C$12*F97</f>
        <v>-0.78800676161944616</v>
      </c>
      <c r="P97" s="70">
        <f>+D$11+D$12*F97+D$13*F97^2</f>
        <v>-0.79287290785192677</v>
      </c>
      <c r="Q97" s="2">
        <f>+C97-15018.5</f>
        <v>33252.974000000002</v>
      </c>
      <c r="R97" s="72">
        <f>+(P97-G97)^2</f>
        <v>7.8651100013056704E-4</v>
      </c>
      <c r="S97" s="19">
        <v>0.1</v>
      </c>
      <c r="T97" s="72">
        <f>+S97*R97</f>
        <v>7.8651100013056704E-5</v>
      </c>
      <c r="AA97" t="s">
        <v>28</v>
      </c>
      <c r="AF97" t="s">
        <v>42</v>
      </c>
    </row>
    <row r="98" spans="1:32" x14ac:dyDescent="0.2">
      <c r="A98" s="36" t="s">
        <v>89</v>
      </c>
      <c r="B98" s="37"/>
      <c r="C98" s="36">
        <v>49702.58</v>
      </c>
      <c r="D98" s="38" t="s">
        <v>90</v>
      </c>
      <c r="E98" s="35">
        <f>+(C98-C$7)/C$8</f>
        <v>22438.928170682466</v>
      </c>
      <c r="F98" s="57">
        <f>ROUND(2*E98,0)/2+H$19</f>
        <v>22439.5</v>
      </c>
      <c r="G98">
        <f>+C98-(C$7+F98*C$8)</f>
        <v>-0.7816217482322827</v>
      </c>
      <c r="I98">
        <f>G98</f>
        <v>-0.7816217482322827</v>
      </c>
      <c r="O98">
        <f ca="1">+C$11+C$12*F98</f>
        <v>-0.79125521626269391</v>
      </c>
      <c r="P98" s="70">
        <f>+D$11+D$12*F98+D$13*F98^2</f>
        <v>-0.80076986093612779</v>
      </c>
      <c r="Q98" s="2">
        <f>+C98-15018.5</f>
        <v>34684.080000000002</v>
      </c>
      <c r="R98" s="72">
        <f>+(P98-G98)^2</f>
        <v>3.6665022011915364E-4</v>
      </c>
      <c r="S98" s="19">
        <v>0.1</v>
      </c>
      <c r="T98" s="72">
        <f>+S98*R98</f>
        <v>3.6665022011915364E-5</v>
      </c>
    </row>
    <row r="99" spans="1:32" x14ac:dyDescent="0.2">
      <c r="A99" s="35" t="s">
        <v>38</v>
      </c>
      <c r="B99" s="35"/>
      <c r="C99" s="36">
        <v>49743.580999999998</v>
      </c>
      <c r="D99" s="36"/>
      <c r="E99" s="35">
        <f>+(C99-C$7)/C$8</f>
        <v>22468.924231950346</v>
      </c>
      <c r="F99" s="57">
        <f>ROUND(2*E99,0)/2+H$19</f>
        <v>22469.5</v>
      </c>
      <c r="G99">
        <f>+C99-(C$7+F99*C$8)</f>
        <v>-0.78700552025838988</v>
      </c>
      <c r="I99">
        <f>G99</f>
        <v>-0.78700552025838988</v>
      </c>
      <c r="O99">
        <f ca="1">+C$11+C$12*F99</f>
        <v>-0.79134829519229988</v>
      </c>
      <c r="P99" s="70">
        <f>+D$11+D$12*F99+D$13*F99^2</f>
        <v>-0.80095491304179733</v>
      </c>
      <c r="Q99" s="2">
        <f>+C99-15018.5</f>
        <v>34725.080999999998</v>
      </c>
      <c r="R99" s="72">
        <f>+(P99-G99)^2</f>
        <v>1.9458555902577998E-4</v>
      </c>
      <c r="S99" s="19">
        <v>0.1</v>
      </c>
      <c r="T99" s="72">
        <f>+S99*R99</f>
        <v>1.9458555902578001E-5</v>
      </c>
      <c r="AA99" t="s">
        <v>28</v>
      </c>
      <c r="AB99">
        <v>17</v>
      </c>
      <c r="AD99" t="s">
        <v>40</v>
      </c>
      <c r="AF99" t="s">
        <v>39</v>
      </c>
    </row>
    <row r="100" spans="1:32" x14ac:dyDescent="0.2">
      <c r="A100" s="35" t="s">
        <v>55</v>
      </c>
      <c r="B100" s="35"/>
      <c r="C100" s="36">
        <v>49817.387999999999</v>
      </c>
      <c r="D100" s="36">
        <v>6.0000000000000001E-3</v>
      </c>
      <c r="E100" s="35">
        <f>+(C100-C$7)/C$8</f>
        <v>22522.920946518247</v>
      </c>
      <c r="F100" s="57">
        <f>ROUND(2*E100,0)/2+H$19</f>
        <v>22523.5</v>
      </c>
      <c r="G100">
        <f>+C100-(C$7+F100*C$8)</f>
        <v>-0.79149630991014419</v>
      </c>
      <c r="I100">
        <f>G100</f>
        <v>-0.79149630991014419</v>
      </c>
      <c r="O100">
        <f ca="1">+C$11+C$12*F100</f>
        <v>-0.7915158372655906</v>
      </c>
      <c r="P100" s="70">
        <f>+D$11+D$12*F100+D$13*F100^2</f>
        <v>-0.80128221972968394</v>
      </c>
      <c r="Q100" s="2">
        <f>+C100-15018.5</f>
        <v>34798.887999999999</v>
      </c>
      <c r="R100" s="72">
        <f>+(P100-G100)^2</f>
        <v>9.5764030996164524E-5</v>
      </c>
      <c r="S100" s="19">
        <v>0.1</v>
      </c>
      <c r="T100" s="72">
        <f>+S100*R100</f>
        <v>9.5764030996164535E-6</v>
      </c>
      <c r="AA100" t="s">
        <v>28</v>
      </c>
      <c r="AB100">
        <v>13</v>
      </c>
      <c r="AD100" t="s">
        <v>35</v>
      </c>
      <c r="AF100" t="s">
        <v>31</v>
      </c>
    </row>
    <row r="101" spans="1:32" x14ac:dyDescent="0.2">
      <c r="A101" s="36" t="s">
        <v>89</v>
      </c>
      <c r="B101" s="37"/>
      <c r="C101" s="36">
        <v>49989.62</v>
      </c>
      <c r="D101" s="38" t="s">
        <v>90</v>
      </c>
      <c r="E101" s="35">
        <f>+(C101-C$7)/C$8</f>
        <v>22648.924742140051</v>
      </c>
      <c r="F101" s="57">
        <f>ROUND(2*E101,0)/2+H$19</f>
        <v>22649.5</v>
      </c>
      <c r="G101">
        <f>+C101-(C$7+F101*C$8)</f>
        <v>-0.78630815243377583</v>
      </c>
      <c r="I101">
        <f>G101</f>
        <v>-0.78630815243377583</v>
      </c>
      <c r="N101" s="30"/>
      <c r="O101">
        <f ca="1">+C$11+C$12*F101</f>
        <v>-0.7919067687699356</v>
      </c>
      <c r="P101" s="70">
        <f>+D$11+D$12*F101+D$13*F101^2</f>
        <v>-0.80201699982316188</v>
      </c>
      <c r="Q101" s="2">
        <f>+C101-15018.5</f>
        <v>34971.120000000003</v>
      </c>
      <c r="R101" s="72">
        <f>+(P101-G101)^2</f>
        <v>2.4676788630302089E-4</v>
      </c>
      <c r="S101" s="19">
        <v>0.1</v>
      </c>
      <c r="T101" s="72">
        <f>+S101*R101</f>
        <v>2.4676788630302089E-5</v>
      </c>
    </row>
    <row r="102" spans="1:32" x14ac:dyDescent="0.2">
      <c r="A102" s="35" t="s">
        <v>56</v>
      </c>
      <c r="B102" s="35"/>
      <c r="C102" s="36">
        <v>50141.34</v>
      </c>
      <c r="D102" s="36">
        <v>5.0000000000000001E-3</v>
      </c>
      <c r="E102" s="35">
        <f>+(C102-C$7)/C$8</f>
        <v>22759.922093803732</v>
      </c>
      <c r="F102" s="57">
        <f>ROUND(2*E102,0)/2+H$19</f>
        <v>22760.5</v>
      </c>
      <c r="G102">
        <f>+C102-(C$7+F102*C$8)</f>
        <v>-0.78992810894851573</v>
      </c>
      <c r="I102">
        <f>G102</f>
        <v>-0.78992810894851573</v>
      </c>
      <c r="O102">
        <f ca="1">+C$11+C$12*F102</f>
        <v>-0.79225116080947766</v>
      </c>
      <c r="P102" s="70">
        <f>+D$11+D$12*F102+D$13*F102^2</f>
        <v>-0.80263074319901084</v>
      </c>
      <c r="Q102" s="2">
        <f>+C102-15018.5</f>
        <v>35122.839999999997</v>
      </c>
      <c r="R102" s="72">
        <f>+(P102-G102)^2</f>
        <v>1.613569169018516E-4</v>
      </c>
      <c r="S102" s="19">
        <v>0.1</v>
      </c>
      <c r="T102" s="72">
        <f>+S102*R102</f>
        <v>1.613569169018516E-5</v>
      </c>
      <c r="AA102" t="s">
        <v>28</v>
      </c>
      <c r="AB102">
        <v>8</v>
      </c>
      <c r="AD102" t="s">
        <v>35</v>
      </c>
      <c r="AF102" t="s">
        <v>31</v>
      </c>
    </row>
    <row r="103" spans="1:32" x14ac:dyDescent="0.2">
      <c r="A103" s="35" t="s">
        <v>56</v>
      </c>
      <c r="B103" s="35"/>
      <c r="C103" s="36">
        <v>50167.32</v>
      </c>
      <c r="D103" s="36">
        <v>4.0000000000000001E-3</v>
      </c>
      <c r="E103" s="35">
        <f>+(C103-C$7)/C$8</f>
        <v>22778.928890509658</v>
      </c>
      <c r="F103" s="57">
        <f>ROUND(2*E103,0)/2+H$19</f>
        <v>22779.5</v>
      </c>
      <c r="G103">
        <f>+C103-(C$7+F103*C$8)</f>
        <v>-0.78063783123070607</v>
      </c>
      <c r="I103">
        <f>G103</f>
        <v>-0.78063783123070607</v>
      </c>
      <c r="O103">
        <f ca="1">+C$11+C$12*F103</f>
        <v>-0.79231011079822811</v>
      </c>
      <c r="P103" s="70">
        <f>+D$11+D$12*F103+D$13*F103^2</f>
        <v>-0.80273264710542036</v>
      </c>
      <c r="Q103" s="2">
        <f>+C103-15018.5</f>
        <v>35148.82</v>
      </c>
      <c r="R103" s="72">
        <f>+(P103-G103)^2</f>
        <v>4.8818088853752666E-4</v>
      </c>
      <c r="S103" s="19">
        <v>0.1</v>
      </c>
      <c r="T103" s="72">
        <f>+S103*R103</f>
        <v>4.881808885375267E-5</v>
      </c>
      <c r="AA103" t="s">
        <v>28</v>
      </c>
      <c r="AB103">
        <v>6</v>
      </c>
      <c r="AD103" t="s">
        <v>35</v>
      </c>
      <c r="AF103" t="s">
        <v>31</v>
      </c>
    </row>
    <row r="104" spans="1:32" x14ac:dyDescent="0.2">
      <c r="A104" s="91" t="s">
        <v>409</v>
      </c>
      <c r="B104" s="92" t="s">
        <v>77</v>
      </c>
      <c r="C104" s="91">
        <v>50491.270100000002</v>
      </c>
      <c r="D104" s="91" t="s">
        <v>90</v>
      </c>
      <c r="E104">
        <f>+(C104-C$7)/C$8</f>
        <v>23015.928647767676</v>
      </c>
      <c r="F104" s="57">
        <f>ROUND(2*E104,0)/2+H$19</f>
        <v>23016.5</v>
      </c>
      <c r="G104">
        <f>+C104-(C$7+F104*C$8)</f>
        <v>-0.7809696302501834</v>
      </c>
      <c r="I104">
        <f>G104</f>
        <v>-0.7809696302501834</v>
      </c>
      <c r="O104">
        <f ca="1">+C$11+C$12*F104</f>
        <v>-0.79304543434211505</v>
      </c>
      <c r="P104" s="70">
        <f>+D$11+D$12*F104+D$13*F104^2</f>
        <v>-0.80392635793283707</v>
      </c>
      <c r="Q104" s="71">
        <f>+C104-15018.5</f>
        <v>35472.770100000002</v>
      </c>
      <c r="R104" s="72">
        <f>+(P104-G104)^2</f>
        <v>5.2701134589551717E-4</v>
      </c>
    </row>
    <row r="105" spans="1:32" x14ac:dyDescent="0.2">
      <c r="A105" s="35" t="s">
        <v>38</v>
      </c>
      <c r="B105" s="35"/>
      <c r="C105" s="36">
        <v>50492.614999999998</v>
      </c>
      <c r="D105" s="36"/>
      <c r="E105" s="35">
        <f>+(C105-C$7)/C$8</f>
        <v>23016.912567740339</v>
      </c>
      <c r="F105" s="57">
        <f>ROUND(2*E105,0)/2+H$19</f>
        <v>23017.5</v>
      </c>
      <c r="G105">
        <f>+C105-(C$7+F105*C$8)</f>
        <v>-0.80294908933137776</v>
      </c>
      <c r="I105">
        <f>G105</f>
        <v>-0.80294908933137776</v>
      </c>
      <c r="O105">
        <f ca="1">+C$11+C$12*F105</f>
        <v>-0.79304853697310196</v>
      </c>
      <c r="P105" s="70">
        <f>+D$11+D$12*F105+D$13*F105^2</f>
        <v>-0.80393109104312566</v>
      </c>
      <c r="Q105" s="2">
        <f>+C105-15018.5</f>
        <v>35474.114999999998</v>
      </c>
      <c r="R105" s="72">
        <f>+(P105-G105)^2</f>
        <v>9.643273618757919E-7</v>
      </c>
      <c r="S105" s="19">
        <v>0.1</v>
      </c>
      <c r="T105" s="72">
        <f>+S105*R105</f>
        <v>9.6432736187579201E-8</v>
      </c>
      <c r="AA105" t="s">
        <v>28</v>
      </c>
      <c r="AB105">
        <v>20</v>
      </c>
      <c r="AD105" t="s">
        <v>40</v>
      </c>
      <c r="AF105" t="s">
        <v>39</v>
      </c>
    </row>
    <row r="106" spans="1:32" x14ac:dyDescent="0.2">
      <c r="A106" s="35" t="s">
        <v>57</v>
      </c>
      <c r="B106" s="35"/>
      <c r="C106" s="36">
        <v>50547.307999999997</v>
      </c>
      <c r="D106" s="36">
        <v>5.0000000000000001E-3</v>
      </c>
      <c r="E106" s="35">
        <f>+(C106-C$7)/C$8</f>
        <v>23056.92560593268</v>
      </c>
      <c r="F106" s="57">
        <f>ROUND(2*E106,0)/2+H$19</f>
        <v>23057.5</v>
      </c>
      <c r="G106">
        <f>+C106-(C$7+F106*C$8)</f>
        <v>-0.78512745202897349</v>
      </c>
      <c r="I106">
        <f>G106</f>
        <v>-0.78512745202897349</v>
      </c>
      <c r="O106">
        <f ca="1">+C$11+C$12*F106</f>
        <v>-0.79317264221257655</v>
      </c>
      <c r="P106" s="70">
        <f>+D$11+D$12*F106+D$13*F106^2</f>
        <v>-0.80411832311608999</v>
      </c>
      <c r="Q106" s="2">
        <f>+C106-15018.5</f>
        <v>35528.807999999997</v>
      </c>
      <c r="R106" s="72">
        <f>+(P106-G106)^2</f>
        <v>3.6065318464747749E-4</v>
      </c>
      <c r="S106" s="19">
        <v>0.1</v>
      </c>
      <c r="T106" s="72">
        <f>+S106*R106</f>
        <v>3.6065318464747752E-5</v>
      </c>
      <c r="AA106" t="s">
        <v>28</v>
      </c>
      <c r="AB106">
        <v>7</v>
      </c>
      <c r="AD106" t="s">
        <v>35</v>
      </c>
      <c r="AF106" t="s">
        <v>31</v>
      </c>
    </row>
    <row r="107" spans="1:32" x14ac:dyDescent="0.2">
      <c r="A107" s="91" t="s">
        <v>409</v>
      </c>
      <c r="B107" s="92" t="s">
        <v>77</v>
      </c>
      <c r="C107" s="91">
        <v>50849.358099999998</v>
      </c>
      <c r="D107" s="91" t="s">
        <v>90</v>
      </c>
      <c r="E107">
        <f>+(C107-C$7)/C$8</f>
        <v>23277.903467584089</v>
      </c>
      <c r="F107" s="57">
        <f>ROUND(2*E107,0)/2+H$19</f>
        <v>23278.5</v>
      </c>
      <c r="G107">
        <f>+C107-(C$7+F107*C$8)</f>
        <v>-0.81538790598278865</v>
      </c>
      <c r="I107">
        <f>G107</f>
        <v>-0.81538790598278865</v>
      </c>
      <c r="O107">
        <f ca="1">+C$11+C$12*F107</f>
        <v>-0.79385832366067377</v>
      </c>
      <c r="P107" s="70">
        <f>+D$11+D$12*F107+D$13*F107^2</f>
        <v>-0.80507918996453964</v>
      </c>
      <c r="Q107" s="71">
        <f>+C107-15018.5</f>
        <v>35830.858099999998</v>
      </c>
      <c r="R107" s="72">
        <f>+(P107-G107)^2</f>
        <v>1.0626962594490371E-4</v>
      </c>
    </row>
    <row r="108" spans="1:32" x14ac:dyDescent="0.2">
      <c r="A108" s="35" t="s">
        <v>58</v>
      </c>
      <c r="B108" s="35"/>
      <c r="C108" s="36">
        <v>50860.31</v>
      </c>
      <c r="D108" s="36">
        <v>8.0000000000000002E-3</v>
      </c>
      <c r="E108" s="35">
        <f>+(C108-C$7)/C$8</f>
        <v>23285.915805414865</v>
      </c>
      <c r="F108" s="57">
        <f>ROUND(2*E108,0)/2+H$19</f>
        <v>23286.5</v>
      </c>
      <c r="G108">
        <f>+C108-(C$7+F108*C$8)</f>
        <v>-0.79852357851632405</v>
      </c>
      <c r="I108">
        <f>G108</f>
        <v>-0.79852357851632405</v>
      </c>
      <c r="O108">
        <f ca="1">+C$11+C$12*F108</f>
        <v>-0.79388314470856869</v>
      </c>
      <c r="P108" s="70">
        <f>+D$11+D$12*F108+D$13*F108^2</f>
        <v>-0.80511163517959827</v>
      </c>
      <c r="Q108" s="2">
        <f>+C108-15018.5</f>
        <v>35841.81</v>
      </c>
      <c r="R108" s="72">
        <f>+(P108-G108)^2</f>
        <v>4.3402490598511877E-5</v>
      </c>
      <c r="S108" s="19">
        <v>0.1</v>
      </c>
      <c r="T108" s="72">
        <f>+S108*R108</f>
        <v>4.3402490598511882E-6</v>
      </c>
      <c r="AA108" t="s">
        <v>28</v>
      </c>
      <c r="AB108">
        <v>8</v>
      </c>
      <c r="AD108" t="s">
        <v>35</v>
      </c>
      <c r="AF108" t="s">
        <v>31</v>
      </c>
    </row>
    <row r="109" spans="1:32" x14ac:dyDescent="0.2">
      <c r="A109" s="91" t="s">
        <v>425</v>
      </c>
      <c r="B109" s="92" t="s">
        <v>77</v>
      </c>
      <c r="C109" s="91">
        <v>50876.701999999997</v>
      </c>
      <c r="D109" s="91" t="s">
        <v>90</v>
      </c>
      <c r="E109">
        <f>+(C109-C$7)/C$8</f>
        <v>23297.908084537401</v>
      </c>
      <c r="F109" s="57">
        <f>ROUND(2*E109,0)/2+H$19</f>
        <v>23298.5</v>
      </c>
      <c r="G109">
        <f>+C109-(C$7+F109*C$8)</f>
        <v>-0.80907708733138861</v>
      </c>
      <c r="I109">
        <f>G109</f>
        <v>-0.80907708733138861</v>
      </c>
      <c r="O109">
        <f ca="1">+C$11+C$12*F109</f>
        <v>-0.79392037628041101</v>
      </c>
      <c r="P109" s="70">
        <f>+D$11+D$12*F109+D$13*F109^2</f>
        <v>-0.80515999680629624</v>
      </c>
      <c r="Q109" s="71">
        <f>+C109-15018.5</f>
        <v>35858.201999999997</v>
      </c>
      <c r="R109" s="72">
        <f>+(P109-G109)^2</f>
        <v>1.5343598181768423E-5</v>
      </c>
    </row>
    <row r="110" spans="1:32" x14ac:dyDescent="0.2">
      <c r="A110" s="35" t="s">
        <v>61</v>
      </c>
      <c r="B110" s="35"/>
      <c r="C110" s="36">
        <v>51103.62</v>
      </c>
      <c r="D110" s="36">
        <v>0.01</v>
      </c>
      <c r="E110" s="35">
        <f>+(C110-C$7)/C$8</f>
        <v>23463.919797197701</v>
      </c>
      <c r="F110" s="57">
        <f>ROUND(2*E110,0)/2+H$19</f>
        <v>23464.5</v>
      </c>
      <c r="G110">
        <f>+C110-(C$7+F110*C$8)</f>
        <v>-0.79306729255040409</v>
      </c>
      <c r="J110">
        <f>G110</f>
        <v>-0.79306729255040409</v>
      </c>
      <c r="O110">
        <f ca="1">+C$11+C$12*F110</f>
        <v>-0.7944354130242306</v>
      </c>
      <c r="P110" s="70">
        <f>+D$11+D$12*F110+D$13*F110^2</f>
        <v>-0.80579130149164613</v>
      </c>
      <c r="Q110" s="2">
        <f>+C110-15018.5</f>
        <v>36085.120000000003</v>
      </c>
      <c r="R110" s="72">
        <f>+(P110-G110)^2</f>
        <v>1.6190040353680733E-4</v>
      </c>
      <c r="S110" s="19">
        <v>1</v>
      </c>
      <c r="T110" s="72">
        <f>+S110*R110</f>
        <v>1.6190040353680733E-4</v>
      </c>
    </row>
    <row r="111" spans="1:32" x14ac:dyDescent="0.2">
      <c r="A111" s="91" t="s">
        <v>425</v>
      </c>
      <c r="B111" s="92" t="s">
        <v>77</v>
      </c>
      <c r="C111" s="91">
        <v>51267.639000000003</v>
      </c>
      <c r="D111" s="91" t="s">
        <v>90</v>
      </c>
      <c r="E111">
        <f>+(C111-C$7)/C$8</f>
        <v>23583.915016170322</v>
      </c>
      <c r="F111" s="57">
        <f>ROUND(2*E111,0)/2+H$19</f>
        <v>23584.5</v>
      </c>
      <c r="G111">
        <f>+C111-(C$7+F111*C$8)</f>
        <v>-0.79960238066996681</v>
      </c>
      <c r="I111">
        <f>G111</f>
        <v>-0.79960238066996681</v>
      </c>
      <c r="O111">
        <f ca="1">+C$11+C$12*F111</f>
        <v>-0.79480772874265448</v>
      </c>
      <c r="P111" s="70">
        <f>+D$11+D$12*F111+D$13*F111^2</f>
        <v>-0.80620388031218015</v>
      </c>
      <c r="Q111" s="71">
        <f>+C111-15018.5</f>
        <v>36249.139000000003</v>
      </c>
      <c r="R111" s="72">
        <f>+(P111-G111)^2</f>
        <v>4.3579797526142969E-5</v>
      </c>
    </row>
    <row r="112" spans="1:32" x14ac:dyDescent="0.2">
      <c r="A112" s="35" t="s">
        <v>61</v>
      </c>
      <c r="B112" s="35"/>
      <c r="C112" s="36">
        <v>51270.372799999997</v>
      </c>
      <c r="D112" s="36">
        <v>8.0000000000000004E-4</v>
      </c>
      <c r="E112" s="35">
        <f>+(C112-C$7)/C$8</f>
        <v>23585.915046225542</v>
      </c>
      <c r="F112" s="57">
        <f>ROUND(2*E112,0)/2+H$19</f>
        <v>23586.5</v>
      </c>
      <c r="G112">
        <f>+C112-(C$7+F112*C$8)</f>
        <v>-0.7995612988161156</v>
      </c>
      <c r="I112">
        <f>G112</f>
        <v>-0.7995612988161156</v>
      </c>
      <c r="O112">
        <f ca="1">+C$11+C$12*F112</f>
        <v>-0.79481393400462819</v>
      </c>
      <c r="P112" s="70">
        <f>+D$11+D$12*F112+D$13*F112^2</f>
        <v>-0.80621044532670105</v>
      </c>
      <c r="Q112" s="2">
        <f>+C112-15018.5</f>
        <v>36251.872799999997</v>
      </c>
      <c r="R112" s="72">
        <f>+(P112-G112)^2</f>
        <v>4.4211149319230768E-5</v>
      </c>
      <c r="S112" s="19">
        <v>0.1</v>
      </c>
      <c r="T112" s="72">
        <f>+S112*R112</f>
        <v>4.421114931923077E-6</v>
      </c>
    </row>
    <row r="113" spans="1:20" x14ac:dyDescent="0.2">
      <c r="A113" s="91" t="s">
        <v>425</v>
      </c>
      <c r="B113" s="92" t="s">
        <v>77</v>
      </c>
      <c r="C113" s="91">
        <v>51934.688999999998</v>
      </c>
      <c r="D113" s="91" t="s">
        <v>90</v>
      </c>
      <c r="E113">
        <f>+(C113-C$7)/C$8</f>
        <v>24071.924398105872</v>
      </c>
      <c r="F113" s="57">
        <f>ROUND(2*E113,0)/2+H$19</f>
        <v>24072.5</v>
      </c>
      <c r="G113">
        <f>+C113-(C$7+F113*C$8)</f>
        <v>-0.78677840568707325</v>
      </c>
      <c r="I113">
        <f>G113</f>
        <v>-0.78677840568707325</v>
      </c>
      <c r="O113">
        <f ca="1">+C$11+C$12*F113</f>
        <v>-0.79632181266424462</v>
      </c>
      <c r="P113" s="70">
        <f>+D$11+D$12*F113+D$13*F113^2</f>
        <v>-0.80750316107692133</v>
      </c>
      <c r="Q113" s="71">
        <f>+C113-15018.5</f>
        <v>36916.188999999998</v>
      </c>
      <c r="R113" s="72">
        <f>+(P113-G113)^2</f>
        <v>4.2951548596903714E-4</v>
      </c>
    </row>
    <row r="114" spans="1:20" x14ac:dyDescent="0.2">
      <c r="A114" s="91" t="s">
        <v>425</v>
      </c>
      <c r="B114" s="92" t="s">
        <v>77</v>
      </c>
      <c r="C114" s="91">
        <v>52310.559999999998</v>
      </c>
      <c r="D114" s="91" t="s">
        <v>90</v>
      </c>
      <c r="E114">
        <f>+(C114-C$7)/C$8</f>
        <v>24346.909143473531</v>
      </c>
      <c r="F114" s="57">
        <f>ROUND(2*E114,0)/2+H$19</f>
        <v>24347.5</v>
      </c>
      <c r="G114">
        <f>+C114-(C$7+F114*C$8)</f>
        <v>-0.80762964927998837</v>
      </c>
      <c r="I114">
        <f>G114</f>
        <v>-0.80762964927998837</v>
      </c>
      <c r="O114">
        <f ca="1">+C$11+C$12*F114</f>
        <v>-0.79717503618563246</v>
      </c>
      <c r="P114" s="70">
        <f>+D$11+D$12*F114+D$13*F114^2</f>
        <v>-0.8079676396015939</v>
      </c>
      <c r="Q114" s="71">
        <f>+C114-15018.5</f>
        <v>37292.06</v>
      </c>
      <c r="R114" s="72">
        <f>+(P114-G114)^2</f>
        <v>1.1423745749900975E-7</v>
      </c>
    </row>
    <row r="115" spans="1:20" x14ac:dyDescent="0.2">
      <c r="A115" s="91" t="s">
        <v>448</v>
      </c>
      <c r="B115" s="92" t="s">
        <v>77</v>
      </c>
      <c r="C115" s="91">
        <v>52321.495999999999</v>
      </c>
      <c r="D115" s="91" t="s">
        <v>90</v>
      </c>
      <c r="E115">
        <f>+(C115-C$7)/C$8</f>
        <v>24354.909848969142</v>
      </c>
      <c r="F115" s="57">
        <f>ROUND(2*E115,0)/2+H$19</f>
        <v>24355.5</v>
      </c>
      <c r="G115">
        <f>+C115-(C$7+F115*C$8)</f>
        <v>-0.80666532182658557</v>
      </c>
      <c r="I115">
        <f>G115</f>
        <v>-0.80666532182658557</v>
      </c>
      <c r="O115">
        <f ca="1">+C$11+C$12*F115</f>
        <v>-0.79719985723352749</v>
      </c>
      <c r="P115" s="70">
        <f>+D$11+D$12*F115+D$13*F115^2</f>
        <v>-0.80797826325623556</v>
      </c>
      <c r="Q115" s="71">
        <f>+C115-15018.5</f>
        <v>37302.995999999999</v>
      </c>
      <c r="R115" s="72">
        <f>+(P115-G115)^2</f>
        <v>1.7238151976913706E-6</v>
      </c>
    </row>
    <row r="116" spans="1:20" x14ac:dyDescent="0.2">
      <c r="A116" s="39" t="s">
        <v>91</v>
      </c>
      <c r="B116" s="40" t="s">
        <v>73</v>
      </c>
      <c r="C116" s="39">
        <v>52321.496899999998</v>
      </c>
      <c r="D116" s="39" t="s">
        <v>90</v>
      </c>
      <c r="E116" s="35">
        <f>+(C116-C$7)/C$8</f>
        <v>24354.910507403209</v>
      </c>
      <c r="F116" s="57">
        <f>ROUND(2*E116,0)/2+H$19</f>
        <v>24355.5</v>
      </c>
      <c r="G116">
        <f>+C116-(C$7+F116*C$8)</f>
        <v>-0.80576532182749361</v>
      </c>
      <c r="K116">
        <f>G116</f>
        <v>-0.80576532182749361</v>
      </c>
      <c r="N116" s="30"/>
      <c r="O116">
        <f ca="1">+C$11+C$12*F116</f>
        <v>-0.79719985723352749</v>
      </c>
      <c r="P116" s="70">
        <f>+D$11+D$12*F116+D$13*F116^2</f>
        <v>-0.80797826325623556</v>
      </c>
      <c r="Q116" s="2">
        <f>+C116-15018.5</f>
        <v>37302.996899999998</v>
      </c>
      <c r="R116" s="72">
        <f>+(P116-G116)^2</f>
        <v>4.8971097670424834E-6</v>
      </c>
      <c r="S116" s="19">
        <v>1</v>
      </c>
      <c r="T116" s="72">
        <f>+S116*R116</f>
        <v>4.8971097670424834E-6</v>
      </c>
    </row>
    <row r="117" spans="1:20" x14ac:dyDescent="0.2">
      <c r="A117" s="91" t="s">
        <v>448</v>
      </c>
      <c r="B117" s="92" t="s">
        <v>77</v>
      </c>
      <c r="C117" s="91">
        <v>52321.502</v>
      </c>
      <c r="D117" s="91" t="s">
        <v>90</v>
      </c>
      <c r="E117">
        <f>+(C117-C$7)/C$8</f>
        <v>24354.914238529589</v>
      </c>
      <c r="F117" s="57">
        <f>ROUND(2*E117,0)/2+H$19</f>
        <v>24355.5</v>
      </c>
      <c r="G117">
        <f>+C117-(C$7+F117*C$8)</f>
        <v>-0.80066532182536321</v>
      </c>
      <c r="I117">
        <f>G117</f>
        <v>-0.80066532182536321</v>
      </c>
      <c r="O117">
        <f ca="1">+C$11+C$12*F117</f>
        <v>-0.79719985723352749</v>
      </c>
      <c r="P117" s="70">
        <f>+D$11+D$12*F117+D$13*F117^2</f>
        <v>-0.80797826325623556</v>
      </c>
      <c r="Q117" s="71">
        <f>+C117-15018.5</f>
        <v>37303.002</v>
      </c>
      <c r="R117" s="72">
        <f>+(P117-G117)^2</f>
        <v>5.3479112371369406E-5</v>
      </c>
    </row>
    <row r="118" spans="1:20" x14ac:dyDescent="0.2">
      <c r="A118" s="39" t="s">
        <v>91</v>
      </c>
      <c r="B118" s="40" t="s">
        <v>73</v>
      </c>
      <c r="C118" s="39">
        <v>52321.50243</v>
      </c>
      <c r="D118" s="39" t="s">
        <v>90</v>
      </c>
      <c r="E118" s="35">
        <f>+(C118-C$7)/C$8</f>
        <v>24354.914553114755</v>
      </c>
      <c r="F118" s="57">
        <f>ROUND(2*E118,0)/2+H$19</f>
        <v>24355.5</v>
      </c>
      <c r="G118">
        <f>+C118-(C$7+F118*C$8)</f>
        <v>-0.80023532182531198</v>
      </c>
      <c r="K118">
        <f>G118</f>
        <v>-0.80023532182531198</v>
      </c>
      <c r="N118" s="30"/>
      <c r="O118">
        <f ca="1">+C$11+C$12*F118</f>
        <v>-0.79719985723352749</v>
      </c>
      <c r="P118" s="70">
        <f>+D$11+D$12*F118+D$13*F118^2</f>
        <v>-0.80797826325623556</v>
      </c>
      <c r="Q118" s="2">
        <f>+C118-15018.5</f>
        <v>37303.00243</v>
      </c>
      <c r="R118" s="72">
        <f>+(P118-G118)^2</f>
        <v>5.9953142002712865E-5</v>
      </c>
      <c r="S118" s="19">
        <v>1</v>
      </c>
      <c r="T118" s="72">
        <f>+S118*R118</f>
        <v>5.9953142002712865E-5</v>
      </c>
    </row>
    <row r="119" spans="1:20" x14ac:dyDescent="0.2">
      <c r="A119" s="91" t="s">
        <v>456</v>
      </c>
      <c r="B119" s="92" t="s">
        <v>73</v>
      </c>
      <c r="C119" s="91">
        <v>52709.017800000001</v>
      </c>
      <c r="D119" s="91" t="s">
        <v>90</v>
      </c>
      <c r="E119">
        <f>+(C119-C$7)/C$8</f>
        <v>24638.418242799522</v>
      </c>
      <c r="F119" s="57">
        <f>ROUND(2*E119,0)/2+H$19</f>
        <v>24639</v>
      </c>
      <c r="G119">
        <f>+C119-(C$7+F119*C$8)</f>
        <v>-0.79519196749606635</v>
      </c>
      <c r="K119">
        <f>G119</f>
        <v>-0.79519196749606635</v>
      </c>
      <c r="O119">
        <f ca="1">+C$11+C$12*F119</f>
        <v>-0.79807945311830364</v>
      </c>
      <c r="P119" s="70">
        <f>+D$11+D$12*F119+D$13*F119^2</f>
        <v>-0.80824930524723837</v>
      </c>
      <c r="Q119" s="71">
        <f>+C119-15018.5</f>
        <v>37690.517800000001</v>
      </c>
      <c r="R119" s="72">
        <f>+(P119-G119)^2</f>
        <v>1.7049406914818187E-4</v>
      </c>
    </row>
    <row r="120" spans="1:20" x14ac:dyDescent="0.2">
      <c r="A120" s="41" t="s">
        <v>76</v>
      </c>
      <c r="B120" s="42" t="s">
        <v>77</v>
      </c>
      <c r="C120" s="43">
        <v>52709.01784</v>
      </c>
      <c r="D120" s="38">
        <v>6.0000000000000002E-5</v>
      </c>
      <c r="E120" s="35">
        <f>+(C120-C$7)/C$8</f>
        <v>24638.418272063256</v>
      </c>
      <c r="F120" s="57">
        <f>ROUND(2*E120,0)/2+H$19</f>
        <v>24639</v>
      </c>
      <c r="G120">
        <f>+C120-(C$7+F120*C$8)</f>
        <v>-0.79515196749707684</v>
      </c>
      <c r="K120">
        <f>G120</f>
        <v>-0.79515196749707684</v>
      </c>
      <c r="O120">
        <f ca="1">+C$11+C$12*F120</f>
        <v>-0.79807945311830364</v>
      </c>
      <c r="P120" s="70">
        <f>+D$11+D$12*F120+D$13*F120^2</f>
        <v>-0.80824930524723837</v>
      </c>
      <c r="Q120" s="2">
        <f>+C120-15018.5</f>
        <v>37690.51784</v>
      </c>
      <c r="R120" s="72">
        <f>+(P120-G120)^2</f>
        <v>1.7154025614180631E-4</v>
      </c>
      <c r="S120" s="19">
        <v>1</v>
      </c>
      <c r="T120" s="72">
        <f>+S120*R120</f>
        <v>1.7154025614180631E-4</v>
      </c>
    </row>
    <row r="121" spans="1:20" x14ac:dyDescent="0.2">
      <c r="A121" s="44" t="s">
        <v>79</v>
      </c>
      <c r="B121" s="37" t="s">
        <v>73</v>
      </c>
      <c r="C121" s="36">
        <v>52723.366999999998</v>
      </c>
      <c r="D121" s="36">
        <v>6.0000000000000001E-3</v>
      </c>
      <c r="E121" s="35">
        <f>+(C121-C$7)/C$8</f>
        <v>24648.91602291086</v>
      </c>
      <c r="F121" s="57">
        <f>ROUND(2*E121,0)/2+H$19</f>
        <v>24649.5</v>
      </c>
      <c r="G121">
        <f>+C121-(C$7+F121*C$8)</f>
        <v>-0.79822628770489246</v>
      </c>
      <c r="I121">
        <f>G121</f>
        <v>-0.79822628770489246</v>
      </c>
      <c r="O121">
        <f ca="1">+C$11+C$12*F121</f>
        <v>-0.79811203074366577</v>
      </c>
      <c r="P121" s="70">
        <f>+D$11+D$12*F121+D$13*F121^2</f>
        <v>-0.8082554053948644</v>
      </c>
      <c r="Q121" s="2">
        <f>+C121-15018.5</f>
        <v>37704.866999999998</v>
      </c>
      <c r="R121" s="72">
        <f>+(P121-G121)^2</f>
        <v>1.0058320163930819E-4</v>
      </c>
      <c r="S121" s="19">
        <v>0.1</v>
      </c>
      <c r="T121" s="72">
        <f>+S121*R121</f>
        <v>1.0058320163930819E-5</v>
      </c>
    </row>
    <row r="122" spans="1:20" x14ac:dyDescent="0.2">
      <c r="A122" s="91" t="s">
        <v>425</v>
      </c>
      <c r="B122" s="92" t="s">
        <v>77</v>
      </c>
      <c r="C122" s="91">
        <v>53033.646099999998</v>
      </c>
      <c r="D122" s="91" t="s">
        <v>90</v>
      </c>
      <c r="E122">
        <f>+(C122-C$7)/C$8</f>
        <v>24875.914166705956</v>
      </c>
      <c r="F122" s="57">
        <f>ROUND(2*E122,0)/2+H$19</f>
        <v>24876.5</v>
      </c>
      <c r="G122">
        <f>+C122-(C$7+F122*C$8)</f>
        <v>-0.80076349606679287</v>
      </c>
      <c r="K122">
        <f>G122</f>
        <v>-0.80076349606679287</v>
      </c>
      <c r="O122">
        <f ca="1">+C$11+C$12*F122</f>
        <v>-0.79881632797768409</v>
      </c>
      <c r="P122" s="70">
        <f>+D$11+D$12*F122+D$13*F122^2</f>
        <v>-0.80831850233557778</v>
      </c>
      <c r="Q122" s="71">
        <f>+C122-15018.5</f>
        <v>38015.146099999998</v>
      </c>
      <c r="R122" s="72">
        <f>+(P122-G122)^2</f>
        <v>5.7078119721379347E-5</v>
      </c>
    </row>
    <row r="123" spans="1:20" x14ac:dyDescent="0.2">
      <c r="A123" s="45" t="s">
        <v>71</v>
      </c>
      <c r="B123" s="35"/>
      <c r="C123" s="36">
        <v>53048.682099999998</v>
      </c>
      <c r="D123" s="36">
        <v>1E-4</v>
      </c>
      <c r="E123" s="35">
        <f>+(C123-C$7)/C$8</f>
        <v>24886.91440516902</v>
      </c>
      <c r="F123" s="57">
        <f>ROUND(2*E123,0)/2+H$19</f>
        <v>24887.5</v>
      </c>
      <c r="G123">
        <f>+C123-(C$7+F123*C$8)</f>
        <v>-0.80043754580401583</v>
      </c>
      <c r="K123">
        <f>G123</f>
        <v>-0.80043754580401583</v>
      </c>
      <c r="O123">
        <f ca="1">+C$11+C$12*F123</f>
        <v>-0.79885045691853962</v>
      </c>
      <c r="P123" s="70">
        <f>+D$11+D$12*F123+D$13*F123^2</f>
        <v>-0.80831821980974972</v>
      </c>
      <c r="Q123" s="2">
        <f>+C123-15018.5</f>
        <v>38030.182099999998</v>
      </c>
      <c r="R123" s="72">
        <f>+(P123-G123)^2</f>
        <v>6.2105022784649834E-5</v>
      </c>
      <c r="S123" s="19">
        <v>1</v>
      </c>
      <c r="T123" s="72">
        <f>+S123*R123</f>
        <v>6.2105022784649834E-5</v>
      </c>
    </row>
    <row r="124" spans="1:20" x14ac:dyDescent="0.2">
      <c r="A124" s="91" t="s">
        <v>473</v>
      </c>
      <c r="B124" s="92" t="s">
        <v>77</v>
      </c>
      <c r="C124" s="91">
        <v>53111.557699999998</v>
      </c>
      <c r="D124" s="91" t="s">
        <v>90</v>
      </c>
      <c r="E124">
        <f>+(C124-C$7)/C$8</f>
        <v>24932.913779570979</v>
      </c>
      <c r="F124" s="57">
        <f>ROUND(2*E124,0)/2+H$19</f>
        <v>24933.5</v>
      </c>
      <c r="G124">
        <f>+C124-(C$7+F124*C$8)</f>
        <v>-0.80129266292351531</v>
      </c>
      <c r="K124">
        <f>G124</f>
        <v>-0.80129266292351531</v>
      </c>
      <c r="O124">
        <f ca="1">+C$11+C$12*F124</f>
        <v>-0.79899317794393543</v>
      </c>
      <c r="P124" s="70">
        <f>+D$11+D$12*F124+D$13*F124^2</f>
        <v>-0.80831369314800838</v>
      </c>
      <c r="Q124" s="71">
        <f>+C124-15018.5</f>
        <v>38093.057699999998</v>
      </c>
      <c r="R124" s="72">
        <f>+(P124-G124)^2</f>
        <v>4.929486541324527E-5</v>
      </c>
    </row>
    <row r="125" spans="1:20" x14ac:dyDescent="0.2">
      <c r="A125" s="46" t="s">
        <v>87</v>
      </c>
      <c r="B125" s="42" t="s">
        <v>77</v>
      </c>
      <c r="C125" s="43">
        <v>53112.232000000004</v>
      </c>
      <c r="D125" s="43">
        <v>1E-3</v>
      </c>
      <c r="E125" s="35">
        <f>+(C125-C$7)/C$8</f>
        <v>24933.407093005113</v>
      </c>
      <c r="F125" s="57">
        <f>ROUND(2*E125,0)/2+H$19</f>
        <v>24934</v>
      </c>
      <c r="G125">
        <f>+C125-(C$7+F125*C$8)</f>
        <v>-0.81043239244900178</v>
      </c>
      <c r="K125">
        <f>G125</f>
        <v>-0.81043239244900178</v>
      </c>
      <c r="O125">
        <f ca="1">+C$11+C$12*F125</f>
        <v>-0.79899472925942883</v>
      </c>
      <c r="P125" s="70">
        <f>+D$11+D$12*F125+D$13*F125^2</f>
        <v>-0.80831361428243653</v>
      </c>
      <c r="Q125" s="2">
        <f>+C125-15018.5</f>
        <v>38093.732000000004</v>
      </c>
      <c r="R125" s="72">
        <f>+(P125-G125)^2</f>
        <v>4.4892209191136002E-6</v>
      </c>
      <c r="S125" s="19">
        <v>1</v>
      </c>
      <c r="T125" s="72">
        <f>+S125*R125</f>
        <v>4.4892209191136002E-6</v>
      </c>
    </row>
    <row r="126" spans="1:20" x14ac:dyDescent="0.2">
      <c r="A126" s="46" t="s">
        <v>87</v>
      </c>
      <c r="B126" s="42" t="s">
        <v>73</v>
      </c>
      <c r="C126" s="43">
        <v>53112.927000000003</v>
      </c>
      <c r="D126" s="43">
        <v>2E-3</v>
      </c>
      <c r="E126" s="35">
        <f>+(C126-C$7)/C$8</f>
        <v>24933.915550422771</v>
      </c>
      <c r="F126" s="57">
        <f>ROUND(2*E126,0)/2+H$19</f>
        <v>24934.5</v>
      </c>
      <c r="G126">
        <f>+C126-(C$7+F126*C$8)</f>
        <v>-0.79887212198082125</v>
      </c>
      <c r="K126">
        <f>G126</f>
        <v>-0.79887212198082125</v>
      </c>
      <c r="O126">
        <f ca="1">+C$11+C$12*F126</f>
        <v>-0.79899628057492234</v>
      </c>
      <c r="P126" s="70">
        <f>+D$11+D$12*F126+D$13*F126^2</f>
        <v>-0.80831353477895662</v>
      </c>
      <c r="Q126" s="2">
        <f>+C126-15018.5</f>
        <v>38094.427000000003</v>
      </c>
      <c r="R126" s="72">
        <f>+(P126-G126)^2</f>
        <v>8.9140275624794422E-5</v>
      </c>
      <c r="S126" s="19">
        <v>1</v>
      </c>
      <c r="T126" s="72">
        <f>+S126*R126</f>
        <v>8.9140275624794422E-5</v>
      </c>
    </row>
    <row r="127" spans="1:20" x14ac:dyDescent="0.2">
      <c r="A127" s="91" t="s">
        <v>473</v>
      </c>
      <c r="B127" s="92" t="s">
        <v>73</v>
      </c>
      <c r="C127" s="91">
        <v>53113.618600000002</v>
      </c>
      <c r="D127" s="91" t="s">
        <v>90</v>
      </c>
      <c r="E127">
        <f>+(C127-C$7)/C$8</f>
        <v>24934.421520422835</v>
      </c>
      <c r="F127" s="57">
        <f>ROUND(2*E127,0)/2+H$19</f>
        <v>24935</v>
      </c>
      <c r="G127">
        <f>+C127-(C$7+F127*C$8)</f>
        <v>-0.79071185151406098</v>
      </c>
      <c r="K127">
        <f>G127</f>
        <v>-0.79071185151406098</v>
      </c>
      <c r="O127">
        <f ca="1">+C$11+C$12*F127</f>
        <v>-0.79899783189041573</v>
      </c>
      <c r="P127" s="70">
        <f>+D$11+D$12*F127+D$13*F127^2</f>
        <v>-0.80831345463756854</v>
      </c>
      <c r="Q127" s="71">
        <f>+C127-15018.5</f>
        <v>38095.118600000002</v>
      </c>
      <c r="R127" s="72">
        <f>+(P127-G127)^2</f>
        <v>3.0981643251747103E-4</v>
      </c>
    </row>
    <row r="128" spans="1:20" x14ac:dyDescent="0.2">
      <c r="A128" s="47" t="s">
        <v>80</v>
      </c>
      <c r="B128" s="48"/>
      <c r="C128" s="39">
        <v>53670.608699999997</v>
      </c>
      <c r="D128" s="39">
        <v>1.1000000000000001E-3</v>
      </c>
      <c r="E128" s="74">
        <f>+(C128-C$7)/C$8</f>
        <v>25341.911805176929</v>
      </c>
      <c r="F128" s="57">
        <f>ROUND(2*E128,0)/2+H$19</f>
        <v>25342.5</v>
      </c>
      <c r="G128" s="76">
        <f>+C128-(C$7+F128*C$8)</f>
        <v>-0.80399142157693859</v>
      </c>
      <c r="H128" s="76"/>
      <c r="J128">
        <f>G128</f>
        <v>-0.80399142157693859</v>
      </c>
      <c r="O128">
        <f ca="1">+C$11+C$12*F128</f>
        <v>-0.80026215401756329</v>
      </c>
      <c r="P128" s="70">
        <f>+D$11+D$12*F128+D$13*F128^2</f>
        <v>-0.80803602220360926</v>
      </c>
      <c r="Q128" s="2">
        <f>+C128-15018.5</f>
        <v>38652.108699999997</v>
      </c>
      <c r="R128" s="72">
        <f>+(P128-G128)^2</f>
        <v>1.6358794229264768E-5</v>
      </c>
      <c r="S128" s="19">
        <v>1</v>
      </c>
      <c r="T128" s="72">
        <f>+S128*R128</f>
        <v>1.6358794229264768E-5</v>
      </c>
    </row>
    <row r="129" spans="1:32" x14ac:dyDescent="0.2">
      <c r="A129" s="91" t="s">
        <v>493</v>
      </c>
      <c r="B129" s="92" t="s">
        <v>77</v>
      </c>
      <c r="C129" s="91">
        <v>53764.923000000003</v>
      </c>
      <c r="D129" s="91" t="s">
        <v>90</v>
      </c>
      <c r="E129">
        <f>+(C129-C$7)/C$8</f>
        <v>25410.911525213942</v>
      </c>
      <c r="F129" s="57">
        <f>ROUND(2*E129,0)/2+H$19</f>
        <v>25411.5</v>
      </c>
      <c r="G129">
        <f>+C129-(C$7+F129*C$8)</f>
        <v>-0.80437409724254394</v>
      </c>
      <c r="K129">
        <f>G129</f>
        <v>-0.80437409724254394</v>
      </c>
      <c r="O129">
        <f ca="1">+C$11+C$12*F129</f>
        <v>-0.80047623555565695</v>
      </c>
      <c r="P129" s="70">
        <f>+D$11+D$12*F129+D$13*F129^2</f>
        <v>-0.80794709899099226</v>
      </c>
      <c r="Q129" s="71">
        <f>+C129-15018.5</f>
        <v>38746.423000000003</v>
      </c>
      <c r="R129" s="72">
        <f>+(P129-G129)^2</f>
        <v>1.2766341494414777E-5</v>
      </c>
    </row>
    <row r="130" spans="1:32" x14ac:dyDescent="0.2">
      <c r="A130" s="47" t="s">
        <v>80</v>
      </c>
      <c r="B130" s="48"/>
      <c r="C130" s="39">
        <v>53766.290500000003</v>
      </c>
      <c r="D130" s="39">
        <v>2.0000000000000001E-4</v>
      </c>
      <c r="E130" s="74">
        <f>+(C130-C$7)/C$8</f>
        <v>25411.911979197594</v>
      </c>
      <c r="F130" s="57">
        <f>ROUND(2*E130,0)/2+H$19</f>
        <v>25412.5</v>
      </c>
      <c r="G130" s="76">
        <f>+C130-(C$7+F130*C$8)</f>
        <v>-0.80375355630530976</v>
      </c>
      <c r="H130" s="76"/>
      <c r="J130">
        <f>G130</f>
        <v>-0.80375355630530976</v>
      </c>
      <c r="O130">
        <f ca="1">+C$11+C$12*F130</f>
        <v>-0.80047933818664385</v>
      </c>
      <c r="P130" s="70">
        <f>+D$11+D$12*F130+D$13*F130^2</f>
        <v>-0.80794572094164585</v>
      </c>
      <c r="Q130" s="2">
        <f>+C130-15018.5</f>
        <v>38747.790500000003</v>
      </c>
      <c r="R130" s="72">
        <f>+(P130-G130)^2</f>
        <v>1.7574244338146929E-5</v>
      </c>
      <c r="S130" s="19">
        <v>1</v>
      </c>
      <c r="T130" s="72">
        <f>+S130*R130</f>
        <v>1.7574244338146929E-5</v>
      </c>
    </row>
    <row r="131" spans="1:32" x14ac:dyDescent="0.2">
      <c r="A131" s="91" t="s">
        <v>425</v>
      </c>
      <c r="B131" s="92" t="s">
        <v>77</v>
      </c>
      <c r="C131" s="91">
        <v>54117.577100000002</v>
      </c>
      <c r="D131" s="91" t="s">
        <v>90</v>
      </c>
      <c r="E131">
        <f>+(C131-C$7)/C$8</f>
        <v>25668.910939617719</v>
      </c>
      <c r="F131" s="57">
        <f>ROUND(2*E131,0)/2+H$19</f>
        <v>25669.5</v>
      </c>
      <c r="G131">
        <f>+C131-(C$7+F131*C$8)</f>
        <v>-0.80517453669017414</v>
      </c>
      <c r="K131">
        <f>G131</f>
        <v>-0.80517453669017414</v>
      </c>
      <c r="O131">
        <f ca="1">+C$11+C$12*F131</f>
        <v>-0.80127671435026815</v>
      </c>
      <c r="P131" s="70">
        <f>+D$11+D$12*F131+D$13*F131^2</f>
        <v>-0.80750696799015709</v>
      </c>
      <c r="Q131" s="71">
        <f>+C131-15018.5</f>
        <v>39099.077100000002</v>
      </c>
      <c r="R131" s="72">
        <f>+(P131-G131)^2</f>
        <v>5.440235769140159E-6</v>
      </c>
    </row>
    <row r="132" spans="1:32" x14ac:dyDescent="0.2">
      <c r="A132" s="91" t="s">
        <v>425</v>
      </c>
      <c r="B132" s="92" t="s">
        <v>77</v>
      </c>
      <c r="C132" s="91">
        <v>54162.684999999998</v>
      </c>
      <c r="D132" s="91" t="s">
        <v>90</v>
      </c>
      <c r="E132">
        <f>+(C132-C$7)/C$8</f>
        <v>25701.911581847544</v>
      </c>
      <c r="F132" s="57">
        <f>ROUND(2*E132,0)/2+H$19</f>
        <v>25702.5</v>
      </c>
      <c r="G132">
        <f>+C132-(C$7+F132*C$8)</f>
        <v>-0.80429668593569659</v>
      </c>
      <c r="K132">
        <f>G132</f>
        <v>-0.80429668593569659</v>
      </c>
      <c r="O132">
        <f ca="1">+C$11+C$12*F132</f>
        <v>-0.80137910117283473</v>
      </c>
      <c r="P132" s="70">
        <f>+D$11+D$12*F132+D$13*F132^2</f>
        <v>-0.80743842050142622</v>
      </c>
      <c r="Q132" s="71">
        <f>+C132-15018.5</f>
        <v>39144.184999999998</v>
      </c>
      <c r="R132" s="72">
        <f>+(P132-G132)^2</f>
        <v>9.8704960815003909E-6</v>
      </c>
    </row>
    <row r="133" spans="1:32" x14ac:dyDescent="0.2">
      <c r="A133" s="91" t="s">
        <v>513</v>
      </c>
      <c r="B133" s="92" t="s">
        <v>77</v>
      </c>
      <c r="C133" s="91">
        <v>54474.332000000002</v>
      </c>
      <c r="D133" s="91" t="s">
        <v>90</v>
      </c>
      <c r="E133">
        <f>+(C133-C$7)/C$8</f>
        <v>25929.910472263666</v>
      </c>
      <c r="F133" s="57">
        <f>ROUND(2*E133,0)/2+H$19</f>
        <v>25930.5</v>
      </c>
      <c r="G133">
        <f>+C133-(C$7+F133*C$8)</f>
        <v>-0.80581335334136384</v>
      </c>
      <c r="K133">
        <f>G133</f>
        <v>-0.80581335334136384</v>
      </c>
      <c r="O133">
        <f ca="1">+C$11+C$12*F133</f>
        <v>-0.80208650103783996</v>
      </c>
      <c r="P133" s="70">
        <f>+D$11+D$12*F133+D$13*F133^2</f>
        <v>-0.80688889839930433</v>
      </c>
      <c r="Q133" s="71">
        <f>+C133-15018.5</f>
        <v>39455.832000000002</v>
      </c>
      <c r="R133" s="72">
        <f>+(P133-G133)^2</f>
        <v>1.1567971716602267E-6</v>
      </c>
    </row>
    <row r="134" spans="1:32" x14ac:dyDescent="0.2">
      <c r="A134" s="39" t="s">
        <v>92</v>
      </c>
      <c r="B134" s="40" t="s">
        <v>90</v>
      </c>
      <c r="C134" s="39">
        <v>54474.332069999997</v>
      </c>
      <c r="D134" s="39" t="s">
        <v>73</v>
      </c>
      <c r="E134" s="74">
        <f>+(C134-C$7)/C$8</f>
        <v>25929.910523475202</v>
      </c>
      <c r="F134" s="57">
        <f>ROUND(2*E134,0)/2+H$19</f>
        <v>25930.5</v>
      </c>
      <c r="G134" s="76">
        <f>+C134-(C$7+F134*C$8)</f>
        <v>-0.80574335334677016</v>
      </c>
      <c r="H134" s="76"/>
      <c r="K134">
        <f>G134</f>
        <v>-0.80574335334677016</v>
      </c>
      <c r="O134">
        <f ca="1">+C$11+C$12*F134</f>
        <v>-0.80208650103783996</v>
      </c>
      <c r="P134" s="70">
        <f>+D$11+D$12*F134+D$13*F134^2</f>
        <v>-0.80688889839930433</v>
      </c>
      <c r="Q134" s="2">
        <f>+C134-15018.5</f>
        <v>39455.832069999997</v>
      </c>
      <c r="R134" s="72">
        <f>+(P134-G134)^2</f>
        <v>1.3122734673855126E-6</v>
      </c>
      <c r="S134" s="19">
        <v>1</v>
      </c>
      <c r="T134" s="72">
        <f>+S134*R134</f>
        <v>1.3122734673855126E-6</v>
      </c>
    </row>
    <row r="135" spans="1:32" x14ac:dyDescent="0.2">
      <c r="A135" s="47" t="s">
        <v>100</v>
      </c>
      <c r="B135" s="40" t="s">
        <v>73</v>
      </c>
      <c r="C135" s="39">
        <v>54516.703999999998</v>
      </c>
      <c r="D135" s="39">
        <v>2.0000000000000001E-4</v>
      </c>
      <c r="E135" s="74">
        <f>+(C135-C$7)/C$8</f>
        <v>25960.909548092117</v>
      </c>
      <c r="F135" s="57">
        <f>ROUND(2*E135,0)/2+H$19</f>
        <v>25961.5</v>
      </c>
      <c r="G135" s="76">
        <f>+C135-(C$7+F135*C$8)</f>
        <v>-0.8070765844458947</v>
      </c>
      <c r="H135" s="76"/>
      <c r="K135">
        <f>G135</f>
        <v>-0.8070765844458947</v>
      </c>
      <c r="O135">
        <f ca="1">+C$11+C$12*F135</f>
        <v>-0.80218268259843273</v>
      </c>
      <c r="P135" s="70">
        <f>+D$11+D$12*F135+D$13*F135^2</f>
        <v>-0.80680393914656146</v>
      </c>
      <c r="Q135" s="2">
        <f>+C135-15018.5</f>
        <v>39498.203999999998</v>
      </c>
      <c r="R135" s="72">
        <f>+(P135-G135)^2</f>
        <v>7.4335459248512407E-8</v>
      </c>
      <c r="S135" s="19">
        <v>1</v>
      </c>
      <c r="T135" s="72">
        <f>+S135*R135</f>
        <v>7.4335459248512407E-8</v>
      </c>
    </row>
    <row r="136" spans="1:32" x14ac:dyDescent="0.2">
      <c r="A136" s="47" t="s">
        <v>103</v>
      </c>
      <c r="B136" s="40" t="s">
        <v>73</v>
      </c>
      <c r="C136" s="39">
        <v>54792.819000000003</v>
      </c>
      <c r="D136" s="39">
        <v>1E-4</v>
      </c>
      <c r="E136" s="74">
        <f>+(C136-C$7)/C$8</f>
        <v>26162.913461581567</v>
      </c>
      <c r="F136" s="57">
        <f>ROUND(2*E136,0)/2+H$19</f>
        <v>26163.5</v>
      </c>
      <c r="G136" s="76">
        <f>+C136-(C$7+F136*C$8)</f>
        <v>-0.80172731610946357</v>
      </c>
      <c r="H136" s="76"/>
      <c r="K136">
        <f>G136</f>
        <v>-0.80172731610946357</v>
      </c>
      <c r="O136">
        <f ca="1">+C$11+C$12*F136</f>
        <v>-0.8028094140577795</v>
      </c>
      <c r="P136" s="70">
        <f>+D$11+D$12*F136+D$13*F136^2</f>
        <v>-0.80619028612757027</v>
      </c>
      <c r="Q136" s="2">
        <f>+C136-15018.5</f>
        <v>39774.319000000003</v>
      </c>
      <c r="R136" s="72">
        <f>+(P136-G136)^2</f>
        <v>1.991810138251926E-5</v>
      </c>
      <c r="S136" s="19">
        <v>1</v>
      </c>
      <c r="T136" s="72">
        <f>+S136*R136</f>
        <v>1.991810138251926E-5</v>
      </c>
      <c r="AA136" t="s">
        <v>59</v>
      </c>
      <c r="AB136">
        <v>51</v>
      </c>
      <c r="AD136" t="s">
        <v>60</v>
      </c>
      <c r="AF136" t="s">
        <v>42</v>
      </c>
    </row>
    <row r="137" spans="1:32" x14ac:dyDescent="0.2">
      <c r="A137" s="49" t="s">
        <v>97</v>
      </c>
      <c r="B137" s="50" t="s">
        <v>77</v>
      </c>
      <c r="C137" s="49">
        <v>54830.416700000002</v>
      </c>
      <c r="D137" s="49">
        <v>2.3999999999999998E-3</v>
      </c>
      <c r="E137" s="74">
        <f>+(C137-C$7)/C$8</f>
        <v>26190.419691008443</v>
      </c>
      <c r="F137" s="57">
        <f>ROUND(2*E137,0)/2+H$19</f>
        <v>26191</v>
      </c>
      <c r="G137" s="76">
        <f>+C137-(C$7+F137*C$8)</f>
        <v>-0.79321244046150241</v>
      </c>
      <c r="H137" s="76"/>
      <c r="J137">
        <f>G137</f>
        <v>-0.79321244046150241</v>
      </c>
      <c r="O137">
        <f ca="1">+C$11+C$12*F137</f>
        <v>-0.80289473640991826</v>
      </c>
      <c r="P137" s="70">
        <f>+D$11+D$12*F137+D$13*F137^2</f>
        <v>-0.80609869226113207</v>
      </c>
      <c r="Q137" s="2">
        <f>+C137-15018.5</f>
        <v>39811.916700000002</v>
      </c>
      <c r="R137" s="72">
        <f>+(P137-G137)^2</f>
        <v>1.6605548544345854E-4</v>
      </c>
      <c r="S137" s="19">
        <v>1</v>
      </c>
      <c r="T137" s="72">
        <f>+S137*R137</f>
        <v>1.6605548544345854E-4</v>
      </c>
      <c r="AA137" t="s">
        <v>59</v>
      </c>
      <c r="AB137">
        <v>12</v>
      </c>
      <c r="AD137" t="s">
        <v>62</v>
      </c>
      <c r="AF137" t="s">
        <v>42</v>
      </c>
    </row>
    <row r="138" spans="1:32" x14ac:dyDescent="0.2">
      <c r="A138" s="39" t="s">
        <v>88</v>
      </c>
      <c r="B138" s="40" t="s">
        <v>73</v>
      </c>
      <c r="C138" s="39">
        <v>54881.6613</v>
      </c>
      <c r="D138" s="39">
        <v>5.9999999999999995E-4</v>
      </c>
      <c r="E138" s="74">
        <f>+(C138-C$7)/C$8</f>
        <v>26227.909902497144</v>
      </c>
      <c r="F138" s="57">
        <f>ROUND(2*E138,0)/2+H$19</f>
        <v>26228.5</v>
      </c>
      <c r="G138" s="76">
        <f>+C138-(C$7+F138*C$8)</f>
        <v>-0.80659215550258523</v>
      </c>
      <c r="H138" s="76"/>
      <c r="K138">
        <f>G138</f>
        <v>-0.80659215550258523</v>
      </c>
      <c r="O138">
        <f ca="1">+C$11+C$12*F138</f>
        <v>-0.80301108507192576</v>
      </c>
      <c r="P138" s="70">
        <f>+D$11+D$12*F138+D$13*F138^2</f>
        <v>-0.80597068173216435</v>
      </c>
      <c r="Q138" s="2">
        <f>+C138-15018.5</f>
        <v>39863.1613</v>
      </c>
      <c r="R138" s="72">
        <f>+(P138-G138)^2</f>
        <v>3.8622964732114124E-7</v>
      </c>
      <c r="S138" s="19">
        <v>1</v>
      </c>
      <c r="T138" s="72">
        <f>+S138*R138</f>
        <v>3.8622964732114124E-7</v>
      </c>
    </row>
    <row r="139" spans="1:32" x14ac:dyDescent="0.2">
      <c r="A139" s="47" t="s">
        <v>104</v>
      </c>
      <c r="B139" s="40" t="s">
        <v>73</v>
      </c>
      <c r="C139" s="39">
        <v>55146.839399999997</v>
      </c>
      <c r="D139" s="39">
        <v>2.0000000000000001E-4</v>
      </c>
      <c r="E139" s="74">
        <f>+(C139-C$7)/C$8</f>
        <v>26421.912452056906</v>
      </c>
      <c r="F139" s="57">
        <f>ROUND(2*E139,0)/2+H$19</f>
        <v>26422.5</v>
      </c>
      <c r="G139" s="76">
        <f>+C139-(C$7+F139*C$8)</f>
        <v>-0.80310721462592483</v>
      </c>
      <c r="H139" s="76"/>
      <c r="K139">
        <f>G139</f>
        <v>-0.80310721462592483</v>
      </c>
      <c r="O139">
        <f ca="1">+C$11+C$12*F139</f>
        <v>-0.8036129954833775</v>
      </c>
      <c r="P139" s="70">
        <f>+D$11+D$12*F139+D$13*F139^2</f>
        <v>-0.80525114241393325</v>
      </c>
      <c r="Q139" s="2">
        <f>+C139-15018.5</f>
        <v>40128.339399999997</v>
      </c>
      <c r="R139" s="72">
        <f>+(P139-G139)^2</f>
        <v>4.5964263601947037E-6</v>
      </c>
      <c r="S139" s="19">
        <v>1</v>
      </c>
      <c r="T139" s="72">
        <f>+S139*R139</f>
        <v>4.5964263601947037E-6</v>
      </c>
    </row>
    <row r="140" spans="1:32" x14ac:dyDescent="0.2">
      <c r="A140" s="91" t="s">
        <v>545</v>
      </c>
      <c r="B140" s="92" t="s">
        <v>77</v>
      </c>
      <c r="C140" s="91">
        <v>55196.046900000001</v>
      </c>
      <c r="D140" s="91" t="s">
        <v>90</v>
      </c>
      <c r="E140">
        <f>+(C140-C$7)/C$8</f>
        <v>26457.912334616827</v>
      </c>
      <c r="F140" s="57">
        <f>ROUND(2*E140,0)/2+H$19</f>
        <v>26458.5</v>
      </c>
      <c r="G140">
        <f>+C140-(C$7+F140*C$8)</f>
        <v>-0.8032677410665201</v>
      </c>
      <c r="K140">
        <f>G140</f>
        <v>-0.8032677410665201</v>
      </c>
      <c r="O140">
        <f ca="1">+C$11+C$12*F140</f>
        <v>-0.80372469019890469</v>
      </c>
      <c r="P140" s="70">
        <f>+D$11+D$12*F140+D$13*F140^2</f>
        <v>-0.80510705589564924</v>
      </c>
      <c r="Q140" s="71">
        <f>+C140-15018.5</f>
        <v>40177.546900000001</v>
      </c>
      <c r="R140" s="72">
        <f>+(P140-G140)^2</f>
        <v>3.3830790406543394E-6</v>
      </c>
    </row>
    <row r="141" spans="1:32" x14ac:dyDescent="0.2">
      <c r="A141" s="47" t="s">
        <v>101</v>
      </c>
      <c r="B141" s="40" t="s">
        <v>73</v>
      </c>
      <c r="C141" s="39">
        <v>55261.659200000002</v>
      </c>
      <c r="D141" s="39">
        <v>1E-4</v>
      </c>
      <c r="E141" s="74">
        <f>+(C141-C$7)/C$8</f>
        <v>26505.913860694895</v>
      </c>
      <c r="F141" s="57">
        <f>ROUND(2*E141,0)/2+H$19</f>
        <v>26506.5</v>
      </c>
      <c r="G141" s="76">
        <f>+C141-(C$7+F141*C$8)</f>
        <v>-0.80118177631084109</v>
      </c>
      <c r="H141" s="76"/>
      <c r="K141">
        <f>G141</f>
        <v>-0.80118177631084109</v>
      </c>
      <c r="O141">
        <f ca="1">+C$11+C$12*F141</f>
        <v>-0.8038736164862742</v>
      </c>
      <c r="P141" s="70">
        <f>+D$11+D$12*F141+D$13*F141^2</f>
        <v>-0.80490979644698746</v>
      </c>
      <c r="Q141" s="2">
        <f>+C141-15018.5</f>
        <v>40243.159200000002</v>
      </c>
      <c r="R141" s="72">
        <f>+(P141-G141)^2</f>
        <v>1.3898134135512803E-5</v>
      </c>
      <c r="S141" s="19">
        <v>1</v>
      </c>
      <c r="T141" s="72">
        <f>+S141*R141</f>
        <v>1.3898134135512803E-5</v>
      </c>
    </row>
    <row r="142" spans="1:32" x14ac:dyDescent="0.2">
      <c r="A142" s="51" t="s">
        <v>96</v>
      </c>
      <c r="B142" s="48" t="s">
        <v>73</v>
      </c>
      <c r="C142" s="52">
        <v>55261.659399999997</v>
      </c>
      <c r="D142" s="52">
        <v>1E-4</v>
      </c>
      <c r="E142" s="74">
        <f>+(C142-C$7)/C$8</f>
        <v>26505.914007013573</v>
      </c>
      <c r="F142" s="57">
        <f>ROUND(2*E142,0)/2+H$19</f>
        <v>26506.5</v>
      </c>
      <c r="G142" s="76">
        <f>+C142-(C$7+F142*C$8)</f>
        <v>-0.80098177631589351</v>
      </c>
      <c r="H142" s="76"/>
      <c r="K142">
        <f>G142</f>
        <v>-0.80098177631589351</v>
      </c>
      <c r="O142">
        <f ca="1">+C$11+C$12*F142</f>
        <v>-0.8038736164862742</v>
      </c>
      <c r="P142" s="70">
        <f>+D$11+D$12*F142+D$13*F142^2</f>
        <v>-0.80490979644698746</v>
      </c>
      <c r="Q142" s="2">
        <f>+C142-15018.5</f>
        <v>40243.159399999997</v>
      </c>
      <c r="R142" s="72">
        <f>+(P142-G142)^2</f>
        <v>1.5429342150279298E-5</v>
      </c>
      <c r="S142" s="19">
        <v>1</v>
      </c>
      <c r="T142" s="72">
        <f>+S142*R142</f>
        <v>1.5429342150279298E-5</v>
      </c>
    </row>
    <row r="143" spans="1:32" x14ac:dyDescent="0.2">
      <c r="A143" s="39" t="s">
        <v>105</v>
      </c>
      <c r="B143" s="40" t="s">
        <v>77</v>
      </c>
      <c r="C143" s="39">
        <v>55559.633600000001</v>
      </c>
      <c r="D143" s="39">
        <v>4.0000000000000002E-4</v>
      </c>
      <c r="E143" s="74">
        <f>+(C143-C$7)/C$8</f>
        <v>26723.909967098632</v>
      </c>
      <c r="F143" s="57">
        <f>ROUND(2*E143,0)/2+H$19</f>
        <v>26724.5</v>
      </c>
      <c r="G143" s="76">
        <f>+C143-(C$7+F143*C$8)</f>
        <v>-0.80650385304761585</v>
      </c>
      <c r="H143" s="76"/>
      <c r="K143">
        <f>G143</f>
        <v>-0.80650385304761585</v>
      </c>
      <c r="O143">
        <f ca="1">+C$11+C$12*F143</f>
        <v>-0.80454999004141081</v>
      </c>
      <c r="P143" s="70">
        <f>+D$11+D$12*F143+D$13*F143^2</f>
        <v>-0.80393992775406231</v>
      </c>
      <c r="Q143" s="2">
        <f>+C143-15018.5</f>
        <v>40541.133600000001</v>
      </c>
      <c r="R143" s="72">
        <f>+(P143-G143)^2</f>
        <v>6.5737129109235919E-6</v>
      </c>
      <c r="S143" s="19">
        <v>1</v>
      </c>
      <c r="T143" s="72">
        <f>+S143*R143</f>
        <v>6.5737129109235919E-6</v>
      </c>
    </row>
    <row r="144" spans="1:32" x14ac:dyDescent="0.2">
      <c r="A144" s="39" t="s">
        <v>105</v>
      </c>
      <c r="B144" s="40" t="s">
        <v>77</v>
      </c>
      <c r="C144" s="39">
        <v>55574.667399999998</v>
      </c>
      <c r="D144" s="39">
        <v>2.0000000000000001E-4</v>
      </c>
      <c r="E144" s="74">
        <f>+(C144-C$7)/C$8</f>
        <v>26734.908596056197</v>
      </c>
      <c r="F144" s="57">
        <f>ROUND(2*E144,0)/2+H$19</f>
        <v>26735.5</v>
      </c>
      <c r="G144" s="76">
        <f>+C144-(C$7+F144*C$8)</f>
        <v>-0.80837790280202171</v>
      </c>
      <c r="H144" s="76"/>
      <c r="K144">
        <f>G144</f>
        <v>-0.80837790280202171</v>
      </c>
      <c r="O144">
        <f ca="1">+C$11+C$12*F144</f>
        <v>-0.80458411898226634</v>
      </c>
      <c r="P144" s="70">
        <f>+D$11+D$12*F144+D$13*F144^2</f>
        <v>-0.80388777564449287</v>
      </c>
      <c r="Q144" s="2">
        <f>+C144-15018.5</f>
        <v>40556.167399999998</v>
      </c>
      <c r="R144" s="72">
        <f>+(P144-G144)^2</f>
        <v>2.0161241890777965E-5</v>
      </c>
      <c r="S144" s="19">
        <v>1</v>
      </c>
      <c r="T144" s="72">
        <f>+S144*R144</f>
        <v>2.0161241890777965E-5</v>
      </c>
    </row>
    <row r="145" spans="1:20" x14ac:dyDescent="0.2">
      <c r="A145" s="39" t="s">
        <v>105</v>
      </c>
      <c r="B145" s="40" t="s">
        <v>77</v>
      </c>
      <c r="C145" s="39">
        <v>55585.6037</v>
      </c>
      <c r="D145" s="39">
        <v>2.9999999999999997E-4</v>
      </c>
      <c r="E145" s="74">
        <f>+(C145-C$7)/C$8</f>
        <v>26742.909521029833</v>
      </c>
      <c r="F145" s="57">
        <f>ROUND(2*E145,0)/2+H$19</f>
        <v>26743.5</v>
      </c>
      <c r="G145" s="76">
        <f>+C145-(C$7+F145*C$8)</f>
        <v>-0.80711357533436967</v>
      </c>
      <c r="H145" s="76"/>
      <c r="K145">
        <f>G145</f>
        <v>-0.80711357533436967</v>
      </c>
      <c r="O145">
        <f ca="1">+C$11+C$12*F145</f>
        <v>-0.80460894003016126</v>
      </c>
      <c r="P145" s="70">
        <f>+D$11+D$12*F145+D$13*F145^2</f>
        <v>-0.80384965291346977</v>
      </c>
      <c r="Q145" s="2">
        <f>+C145-15018.5</f>
        <v>40567.1037</v>
      </c>
      <c r="R145" s="72">
        <f>+(P145-G145)^2</f>
        <v>1.0653189569653069E-5</v>
      </c>
      <c r="S145" s="19">
        <v>1</v>
      </c>
      <c r="T145" s="72">
        <f>+S145*R145</f>
        <v>1.0653189569653069E-5</v>
      </c>
    </row>
    <row r="146" spans="1:20" x14ac:dyDescent="0.2">
      <c r="A146" s="49" t="s">
        <v>98</v>
      </c>
      <c r="B146" s="50" t="s">
        <v>73</v>
      </c>
      <c r="C146" s="49">
        <v>55600.637900000002</v>
      </c>
      <c r="D146" s="49">
        <v>4.0000000000000002E-4</v>
      </c>
      <c r="E146" s="74">
        <f>+(C146-C$7)/C$8</f>
        <v>26753.908442624754</v>
      </c>
      <c r="F146" s="57">
        <f>ROUND(2*E146,0)/2+H$19</f>
        <v>26754.5</v>
      </c>
      <c r="G146" s="76">
        <f>+C146-(C$7+F146*C$8)</f>
        <v>-0.80858762508432847</v>
      </c>
      <c r="H146" s="76"/>
      <c r="K146">
        <f>G146</f>
        <v>-0.80858762508432847</v>
      </c>
      <c r="O146">
        <f ca="1">+C$11+C$12*F146</f>
        <v>-0.80464306897101678</v>
      </c>
      <c r="P146" s="70">
        <f>+D$11+D$12*F146+D$13*F146^2</f>
        <v>-0.80379696751272556</v>
      </c>
      <c r="Q146" s="2">
        <f>+C146-15018.5</f>
        <v>40582.137900000002</v>
      </c>
      <c r="R146" s="72">
        <f>+(P146-G146)^2</f>
        <v>2.2950399968356268E-5</v>
      </c>
      <c r="S146" s="19">
        <v>1</v>
      </c>
      <c r="T146" s="72">
        <f>+S146*R146</f>
        <v>2.2950399968356268E-5</v>
      </c>
    </row>
    <row r="147" spans="1:20" x14ac:dyDescent="0.2">
      <c r="A147" s="39" t="s">
        <v>105</v>
      </c>
      <c r="B147" s="40" t="s">
        <v>77</v>
      </c>
      <c r="C147" s="39">
        <v>55611.574500000002</v>
      </c>
      <c r="D147" s="39">
        <v>2.9999999999999997E-4</v>
      </c>
      <c r="E147" s="74">
        <f>+(C147-C$7)/C$8</f>
        <v>26761.90958707641</v>
      </c>
      <c r="F147" s="57">
        <f>ROUND(2*E147,0)/2+H$19</f>
        <v>26762.5</v>
      </c>
      <c r="G147" s="76">
        <f>+C147-(C$7+F147*C$8)</f>
        <v>-0.80702329761697911</v>
      </c>
      <c r="H147" s="76"/>
      <c r="K147">
        <f>G147</f>
        <v>-0.80702329761697911</v>
      </c>
      <c r="O147">
        <f ca="1">+C$11+C$12*F147</f>
        <v>-0.8046678900189117</v>
      </c>
      <c r="P147" s="70">
        <f>+D$11+D$12*F147+D$13*F147^2</f>
        <v>-0.80375845693357528</v>
      </c>
      <c r="Q147" s="2">
        <f>+C147-15018.5</f>
        <v>40593.074500000002</v>
      </c>
      <c r="R147" s="72">
        <f>+(P147-G147)^2</f>
        <v>1.0659184688008753E-5</v>
      </c>
      <c r="S147" s="19">
        <v>1</v>
      </c>
      <c r="T147" s="72">
        <f>+S147*R147</f>
        <v>1.0659184688008753E-5</v>
      </c>
    </row>
    <row r="148" spans="1:20" x14ac:dyDescent="0.2">
      <c r="A148" s="44" t="s">
        <v>106</v>
      </c>
      <c r="B148" s="37" t="s">
        <v>73</v>
      </c>
      <c r="C148" s="36">
        <v>55854.886599999998</v>
      </c>
      <c r="D148" s="36">
        <v>4.0000000000000002E-4</v>
      </c>
      <c r="E148" s="74">
        <f>+(C148-C$7)/C$8</f>
        <v>26939.915115205393</v>
      </c>
      <c r="F148" s="57">
        <f>ROUND(2*E148,0)/2+H$19</f>
        <v>26940.5</v>
      </c>
      <c r="G148" s="76">
        <f>+C148-(C$7+F148*C$8)</f>
        <v>-0.79946701166045386</v>
      </c>
      <c r="H148" s="76"/>
      <c r="K148">
        <f>G148</f>
        <v>-0.79946701166045386</v>
      </c>
      <c r="O148">
        <f ca="1">+C$11+C$12*F148</f>
        <v>-0.80522015833457361</v>
      </c>
      <c r="P148" s="70">
        <f>+D$11+D$12*F148+D$13*F148^2</f>
        <v>-0.80285935682447673</v>
      </c>
      <c r="Q148" s="2">
        <f>+C148-15018.5</f>
        <v>40836.386599999998</v>
      </c>
      <c r="R148" s="72">
        <f>+(P148-G148)^2</f>
        <v>1.1508005711869351E-5</v>
      </c>
      <c r="S148" s="19">
        <v>1</v>
      </c>
      <c r="T148" s="72">
        <f>+S148*R148</f>
        <v>1.1508005711869351E-5</v>
      </c>
    </row>
    <row r="149" spans="1:20" x14ac:dyDescent="0.2">
      <c r="A149" s="47" t="s">
        <v>102</v>
      </c>
      <c r="B149" s="40" t="s">
        <v>73</v>
      </c>
      <c r="C149" s="39">
        <v>55854.886599999998</v>
      </c>
      <c r="D149" s="39">
        <v>4.0000000000000002E-4</v>
      </c>
      <c r="E149" s="74">
        <f>+(C149-C$7)/C$8</f>
        <v>26939.915115205393</v>
      </c>
      <c r="F149" s="57">
        <f>ROUND(2*E149,0)/2+H$19</f>
        <v>26940.5</v>
      </c>
      <c r="G149" s="76">
        <f>+C149-(C$7+F149*C$8)</f>
        <v>-0.79946701166045386</v>
      </c>
      <c r="H149" s="76"/>
      <c r="K149">
        <f>G149</f>
        <v>-0.79946701166045386</v>
      </c>
      <c r="O149">
        <f ca="1">+C$11+C$12*F149</f>
        <v>-0.80522015833457361</v>
      </c>
      <c r="P149" s="70">
        <f>+D$11+D$12*F149+D$13*F149^2</f>
        <v>-0.80285935682447673</v>
      </c>
      <c r="Q149" s="2">
        <f>+C149-15018.5</f>
        <v>40836.386599999998</v>
      </c>
      <c r="R149" s="72">
        <f>+(P149-G149)^2</f>
        <v>1.1508005711869351E-5</v>
      </c>
      <c r="S149" s="19">
        <v>1</v>
      </c>
      <c r="T149" s="72">
        <f>+S149*R149</f>
        <v>1.1508005711869351E-5</v>
      </c>
    </row>
    <row r="150" spans="1:20" x14ac:dyDescent="0.2">
      <c r="A150" s="49" t="s">
        <v>99</v>
      </c>
      <c r="B150" s="50" t="s">
        <v>73</v>
      </c>
      <c r="C150" s="49">
        <v>55895.891199999998</v>
      </c>
      <c r="D150" s="49">
        <v>2.0000000000000001E-4</v>
      </c>
      <c r="E150" s="74">
        <f>+(C150-C$7)/C$8</f>
        <v>26969.913810209538</v>
      </c>
      <c r="F150" s="57">
        <f>ROUND(2*E150,0)/2+H$19</f>
        <v>26970.5</v>
      </c>
      <c r="G150" s="76">
        <f>+C150-(C$7+F150*C$8)</f>
        <v>-0.80125078369746916</v>
      </c>
      <c r="H150" s="76"/>
      <c r="K150">
        <f>G150</f>
        <v>-0.80125078369746916</v>
      </c>
      <c r="O150">
        <f ca="1">+C$11+C$12*F150</f>
        <v>-0.80531323726417958</v>
      </c>
      <c r="P150" s="70">
        <f>+D$11+D$12*F150+D$13*F150^2</f>
        <v>-0.80269986200508803</v>
      </c>
      <c r="Q150" s="2">
        <f>+C150-15018.5</f>
        <v>40877.391199999998</v>
      </c>
      <c r="R150" s="72">
        <f>+(P150-G150)^2</f>
        <v>2.0998279416115606E-6</v>
      </c>
      <c r="S150" s="19">
        <v>1</v>
      </c>
      <c r="T150" s="72">
        <f>+S150*R150</f>
        <v>2.0998279416115606E-6</v>
      </c>
    </row>
    <row r="151" spans="1:20" x14ac:dyDescent="0.2">
      <c r="A151" s="44" t="s">
        <v>107</v>
      </c>
      <c r="B151" s="37" t="s">
        <v>73</v>
      </c>
      <c r="C151" s="36">
        <v>55965.599600000001</v>
      </c>
      <c r="D151" s="36">
        <v>2.9999999999999997E-4</v>
      </c>
      <c r="E151" s="74">
        <f>+(C151-C$7)/C$8</f>
        <v>27020.912016040762</v>
      </c>
      <c r="F151" s="57">
        <f>ROUND(2*E151,0)/2+H$19</f>
        <v>27021.5</v>
      </c>
      <c r="G151" s="76">
        <f>+C151-(C$7+F151*C$8)</f>
        <v>-0.80370319614303298</v>
      </c>
      <c r="H151" s="76"/>
      <c r="K151">
        <f>G151</f>
        <v>-0.80370319614303298</v>
      </c>
      <c r="O151">
        <f ca="1">+C$11+C$12*F151</f>
        <v>-0.8054714714445097</v>
      </c>
      <c r="P151" s="70">
        <f>+D$11+D$12*F151+D$13*F151^2</f>
        <v>-0.80242345041537289</v>
      </c>
      <c r="Q151" s="2">
        <f>+C151-15018.5</f>
        <v>40947.099600000001</v>
      </c>
      <c r="R151" s="72">
        <f>+(P151-G151)^2</f>
        <v>1.6377491274642728E-6</v>
      </c>
      <c r="S151" s="19">
        <v>1</v>
      </c>
      <c r="T151" s="72">
        <f>+S151*R151</f>
        <v>1.6377491274642728E-6</v>
      </c>
    </row>
    <row r="152" spans="1:20" x14ac:dyDescent="0.2">
      <c r="A152" s="91" t="s">
        <v>598</v>
      </c>
      <c r="B152" s="92" t="s">
        <v>77</v>
      </c>
      <c r="C152" s="91">
        <v>56351.062400000003</v>
      </c>
      <c r="D152" s="91" t="s">
        <v>90</v>
      </c>
      <c r="E152">
        <f>+(C152-C$7)/C$8</f>
        <v>27302.914059046761</v>
      </c>
      <c r="F152" s="57">
        <f>ROUND(2*E152,0)/2+H$19</f>
        <v>27303.5</v>
      </c>
      <c r="G152">
        <f>+C152-(C$7+F152*C$8)</f>
        <v>-0.80091065321903443</v>
      </c>
      <c r="K152">
        <f>G152</f>
        <v>-0.80091065321903443</v>
      </c>
      <c r="O152">
        <f ca="1">+C$11+C$12*F152</f>
        <v>-0.80634641338280566</v>
      </c>
      <c r="P152" s="70">
        <f>+D$11+D$12*F152+D$13*F152^2</f>
        <v>-0.80077525012249917</v>
      </c>
      <c r="Q152" s="71">
        <f>+C152-15018.5</f>
        <v>41332.562400000003</v>
      </c>
      <c r="R152" s="72">
        <f>+(P152-G152)^2</f>
        <v>1.8333998551336442E-8</v>
      </c>
    </row>
    <row r="153" spans="1:20" x14ac:dyDescent="0.2">
      <c r="A153" s="44" t="s">
        <v>108</v>
      </c>
      <c r="B153" s="37" t="s">
        <v>73</v>
      </c>
      <c r="C153" s="36">
        <v>56610.764300000003</v>
      </c>
      <c r="D153" s="36">
        <v>5.0000000000000001E-4</v>
      </c>
      <c r="E153" s="74">
        <f>+(C153-C$7)/C$8</f>
        <v>27492.910256792791</v>
      </c>
      <c r="F153" s="57">
        <f>ROUND(2*E153,0)/2+H$19</f>
        <v>27493.5</v>
      </c>
      <c r="G153" s="76">
        <f>+C153-(C$7+F153*C$8)</f>
        <v>-0.80610787605837686</v>
      </c>
      <c r="H153" s="76"/>
      <c r="K153">
        <f>G153</f>
        <v>-0.80610787605837686</v>
      </c>
      <c r="O153">
        <f ca="1">+C$11+C$12*F153</f>
        <v>-0.80693591327031</v>
      </c>
      <c r="P153" s="70">
        <f>+D$11+D$12*F153+D$13*F153^2</f>
        <v>-0.79955034536596181</v>
      </c>
      <c r="Q153" s="2">
        <f>+C153-15018.5</f>
        <v>41592.264300000003</v>
      </c>
      <c r="R153" s="72">
        <f>+(P153-G153)^2</f>
        <v>4.3001208781965373E-5</v>
      </c>
      <c r="S153" s="19">
        <v>1</v>
      </c>
      <c r="T153" s="72">
        <f>+S153*R153</f>
        <v>4.3001208781965373E-5</v>
      </c>
    </row>
    <row r="154" spans="1:20" x14ac:dyDescent="0.2">
      <c r="A154" s="44" t="s">
        <v>122</v>
      </c>
      <c r="B154" s="37" t="s">
        <v>73</v>
      </c>
      <c r="C154" s="36">
        <v>56610.764300000003</v>
      </c>
      <c r="D154" s="36">
        <v>5.0000000000000001E-4</v>
      </c>
      <c r="E154" s="35">
        <f>+(C154-C$7)/C$8</f>
        <v>27492.910256792791</v>
      </c>
      <c r="F154" s="57">
        <f>ROUND(2*E154,0)/2+H$19</f>
        <v>27493.5</v>
      </c>
      <c r="G154">
        <f>+C154-(C$7+F154*C$8)</f>
        <v>-0.80610787605837686</v>
      </c>
      <c r="K154">
        <f>G154</f>
        <v>-0.80610787605837686</v>
      </c>
      <c r="N154" s="30"/>
      <c r="O154">
        <f ca="1">+C$11+C$12*F154</f>
        <v>-0.80693591327031</v>
      </c>
      <c r="P154" s="70">
        <f>+D$11+D$12*F154+D$13*F154^2</f>
        <v>-0.79955034536596181</v>
      </c>
      <c r="Q154" s="2">
        <f>+C154-15018.5</f>
        <v>41592.264300000003</v>
      </c>
      <c r="R154" s="72">
        <f>+(P154-G154)^2</f>
        <v>4.3001208781965373E-5</v>
      </c>
      <c r="S154" s="19">
        <v>1</v>
      </c>
      <c r="T154" s="72">
        <f>+S154*R154</f>
        <v>4.3001208781965373E-5</v>
      </c>
    </row>
    <row r="155" spans="1:20" x14ac:dyDescent="0.2">
      <c r="A155" s="44" t="s">
        <v>108</v>
      </c>
      <c r="B155" s="37" t="s">
        <v>73</v>
      </c>
      <c r="C155" s="36">
        <v>56610.7644</v>
      </c>
      <c r="D155" s="36">
        <v>2.0000000000000001E-4</v>
      </c>
      <c r="E155" s="74">
        <f>+(C155-C$7)/C$8</f>
        <v>27492.910329952123</v>
      </c>
      <c r="F155" s="57">
        <f>ROUND(2*E155,0)/2+H$19</f>
        <v>27493.5</v>
      </c>
      <c r="G155" s="76">
        <f>+C155-(C$7+F155*C$8)</f>
        <v>-0.80600787606090307</v>
      </c>
      <c r="H155" s="76"/>
      <c r="K155">
        <f>G155</f>
        <v>-0.80600787606090307</v>
      </c>
      <c r="O155">
        <f ca="1">+C$11+C$12*F155</f>
        <v>-0.80693591327031</v>
      </c>
      <c r="P155" s="70">
        <f>+D$11+D$12*F155+D$13*F155^2</f>
        <v>-0.79955034536596181</v>
      </c>
      <c r="Q155" s="2">
        <f>+C155-15018.5</f>
        <v>41592.2644</v>
      </c>
      <c r="R155" s="72">
        <f>+(P155-G155)^2</f>
        <v>4.1699702676108558E-5</v>
      </c>
      <c r="S155" s="19">
        <v>1</v>
      </c>
      <c r="T155" s="72">
        <f>+S155*R155</f>
        <v>4.1699702676108558E-5</v>
      </c>
    </row>
    <row r="156" spans="1:20" x14ac:dyDescent="0.2">
      <c r="A156" s="44" t="s">
        <v>122</v>
      </c>
      <c r="B156" s="37" t="s">
        <v>73</v>
      </c>
      <c r="C156" s="36">
        <v>56610.7644</v>
      </c>
      <c r="D156" s="36">
        <v>2.0000000000000001E-4</v>
      </c>
      <c r="E156" s="74">
        <f>+(C156-C$7)/C$8</f>
        <v>27492.910329952123</v>
      </c>
      <c r="F156" s="57">
        <f>ROUND(2*E156,0)/2+H$19</f>
        <v>27493.5</v>
      </c>
      <c r="G156" s="76">
        <f>+C156-(C$7+F156*C$8)</f>
        <v>-0.80600787606090307</v>
      </c>
      <c r="H156" s="76"/>
      <c r="K156">
        <f>G156</f>
        <v>-0.80600787606090307</v>
      </c>
      <c r="O156">
        <f ca="1">+C$11+C$12*F156</f>
        <v>-0.80693591327031</v>
      </c>
      <c r="P156" s="70">
        <f>+D$11+D$12*F156+D$13*F156^2</f>
        <v>-0.79955034536596181</v>
      </c>
      <c r="Q156" s="2">
        <f>+C156-15018.5</f>
        <v>41592.2644</v>
      </c>
      <c r="R156" s="72">
        <f>+(P156-G156)^2</f>
        <v>4.1699702676108558E-5</v>
      </c>
      <c r="S156" s="19">
        <v>1</v>
      </c>
      <c r="T156" s="72">
        <f>+S156*R156</f>
        <v>4.1699702676108558E-5</v>
      </c>
    </row>
    <row r="157" spans="1:20" x14ac:dyDescent="0.2">
      <c r="A157" s="53" t="s">
        <v>109</v>
      </c>
      <c r="B157" s="54"/>
      <c r="C157" s="39">
        <v>56662.705000000002</v>
      </c>
      <c r="D157" s="39">
        <v>2E-3</v>
      </c>
      <c r="E157" s="74">
        <f>+(C157-C$7)/C$8</f>
        <v>27530.90973045188</v>
      </c>
      <c r="F157" s="57">
        <f>ROUND(2*E157,0)/2+H$19</f>
        <v>27531.5</v>
      </c>
      <c r="G157" s="76">
        <f>+C157-(C$7+F157*C$8)</f>
        <v>-0.80682732062996365</v>
      </c>
      <c r="H157" s="76"/>
      <c r="K157">
        <f>G157</f>
        <v>-0.80682732062996365</v>
      </c>
      <c r="O157">
        <f ca="1">+C$11+C$12*F157</f>
        <v>-0.80705381324781089</v>
      </c>
      <c r="P157" s="70">
        <f>+D$11+D$12*F157+D$13*F157^2</f>
        <v>-0.79929431074303059</v>
      </c>
      <c r="Q157" s="2">
        <f>+C157-15018.5</f>
        <v>41644.205000000002</v>
      </c>
      <c r="R157" s="72">
        <f>+(P157-G157)^2</f>
        <v>5.6746237956631262E-5</v>
      </c>
      <c r="S157" s="19">
        <v>1</v>
      </c>
      <c r="T157" s="72">
        <f>+S157*R157</f>
        <v>5.6746237956631262E-5</v>
      </c>
    </row>
    <row r="158" spans="1:20" x14ac:dyDescent="0.2">
      <c r="A158" s="91" t="s">
        <v>616</v>
      </c>
      <c r="B158" s="92" t="s">
        <v>77</v>
      </c>
      <c r="C158" s="91">
        <v>56668.173300000002</v>
      </c>
      <c r="D158" s="91" t="s">
        <v>90</v>
      </c>
      <c r="E158">
        <f>+(C158-C$7)/C$8</f>
        <v>27534.910302677712</v>
      </c>
      <c r="F158" s="57">
        <f>ROUND(2*E158,0)/2+H$19</f>
        <v>27535.5</v>
      </c>
      <c r="G158">
        <f>+C158-(C$7+F158*C$8)</f>
        <v>-0.80604515691084089</v>
      </c>
      <c r="K158">
        <f>G158</f>
        <v>-0.80604515691084089</v>
      </c>
      <c r="O158">
        <f ca="1">+C$11+C$12*F158</f>
        <v>-0.80706622377175841</v>
      </c>
      <c r="P158" s="70">
        <f>+D$11+D$12*F158+D$13*F158^2</f>
        <v>-0.7992671453929675</v>
      </c>
      <c r="Q158" s="71">
        <f>+C158-15018.5</f>
        <v>41649.673300000002</v>
      </c>
      <c r="R158" s="72">
        <f>+(P158-G158)^2</f>
        <v>4.5941440136424248E-5</v>
      </c>
    </row>
    <row r="159" spans="1:20" x14ac:dyDescent="0.2">
      <c r="A159" s="44" t="s">
        <v>108</v>
      </c>
      <c r="B159" s="37" t="s">
        <v>73</v>
      </c>
      <c r="C159" s="36">
        <v>56688.6777</v>
      </c>
      <c r="D159" s="36">
        <v>2.9999999999999997E-4</v>
      </c>
      <c r="E159" s="74">
        <f>+(C159-C$7)/C$8</f>
        <v>27549.911186525933</v>
      </c>
      <c r="F159" s="57">
        <f>ROUND(2*E159,0)/2+H$19</f>
        <v>27550.5</v>
      </c>
      <c r="G159" s="76">
        <f>+C159-(C$7+F159*C$8)</f>
        <v>-0.80483704291691538</v>
      </c>
      <c r="H159" s="76"/>
      <c r="K159">
        <f>G159</f>
        <v>-0.80483704291691538</v>
      </c>
      <c r="O159">
        <f ca="1">+C$11+C$12*F159</f>
        <v>-0.80711276323656134</v>
      </c>
      <c r="P159" s="70">
        <f>+D$11+D$12*F159+D$13*F159^2</f>
        <v>-0.79916491172261217</v>
      </c>
      <c r="Q159" s="2">
        <f>+C159-15018.5</f>
        <v>41670.1777</v>
      </c>
      <c r="R159" s="72">
        <f>+(P159-G159)^2</f>
        <v>3.2173072285387554E-5</v>
      </c>
      <c r="S159" s="19">
        <v>1</v>
      </c>
      <c r="T159" s="72">
        <f>+S159*R159</f>
        <v>3.2173072285387554E-5</v>
      </c>
    </row>
    <row r="160" spans="1:20" x14ac:dyDescent="0.2">
      <c r="A160" s="44" t="s">
        <v>122</v>
      </c>
      <c r="B160" s="37" t="s">
        <v>73</v>
      </c>
      <c r="C160" s="36">
        <v>56688.6777</v>
      </c>
      <c r="D160" s="36">
        <v>2.9999999999999997E-4</v>
      </c>
      <c r="E160" s="35">
        <f>+(C160-C$7)/C$8</f>
        <v>27549.911186525933</v>
      </c>
      <c r="F160" s="57">
        <f>ROUND(2*E160,0)/2+H$19</f>
        <v>27550.5</v>
      </c>
      <c r="G160">
        <f>+C160-(C$7+F160*C$8)</f>
        <v>-0.80483704291691538</v>
      </c>
      <c r="K160">
        <f>G160</f>
        <v>-0.80483704291691538</v>
      </c>
      <c r="N160" s="30"/>
      <c r="O160">
        <f ca="1">+C$11+C$12*F160</f>
        <v>-0.80711276323656134</v>
      </c>
      <c r="P160" s="70">
        <f>+D$11+D$12*F160+D$13*F160^2</f>
        <v>-0.79916491172261217</v>
      </c>
      <c r="Q160" s="2">
        <f>+C160-15018.5</f>
        <v>41670.1777</v>
      </c>
      <c r="R160" s="72">
        <f>+(P160-G160)^2</f>
        <v>3.2173072285387554E-5</v>
      </c>
      <c r="S160" s="19">
        <v>1</v>
      </c>
      <c r="T160" s="72">
        <f>+S160*R160</f>
        <v>3.2173072285387554E-5</v>
      </c>
    </row>
    <row r="161" spans="1:20" x14ac:dyDescent="0.2">
      <c r="A161" s="43" t="s">
        <v>110</v>
      </c>
      <c r="B161" s="37"/>
      <c r="C161" s="43">
        <v>57060.4712</v>
      </c>
      <c r="D161" s="43">
        <v>2.3999999999999998E-3</v>
      </c>
      <c r="E161" s="74">
        <f>+(C161-C$7)/C$8</f>
        <v>27821.912859777796</v>
      </c>
      <c r="F161" s="57">
        <f>ROUND(2*E161,0)/2+H$19</f>
        <v>27822.5</v>
      </c>
      <c r="G161" s="76">
        <f>+C161-(C$7+F161*C$8)</f>
        <v>-0.80254990932007786</v>
      </c>
      <c r="H161" s="76"/>
      <c r="J161">
        <f>G161</f>
        <v>-0.80254990932007786</v>
      </c>
      <c r="O161">
        <f ca="1">+C$11+C$12*F161</f>
        <v>-0.80795667886498868</v>
      </c>
      <c r="P161" s="70">
        <f>+D$11+D$12*F161+D$13*F161^2</f>
        <v>-0.79721147918372526</v>
      </c>
      <c r="Q161" s="2">
        <f>+C161-15018.5</f>
        <v>42041.9712</v>
      </c>
      <c r="R161" s="72">
        <f>+(P161-G161)^2</f>
        <v>2.8498836320717649E-5</v>
      </c>
      <c r="S161" s="19">
        <v>1</v>
      </c>
      <c r="T161" s="72">
        <f>+S161*R161</f>
        <v>2.8498836320717649E-5</v>
      </c>
    </row>
    <row r="162" spans="1:20" x14ac:dyDescent="0.2">
      <c r="A162" s="43" t="s">
        <v>110</v>
      </c>
      <c r="B162" s="37"/>
      <c r="C162" s="43">
        <v>57060.4712</v>
      </c>
      <c r="D162" s="43">
        <v>2.3999999999999998E-3</v>
      </c>
      <c r="E162" s="74">
        <f>+(C162-C$7)/C$8</f>
        <v>27821.912859777796</v>
      </c>
      <c r="F162" s="57">
        <f>ROUND(2*E162,0)/2+H$19</f>
        <v>27822.5</v>
      </c>
      <c r="G162" s="76">
        <f>+C162-(C$7+F162*C$8)</f>
        <v>-0.80254990932007786</v>
      </c>
      <c r="H162" s="76"/>
      <c r="K162">
        <f>G162</f>
        <v>-0.80254990932007786</v>
      </c>
      <c r="O162">
        <f ca="1">+C$11+C$12*F162</f>
        <v>-0.80795667886498868</v>
      </c>
      <c r="P162" s="70">
        <f>+D$11+D$12*F162+D$13*F162^2</f>
        <v>-0.79721147918372526</v>
      </c>
      <c r="Q162" s="2">
        <f>+C162-15018.5</f>
        <v>42041.9712</v>
      </c>
      <c r="R162" s="72">
        <f>+(P162-G162)^2</f>
        <v>2.8498836320717649E-5</v>
      </c>
      <c r="S162" s="19">
        <v>1</v>
      </c>
      <c r="T162" s="72">
        <f>+S162*R162</f>
        <v>2.8498836320717649E-5</v>
      </c>
    </row>
    <row r="163" spans="1:20" x14ac:dyDescent="0.2">
      <c r="A163" s="93" t="s">
        <v>1</v>
      </c>
      <c r="B163" s="94" t="s">
        <v>73</v>
      </c>
      <c r="C163" s="95">
        <v>57414.491699999999</v>
      </c>
      <c r="D163" s="95">
        <v>1.2999999999999999E-3</v>
      </c>
      <c r="E163" s="74">
        <f>+(C163-C$7)/C$8</f>
        <v>28080.911923412481</v>
      </c>
      <c r="F163" s="57">
        <f>ROUND(2*E163,0)/2+H$19</f>
        <v>28081.5</v>
      </c>
      <c r="G163" s="76">
        <f>+C163-(C$7+F163*C$8)</f>
        <v>-0.80382980783178937</v>
      </c>
      <c r="H163" s="76"/>
      <c r="K163">
        <f>G163</f>
        <v>-0.80382980783178937</v>
      </c>
      <c r="O163">
        <f ca="1">+C$11+C$12*F163</f>
        <v>-0.80876026029058667</v>
      </c>
      <c r="P163" s="70">
        <f>+D$11+D$12*F163+D$13*F163^2</f>
        <v>-0.79517594750218534</v>
      </c>
      <c r="Q163" s="2">
        <f>+C163-15018.5</f>
        <v>42395.991699999999</v>
      </c>
      <c r="R163" s="72">
        <f>+(P163-G163)^2</f>
        <v>7.4889298604294266E-5</v>
      </c>
      <c r="S163" s="19">
        <v>1</v>
      </c>
      <c r="T163" s="72">
        <f>+S163*R163</f>
        <v>7.4889298604294266E-5</v>
      </c>
    </row>
    <row r="164" spans="1:20" x14ac:dyDescent="0.2">
      <c r="A164" s="96" t="s">
        <v>626</v>
      </c>
      <c r="B164" s="97" t="s">
        <v>73</v>
      </c>
      <c r="C164" s="98">
        <v>57728.866800000003</v>
      </c>
      <c r="D164" s="98">
        <v>1E-4</v>
      </c>
      <c r="E164" s="74">
        <f>+(C164-C$7)/C$8</f>
        <v>28310.906673801401</v>
      </c>
      <c r="F164" s="57">
        <f>ROUND(2*E164,0)/2+H$19</f>
        <v>28311.5</v>
      </c>
      <c r="G164" s="76">
        <f>+C164-(C$7+F164*C$8)</f>
        <v>-0.8110053933924064</v>
      </c>
      <c r="H164" s="76"/>
      <c r="K164">
        <f>G164</f>
        <v>-0.8110053933924064</v>
      </c>
      <c r="O164">
        <f ca="1">+C$11+C$12*F164</f>
        <v>-0.80947386541756572</v>
      </c>
      <c r="P164" s="70">
        <f>+D$11+D$12*F164+D$13*F164^2</f>
        <v>-0.79322484144652949</v>
      </c>
      <c r="Q164" s="2">
        <f>+C164-15018.5</f>
        <v>42710.366800000003</v>
      </c>
      <c r="R164" s="72">
        <f>+(P164-G164)^2</f>
        <v>3.1614802750002719E-4</v>
      </c>
      <c r="S164" s="19">
        <v>1</v>
      </c>
      <c r="T164" s="72">
        <f>+S164*R164</f>
        <v>3.1614802750002719E-4</v>
      </c>
    </row>
    <row r="165" spans="1:20" x14ac:dyDescent="0.2">
      <c r="A165" s="96" t="s">
        <v>626</v>
      </c>
      <c r="B165" s="97" t="s">
        <v>73</v>
      </c>
      <c r="C165" s="98">
        <v>57750.737399999998</v>
      </c>
      <c r="D165" s="98">
        <v>2.0000000000000001E-4</v>
      </c>
      <c r="E165" s="74">
        <f>+(C165-C$7)/C$8</f>
        <v>28326.907060561851</v>
      </c>
      <c r="F165" s="57">
        <f>ROUND(2*E165,0)/2+H$19</f>
        <v>28327.5</v>
      </c>
      <c r="G165" s="76">
        <f>+C165-(C$7+F165*C$8)</f>
        <v>-0.81047673847933766</v>
      </c>
      <c r="H165" s="76"/>
      <c r="K165">
        <f>G165</f>
        <v>-0.81047673847933766</v>
      </c>
      <c r="O165">
        <f ca="1">+C$11+C$12*F165</f>
        <v>-0.80952350751335556</v>
      </c>
      <c r="P165" s="70">
        <f>+D$11+D$12*F165+D$13*F165^2</f>
        <v>-0.79308409071702068</v>
      </c>
      <c r="Q165" s="2">
        <f>+C165-15018.5</f>
        <v>42732.237399999998</v>
      </c>
      <c r="R165" s="72">
        <f>+(P165-G165)^2</f>
        <v>3.0250419618402951E-4</v>
      </c>
      <c r="S165" s="19">
        <v>1</v>
      </c>
      <c r="T165" s="72">
        <f>+S165*R165</f>
        <v>3.0250419618402951E-4</v>
      </c>
    </row>
    <row r="166" spans="1:20" x14ac:dyDescent="0.2">
      <c r="A166" s="99" t="s">
        <v>627</v>
      </c>
      <c r="B166" s="100" t="s">
        <v>73</v>
      </c>
      <c r="C166" s="99">
        <v>58082.891199999998</v>
      </c>
      <c r="D166" s="99">
        <v>1E-4</v>
      </c>
      <c r="E166" s="74">
        <f>+(C166-C$7)/C$8</f>
        <v>28569.908590650364</v>
      </c>
      <c r="F166" s="57">
        <f>ROUND(2*E166,0)/2+H$19</f>
        <v>28570.5</v>
      </c>
      <c r="G166" s="76">
        <f>+C166-(C$7+F166*C$8)</f>
        <v>-0.80838529190805275</v>
      </c>
      <c r="H166" s="76"/>
      <c r="K166">
        <f>G166</f>
        <v>-0.80838529190805275</v>
      </c>
      <c r="O166">
        <f ca="1">+C$11+C$12*F166</f>
        <v>-0.81027744684316372</v>
      </c>
      <c r="P166" s="70">
        <f>+D$11+D$12*F166+D$13*F166^2</f>
        <v>-0.79086614296794044</v>
      </c>
      <c r="Q166" s="2">
        <f>+C166-15018.5</f>
        <v>43064.391199999998</v>
      </c>
      <c r="R166" s="72">
        <f>+(P166-G166)^2</f>
        <v>3.0692057958583811E-4</v>
      </c>
      <c r="S166" s="19">
        <v>1</v>
      </c>
      <c r="T166" s="72">
        <f>+S166*R166</f>
        <v>3.0692057958583811E-4</v>
      </c>
    </row>
    <row r="167" spans="1:20" x14ac:dyDescent="0.2">
      <c r="A167" s="106" t="s">
        <v>630</v>
      </c>
      <c r="B167" s="102" t="s">
        <v>73</v>
      </c>
      <c r="C167" s="101">
        <v>58181.302730000112</v>
      </c>
      <c r="D167" s="101">
        <v>4.0000000000000002E-4</v>
      </c>
      <c r="E167" s="74">
        <f>+(C167-C$7)/C$8</f>
        <v>28641.905817141167</v>
      </c>
      <c r="F167" s="57">
        <f>ROUND(2*E167,0)/2+H$19</f>
        <v>28642.5</v>
      </c>
      <c r="G167" s="76">
        <f>+C167-(C$7+F167*C$8)</f>
        <v>-0.81217634466884192</v>
      </c>
      <c r="H167" s="76"/>
      <c r="K167">
        <f>G167</f>
        <v>-0.81217634466884192</v>
      </c>
      <c r="O167">
        <f ca="1">+C$11+C$12*F167</f>
        <v>-0.81050083627421798</v>
      </c>
      <c r="P167" s="70">
        <f>+D$11+D$12*F167+D$13*F167^2</f>
        <v>-0.79018003775291801</v>
      </c>
      <c r="Q167" s="2">
        <f>+C167-15018.5</f>
        <v>43162.802730000112</v>
      </c>
      <c r="R167" s="72">
        <f>+(P167-G167)^2</f>
        <v>4.838375179395222E-4</v>
      </c>
      <c r="S167" s="19">
        <v>1</v>
      </c>
      <c r="T167" s="72">
        <f>+S167*R167</f>
        <v>4.838375179395222E-4</v>
      </c>
    </row>
    <row r="168" spans="1:20" x14ac:dyDescent="0.2">
      <c r="A168" s="103" t="s">
        <v>628</v>
      </c>
      <c r="B168" s="104" t="s">
        <v>73</v>
      </c>
      <c r="C168" s="105">
        <v>58204.538999999997</v>
      </c>
      <c r="D168" s="105">
        <v>1E-4</v>
      </c>
      <c r="E168" s="74">
        <f>+(C168-C$7)/C$8</f>
        <v>28658.905319069258</v>
      </c>
      <c r="F168" s="57">
        <f>ROUND(2*E168,0)/2+H$19</f>
        <v>28659.5</v>
      </c>
      <c r="G168" s="76">
        <f>+C168-(C$7+F168*C$8)</f>
        <v>-0.81285714892874239</v>
      </c>
      <c r="H168" s="76"/>
      <c r="K168">
        <f>G168</f>
        <v>-0.81285714892874239</v>
      </c>
      <c r="O168">
        <f ca="1">+C$11+C$12*F168</f>
        <v>-0.81055358100099473</v>
      </c>
      <c r="P168" s="70">
        <f>+D$11+D$12*F168+D$13*F168^2</f>
        <v>-0.79001611037833763</v>
      </c>
      <c r="Q168" s="2">
        <f>+C168-15018.5</f>
        <v>43186.038999999997</v>
      </c>
      <c r="R168" s="72">
        <f>+(P168-G168)^2</f>
        <v>5.2171304206107623E-4</v>
      </c>
      <c r="S168" s="19">
        <v>1</v>
      </c>
      <c r="T168" s="72">
        <f>+S168*R168</f>
        <v>5.2171304206107623E-4</v>
      </c>
    </row>
    <row r="169" spans="1:20" x14ac:dyDescent="0.2">
      <c r="A169" s="101" t="s">
        <v>0</v>
      </c>
      <c r="B169" s="102" t="s">
        <v>73</v>
      </c>
      <c r="C169" s="101">
        <v>58488.855499999998</v>
      </c>
      <c r="D169" s="101">
        <v>1E-4</v>
      </c>
      <c r="E169" s="74">
        <f>+(C169-C$7)/C$8</f>
        <v>28866.909395883711</v>
      </c>
      <c r="F169" s="57">
        <f>ROUND(2*E169,0)/2+H$19</f>
        <v>28867.5</v>
      </c>
      <c r="G169" s="76">
        <f>+C169-(C$7+F169*C$8)</f>
        <v>-0.80728463500418002</v>
      </c>
      <c r="H169" s="76"/>
      <c r="K169">
        <f>G169</f>
        <v>-0.80728463500418002</v>
      </c>
      <c r="O169">
        <f ca="1">+C$11+C$12*F169</f>
        <v>-0.81119892824626261</v>
      </c>
      <c r="P169" s="70">
        <f>+D$11+D$12*F169+D$13*F169^2</f>
        <v>-0.78795070253789179</v>
      </c>
      <c r="Q169" s="2">
        <f>+C169-15018.5</f>
        <v>43470.355499999998</v>
      </c>
      <c r="R169" s="72">
        <f>+(P169-G169)^2</f>
        <v>3.73800944610994E-4</v>
      </c>
      <c r="S169" s="19">
        <v>1</v>
      </c>
      <c r="T169" s="72">
        <f>+S169*R169</f>
        <v>3.73800944610994E-4</v>
      </c>
    </row>
    <row r="170" spans="1:20" x14ac:dyDescent="0.2">
      <c r="A170" s="106" t="s">
        <v>629</v>
      </c>
      <c r="B170" s="102" t="s">
        <v>73</v>
      </c>
      <c r="C170" s="101">
        <v>58849.704899999997</v>
      </c>
      <c r="D170" s="101">
        <v>2.0000000000000001E-4</v>
      </c>
      <c r="E170" s="74">
        <f>+(C170-C$7)/C$8</f>
        <v>29130.904437733363</v>
      </c>
      <c r="F170" s="57">
        <f>ROUND(2*E170,0)/2+H$19</f>
        <v>29131.5</v>
      </c>
      <c r="G170" s="76">
        <f>+C170-(C$7+F170*C$8)</f>
        <v>-0.8140618288598489</v>
      </c>
      <c r="H170" s="76"/>
      <c r="K170">
        <f>G170</f>
        <v>-0.8140618288598489</v>
      </c>
      <c r="O170">
        <f ca="1">+C$11+C$12*F170</f>
        <v>-0.81201802282679503</v>
      </c>
      <c r="P170" s="70">
        <f>+D$11+D$12*F170+D$13*F170^2</f>
        <v>-0.78517024644977518</v>
      </c>
      <c r="Q170" s="2">
        <f>+C170-15018.5</f>
        <v>43831.204899999997</v>
      </c>
      <c r="R170" s="72">
        <f>+(P170-G170)^2</f>
        <v>8.3472353415808137E-4</v>
      </c>
      <c r="S170" s="19">
        <v>1</v>
      </c>
      <c r="T170" s="72">
        <f>+S170*R170</f>
        <v>8.3472353415808137E-4</v>
      </c>
    </row>
    <row r="171" spans="1:20" x14ac:dyDescent="0.2">
      <c r="A171" s="103" t="s">
        <v>631</v>
      </c>
      <c r="B171" s="104" t="s">
        <v>73</v>
      </c>
      <c r="C171" s="105">
        <v>59181.857400000001</v>
      </c>
      <c r="D171" s="105">
        <v>1E-4</v>
      </c>
      <c r="E171" s="74">
        <f>+(C171-C$7)/C$8</f>
        <v>29373.905016750461</v>
      </c>
      <c r="F171" s="57">
        <f>ROUND(2*E171,0)/2+H$19</f>
        <v>29374.5</v>
      </c>
      <c r="G171" s="76">
        <f>+C171-(C$7+F171*C$8)</f>
        <v>-0.81327038228482706</v>
      </c>
      <c r="H171" s="76"/>
      <c r="K171">
        <f>G171</f>
        <v>-0.81327038228482706</v>
      </c>
      <c r="O171">
        <f ca="1">+C$11+C$12*F171</f>
        <v>-0.81277196215660319</v>
      </c>
      <c r="P171" s="70">
        <f>+D$11+D$12*F171+D$13*F171^2</f>
        <v>-0.7824537811724237</v>
      </c>
      <c r="Q171" s="2">
        <f>+C171-15018.5</f>
        <v>44163.357400000001</v>
      </c>
      <c r="R171" s="72">
        <f>+(P171-G171)^2</f>
        <v>9.4966290412098022E-4</v>
      </c>
      <c r="S171" s="19">
        <v>1</v>
      </c>
      <c r="T171" s="72">
        <f>+S171*R171</f>
        <v>9.4966290412098022E-4</v>
      </c>
    </row>
    <row r="172" spans="1:20" ht="12" customHeight="1" x14ac:dyDescent="0.2">
      <c r="A172" s="103" t="s">
        <v>632</v>
      </c>
      <c r="B172" s="104" t="s">
        <v>73</v>
      </c>
      <c r="C172" s="105">
        <v>59307.604599999999</v>
      </c>
      <c r="D172" s="105">
        <v>2.9999999999999997E-4</v>
      </c>
      <c r="E172" s="74">
        <f>+(C172-C$7)/C$8</f>
        <v>29465.900839180751</v>
      </c>
      <c r="F172" s="57">
        <f>ROUND(2*E172,0)/2+H$19</f>
        <v>29466.5</v>
      </c>
      <c r="G172" s="76">
        <f>+C172-(C$7+F172*C$8)</f>
        <v>-0.81898061651008902</v>
      </c>
      <c r="H172" s="76"/>
      <c r="K172">
        <f>G172</f>
        <v>-0.81898061651008902</v>
      </c>
      <c r="O172">
        <f ca="1">+C$11+C$12*F172</f>
        <v>-0.81305740420739481</v>
      </c>
      <c r="P172" s="70">
        <f>+D$11+D$12*F172+D$13*F172^2</f>
        <v>-0.78138600452712237</v>
      </c>
      <c r="Q172" s="2">
        <f>+C172-15018.5</f>
        <v>44289.104599999999</v>
      </c>
      <c r="R172" s="72">
        <f>+(P172-G172)^2</f>
        <v>1.4133548501498198E-3</v>
      </c>
      <c r="S172" s="19">
        <v>1</v>
      </c>
      <c r="T172" s="72">
        <f>+S172*R172</f>
        <v>1.4133548501498198E-3</v>
      </c>
    </row>
    <row r="173" spans="1:20" ht="12" customHeight="1" x14ac:dyDescent="0.2">
      <c r="A173" s="103" t="s">
        <v>632</v>
      </c>
      <c r="B173" s="104" t="s">
        <v>73</v>
      </c>
      <c r="C173" s="105">
        <v>59307.606500000002</v>
      </c>
      <c r="D173" s="105">
        <v>1E-4</v>
      </c>
      <c r="E173" s="74">
        <f>+(C173-C$7)/C$8</f>
        <v>29465.902229208226</v>
      </c>
      <c r="F173" s="57">
        <f>ROUND(2*E173,0)/2+H$19</f>
        <v>29466.5</v>
      </c>
      <c r="G173" s="76">
        <f>+C173-(C$7+F173*C$8)</f>
        <v>-0.81708061650715536</v>
      </c>
      <c r="H173" s="76"/>
      <c r="K173">
        <f>G173</f>
        <v>-0.81708061650715536</v>
      </c>
      <c r="O173">
        <f ca="1">+C$11+C$12*F173</f>
        <v>-0.81305740420739481</v>
      </c>
      <c r="P173" s="70">
        <f>+D$11+D$12*F173+D$13*F173^2</f>
        <v>-0.78138600452712237</v>
      </c>
      <c r="Q173" s="2">
        <f>+C173-15018.5</f>
        <v>44289.106500000002</v>
      </c>
      <c r="R173" s="72">
        <f>+(P173-G173)^2</f>
        <v>1.2741053244051143E-3</v>
      </c>
      <c r="S173" s="19">
        <v>1</v>
      </c>
      <c r="T173" s="72">
        <f>+S173*R173</f>
        <v>1.2741053244051143E-3</v>
      </c>
    </row>
    <row r="174" spans="1:20" ht="12" customHeight="1" x14ac:dyDescent="0.2">
      <c r="A174" s="110" t="s">
        <v>633</v>
      </c>
      <c r="B174" s="108" t="s">
        <v>73</v>
      </c>
      <c r="C174" s="109">
        <v>59516.748</v>
      </c>
      <c r="D174" s="110">
        <v>5.9999999999999995E-4</v>
      </c>
      <c r="E174" s="74">
        <f>+(C174-C$7)/C$8</f>
        <v>29618.908771674418</v>
      </c>
      <c r="F174" s="57">
        <f>ROUND(2*E174,0)/2+H$19</f>
        <v>29619.5</v>
      </c>
      <c r="G174" s="76">
        <f>+C174-(C$7+F174*C$8)</f>
        <v>-0.80813785385544179</v>
      </c>
      <c r="H174" s="76"/>
      <c r="K174">
        <f>G174</f>
        <v>-0.80813785385544179</v>
      </c>
      <c r="O174">
        <f ca="1">+C$11+C$12*F174</f>
        <v>-0.81353210674838516</v>
      </c>
      <c r="P174" s="70">
        <f>+D$11+D$12*F174+D$13*F174^2</f>
        <v>-0.77956242157036848</v>
      </c>
      <c r="Q174" s="2">
        <f>+C174-15018.5</f>
        <v>44498.248</v>
      </c>
      <c r="R174" s="72">
        <f>+(P174-G174)^2</f>
        <v>8.1655533027881E-4</v>
      </c>
      <c r="S174" s="19">
        <v>1</v>
      </c>
      <c r="T174" s="72">
        <f>+S174*R174</f>
        <v>8.1655533027881E-4</v>
      </c>
    </row>
    <row r="175" spans="1:20" ht="12" customHeight="1" x14ac:dyDescent="0.2">
      <c r="A175" s="107" t="s">
        <v>634</v>
      </c>
      <c r="B175" s="108" t="s">
        <v>73</v>
      </c>
      <c r="C175" s="109">
        <v>59542.715499999998</v>
      </c>
      <c r="D175" s="110">
        <v>5.9999999999999995E-4</v>
      </c>
      <c r="E175" s="74">
        <f>+(C175-C$7)/C$8</f>
        <v>29637.906423462755</v>
      </c>
      <c r="F175" s="57">
        <f>ROUND(2*E175,0)/2+H$19</f>
        <v>29638.5</v>
      </c>
      <c r="G175" s="76">
        <f>+C175-(C$7+F175*C$8)</f>
        <v>-0.81134757614199771</v>
      </c>
      <c r="H175" s="76"/>
      <c r="K175">
        <f>G175</f>
        <v>-0.81134757614199771</v>
      </c>
      <c r="O175">
        <f ca="1">+C$11+C$12*F175</f>
        <v>-0.81359105673713561</v>
      </c>
      <c r="P175" s="70">
        <f>+D$11+D$12*F175+D$13*F175^2</f>
        <v>-0.77933179418876408</v>
      </c>
      <c r="Q175" s="2">
        <f>+C175-15018.5</f>
        <v>44524.215499999998</v>
      </c>
      <c r="R175" s="72">
        <f>+(P175-G175)^2</f>
        <v>1.0250102940769998E-3</v>
      </c>
      <c r="S175" s="19">
        <v>1</v>
      </c>
      <c r="T175" s="72">
        <f>+S175*R175</f>
        <v>1.0250102940769998E-3</v>
      </c>
    </row>
    <row r="176" spans="1:20" ht="12" customHeight="1" x14ac:dyDescent="0.2">
      <c r="A176" s="110" t="s">
        <v>633</v>
      </c>
      <c r="B176" s="108" t="s">
        <v>73</v>
      </c>
      <c r="C176" s="109">
        <v>59638.396000000001</v>
      </c>
      <c r="D176" s="110">
        <v>1E-4</v>
      </c>
      <c r="E176" s="74">
        <f>+(C176-C$7)/C$8</f>
        <v>29707.905646411989</v>
      </c>
      <c r="F176" s="57">
        <f>ROUND(2*E176,0)/2+H$19</f>
        <v>29708.5</v>
      </c>
      <c r="G176" s="76">
        <f>+C176-(C$7+F176*C$8)</f>
        <v>-0.8124097108739079</v>
      </c>
      <c r="H176" s="76"/>
      <c r="K176">
        <f>G176</f>
        <v>-0.8124097108739079</v>
      </c>
      <c r="O176">
        <f ca="1">+C$11+C$12*F176</f>
        <v>-0.81380824090621617</v>
      </c>
      <c r="P176" s="70">
        <f>+D$11+D$12*F176+D$13*F176^2</f>
        <v>-0.77847416602682684</v>
      </c>
      <c r="Q176" s="2">
        <f>+C176-15018.5</f>
        <v>44619.896000000001</v>
      </c>
      <c r="R176" s="72">
        <f>+(P176-G176)^2</f>
        <v>1.1516212040682495E-3</v>
      </c>
      <c r="S176" s="19">
        <v>1</v>
      </c>
      <c r="T176" s="72">
        <f>+S176*R176</f>
        <v>1.1516212040682495E-3</v>
      </c>
    </row>
    <row r="177" spans="1:18" ht="12" customHeight="1" x14ac:dyDescent="0.2">
      <c r="A177" s="35"/>
      <c r="B177" s="37"/>
      <c r="C177" s="36"/>
      <c r="D177" s="36"/>
      <c r="R177" s="72"/>
    </row>
    <row r="178" spans="1:18" ht="12" customHeight="1" x14ac:dyDescent="0.2">
      <c r="A178" s="35"/>
      <c r="B178" s="37"/>
      <c r="C178" s="36"/>
      <c r="D178" s="36"/>
      <c r="R178" s="72"/>
    </row>
    <row r="179" spans="1:18" x14ac:dyDescent="0.2">
      <c r="A179" s="35"/>
      <c r="B179" s="37"/>
      <c r="C179" s="36"/>
      <c r="D179" s="36"/>
      <c r="R179" s="72"/>
    </row>
    <row r="180" spans="1:18" x14ac:dyDescent="0.2">
      <c r="A180" s="35"/>
      <c r="B180" s="37"/>
      <c r="C180" s="36"/>
      <c r="D180" s="36"/>
      <c r="R180" s="72"/>
    </row>
    <row r="181" spans="1:18" x14ac:dyDescent="0.2">
      <c r="A181" s="35"/>
      <c r="B181" s="37"/>
      <c r="C181" s="36"/>
      <c r="D181" s="36"/>
      <c r="R181" s="72"/>
    </row>
    <row r="182" spans="1:18" x14ac:dyDescent="0.2">
      <c r="A182" s="35"/>
      <c r="B182" s="37"/>
      <c r="C182" s="36"/>
      <c r="D182" s="36"/>
      <c r="R182" s="72"/>
    </row>
    <row r="183" spans="1:18" x14ac:dyDescent="0.2">
      <c r="A183" s="35"/>
      <c r="B183" s="37"/>
      <c r="C183" s="36"/>
      <c r="D183" s="36"/>
      <c r="R183" s="72"/>
    </row>
    <row r="184" spans="1:18" x14ac:dyDescent="0.2">
      <c r="A184" s="35"/>
      <c r="B184" s="37"/>
      <c r="C184" s="36"/>
      <c r="D184" s="36"/>
      <c r="R184" s="72"/>
    </row>
    <row r="185" spans="1:18" x14ac:dyDescent="0.2">
      <c r="A185" s="35"/>
      <c r="B185" s="37"/>
      <c r="C185" s="36"/>
      <c r="D185" s="36"/>
      <c r="R185" s="72"/>
    </row>
    <row r="186" spans="1:18" x14ac:dyDescent="0.2">
      <c r="A186" s="35"/>
      <c r="B186" s="37"/>
      <c r="C186" s="36"/>
      <c r="D186" s="36"/>
      <c r="R186" s="72"/>
    </row>
    <row r="187" spans="1:18" x14ac:dyDescent="0.2">
      <c r="A187" s="35"/>
      <c r="B187" s="37"/>
      <c r="C187" s="36"/>
      <c r="D187" s="36"/>
      <c r="R187" s="72"/>
    </row>
    <row r="188" spans="1:18" x14ac:dyDescent="0.2">
      <c r="A188" s="35"/>
      <c r="B188" s="37"/>
      <c r="C188" s="36"/>
      <c r="D188" s="36"/>
      <c r="R188" s="72"/>
    </row>
    <row r="189" spans="1:18" x14ac:dyDescent="0.2">
      <c r="A189" s="35"/>
      <c r="B189" s="37"/>
      <c r="C189" s="36"/>
      <c r="D189" s="36"/>
      <c r="R189" s="72"/>
    </row>
    <row r="190" spans="1:18" x14ac:dyDescent="0.2">
      <c r="A190" s="35"/>
      <c r="B190" s="37"/>
      <c r="C190" s="36"/>
      <c r="D190" s="36"/>
      <c r="R190" s="72"/>
    </row>
    <row r="191" spans="1:18" x14ac:dyDescent="0.2">
      <c r="A191" s="35"/>
      <c r="B191" s="37"/>
      <c r="C191" s="36"/>
      <c r="D191" s="36"/>
      <c r="R191" s="72"/>
    </row>
    <row r="192" spans="1:18" x14ac:dyDescent="0.2">
      <c r="A192" s="35"/>
      <c r="B192" s="37"/>
      <c r="C192" s="36"/>
      <c r="D192" s="36"/>
      <c r="R192" s="72"/>
    </row>
    <row r="193" spans="1:18" x14ac:dyDescent="0.2">
      <c r="A193" s="35"/>
      <c r="B193" s="37"/>
      <c r="C193" s="36"/>
      <c r="D193" s="36"/>
      <c r="R193" s="72"/>
    </row>
    <row r="194" spans="1:18" x14ac:dyDescent="0.2">
      <c r="A194" s="35"/>
      <c r="B194" s="37"/>
      <c r="C194" s="36"/>
      <c r="D194" s="36"/>
      <c r="R194" s="72"/>
    </row>
    <row r="195" spans="1:18" x14ac:dyDescent="0.2">
      <c r="A195" s="35"/>
      <c r="B195" s="37"/>
      <c r="C195" s="36"/>
      <c r="D195" s="36"/>
      <c r="R195" s="72"/>
    </row>
    <row r="196" spans="1:18" x14ac:dyDescent="0.2">
      <c r="A196" s="35"/>
      <c r="B196" s="37"/>
      <c r="C196" s="36"/>
      <c r="D196" s="36"/>
      <c r="R196" s="72"/>
    </row>
    <row r="197" spans="1:18" x14ac:dyDescent="0.2">
      <c r="A197" s="35"/>
      <c r="B197" s="37"/>
      <c r="C197" s="36"/>
      <c r="D197" s="36"/>
      <c r="R197" s="72"/>
    </row>
    <row r="198" spans="1:18" x14ac:dyDescent="0.2">
      <c r="A198" s="35"/>
      <c r="B198" s="37"/>
      <c r="C198" s="36"/>
      <c r="D198" s="36"/>
      <c r="R198" s="72"/>
    </row>
    <row r="199" spans="1:18" x14ac:dyDescent="0.2">
      <c r="A199" s="35"/>
      <c r="B199" s="37"/>
      <c r="C199" s="36"/>
      <c r="D199" s="36"/>
      <c r="R199" s="72"/>
    </row>
    <row r="200" spans="1:18" x14ac:dyDescent="0.2">
      <c r="A200" s="35"/>
      <c r="B200" s="37"/>
      <c r="C200" s="36"/>
      <c r="D200" s="36"/>
      <c r="R200" s="72"/>
    </row>
    <row r="201" spans="1:18" x14ac:dyDescent="0.2">
      <c r="A201" s="35"/>
      <c r="B201" s="37"/>
      <c r="C201" s="36"/>
      <c r="D201" s="36"/>
      <c r="R201" s="72"/>
    </row>
    <row r="202" spans="1:18" x14ac:dyDescent="0.2">
      <c r="A202" s="35"/>
      <c r="B202" s="37"/>
      <c r="C202" s="36"/>
      <c r="D202" s="36"/>
      <c r="R202" s="72"/>
    </row>
    <row r="203" spans="1:18" x14ac:dyDescent="0.2">
      <c r="A203" s="35"/>
      <c r="B203" s="37"/>
      <c r="C203" s="36"/>
      <c r="D203" s="36"/>
      <c r="R203" s="72"/>
    </row>
    <row r="204" spans="1:18" x14ac:dyDescent="0.2">
      <c r="A204" s="35"/>
      <c r="B204" s="37"/>
      <c r="C204" s="36"/>
      <c r="D204" s="36"/>
      <c r="R204" s="72"/>
    </row>
    <row r="205" spans="1:18" x14ac:dyDescent="0.2">
      <c r="A205" s="35"/>
      <c r="B205" s="37"/>
      <c r="C205" s="36"/>
      <c r="D205" s="36"/>
      <c r="R205" s="72"/>
    </row>
    <row r="206" spans="1:18" x14ac:dyDescent="0.2">
      <c r="A206" s="35"/>
      <c r="B206" s="37"/>
      <c r="C206" s="36"/>
      <c r="D206" s="36"/>
      <c r="R206" s="72"/>
    </row>
    <row r="207" spans="1:18" x14ac:dyDescent="0.2">
      <c r="A207" s="35"/>
      <c r="B207" s="37"/>
      <c r="C207" s="36"/>
      <c r="D207" s="36"/>
      <c r="R207" s="72"/>
    </row>
    <row r="208" spans="1:18" x14ac:dyDescent="0.2">
      <c r="A208" s="35"/>
      <c r="B208" s="37"/>
      <c r="C208" s="36"/>
      <c r="D208" s="36"/>
      <c r="R208" s="72"/>
    </row>
    <row r="209" spans="1:18" x14ac:dyDescent="0.2">
      <c r="A209" s="35"/>
      <c r="B209" s="37"/>
      <c r="C209" s="36"/>
      <c r="D209" s="36"/>
      <c r="R209" s="72"/>
    </row>
    <row r="210" spans="1:18" x14ac:dyDescent="0.2">
      <c r="A210" s="35"/>
      <c r="B210" s="37"/>
      <c r="C210" s="36"/>
      <c r="D210" s="36"/>
      <c r="R210" s="72"/>
    </row>
    <row r="211" spans="1:18" x14ac:dyDescent="0.2">
      <c r="A211" s="35"/>
      <c r="B211" s="37"/>
      <c r="C211" s="36"/>
      <c r="D211" s="36"/>
      <c r="R211" s="72"/>
    </row>
    <row r="212" spans="1:18" x14ac:dyDescent="0.2">
      <c r="A212" s="35"/>
      <c r="B212" s="37"/>
      <c r="C212" s="36"/>
      <c r="D212" s="36"/>
      <c r="R212" s="72"/>
    </row>
    <row r="213" spans="1:18" x14ac:dyDescent="0.2">
      <c r="A213" s="35"/>
      <c r="B213" s="37"/>
      <c r="C213" s="36"/>
      <c r="D213" s="36"/>
      <c r="R213" s="72"/>
    </row>
    <row r="214" spans="1:18" x14ac:dyDescent="0.2">
      <c r="A214" s="35"/>
      <c r="B214" s="37"/>
      <c r="C214" s="36"/>
      <c r="D214" s="36"/>
      <c r="R214" s="72"/>
    </row>
    <row r="215" spans="1:18" x14ac:dyDescent="0.2">
      <c r="A215" s="35"/>
      <c r="B215" s="37"/>
      <c r="C215" s="36"/>
      <c r="D215" s="36"/>
      <c r="R215" s="72"/>
    </row>
    <row r="216" spans="1:18" x14ac:dyDescent="0.2">
      <c r="A216" s="35"/>
      <c r="B216" s="37"/>
      <c r="C216" s="36"/>
      <c r="D216" s="36"/>
      <c r="R216" s="72"/>
    </row>
    <row r="217" spans="1:18" x14ac:dyDescent="0.2">
      <c r="A217" s="35"/>
      <c r="B217" s="37"/>
      <c r="C217" s="36"/>
      <c r="D217" s="36"/>
      <c r="R217" s="72"/>
    </row>
    <row r="218" spans="1:18" x14ac:dyDescent="0.2">
      <c r="A218" s="35"/>
      <c r="B218" s="37"/>
      <c r="C218" s="36"/>
      <c r="D218" s="36"/>
      <c r="R218" s="72"/>
    </row>
    <row r="219" spans="1:18" x14ac:dyDescent="0.2">
      <c r="A219" s="35"/>
      <c r="B219" s="37"/>
      <c r="C219" s="36"/>
      <c r="D219" s="36"/>
      <c r="R219" s="72"/>
    </row>
    <row r="220" spans="1:18" x14ac:dyDescent="0.2">
      <c r="A220" s="35"/>
      <c r="B220" s="37"/>
      <c r="C220" s="36"/>
      <c r="D220" s="36"/>
      <c r="R220" s="72"/>
    </row>
    <row r="221" spans="1:18" x14ac:dyDescent="0.2">
      <c r="A221" s="35"/>
      <c r="B221" s="37"/>
      <c r="C221" s="36"/>
      <c r="D221" s="36"/>
      <c r="R221" s="72"/>
    </row>
    <row r="222" spans="1:18" x14ac:dyDescent="0.2">
      <c r="A222" s="35"/>
      <c r="B222" s="37"/>
      <c r="C222" s="36"/>
      <c r="D222" s="36"/>
      <c r="R222" s="72"/>
    </row>
    <row r="223" spans="1:18" x14ac:dyDescent="0.2">
      <c r="A223" s="35"/>
      <c r="B223" s="37"/>
      <c r="C223" s="36"/>
      <c r="D223" s="36"/>
      <c r="R223" s="72"/>
    </row>
    <row r="224" spans="1:18" x14ac:dyDescent="0.2">
      <c r="A224" s="35"/>
      <c r="B224" s="37"/>
      <c r="C224" s="36"/>
      <c r="D224" s="36"/>
      <c r="R224" s="72"/>
    </row>
    <row r="225" spans="1:18" x14ac:dyDescent="0.2">
      <c r="A225" s="35"/>
      <c r="B225" s="37"/>
      <c r="C225" s="36"/>
      <c r="D225" s="36"/>
      <c r="R225" s="72"/>
    </row>
    <row r="226" spans="1:18" x14ac:dyDescent="0.2">
      <c r="A226" s="35"/>
      <c r="B226" s="37"/>
      <c r="C226" s="36"/>
      <c r="D226" s="36"/>
      <c r="R226" s="72"/>
    </row>
    <row r="227" spans="1:18" x14ac:dyDescent="0.2">
      <c r="A227" s="35"/>
      <c r="B227" s="37"/>
      <c r="C227" s="36"/>
      <c r="D227" s="36"/>
      <c r="R227" s="72"/>
    </row>
    <row r="228" spans="1:18" x14ac:dyDescent="0.2">
      <c r="A228" s="35"/>
      <c r="B228" s="37"/>
      <c r="C228" s="36"/>
      <c r="D228" s="36"/>
    </row>
    <row r="229" spans="1:18" x14ac:dyDescent="0.2">
      <c r="A229" s="35"/>
      <c r="B229" s="37"/>
      <c r="C229" s="36"/>
      <c r="D229" s="36"/>
    </row>
    <row r="230" spans="1:18" x14ac:dyDescent="0.2">
      <c r="A230" s="35"/>
      <c r="B230" s="37"/>
      <c r="C230" s="36"/>
      <c r="D230" s="36"/>
    </row>
    <row r="231" spans="1:18" x14ac:dyDescent="0.2">
      <c r="A231" s="35"/>
      <c r="B231" s="37"/>
      <c r="C231" s="36"/>
      <c r="D231" s="36"/>
    </row>
    <row r="232" spans="1:18" x14ac:dyDescent="0.2">
      <c r="A232" s="35"/>
      <c r="B232" s="37"/>
      <c r="C232" s="36"/>
      <c r="D232" s="36"/>
    </row>
    <row r="233" spans="1:18" x14ac:dyDescent="0.2">
      <c r="A233" s="35"/>
      <c r="B233" s="37"/>
      <c r="C233" s="36"/>
      <c r="D233" s="36"/>
    </row>
    <row r="234" spans="1:18" x14ac:dyDescent="0.2">
      <c r="A234" s="35"/>
      <c r="B234" s="37"/>
      <c r="C234" s="36"/>
      <c r="D234" s="36"/>
    </row>
    <row r="235" spans="1:18" x14ac:dyDescent="0.2">
      <c r="A235" s="35"/>
      <c r="B235" s="37"/>
      <c r="C235" s="36"/>
      <c r="D235" s="36"/>
    </row>
    <row r="236" spans="1:18" x14ac:dyDescent="0.2">
      <c r="A236" s="35"/>
      <c r="B236" s="37"/>
      <c r="C236" s="36"/>
      <c r="D236" s="36"/>
    </row>
    <row r="237" spans="1:18" x14ac:dyDescent="0.2">
      <c r="A237" s="35"/>
      <c r="B237" s="37"/>
      <c r="C237" s="36"/>
      <c r="D237" s="36"/>
    </row>
    <row r="238" spans="1:18" x14ac:dyDescent="0.2">
      <c r="A238" s="35"/>
      <c r="B238" s="37"/>
      <c r="C238" s="36"/>
      <c r="D238" s="36"/>
    </row>
    <row r="239" spans="1:18" x14ac:dyDescent="0.2">
      <c r="A239" s="35"/>
      <c r="B239" s="37"/>
      <c r="C239" s="36"/>
      <c r="D239" s="36"/>
    </row>
    <row r="240" spans="1:18" x14ac:dyDescent="0.2">
      <c r="A240" s="35"/>
      <c r="B240" s="37"/>
      <c r="C240" s="36"/>
      <c r="D240" s="36"/>
    </row>
    <row r="241" spans="1:4" x14ac:dyDescent="0.2">
      <c r="A241" s="35"/>
      <c r="B241" s="37"/>
      <c r="C241" s="36"/>
      <c r="D241" s="36"/>
    </row>
    <row r="242" spans="1:4" x14ac:dyDescent="0.2">
      <c r="A242" s="35"/>
      <c r="B242" s="37"/>
      <c r="C242" s="36"/>
      <c r="D242" s="36"/>
    </row>
    <row r="243" spans="1:4" x14ac:dyDescent="0.2">
      <c r="A243" s="35"/>
      <c r="B243" s="37"/>
      <c r="C243" s="36"/>
      <c r="D243" s="36"/>
    </row>
    <row r="244" spans="1:4" x14ac:dyDescent="0.2">
      <c r="A244" s="35"/>
      <c r="B244" s="37"/>
      <c r="C244" s="36"/>
      <c r="D244" s="36"/>
    </row>
    <row r="245" spans="1:4" x14ac:dyDescent="0.2">
      <c r="A245" s="35"/>
      <c r="B245" s="37"/>
      <c r="C245" s="36"/>
      <c r="D245" s="36"/>
    </row>
    <row r="246" spans="1:4" x14ac:dyDescent="0.2">
      <c r="A246" s="35"/>
      <c r="B246" s="37"/>
      <c r="C246" s="36"/>
      <c r="D246" s="36"/>
    </row>
    <row r="247" spans="1:4" x14ac:dyDescent="0.2">
      <c r="A247" s="35"/>
      <c r="B247" s="37"/>
      <c r="C247" s="36"/>
      <c r="D247" s="36"/>
    </row>
    <row r="248" spans="1:4" x14ac:dyDescent="0.2">
      <c r="A248" s="35"/>
      <c r="B248" s="37"/>
      <c r="C248" s="36"/>
      <c r="D248" s="36"/>
    </row>
    <row r="249" spans="1:4" x14ac:dyDescent="0.2">
      <c r="A249" s="35"/>
      <c r="B249" s="37"/>
      <c r="C249" s="36"/>
      <c r="D249" s="36"/>
    </row>
    <row r="250" spans="1:4" x14ac:dyDescent="0.2">
      <c r="A250" s="35"/>
      <c r="B250" s="37"/>
      <c r="C250" s="36"/>
      <c r="D250" s="36"/>
    </row>
    <row r="251" spans="1:4" x14ac:dyDescent="0.2">
      <c r="A251" s="35"/>
      <c r="B251" s="37"/>
      <c r="C251" s="36"/>
      <c r="D251" s="36"/>
    </row>
    <row r="252" spans="1:4" x14ac:dyDescent="0.2">
      <c r="A252" s="35"/>
      <c r="B252" s="37"/>
      <c r="C252" s="36"/>
      <c r="D252" s="36"/>
    </row>
    <row r="253" spans="1:4" x14ac:dyDescent="0.2">
      <c r="A253" s="35"/>
      <c r="B253" s="37"/>
      <c r="C253" s="36"/>
      <c r="D253" s="36"/>
    </row>
    <row r="254" spans="1:4" x14ac:dyDescent="0.2">
      <c r="A254" s="35"/>
      <c r="B254" s="37"/>
      <c r="C254" s="36"/>
      <c r="D254" s="36"/>
    </row>
    <row r="255" spans="1:4" x14ac:dyDescent="0.2">
      <c r="A255" s="35"/>
      <c r="B255" s="37"/>
      <c r="C255" s="36"/>
      <c r="D255" s="36"/>
    </row>
    <row r="256" spans="1:4" x14ac:dyDescent="0.2">
      <c r="A256" s="35"/>
      <c r="B256" s="37"/>
      <c r="C256" s="36"/>
      <c r="D256" s="36"/>
    </row>
    <row r="257" spans="1:4" x14ac:dyDescent="0.2">
      <c r="A257" s="35"/>
      <c r="B257" s="37"/>
      <c r="C257" s="36"/>
      <c r="D257" s="36"/>
    </row>
    <row r="258" spans="1:4" x14ac:dyDescent="0.2">
      <c r="A258" s="35"/>
      <c r="B258" s="37"/>
      <c r="C258" s="36"/>
      <c r="D258" s="36"/>
    </row>
    <row r="259" spans="1:4" x14ac:dyDescent="0.2">
      <c r="B259" s="19"/>
      <c r="C259" s="14"/>
      <c r="D259" s="14"/>
    </row>
    <row r="260" spans="1:4" x14ac:dyDescent="0.2">
      <c r="B260" s="19"/>
      <c r="C260" s="14"/>
      <c r="D260" s="14"/>
    </row>
    <row r="261" spans="1:4" x14ac:dyDescent="0.2">
      <c r="B261" s="19"/>
      <c r="C261" s="14"/>
      <c r="D261" s="14"/>
    </row>
    <row r="262" spans="1:4" x14ac:dyDescent="0.2">
      <c r="B262" s="19"/>
      <c r="C262" s="14"/>
      <c r="D262" s="14"/>
    </row>
    <row r="263" spans="1:4" x14ac:dyDescent="0.2">
      <c r="B263" s="19"/>
      <c r="C263" s="14"/>
      <c r="D263" s="14"/>
    </row>
    <row r="264" spans="1:4" x14ac:dyDescent="0.2">
      <c r="B264" s="19"/>
      <c r="C264" s="14"/>
      <c r="D264" s="14"/>
    </row>
    <row r="265" spans="1:4" x14ac:dyDescent="0.2">
      <c r="B265" s="19"/>
      <c r="C265" s="14"/>
      <c r="D265" s="14"/>
    </row>
    <row r="266" spans="1:4" x14ac:dyDescent="0.2">
      <c r="B266" s="19"/>
      <c r="C266" s="14"/>
      <c r="D266" s="14"/>
    </row>
    <row r="267" spans="1:4" x14ac:dyDescent="0.2">
      <c r="B267" s="19"/>
      <c r="C267" s="14"/>
      <c r="D267" s="14"/>
    </row>
    <row r="268" spans="1:4" x14ac:dyDescent="0.2">
      <c r="B268" s="19"/>
      <c r="C268" s="14"/>
      <c r="D268" s="14"/>
    </row>
    <row r="269" spans="1:4" x14ac:dyDescent="0.2">
      <c r="B269" s="19"/>
      <c r="C269" s="14"/>
      <c r="D269" s="14"/>
    </row>
    <row r="270" spans="1:4" x14ac:dyDescent="0.2">
      <c r="B270" s="19"/>
      <c r="C270" s="14"/>
      <c r="D270" s="14"/>
    </row>
    <row r="271" spans="1:4" x14ac:dyDescent="0.2">
      <c r="B271" s="19"/>
      <c r="C271" s="14"/>
      <c r="D271" s="14"/>
    </row>
    <row r="272" spans="1:4" x14ac:dyDescent="0.2">
      <c r="B272" s="19"/>
      <c r="C272" s="14"/>
      <c r="D272" s="14"/>
    </row>
    <row r="273" spans="2:4" x14ac:dyDescent="0.2">
      <c r="B273" s="19"/>
      <c r="C273" s="14"/>
      <c r="D273" s="14"/>
    </row>
    <row r="274" spans="2:4" x14ac:dyDescent="0.2">
      <c r="B274" s="19"/>
      <c r="C274" s="14"/>
      <c r="D274" s="14"/>
    </row>
    <row r="275" spans="2:4" x14ac:dyDescent="0.2">
      <c r="B275" s="19"/>
      <c r="C275" s="14"/>
      <c r="D275" s="14"/>
    </row>
    <row r="276" spans="2:4" x14ac:dyDescent="0.2">
      <c r="B276" s="19"/>
      <c r="C276" s="14"/>
      <c r="D276" s="14"/>
    </row>
    <row r="277" spans="2:4" x14ac:dyDescent="0.2">
      <c r="B277" s="19"/>
      <c r="C277" s="14"/>
      <c r="D277" s="14"/>
    </row>
    <row r="278" spans="2:4" x14ac:dyDescent="0.2">
      <c r="B278" s="19"/>
      <c r="C278" s="14"/>
      <c r="D278" s="14"/>
    </row>
    <row r="279" spans="2:4" x14ac:dyDescent="0.2">
      <c r="B279" s="19"/>
      <c r="C279" s="14"/>
      <c r="D279" s="14"/>
    </row>
    <row r="280" spans="2:4" x14ac:dyDescent="0.2">
      <c r="B280" s="19"/>
      <c r="C280" s="14"/>
      <c r="D280" s="14"/>
    </row>
    <row r="281" spans="2:4" x14ac:dyDescent="0.2">
      <c r="B281" s="19"/>
      <c r="C281" s="14"/>
      <c r="D281" s="14"/>
    </row>
    <row r="282" spans="2:4" x14ac:dyDescent="0.2">
      <c r="B282" s="19"/>
      <c r="C282" s="14"/>
      <c r="D282" s="14"/>
    </row>
    <row r="283" spans="2:4" x14ac:dyDescent="0.2">
      <c r="B283" s="19"/>
      <c r="C283" s="14"/>
      <c r="D283" s="14"/>
    </row>
    <row r="284" spans="2:4" x14ac:dyDescent="0.2">
      <c r="B284" s="19"/>
      <c r="C284" s="14"/>
      <c r="D284" s="14"/>
    </row>
    <row r="285" spans="2:4" x14ac:dyDescent="0.2">
      <c r="B285" s="19"/>
      <c r="C285" s="14"/>
      <c r="D285" s="14"/>
    </row>
    <row r="286" spans="2:4" x14ac:dyDescent="0.2">
      <c r="B286" s="19"/>
      <c r="C286" s="14"/>
      <c r="D286" s="14"/>
    </row>
    <row r="287" spans="2:4" x14ac:dyDescent="0.2">
      <c r="B287" s="19"/>
      <c r="C287" s="14"/>
      <c r="D287" s="14"/>
    </row>
    <row r="288" spans="2:4" x14ac:dyDescent="0.2">
      <c r="B288" s="19"/>
      <c r="C288" s="14"/>
      <c r="D288" s="14"/>
    </row>
    <row r="289" spans="2:4" x14ac:dyDescent="0.2">
      <c r="B289" s="19"/>
      <c r="C289" s="14"/>
      <c r="D289" s="14"/>
    </row>
    <row r="290" spans="2:4" x14ac:dyDescent="0.2">
      <c r="B290" s="19"/>
      <c r="C290" s="14"/>
      <c r="D290" s="14"/>
    </row>
    <row r="291" spans="2:4" x14ac:dyDescent="0.2">
      <c r="B291" s="19"/>
      <c r="C291" s="14"/>
      <c r="D291" s="14"/>
    </row>
    <row r="292" spans="2:4" x14ac:dyDescent="0.2">
      <c r="B292" s="19"/>
      <c r="C292" s="14"/>
      <c r="D292" s="14"/>
    </row>
    <row r="293" spans="2:4" x14ac:dyDescent="0.2">
      <c r="B293" s="19"/>
      <c r="C293" s="14"/>
      <c r="D293" s="14"/>
    </row>
    <row r="294" spans="2:4" x14ac:dyDescent="0.2">
      <c r="B294" s="19"/>
      <c r="C294" s="14"/>
      <c r="D294" s="14"/>
    </row>
    <row r="295" spans="2:4" x14ac:dyDescent="0.2">
      <c r="B295" s="19"/>
      <c r="C295" s="14"/>
      <c r="D295" s="14"/>
    </row>
    <row r="296" spans="2:4" x14ac:dyDescent="0.2">
      <c r="B296" s="19"/>
      <c r="C296" s="14"/>
      <c r="D296" s="14"/>
    </row>
    <row r="297" spans="2:4" x14ac:dyDescent="0.2">
      <c r="B297" s="19"/>
      <c r="C297" s="14"/>
      <c r="D297" s="14"/>
    </row>
    <row r="298" spans="2:4" x14ac:dyDescent="0.2">
      <c r="B298" s="19"/>
      <c r="C298" s="14"/>
      <c r="D298" s="14"/>
    </row>
    <row r="299" spans="2:4" x14ac:dyDescent="0.2">
      <c r="B299" s="19"/>
      <c r="C299" s="14"/>
      <c r="D299" s="14"/>
    </row>
    <row r="300" spans="2:4" x14ac:dyDescent="0.2">
      <c r="C300" s="14"/>
      <c r="D300" s="14"/>
    </row>
    <row r="301" spans="2:4" x14ac:dyDescent="0.2">
      <c r="C301" s="14"/>
      <c r="D301" s="14"/>
    </row>
    <row r="302" spans="2:4" x14ac:dyDescent="0.2">
      <c r="C302" s="14"/>
      <c r="D302" s="14"/>
    </row>
    <row r="303" spans="2:4" x14ac:dyDescent="0.2">
      <c r="C303" s="14"/>
      <c r="D303" s="14"/>
    </row>
    <row r="304" spans="2:4" x14ac:dyDescent="0.2">
      <c r="C304" s="14"/>
      <c r="D304" s="14"/>
    </row>
    <row r="305" spans="3:4" x14ac:dyDescent="0.2">
      <c r="C305" s="14"/>
      <c r="D305" s="14"/>
    </row>
    <row r="306" spans="3:4" x14ac:dyDescent="0.2">
      <c r="C306" s="14"/>
      <c r="D306" s="14"/>
    </row>
    <row r="307" spans="3:4" x14ac:dyDescent="0.2">
      <c r="C307" s="14"/>
      <c r="D307" s="14"/>
    </row>
    <row r="308" spans="3:4" x14ac:dyDescent="0.2">
      <c r="C308" s="14"/>
      <c r="D308" s="14"/>
    </row>
    <row r="309" spans="3:4" x14ac:dyDescent="0.2">
      <c r="C309" s="14"/>
      <c r="D309" s="14"/>
    </row>
    <row r="310" spans="3:4" x14ac:dyDescent="0.2">
      <c r="C310" s="14"/>
      <c r="D310" s="14"/>
    </row>
    <row r="311" spans="3:4" x14ac:dyDescent="0.2">
      <c r="C311" s="14"/>
      <c r="D311" s="14"/>
    </row>
    <row r="312" spans="3:4" x14ac:dyDescent="0.2">
      <c r="C312" s="14"/>
      <c r="D312" s="14"/>
    </row>
    <row r="313" spans="3:4" x14ac:dyDescent="0.2">
      <c r="C313" s="14"/>
      <c r="D313" s="14"/>
    </row>
    <row r="314" spans="3:4" x14ac:dyDescent="0.2">
      <c r="C314" s="14"/>
      <c r="D314" s="14"/>
    </row>
    <row r="315" spans="3:4" x14ac:dyDescent="0.2">
      <c r="C315" s="14"/>
      <c r="D315" s="14"/>
    </row>
    <row r="316" spans="3:4" x14ac:dyDescent="0.2">
      <c r="C316" s="14"/>
      <c r="D316" s="14"/>
    </row>
    <row r="317" spans="3:4" x14ac:dyDescent="0.2">
      <c r="C317" s="14"/>
      <c r="D317" s="14"/>
    </row>
    <row r="318" spans="3:4" x14ac:dyDescent="0.2">
      <c r="C318" s="14"/>
      <c r="D318" s="14"/>
    </row>
    <row r="319" spans="3:4" x14ac:dyDescent="0.2">
      <c r="C319" s="14"/>
      <c r="D319" s="14"/>
    </row>
    <row r="320" spans="3:4" x14ac:dyDescent="0.2">
      <c r="C320" s="14"/>
      <c r="D320" s="14"/>
    </row>
    <row r="321" spans="3:4" x14ac:dyDescent="0.2">
      <c r="C321" s="14"/>
      <c r="D321" s="14"/>
    </row>
    <row r="322" spans="3:4" x14ac:dyDescent="0.2">
      <c r="C322" s="14"/>
      <c r="D322" s="14"/>
    </row>
    <row r="323" spans="3:4" x14ac:dyDescent="0.2">
      <c r="C323" s="14"/>
      <c r="D323" s="14"/>
    </row>
    <row r="324" spans="3:4" x14ac:dyDescent="0.2">
      <c r="C324" s="14"/>
      <c r="D324" s="14"/>
    </row>
    <row r="325" spans="3:4" x14ac:dyDescent="0.2">
      <c r="C325" s="14"/>
      <c r="D325" s="14"/>
    </row>
    <row r="326" spans="3:4" x14ac:dyDescent="0.2">
      <c r="C326" s="14"/>
      <c r="D326" s="14"/>
    </row>
    <row r="327" spans="3:4" x14ac:dyDescent="0.2">
      <c r="C327" s="14"/>
      <c r="D327" s="14"/>
    </row>
    <row r="328" spans="3:4" x14ac:dyDescent="0.2">
      <c r="C328" s="14"/>
      <c r="D328" s="14"/>
    </row>
    <row r="329" spans="3:4" x14ac:dyDescent="0.2">
      <c r="C329" s="14"/>
      <c r="D329" s="14"/>
    </row>
    <row r="330" spans="3:4" x14ac:dyDescent="0.2">
      <c r="C330" s="14"/>
      <c r="D330" s="14"/>
    </row>
    <row r="331" spans="3:4" x14ac:dyDescent="0.2">
      <c r="C331" s="14"/>
      <c r="D331" s="14"/>
    </row>
    <row r="332" spans="3:4" x14ac:dyDescent="0.2">
      <c r="C332" s="14"/>
      <c r="D332" s="14"/>
    </row>
    <row r="333" spans="3:4" x14ac:dyDescent="0.2">
      <c r="C333" s="14"/>
      <c r="D333" s="14"/>
    </row>
    <row r="334" spans="3:4" x14ac:dyDescent="0.2">
      <c r="C334" s="14"/>
      <c r="D334" s="14"/>
    </row>
    <row r="335" spans="3:4" x14ac:dyDescent="0.2">
      <c r="C335" s="14"/>
      <c r="D335" s="14"/>
    </row>
    <row r="336" spans="3:4" x14ac:dyDescent="0.2">
      <c r="C336" s="14"/>
      <c r="D336" s="14"/>
    </row>
    <row r="337" spans="3:4" x14ac:dyDescent="0.2">
      <c r="C337" s="14"/>
      <c r="D337" s="14"/>
    </row>
    <row r="338" spans="3:4" x14ac:dyDescent="0.2">
      <c r="C338" s="14"/>
      <c r="D338" s="14"/>
    </row>
    <row r="339" spans="3:4" x14ac:dyDescent="0.2">
      <c r="C339" s="14"/>
      <c r="D339" s="14"/>
    </row>
    <row r="340" spans="3:4" x14ac:dyDescent="0.2">
      <c r="C340" s="14"/>
      <c r="D340" s="14"/>
    </row>
    <row r="341" spans="3:4" x14ac:dyDescent="0.2">
      <c r="C341" s="14"/>
      <c r="D341" s="14"/>
    </row>
    <row r="342" spans="3:4" x14ac:dyDescent="0.2">
      <c r="C342" s="14"/>
      <c r="D342" s="14"/>
    </row>
    <row r="343" spans="3:4" x14ac:dyDescent="0.2">
      <c r="C343" s="14"/>
      <c r="D343" s="14"/>
    </row>
    <row r="344" spans="3:4" x14ac:dyDescent="0.2">
      <c r="C344" s="14"/>
      <c r="D344" s="14"/>
    </row>
    <row r="345" spans="3:4" x14ac:dyDescent="0.2">
      <c r="C345" s="14"/>
      <c r="D345" s="14"/>
    </row>
    <row r="346" spans="3:4" x14ac:dyDescent="0.2">
      <c r="C346" s="14"/>
      <c r="D346" s="14"/>
    </row>
    <row r="347" spans="3:4" x14ac:dyDescent="0.2">
      <c r="C347" s="14"/>
      <c r="D347" s="14"/>
    </row>
    <row r="348" spans="3:4" x14ac:dyDescent="0.2">
      <c r="C348" s="14"/>
      <c r="D348" s="14"/>
    </row>
    <row r="349" spans="3:4" x14ac:dyDescent="0.2">
      <c r="C349" s="14"/>
      <c r="D349" s="14"/>
    </row>
    <row r="350" spans="3:4" x14ac:dyDescent="0.2">
      <c r="C350" s="14"/>
      <c r="D350" s="14"/>
    </row>
    <row r="351" spans="3:4" x14ac:dyDescent="0.2">
      <c r="C351" s="14"/>
      <c r="D351" s="14"/>
    </row>
    <row r="352" spans="3:4" x14ac:dyDescent="0.2">
      <c r="C352" s="14"/>
      <c r="D352" s="14"/>
    </row>
    <row r="353" spans="3:4" x14ac:dyDescent="0.2">
      <c r="C353" s="14"/>
      <c r="D353" s="14"/>
    </row>
    <row r="354" spans="3:4" x14ac:dyDescent="0.2">
      <c r="C354" s="14"/>
      <c r="D354" s="14"/>
    </row>
    <row r="355" spans="3:4" x14ac:dyDescent="0.2">
      <c r="C355" s="14"/>
      <c r="D355" s="14"/>
    </row>
    <row r="356" spans="3:4" x14ac:dyDescent="0.2">
      <c r="C356" s="14"/>
      <c r="D356" s="14"/>
    </row>
    <row r="357" spans="3:4" x14ac:dyDescent="0.2">
      <c r="C357" s="14"/>
      <c r="D357" s="14"/>
    </row>
    <row r="358" spans="3:4" x14ac:dyDescent="0.2">
      <c r="C358" s="14"/>
      <c r="D358" s="14"/>
    </row>
    <row r="359" spans="3:4" x14ac:dyDescent="0.2">
      <c r="C359" s="14"/>
      <c r="D359" s="14"/>
    </row>
    <row r="360" spans="3:4" x14ac:dyDescent="0.2">
      <c r="C360" s="14"/>
      <c r="D360" s="14"/>
    </row>
    <row r="361" spans="3:4" x14ac:dyDescent="0.2">
      <c r="C361" s="14"/>
      <c r="D361" s="14"/>
    </row>
    <row r="362" spans="3:4" x14ac:dyDescent="0.2">
      <c r="C362" s="14"/>
      <c r="D362" s="14"/>
    </row>
    <row r="363" spans="3:4" x14ac:dyDescent="0.2">
      <c r="C363" s="14"/>
      <c r="D363" s="14"/>
    </row>
    <row r="364" spans="3:4" x14ac:dyDescent="0.2">
      <c r="C364" s="14"/>
      <c r="D364" s="14"/>
    </row>
    <row r="365" spans="3:4" x14ac:dyDescent="0.2">
      <c r="C365" s="14"/>
      <c r="D365" s="14"/>
    </row>
    <row r="366" spans="3:4" x14ac:dyDescent="0.2">
      <c r="C366" s="14"/>
      <c r="D366" s="14"/>
    </row>
    <row r="367" spans="3:4" x14ac:dyDescent="0.2">
      <c r="C367" s="14"/>
      <c r="D367" s="14"/>
    </row>
    <row r="368" spans="3:4" x14ac:dyDescent="0.2">
      <c r="C368" s="14"/>
      <c r="D368" s="14"/>
    </row>
    <row r="369" spans="3:4" x14ac:dyDescent="0.2">
      <c r="C369" s="14"/>
      <c r="D369" s="14"/>
    </row>
    <row r="370" spans="3:4" x14ac:dyDescent="0.2">
      <c r="C370" s="14"/>
      <c r="D370" s="14"/>
    </row>
    <row r="371" spans="3:4" x14ac:dyDescent="0.2">
      <c r="C371" s="14"/>
      <c r="D371" s="14"/>
    </row>
    <row r="372" spans="3:4" x14ac:dyDescent="0.2">
      <c r="C372" s="14"/>
      <c r="D372" s="14"/>
    </row>
    <row r="373" spans="3:4" x14ac:dyDescent="0.2">
      <c r="C373" s="14"/>
      <c r="D373" s="14"/>
    </row>
    <row r="374" spans="3:4" x14ac:dyDescent="0.2">
      <c r="C374" s="14"/>
      <c r="D374" s="14"/>
    </row>
    <row r="375" spans="3:4" x14ac:dyDescent="0.2">
      <c r="C375" s="14"/>
      <c r="D375" s="14"/>
    </row>
    <row r="376" spans="3:4" x14ac:dyDescent="0.2">
      <c r="C376" s="14"/>
      <c r="D376" s="14"/>
    </row>
    <row r="377" spans="3:4" x14ac:dyDescent="0.2">
      <c r="C377" s="14"/>
      <c r="D377" s="14"/>
    </row>
    <row r="378" spans="3:4" x14ac:dyDescent="0.2">
      <c r="C378" s="14"/>
      <c r="D378" s="14"/>
    </row>
    <row r="379" spans="3:4" x14ac:dyDescent="0.2">
      <c r="C379" s="14"/>
      <c r="D379" s="14"/>
    </row>
    <row r="380" spans="3:4" x14ac:dyDescent="0.2">
      <c r="C380" s="14"/>
      <c r="D380" s="14"/>
    </row>
    <row r="381" spans="3:4" x14ac:dyDescent="0.2">
      <c r="C381" s="14"/>
      <c r="D381" s="14"/>
    </row>
    <row r="382" spans="3:4" x14ac:dyDescent="0.2">
      <c r="C382" s="14"/>
      <c r="D382" s="14"/>
    </row>
    <row r="383" spans="3:4" x14ac:dyDescent="0.2">
      <c r="C383" s="14"/>
      <c r="D383" s="14"/>
    </row>
    <row r="384" spans="3:4" x14ac:dyDescent="0.2">
      <c r="C384" s="14"/>
      <c r="D384" s="14"/>
    </row>
    <row r="385" spans="3:4" x14ac:dyDescent="0.2">
      <c r="C385" s="14"/>
      <c r="D385" s="14"/>
    </row>
    <row r="386" spans="3:4" x14ac:dyDescent="0.2">
      <c r="C386" s="14"/>
      <c r="D386" s="14"/>
    </row>
    <row r="387" spans="3:4" x14ac:dyDescent="0.2">
      <c r="C387" s="14"/>
      <c r="D387" s="14"/>
    </row>
    <row r="388" spans="3:4" x14ac:dyDescent="0.2">
      <c r="C388" s="14"/>
      <c r="D388" s="14"/>
    </row>
    <row r="389" spans="3:4" x14ac:dyDescent="0.2">
      <c r="C389" s="14"/>
      <c r="D389" s="14"/>
    </row>
    <row r="390" spans="3:4" x14ac:dyDescent="0.2">
      <c r="C390" s="14"/>
      <c r="D390" s="14"/>
    </row>
    <row r="391" spans="3:4" x14ac:dyDescent="0.2">
      <c r="C391" s="14"/>
      <c r="D391" s="14"/>
    </row>
    <row r="392" spans="3:4" x14ac:dyDescent="0.2">
      <c r="C392" s="14"/>
      <c r="D392" s="14"/>
    </row>
    <row r="393" spans="3:4" x14ac:dyDescent="0.2">
      <c r="C393" s="14"/>
      <c r="D393" s="14"/>
    </row>
    <row r="394" spans="3:4" x14ac:dyDescent="0.2">
      <c r="C394" s="14"/>
      <c r="D394" s="14"/>
    </row>
    <row r="395" spans="3:4" x14ac:dyDescent="0.2">
      <c r="C395" s="14"/>
      <c r="D395" s="14"/>
    </row>
    <row r="396" spans="3:4" x14ac:dyDescent="0.2">
      <c r="C396" s="14"/>
      <c r="D396" s="14"/>
    </row>
    <row r="397" spans="3:4" x14ac:dyDescent="0.2">
      <c r="C397" s="14"/>
      <c r="D397" s="14"/>
    </row>
    <row r="398" spans="3:4" x14ac:dyDescent="0.2">
      <c r="C398" s="14"/>
      <c r="D398" s="14"/>
    </row>
    <row r="399" spans="3:4" x14ac:dyDescent="0.2">
      <c r="C399" s="14"/>
      <c r="D399" s="14"/>
    </row>
    <row r="400" spans="3:4" x14ac:dyDescent="0.2">
      <c r="C400" s="14"/>
      <c r="D400" s="14"/>
    </row>
    <row r="401" spans="3:4" x14ac:dyDescent="0.2">
      <c r="C401" s="14"/>
      <c r="D401" s="14"/>
    </row>
    <row r="402" spans="3:4" x14ac:dyDescent="0.2">
      <c r="C402" s="14"/>
      <c r="D402" s="14"/>
    </row>
    <row r="403" spans="3:4" x14ac:dyDescent="0.2">
      <c r="C403" s="14"/>
      <c r="D403" s="14"/>
    </row>
    <row r="404" spans="3:4" x14ac:dyDescent="0.2">
      <c r="C404" s="14"/>
      <c r="D404" s="14"/>
    </row>
    <row r="405" spans="3:4" x14ac:dyDescent="0.2">
      <c r="C405" s="14"/>
      <c r="D405" s="14"/>
    </row>
    <row r="406" spans="3:4" x14ac:dyDescent="0.2">
      <c r="C406" s="14"/>
      <c r="D406" s="14"/>
    </row>
    <row r="407" spans="3:4" x14ac:dyDescent="0.2">
      <c r="C407" s="14"/>
      <c r="D407" s="14"/>
    </row>
    <row r="408" spans="3:4" x14ac:dyDescent="0.2">
      <c r="C408" s="14"/>
      <c r="D408" s="14"/>
    </row>
    <row r="409" spans="3:4" x14ac:dyDescent="0.2">
      <c r="C409" s="14"/>
      <c r="D409" s="14"/>
    </row>
    <row r="410" spans="3:4" x14ac:dyDescent="0.2">
      <c r="C410" s="14"/>
      <c r="D410" s="14"/>
    </row>
    <row r="411" spans="3:4" x14ac:dyDescent="0.2">
      <c r="C411" s="14"/>
      <c r="D411" s="14"/>
    </row>
    <row r="412" spans="3:4" x14ac:dyDescent="0.2">
      <c r="C412" s="14"/>
      <c r="D412" s="14"/>
    </row>
    <row r="413" spans="3:4" x14ac:dyDescent="0.2">
      <c r="C413" s="14"/>
      <c r="D413" s="14"/>
    </row>
    <row r="414" spans="3:4" x14ac:dyDescent="0.2">
      <c r="C414" s="14"/>
      <c r="D414" s="14"/>
    </row>
    <row r="415" spans="3:4" x14ac:dyDescent="0.2">
      <c r="C415" s="14"/>
      <c r="D415" s="14"/>
    </row>
    <row r="416" spans="3:4" x14ac:dyDescent="0.2">
      <c r="C416" s="14"/>
      <c r="D416" s="14"/>
    </row>
    <row r="417" spans="3:4" x14ac:dyDescent="0.2">
      <c r="C417" s="14"/>
      <c r="D417" s="14"/>
    </row>
    <row r="418" spans="3:4" x14ac:dyDescent="0.2">
      <c r="C418" s="14"/>
      <c r="D418" s="14"/>
    </row>
    <row r="419" spans="3:4" x14ac:dyDescent="0.2">
      <c r="C419" s="14"/>
      <c r="D419" s="14"/>
    </row>
    <row r="420" spans="3:4" x14ac:dyDescent="0.2">
      <c r="C420" s="14"/>
      <c r="D420" s="14"/>
    </row>
    <row r="421" spans="3:4" x14ac:dyDescent="0.2">
      <c r="C421" s="14"/>
      <c r="D421" s="14"/>
    </row>
    <row r="422" spans="3:4" x14ac:dyDescent="0.2">
      <c r="C422" s="14"/>
      <c r="D422" s="14"/>
    </row>
    <row r="423" spans="3:4" x14ac:dyDescent="0.2">
      <c r="C423" s="14"/>
      <c r="D423" s="14"/>
    </row>
    <row r="424" spans="3:4" x14ac:dyDescent="0.2">
      <c r="C424" s="14"/>
      <c r="D424" s="14"/>
    </row>
    <row r="425" spans="3:4" x14ac:dyDescent="0.2">
      <c r="C425" s="14"/>
      <c r="D425" s="14"/>
    </row>
    <row r="426" spans="3:4" x14ac:dyDescent="0.2">
      <c r="C426" s="14"/>
      <c r="D426" s="14"/>
    </row>
    <row r="427" spans="3:4" x14ac:dyDescent="0.2">
      <c r="C427" s="14"/>
      <c r="D427" s="14"/>
    </row>
    <row r="428" spans="3:4" x14ac:dyDescent="0.2">
      <c r="C428" s="14"/>
      <c r="D428" s="14"/>
    </row>
    <row r="429" spans="3:4" x14ac:dyDescent="0.2">
      <c r="C429" s="14"/>
      <c r="D429" s="14"/>
    </row>
    <row r="430" spans="3:4" x14ac:dyDescent="0.2">
      <c r="C430" s="14"/>
      <c r="D430" s="14"/>
    </row>
    <row r="431" spans="3:4" x14ac:dyDescent="0.2">
      <c r="C431" s="14"/>
      <c r="D431" s="14"/>
    </row>
    <row r="432" spans="3:4" x14ac:dyDescent="0.2">
      <c r="C432" s="14"/>
      <c r="D432" s="14"/>
    </row>
    <row r="433" spans="3:4" x14ac:dyDescent="0.2">
      <c r="C433" s="14"/>
      <c r="D433" s="14"/>
    </row>
    <row r="434" spans="3:4" x14ac:dyDescent="0.2">
      <c r="C434" s="14"/>
      <c r="D434" s="14"/>
    </row>
    <row r="435" spans="3:4" x14ac:dyDescent="0.2">
      <c r="C435" s="14"/>
      <c r="D435" s="14"/>
    </row>
    <row r="436" spans="3:4" x14ac:dyDescent="0.2">
      <c r="C436" s="14"/>
      <c r="D436" s="14"/>
    </row>
    <row r="437" spans="3:4" x14ac:dyDescent="0.2">
      <c r="C437" s="14"/>
      <c r="D437" s="14"/>
    </row>
    <row r="438" spans="3:4" x14ac:dyDescent="0.2">
      <c r="C438" s="14"/>
      <c r="D438" s="14"/>
    </row>
    <row r="439" spans="3:4" x14ac:dyDescent="0.2">
      <c r="C439" s="14"/>
      <c r="D439" s="14"/>
    </row>
    <row r="440" spans="3:4" x14ac:dyDescent="0.2">
      <c r="C440" s="14"/>
      <c r="D440" s="14"/>
    </row>
    <row r="441" spans="3:4" x14ac:dyDescent="0.2">
      <c r="C441" s="14"/>
      <c r="D441" s="14"/>
    </row>
    <row r="442" spans="3:4" x14ac:dyDescent="0.2">
      <c r="C442" s="14"/>
      <c r="D442" s="14"/>
    </row>
    <row r="443" spans="3:4" x14ac:dyDescent="0.2">
      <c r="C443" s="14"/>
      <c r="D443" s="14"/>
    </row>
    <row r="444" spans="3:4" x14ac:dyDescent="0.2">
      <c r="C444" s="14"/>
      <c r="D444" s="14"/>
    </row>
    <row r="445" spans="3:4" x14ac:dyDescent="0.2">
      <c r="C445" s="14"/>
      <c r="D445" s="14"/>
    </row>
    <row r="446" spans="3:4" x14ac:dyDescent="0.2">
      <c r="C446" s="14"/>
      <c r="D446" s="14"/>
    </row>
    <row r="447" spans="3:4" x14ac:dyDescent="0.2">
      <c r="C447" s="14"/>
      <c r="D447" s="14"/>
    </row>
    <row r="448" spans="3:4" x14ac:dyDescent="0.2">
      <c r="C448" s="14"/>
      <c r="D448" s="14"/>
    </row>
    <row r="449" spans="3:4" x14ac:dyDescent="0.2">
      <c r="C449" s="14"/>
      <c r="D449" s="14"/>
    </row>
    <row r="450" spans="3:4" x14ac:dyDescent="0.2">
      <c r="C450" s="14"/>
      <c r="D450" s="14"/>
    </row>
    <row r="451" spans="3:4" x14ac:dyDescent="0.2">
      <c r="C451" s="14"/>
      <c r="D451" s="14"/>
    </row>
    <row r="452" spans="3:4" x14ac:dyDescent="0.2">
      <c r="C452" s="14"/>
      <c r="D452" s="14"/>
    </row>
    <row r="453" spans="3:4" x14ac:dyDescent="0.2">
      <c r="C453" s="14"/>
      <c r="D453" s="14"/>
    </row>
    <row r="454" spans="3:4" x14ac:dyDescent="0.2">
      <c r="C454" s="14"/>
      <c r="D454" s="14"/>
    </row>
    <row r="455" spans="3:4" x14ac:dyDescent="0.2">
      <c r="C455" s="14"/>
      <c r="D455" s="14"/>
    </row>
    <row r="456" spans="3:4" x14ac:dyDescent="0.2">
      <c r="C456" s="14"/>
      <c r="D456" s="14"/>
    </row>
    <row r="457" spans="3:4" x14ac:dyDescent="0.2">
      <c r="C457" s="14"/>
      <c r="D457" s="14"/>
    </row>
    <row r="458" spans="3:4" x14ac:dyDescent="0.2">
      <c r="C458" s="14"/>
      <c r="D458" s="14"/>
    </row>
    <row r="459" spans="3:4" x14ac:dyDescent="0.2">
      <c r="C459" s="14"/>
      <c r="D459" s="14"/>
    </row>
    <row r="460" spans="3:4" x14ac:dyDescent="0.2">
      <c r="C460" s="14"/>
      <c r="D460" s="14"/>
    </row>
    <row r="461" spans="3:4" x14ac:dyDescent="0.2">
      <c r="C461" s="14"/>
      <c r="D461" s="14"/>
    </row>
    <row r="462" spans="3:4" x14ac:dyDescent="0.2">
      <c r="C462" s="14"/>
      <c r="D462" s="14"/>
    </row>
    <row r="463" spans="3:4" x14ac:dyDescent="0.2">
      <c r="C463" s="14"/>
      <c r="D463" s="14"/>
    </row>
    <row r="464" spans="3:4" x14ac:dyDescent="0.2">
      <c r="C464" s="14"/>
      <c r="D464" s="14"/>
    </row>
    <row r="465" spans="3:4" x14ac:dyDescent="0.2">
      <c r="C465" s="14"/>
      <c r="D465" s="14"/>
    </row>
    <row r="466" spans="3:4" x14ac:dyDescent="0.2">
      <c r="C466" s="14"/>
      <c r="D466" s="14"/>
    </row>
    <row r="467" spans="3:4" x14ac:dyDescent="0.2">
      <c r="C467" s="14"/>
      <c r="D467" s="14"/>
    </row>
    <row r="468" spans="3:4" x14ac:dyDescent="0.2">
      <c r="C468" s="14"/>
      <c r="D468" s="14"/>
    </row>
    <row r="469" spans="3:4" x14ac:dyDescent="0.2">
      <c r="C469" s="14"/>
      <c r="D469" s="14"/>
    </row>
    <row r="470" spans="3:4" x14ac:dyDescent="0.2">
      <c r="C470" s="14"/>
      <c r="D470" s="14"/>
    </row>
    <row r="471" spans="3:4" x14ac:dyDescent="0.2">
      <c r="C471" s="14"/>
      <c r="D471" s="14"/>
    </row>
    <row r="472" spans="3:4" x14ac:dyDescent="0.2">
      <c r="C472" s="14"/>
      <c r="D472" s="14"/>
    </row>
    <row r="473" spans="3:4" x14ac:dyDescent="0.2">
      <c r="C473" s="14"/>
      <c r="D473" s="14"/>
    </row>
    <row r="474" spans="3:4" x14ac:dyDescent="0.2">
      <c r="C474" s="14"/>
      <c r="D474" s="14"/>
    </row>
    <row r="475" spans="3:4" x14ac:dyDescent="0.2">
      <c r="C475" s="14"/>
      <c r="D475" s="14"/>
    </row>
    <row r="476" spans="3:4" x14ac:dyDescent="0.2">
      <c r="C476" s="14"/>
      <c r="D476" s="14"/>
    </row>
    <row r="477" spans="3:4" x14ac:dyDescent="0.2">
      <c r="C477" s="14"/>
      <c r="D477" s="14"/>
    </row>
    <row r="478" spans="3:4" x14ac:dyDescent="0.2">
      <c r="C478" s="14"/>
      <c r="D478" s="14"/>
    </row>
    <row r="479" spans="3:4" x14ac:dyDescent="0.2">
      <c r="C479" s="14"/>
      <c r="D479" s="14"/>
    </row>
    <row r="480" spans="3:4" x14ac:dyDescent="0.2">
      <c r="C480" s="14"/>
      <c r="D480" s="14"/>
    </row>
    <row r="481" spans="3:4" x14ac:dyDescent="0.2">
      <c r="C481" s="14"/>
      <c r="D481" s="14"/>
    </row>
    <row r="482" spans="3:4" x14ac:dyDescent="0.2">
      <c r="C482" s="14"/>
      <c r="D482" s="14"/>
    </row>
    <row r="483" spans="3:4" x14ac:dyDescent="0.2">
      <c r="C483" s="14"/>
      <c r="D483" s="14"/>
    </row>
    <row r="484" spans="3:4" x14ac:dyDescent="0.2">
      <c r="C484" s="14"/>
      <c r="D484" s="14"/>
    </row>
    <row r="485" spans="3:4" x14ac:dyDescent="0.2">
      <c r="C485" s="14"/>
      <c r="D485" s="14"/>
    </row>
    <row r="486" spans="3:4" x14ac:dyDescent="0.2">
      <c r="C486" s="14"/>
      <c r="D486" s="14"/>
    </row>
    <row r="487" spans="3:4" x14ac:dyDescent="0.2">
      <c r="C487" s="14"/>
      <c r="D487" s="14"/>
    </row>
    <row r="488" spans="3:4" x14ac:dyDescent="0.2">
      <c r="C488" s="14"/>
      <c r="D488" s="14"/>
    </row>
    <row r="489" spans="3:4" x14ac:dyDescent="0.2">
      <c r="C489" s="14"/>
      <c r="D489" s="14"/>
    </row>
    <row r="490" spans="3:4" x14ac:dyDescent="0.2">
      <c r="C490" s="14"/>
      <c r="D490" s="14"/>
    </row>
    <row r="491" spans="3:4" x14ac:dyDescent="0.2">
      <c r="C491" s="14"/>
      <c r="D491" s="14"/>
    </row>
    <row r="492" spans="3:4" x14ac:dyDescent="0.2">
      <c r="C492" s="14"/>
      <c r="D492" s="14"/>
    </row>
    <row r="493" spans="3:4" x14ac:dyDescent="0.2">
      <c r="C493" s="14"/>
      <c r="D493" s="14"/>
    </row>
    <row r="494" spans="3:4" x14ac:dyDescent="0.2">
      <c r="C494" s="14"/>
      <c r="D494" s="14"/>
    </row>
    <row r="495" spans="3:4" x14ac:dyDescent="0.2">
      <c r="C495" s="14"/>
      <c r="D495" s="14"/>
    </row>
    <row r="496" spans="3:4" x14ac:dyDescent="0.2">
      <c r="C496" s="14"/>
      <c r="D496" s="14"/>
    </row>
    <row r="497" spans="3:4" x14ac:dyDescent="0.2">
      <c r="C497" s="14"/>
      <c r="D497" s="14"/>
    </row>
    <row r="498" spans="3:4" x14ac:dyDescent="0.2">
      <c r="C498" s="14"/>
      <c r="D498" s="14"/>
    </row>
    <row r="499" spans="3:4" x14ac:dyDescent="0.2">
      <c r="C499" s="14"/>
      <c r="D499" s="14"/>
    </row>
    <row r="500" spans="3:4" x14ac:dyDescent="0.2">
      <c r="C500" s="14"/>
      <c r="D500" s="14"/>
    </row>
    <row r="501" spans="3:4" x14ac:dyDescent="0.2">
      <c r="C501" s="14"/>
      <c r="D501" s="14"/>
    </row>
    <row r="502" spans="3:4" x14ac:dyDescent="0.2">
      <c r="C502" s="14"/>
      <c r="D502" s="14"/>
    </row>
    <row r="503" spans="3:4" x14ac:dyDescent="0.2">
      <c r="C503" s="14"/>
      <c r="D503" s="14"/>
    </row>
    <row r="504" spans="3:4" x14ac:dyDescent="0.2">
      <c r="C504" s="14"/>
      <c r="D504" s="14"/>
    </row>
    <row r="505" spans="3:4" x14ac:dyDescent="0.2">
      <c r="C505" s="14"/>
      <c r="D505" s="14"/>
    </row>
    <row r="506" spans="3:4" x14ac:dyDescent="0.2">
      <c r="C506" s="14"/>
      <c r="D506" s="14"/>
    </row>
    <row r="507" spans="3:4" x14ac:dyDescent="0.2">
      <c r="C507" s="14"/>
      <c r="D507" s="14"/>
    </row>
    <row r="508" spans="3:4" x14ac:dyDescent="0.2">
      <c r="C508" s="14"/>
      <c r="D508" s="14"/>
    </row>
    <row r="509" spans="3:4" x14ac:dyDescent="0.2">
      <c r="C509" s="14"/>
      <c r="D509" s="14"/>
    </row>
    <row r="510" spans="3:4" x14ac:dyDescent="0.2">
      <c r="C510" s="14"/>
      <c r="D510" s="14"/>
    </row>
    <row r="511" spans="3:4" x14ac:dyDescent="0.2">
      <c r="C511" s="14"/>
      <c r="D511" s="14"/>
    </row>
    <row r="512" spans="3:4" x14ac:dyDescent="0.2">
      <c r="C512" s="14"/>
      <c r="D512" s="14"/>
    </row>
    <row r="513" spans="3:4" x14ac:dyDescent="0.2">
      <c r="C513" s="14"/>
      <c r="D513" s="14"/>
    </row>
    <row r="514" spans="3:4" x14ac:dyDescent="0.2">
      <c r="C514" s="14"/>
      <c r="D514" s="14"/>
    </row>
    <row r="515" spans="3:4" x14ac:dyDescent="0.2">
      <c r="C515" s="14"/>
      <c r="D515" s="14"/>
    </row>
    <row r="516" spans="3:4" x14ac:dyDescent="0.2">
      <c r="C516" s="14"/>
      <c r="D516" s="14"/>
    </row>
    <row r="517" spans="3:4" x14ac:dyDescent="0.2">
      <c r="C517" s="14"/>
      <c r="D517" s="14"/>
    </row>
    <row r="518" spans="3:4" x14ac:dyDescent="0.2">
      <c r="C518" s="14"/>
      <c r="D518" s="14"/>
    </row>
    <row r="519" spans="3:4" x14ac:dyDescent="0.2">
      <c r="C519" s="14"/>
      <c r="D519" s="14"/>
    </row>
    <row r="520" spans="3:4" x14ac:dyDescent="0.2">
      <c r="C520" s="14"/>
      <c r="D520" s="14"/>
    </row>
    <row r="521" spans="3:4" x14ac:dyDescent="0.2">
      <c r="C521" s="14"/>
      <c r="D521" s="14"/>
    </row>
    <row r="522" spans="3:4" x14ac:dyDescent="0.2">
      <c r="C522" s="14"/>
      <c r="D522" s="14"/>
    </row>
    <row r="523" spans="3:4" x14ac:dyDescent="0.2">
      <c r="C523" s="14"/>
      <c r="D523" s="14"/>
    </row>
    <row r="524" spans="3:4" x14ac:dyDescent="0.2">
      <c r="C524" s="14"/>
      <c r="D524" s="14"/>
    </row>
    <row r="525" spans="3:4" x14ac:dyDescent="0.2">
      <c r="C525" s="14"/>
      <c r="D525" s="14"/>
    </row>
    <row r="526" spans="3:4" x14ac:dyDescent="0.2">
      <c r="C526" s="14"/>
      <c r="D526" s="14"/>
    </row>
    <row r="527" spans="3:4" x14ac:dyDescent="0.2">
      <c r="C527" s="14"/>
      <c r="D527" s="14"/>
    </row>
    <row r="528" spans="3:4" x14ac:dyDescent="0.2">
      <c r="C528" s="14"/>
      <c r="D528" s="14"/>
    </row>
    <row r="529" spans="3:4" x14ac:dyDescent="0.2">
      <c r="C529" s="14"/>
      <c r="D529" s="14"/>
    </row>
    <row r="530" spans="3:4" x14ac:dyDescent="0.2">
      <c r="C530" s="14"/>
      <c r="D530" s="14"/>
    </row>
    <row r="531" spans="3:4" x14ac:dyDescent="0.2">
      <c r="C531" s="14"/>
      <c r="D531" s="14"/>
    </row>
    <row r="532" spans="3:4" x14ac:dyDescent="0.2">
      <c r="C532" s="14"/>
      <c r="D532" s="14"/>
    </row>
    <row r="533" spans="3:4" x14ac:dyDescent="0.2">
      <c r="C533" s="14"/>
      <c r="D533" s="14"/>
    </row>
    <row r="534" spans="3:4" x14ac:dyDescent="0.2">
      <c r="C534" s="14"/>
      <c r="D534" s="14"/>
    </row>
    <row r="535" spans="3:4" x14ac:dyDescent="0.2">
      <c r="C535" s="14"/>
      <c r="D535" s="14"/>
    </row>
    <row r="536" spans="3:4" x14ac:dyDescent="0.2">
      <c r="C536" s="14"/>
      <c r="D536" s="14"/>
    </row>
    <row r="537" spans="3:4" x14ac:dyDescent="0.2">
      <c r="C537" s="14"/>
      <c r="D537" s="14"/>
    </row>
    <row r="538" spans="3:4" x14ac:dyDescent="0.2">
      <c r="C538" s="14"/>
      <c r="D538" s="14"/>
    </row>
    <row r="539" spans="3:4" x14ac:dyDescent="0.2">
      <c r="C539" s="14"/>
      <c r="D539" s="14"/>
    </row>
    <row r="540" spans="3:4" x14ac:dyDescent="0.2">
      <c r="C540" s="14"/>
      <c r="D540" s="14"/>
    </row>
    <row r="541" spans="3:4" x14ac:dyDescent="0.2">
      <c r="C541" s="14"/>
      <c r="D541" s="14"/>
    </row>
    <row r="542" spans="3:4" x14ac:dyDescent="0.2">
      <c r="C542" s="14"/>
      <c r="D542" s="14"/>
    </row>
    <row r="543" spans="3:4" x14ac:dyDescent="0.2">
      <c r="C543" s="14"/>
      <c r="D543" s="14"/>
    </row>
    <row r="544" spans="3:4" x14ac:dyDescent="0.2">
      <c r="C544" s="14"/>
      <c r="D544" s="14"/>
    </row>
    <row r="545" spans="3:4" x14ac:dyDescent="0.2">
      <c r="C545" s="14"/>
      <c r="D545" s="14"/>
    </row>
    <row r="546" spans="3:4" x14ac:dyDescent="0.2">
      <c r="C546" s="14"/>
      <c r="D546" s="14"/>
    </row>
    <row r="547" spans="3:4" x14ac:dyDescent="0.2">
      <c r="C547" s="14"/>
      <c r="D547" s="14"/>
    </row>
    <row r="548" spans="3:4" x14ac:dyDescent="0.2">
      <c r="C548" s="14"/>
      <c r="D548" s="14"/>
    </row>
    <row r="549" spans="3:4" x14ac:dyDescent="0.2">
      <c r="C549" s="14"/>
      <c r="D549" s="14"/>
    </row>
    <row r="550" spans="3:4" x14ac:dyDescent="0.2">
      <c r="C550" s="14"/>
      <c r="D550" s="14"/>
    </row>
    <row r="551" spans="3:4" x14ac:dyDescent="0.2">
      <c r="C551" s="14"/>
      <c r="D551" s="14"/>
    </row>
    <row r="552" spans="3:4" x14ac:dyDescent="0.2">
      <c r="C552" s="14"/>
      <c r="D552" s="14"/>
    </row>
    <row r="553" spans="3:4" x14ac:dyDescent="0.2">
      <c r="C553" s="14"/>
      <c r="D553" s="14"/>
    </row>
    <row r="554" spans="3:4" x14ac:dyDescent="0.2">
      <c r="C554" s="14"/>
      <c r="D554" s="14"/>
    </row>
    <row r="555" spans="3:4" x14ac:dyDescent="0.2">
      <c r="C555" s="14"/>
      <c r="D555" s="14"/>
    </row>
    <row r="556" spans="3:4" x14ac:dyDescent="0.2">
      <c r="C556" s="14"/>
      <c r="D556" s="14"/>
    </row>
    <row r="557" spans="3:4" x14ac:dyDescent="0.2">
      <c r="C557" s="14"/>
      <c r="D557" s="14"/>
    </row>
    <row r="558" spans="3:4" x14ac:dyDescent="0.2">
      <c r="C558" s="14"/>
      <c r="D558" s="14"/>
    </row>
    <row r="559" spans="3:4" x14ac:dyDescent="0.2">
      <c r="C559" s="14"/>
      <c r="D559" s="14"/>
    </row>
    <row r="560" spans="3:4" x14ac:dyDescent="0.2">
      <c r="C560" s="14"/>
      <c r="D560" s="14"/>
    </row>
    <row r="561" spans="3:4" x14ac:dyDescent="0.2">
      <c r="C561" s="14"/>
      <c r="D561" s="14"/>
    </row>
    <row r="562" spans="3:4" x14ac:dyDescent="0.2">
      <c r="C562" s="14"/>
      <c r="D562" s="14"/>
    </row>
    <row r="563" spans="3:4" x14ac:dyDescent="0.2">
      <c r="C563" s="14"/>
      <c r="D563" s="14"/>
    </row>
    <row r="564" spans="3:4" x14ac:dyDescent="0.2">
      <c r="C564" s="14"/>
      <c r="D564" s="14"/>
    </row>
    <row r="565" spans="3:4" x14ac:dyDescent="0.2">
      <c r="C565" s="14"/>
      <c r="D565" s="14"/>
    </row>
    <row r="566" spans="3:4" x14ac:dyDescent="0.2">
      <c r="C566" s="14"/>
      <c r="D566" s="14"/>
    </row>
    <row r="567" spans="3:4" x14ac:dyDescent="0.2">
      <c r="C567" s="14"/>
      <c r="D567" s="14"/>
    </row>
    <row r="568" spans="3:4" x14ac:dyDescent="0.2">
      <c r="C568" s="14"/>
      <c r="D568" s="14"/>
    </row>
    <row r="569" spans="3:4" x14ac:dyDescent="0.2">
      <c r="C569" s="14"/>
      <c r="D569" s="14"/>
    </row>
    <row r="570" spans="3:4" x14ac:dyDescent="0.2">
      <c r="C570" s="14"/>
      <c r="D570" s="14"/>
    </row>
    <row r="571" spans="3:4" x14ac:dyDescent="0.2">
      <c r="C571" s="14"/>
      <c r="D571" s="14"/>
    </row>
    <row r="572" spans="3:4" x14ac:dyDescent="0.2">
      <c r="C572" s="14"/>
      <c r="D572" s="14"/>
    </row>
    <row r="573" spans="3:4" x14ac:dyDescent="0.2">
      <c r="C573" s="14"/>
      <c r="D573" s="14"/>
    </row>
    <row r="574" spans="3:4" x14ac:dyDescent="0.2">
      <c r="C574" s="14"/>
      <c r="D574" s="14"/>
    </row>
    <row r="575" spans="3:4" x14ac:dyDescent="0.2">
      <c r="C575" s="14"/>
      <c r="D575" s="14"/>
    </row>
    <row r="576" spans="3:4" x14ac:dyDescent="0.2">
      <c r="C576" s="14"/>
      <c r="D576" s="14"/>
    </row>
    <row r="577" spans="3:4" x14ac:dyDescent="0.2">
      <c r="C577" s="14"/>
      <c r="D577" s="14"/>
    </row>
    <row r="578" spans="3:4" x14ac:dyDescent="0.2">
      <c r="C578" s="14"/>
      <c r="D578" s="14"/>
    </row>
    <row r="579" spans="3:4" x14ac:dyDescent="0.2">
      <c r="C579" s="14"/>
      <c r="D579" s="14"/>
    </row>
    <row r="580" spans="3:4" x14ac:dyDescent="0.2">
      <c r="C580" s="14"/>
      <c r="D580" s="14"/>
    </row>
    <row r="581" spans="3:4" x14ac:dyDescent="0.2">
      <c r="C581" s="14"/>
      <c r="D581" s="14"/>
    </row>
    <row r="582" spans="3:4" x14ac:dyDescent="0.2">
      <c r="C582" s="14"/>
      <c r="D582" s="14"/>
    </row>
    <row r="583" spans="3:4" x14ac:dyDescent="0.2">
      <c r="C583" s="14"/>
      <c r="D583" s="14"/>
    </row>
    <row r="584" spans="3:4" x14ac:dyDescent="0.2">
      <c r="C584" s="14"/>
      <c r="D584" s="14"/>
    </row>
    <row r="585" spans="3:4" x14ac:dyDescent="0.2">
      <c r="C585" s="14"/>
      <c r="D585" s="14"/>
    </row>
    <row r="586" spans="3:4" x14ac:dyDescent="0.2">
      <c r="C586" s="14"/>
      <c r="D586" s="14"/>
    </row>
    <row r="587" spans="3:4" x14ac:dyDescent="0.2">
      <c r="C587" s="14"/>
      <c r="D587" s="14"/>
    </row>
    <row r="588" spans="3:4" x14ac:dyDescent="0.2">
      <c r="C588" s="14"/>
      <c r="D588" s="14"/>
    </row>
    <row r="589" spans="3:4" x14ac:dyDescent="0.2">
      <c r="C589" s="14"/>
      <c r="D589" s="14"/>
    </row>
    <row r="590" spans="3:4" x14ac:dyDescent="0.2">
      <c r="C590" s="14"/>
      <c r="D590" s="14"/>
    </row>
    <row r="591" spans="3:4" x14ac:dyDescent="0.2">
      <c r="C591" s="14"/>
      <c r="D591" s="14"/>
    </row>
    <row r="592" spans="3:4" x14ac:dyDescent="0.2">
      <c r="C592" s="14"/>
      <c r="D592" s="14"/>
    </row>
    <row r="593" spans="3:4" x14ac:dyDescent="0.2">
      <c r="C593" s="14"/>
      <c r="D593" s="14"/>
    </row>
    <row r="594" spans="3:4" x14ac:dyDescent="0.2">
      <c r="C594" s="14"/>
      <c r="D594" s="14"/>
    </row>
    <row r="595" spans="3:4" x14ac:dyDescent="0.2">
      <c r="C595" s="14"/>
      <c r="D595" s="14"/>
    </row>
    <row r="596" spans="3:4" x14ac:dyDescent="0.2">
      <c r="C596" s="14"/>
      <c r="D596" s="14"/>
    </row>
    <row r="597" spans="3:4" x14ac:dyDescent="0.2">
      <c r="C597" s="14"/>
      <c r="D597" s="14"/>
    </row>
    <row r="598" spans="3:4" x14ac:dyDescent="0.2">
      <c r="C598" s="14"/>
      <c r="D598" s="14"/>
    </row>
    <row r="599" spans="3:4" x14ac:dyDescent="0.2">
      <c r="C599" s="14"/>
      <c r="D599" s="14"/>
    </row>
    <row r="600" spans="3:4" x14ac:dyDescent="0.2">
      <c r="C600" s="14"/>
      <c r="D600" s="14"/>
    </row>
    <row r="601" spans="3:4" x14ac:dyDescent="0.2">
      <c r="C601" s="14"/>
      <c r="D601" s="14"/>
    </row>
    <row r="602" spans="3:4" x14ac:dyDescent="0.2">
      <c r="C602" s="14"/>
      <c r="D602" s="14"/>
    </row>
    <row r="603" spans="3:4" x14ac:dyDescent="0.2">
      <c r="C603" s="14"/>
      <c r="D603" s="14"/>
    </row>
    <row r="604" spans="3:4" x14ac:dyDescent="0.2">
      <c r="C604" s="14"/>
      <c r="D604" s="14"/>
    </row>
    <row r="605" spans="3:4" x14ac:dyDescent="0.2">
      <c r="C605" s="14"/>
      <c r="D605" s="14"/>
    </row>
    <row r="606" spans="3:4" x14ac:dyDescent="0.2">
      <c r="C606" s="14"/>
      <c r="D606" s="14"/>
    </row>
    <row r="607" spans="3:4" x14ac:dyDescent="0.2">
      <c r="C607" s="14"/>
      <c r="D607" s="14"/>
    </row>
    <row r="608" spans="3:4" x14ac:dyDescent="0.2">
      <c r="C608" s="14"/>
      <c r="D608" s="14"/>
    </row>
    <row r="609" spans="3:4" x14ac:dyDescent="0.2">
      <c r="C609" s="14"/>
      <c r="D609" s="14"/>
    </row>
    <row r="610" spans="3:4" x14ac:dyDescent="0.2">
      <c r="C610" s="14"/>
      <c r="D610" s="14"/>
    </row>
    <row r="611" spans="3:4" x14ac:dyDescent="0.2">
      <c r="C611" s="14"/>
      <c r="D611" s="14"/>
    </row>
    <row r="612" spans="3:4" x14ac:dyDescent="0.2">
      <c r="C612" s="14"/>
      <c r="D612" s="14"/>
    </row>
    <row r="613" spans="3:4" x14ac:dyDescent="0.2">
      <c r="C613" s="14"/>
      <c r="D613" s="14"/>
    </row>
    <row r="614" spans="3:4" x14ac:dyDescent="0.2">
      <c r="C614" s="14"/>
      <c r="D614" s="14"/>
    </row>
    <row r="615" spans="3:4" x14ac:dyDescent="0.2">
      <c r="C615" s="14"/>
      <c r="D615" s="14"/>
    </row>
    <row r="616" spans="3:4" x14ac:dyDescent="0.2">
      <c r="C616" s="14"/>
      <c r="D616" s="14"/>
    </row>
    <row r="617" spans="3:4" x14ac:dyDescent="0.2">
      <c r="C617" s="14"/>
      <c r="D617" s="14"/>
    </row>
    <row r="618" spans="3:4" x14ac:dyDescent="0.2">
      <c r="C618" s="14"/>
      <c r="D618" s="14"/>
    </row>
    <row r="619" spans="3:4" x14ac:dyDescent="0.2">
      <c r="C619" s="14"/>
      <c r="D619" s="14"/>
    </row>
    <row r="620" spans="3:4" x14ac:dyDescent="0.2">
      <c r="C620" s="14"/>
      <c r="D620" s="14"/>
    </row>
    <row r="621" spans="3:4" x14ac:dyDescent="0.2">
      <c r="C621" s="14"/>
      <c r="D621" s="14"/>
    </row>
    <row r="622" spans="3:4" x14ac:dyDescent="0.2">
      <c r="C622" s="14"/>
      <c r="D622" s="14"/>
    </row>
    <row r="623" spans="3:4" x14ac:dyDescent="0.2">
      <c r="C623" s="14"/>
      <c r="D623" s="14"/>
    </row>
    <row r="624" spans="3:4" x14ac:dyDescent="0.2">
      <c r="C624" s="14"/>
      <c r="D624" s="14"/>
    </row>
    <row r="625" spans="3:4" x14ac:dyDescent="0.2">
      <c r="C625" s="14"/>
      <c r="D625" s="14"/>
    </row>
    <row r="626" spans="3:4" x14ac:dyDescent="0.2">
      <c r="C626" s="14"/>
      <c r="D626" s="14"/>
    </row>
    <row r="627" spans="3:4" x14ac:dyDescent="0.2">
      <c r="C627" s="14"/>
      <c r="D627" s="14"/>
    </row>
    <row r="628" spans="3:4" x14ac:dyDescent="0.2">
      <c r="C628" s="14"/>
      <c r="D628" s="14"/>
    </row>
    <row r="629" spans="3:4" x14ac:dyDescent="0.2">
      <c r="C629" s="14"/>
      <c r="D629" s="14"/>
    </row>
    <row r="630" spans="3:4" x14ac:dyDescent="0.2">
      <c r="C630" s="14"/>
      <c r="D630" s="14"/>
    </row>
    <row r="631" spans="3:4" x14ac:dyDescent="0.2">
      <c r="C631" s="14"/>
      <c r="D631" s="14"/>
    </row>
    <row r="632" spans="3:4" x14ac:dyDescent="0.2">
      <c r="C632" s="14"/>
      <c r="D632" s="14"/>
    </row>
    <row r="633" spans="3:4" x14ac:dyDescent="0.2">
      <c r="C633" s="14"/>
      <c r="D633" s="14"/>
    </row>
    <row r="634" spans="3:4" x14ac:dyDescent="0.2">
      <c r="C634" s="14"/>
      <c r="D634" s="14"/>
    </row>
    <row r="635" spans="3:4" x14ac:dyDescent="0.2">
      <c r="C635" s="14"/>
      <c r="D635" s="14"/>
    </row>
    <row r="636" spans="3:4" x14ac:dyDescent="0.2">
      <c r="C636" s="14"/>
      <c r="D636" s="14"/>
    </row>
    <row r="637" spans="3:4" x14ac:dyDescent="0.2">
      <c r="C637" s="14"/>
      <c r="D637" s="14"/>
    </row>
    <row r="638" spans="3:4" x14ac:dyDescent="0.2">
      <c r="C638" s="14"/>
      <c r="D638" s="14"/>
    </row>
    <row r="639" spans="3:4" x14ac:dyDescent="0.2">
      <c r="C639" s="14"/>
      <c r="D639" s="14"/>
    </row>
    <row r="640" spans="3:4" x14ac:dyDescent="0.2">
      <c r="C640" s="14"/>
      <c r="D640" s="14"/>
    </row>
    <row r="641" spans="3:4" x14ac:dyDescent="0.2">
      <c r="C641" s="14"/>
      <c r="D641" s="14"/>
    </row>
    <row r="642" spans="3:4" x14ac:dyDescent="0.2">
      <c r="C642" s="14"/>
      <c r="D642" s="14"/>
    </row>
    <row r="643" spans="3:4" x14ac:dyDescent="0.2">
      <c r="C643" s="14"/>
      <c r="D643" s="14"/>
    </row>
    <row r="644" spans="3:4" x14ac:dyDescent="0.2">
      <c r="C644" s="14"/>
      <c r="D644" s="14"/>
    </row>
    <row r="645" spans="3:4" x14ac:dyDescent="0.2">
      <c r="C645" s="14"/>
      <c r="D645" s="14"/>
    </row>
    <row r="646" spans="3:4" x14ac:dyDescent="0.2">
      <c r="C646" s="14"/>
      <c r="D646" s="14"/>
    </row>
    <row r="647" spans="3:4" x14ac:dyDescent="0.2">
      <c r="C647" s="14"/>
      <c r="D647" s="14"/>
    </row>
    <row r="648" spans="3:4" x14ac:dyDescent="0.2">
      <c r="C648" s="14"/>
      <c r="D648" s="14"/>
    </row>
    <row r="649" spans="3:4" x14ac:dyDescent="0.2">
      <c r="C649" s="14"/>
      <c r="D649" s="14"/>
    </row>
    <row r="650" spans="3:4" x14ac:dyDescent="0.2">
      <c r="C650" s="14"/>
      <c r="D650" s="14"/>
    </row>
    <row r="651" spans="3:4" x14ac:dyDescent="0.2">
      <c r="C651" s="14"/>
      <c r="D651" s="14"/>
    </row>
    <row r="652" spans="3:4" x14ac:dyDescent="0.2">
      <c r="C652" s="14"/>
      <c r="D652" s="14"/>
    </row>
    <row r="653" spans="3:4" x14ac:dyDescent="0.2">
      <c r="C653" s="14"/>
      <c r="D653" s="14"/>
    </row>
    <row r="654" spans="3:4" x14ac:dyDescent="0.2">
      <c r="C654" s="14"/>
      <c r="D654" s="14"/>
    </row>
    <row r="655" spans="3:4" x14ac:dyDescent="0.2">
      <c r="C655" s="14"/>
      <c r="D655" s="14"/>
    </row>
    <row r="656" spans="3:4" x14ac:dyDescent="0.2">
      <c r="C656" s="14"/>
      <c r="D656" s="14"/>
    </row>
    <row r="657" spans="3:4" x14ac:dyDescent="0.2">
      <c r="C657" s="14"/>
      <c r="D657" s="14"/>
    </row>
    <row r="658" spans="3:4" x14ac:dyDescent="0.2">
      <c r="C658" s="14"/>
      <c r="D658" s="14"/>
    </row>
    <row r="659" spans="3:4" x14ac:dyDescent="0.2">
      <c r="C659" s="14"/>
      <c r="D659" s="14"/>
    </row>
    <row r="660" spans="3:4" x14ac:dyDescent="0.2">
      <c r="C660" s="14"/>
      <c r="D660" s="14"/>
    </row>
    <row r="661" spans="3:4" x14ac:dyDescent="0.2">
      <c r="C661" s="14"/>
      <c r="D661" s="14"/>
    </row>
    <row r="662" spans="3:4" x14ac:dyDescent="0.2">
      <c r="C662" s="14"/>
      <c r="D662" s="14"/>
    </row>
    <row r="663" spans="3:4" x14ac:dyDescent="0.2">
      <c r="C663" s="14"/>
      <c r="D663" s="14"/>
    </row>
    <row r="664" spans="3:4" x14ac:dyDescent="0.2">
      <c r="C664" s="14"/>
      <c r="D664" s="14"/>
    </row>
    <row r="665" spans="3:4" x14ac:dyDescent="0.2">
      <c r="C665" s="14"/>
      <c r="D665" s="14"/>
    </row>
    <row r="666" spans="3:4" x14ac:dyDescent="0.2">
      <c r="C666" s="14"/>
      <c r="D666" s="14"/>
    </row>
    <row r="667" spans="3:4" x14ac:dyDescent="0.2">
      <c r="C667" s="14"/>
      <c r="D667" s="14"/>
    </row>
    <row r="668" spans="3:4" x14ac:dyDescent="0.2">
      <c r="C668" s="14"/>
      <c r="D668" s="14"/>
    </row>
    <row r="669" spans="3:4" x14ac:dyDescent="0.2">
      <c r="C669" s="14"/>
      <c r="D669" s="14"/>
    </row>
    <row r="670" spans="3:4" x14ac:dyDescent="0.2">
      <c r="C670" s="14"/>
      <c r="D670" s="14"/>
    </row>
  </sheetData>
  <protectedRanges>
    <protectedRange sqref="A168:D170" name="Range1"/>
  </protectedRanges>
  <sortState xmlns:xlrd2="http://schemas.microsoft.com/office/spreadsheetml/2017/richdata2" ref="A21:AH176">
    <sortCondition ref="C21:C176"/>
  </sortState>
  <phoneticPr fontId="8" type="noConversion"/>
  <hyperlinks>
    <hyperlink ref="H461" r:id="rId1" display="http://vsolj.cetus-net.org/bulletin.html"/>
    <hyperlink ref="H454" r:id="rId2" display="http://vsolj.cetus-net.org/bulletin.html"/>
    <hyperlink ref="H64327" r:id="rId3" display="http://vsolj.cetus-net.org/bulletin.html"/>
    <hyperlink ref="H64320" r:id="rId4" display="https://www.aavso.org/ejaavso"/>
    <hyperlink ref="I64327" r:id="rId5" display="http://vsolj.cetus-net.org/bulletin.html"/>
    <hyperlink ref="AQ57978" r:id="rId6" display="http://cdsbib.u-strasbg.fr/cgi-bin/cdsbib?1990RMxAA..21..381G"/>
    <hyperlink ref="H64324" r:id="rId7" display="https://www.aavso.org/ejaavso"/>
    <hyperlink ref="AP5342" r:id="rId8" display="http://cdsbib.u-strasbg.fr/cgi-bin/cdsbib?1990RMxAA..21..381G"/>
    <hyperlink ref="AP5345" r:id="rId9" display="http://cdsbib.u-strasbg.fr/cgi-bin/cdsbib?1990RMxAA..21..381G"/>
    <hyperlink ref="AP5343" r:id="rId10" display="http://cdsbib.u-strasbg.fr/cgi-bin/cdsbib?1990RMxAA..21..381G"/>
    <hyperlink ref="AP5327" r:id="rId11" display="http://cdsbib.u-strasbg.fr/cgi-bin/cdsbib?1990RMxAA..21..381G"/>
    <hyperlink ref="AQ5556" r:id="rId12" display="http://cdsbib.u-strasbg.fr/cgi-bin/cdsbib?1990RMxAA..21..381G"/>
    <hyperlink ref="AQ5560" r:id="rId13" display="http://cdsbib.u-strasbg.fr/cgi-bin/cdsbib?1990RMxAA..21..381G"/>
    <hyperlink ref="AQ65240" r:id="rId14" display="http://cdsbib.u-strasbg.fr/cgi-bin/cdsbib?1990RMxAA..21..381G"/>
    <hyperlink ref="I2448" r:id="rId15" display="http://vsolj.cetus-net.org/bulletin.html"/>
    <hyperlink ref="H2448" r:id="rId16" display="http://vsolj.cetus-net.org/bulletin.html"/>
    <hyperlink ref="AQ365" r:id="rId17" display="http://cdsbib.u-strasbg.fr/cgi-bin/cdsbib?1990RMxAA..21..381G"/>
    <hyperlink ref="AQ364" r:id="rId18" display="http://cdsbib.u-strasbg.fr/cgi-bin/cdsbib?1990RMxAA..21..381G"/>
    <hyperlink ref="AP3618" r:id="rId19" display="http://cdsbib.u-strasbg.fr/cgi-bin/cdsbib?1990RMxAA..21..381G"/>
    <hyperlink ref="AP3636" r:id="rId20" display="http://cdsbib.u-strasbg.fr/cgi-bin/cdsbib?1990RMxAA..21..381G"/>
    <hyperlink ref="AP3637" r:id="rId21" display="http://cdsbib.u-strasbg.fr/cgi-bin/cdsbib?1990RMxAA..21..381G"/>
    <hyperlink ref="AP3633" r:id="rId22" display="http://cdsbib.u-strasbg.fr/cgi-bin/cdsbib?1990RMxAA..21..381G"/>
  </hyperlinks>
  <pageMargins left="0.75" right="0.75" top="1" bottom="1" header="0.5" footer="0.5"/>
  <pageSetup orientation="portrait" horizontalDpi="300" verticalDpi="300" r:id="rId23"/>
  <headerFooter alignWithMargins="0"/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5"/>
  <sheetViews>
    <sheetView workbookViewId="0">
      <selection activeCell="B43" sqref="B43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10.85546875" customWidth="1"/>
    <col min="6" max="6" width="16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23" ht="21" thickBot="1" x14ac:dyDescent="0.35">
      <c r="A1" s="1" t="s">
        <v>74</v>
      </c>
      <c r="V1" s="5" t="s">
        <v>12</v>
      </c>
      <c r="W1" s="7" t="s">
        <v>24</v>
      </c>
    </row>
    <row r="2" spans="1:23" x14ac:dyDescent="0.2">
      <c r="A2" t="s">
        <v>26</v>
      </c>
      <c r="B2" s="12" t="s">
        <v>75</v>
      </c>
      <c r="V2" s="72">
        <v>0</v>
      </c>
      <c r="W2" s="72">
        <f t="shared" ref="W2:W17" si="0">+D$11+D$12*V2+D$13*V2^2</f>
        <v>-1E-4</v>
      </c>
    </row>
    <row r="3" spans="1:23" ht="13.5" thickBot="1" x14ac:dyDescent="0.25">
      <c r="C3" s="13"/>
      <c r="V3" s="72">
        <v>2000</v>
      </c>
      <c r="W3" s="72">
        <f t="shared" si="0"/>
        <v>-0.13409999999999997</v>
      </c>
    </row>
    <row r="4" spans="1:23" ht="14.25" thickTop="1" thickBot="1" x14ac:dyDescent="0.25">
      <c r="A4" s="6" t="s">
        <v>2</v>
      </c>
      <c r="C4" s="3">
        <v>19031.27</v>
      </c>
      <c r="D4" s="4">
        <v>0.36687700000000001</v>
      </c>
      <c r="V4" s="72">
        <v>4000</v>
      </c>
      <c r="W4" s="72">
        <f t="shared" si="0"/>
        <v>-0.25609999999999994</v>
      </c>
    </row>
    <row r="5" spans="1:23" ht="13.5" thickTop="1" x14ac:dyDescent="0.2">
      <c r="A5" s="16" t="s">
        <v>81</v>
      </c>
      <c r="B5" s="17"/>
      <c r="C5" s="18">
        <v>8</v>
      </c>
      <c r="D5" s="17" t="s">
        <v>82</v>
      </c>
      <c r="V5" s="72">
        <v>6000</v>
      </c>
      <c r="W5" s="72">
        <f t="shared" si="0"/>
        <v>-0.36609999999999998</v>
      </c>
    </row>
    <row r="6" spans="1:23" x14ac:dyDescent="0.2">
      <c r="A6" s="6" t="s">
        <v>3</v>
      </c>
      <c r="C6" s="14">
        <v>1.3668752</v>
      </c>
      <c r="V6" s="72">
        <v>8000</v>
      </c>
      <c r="W6" s="72">
        <f t="shared" si="0"/>
        <v>-0.46409999999999996</v>
      </c>
    </row>
    <row r="7" spans="1:23" x14ac:dyDescent="0.2">
      <c r="A7" t="s">
        <v>4</v>
      </c>
      <c r="C7">
        <f>+C4</f>
        <v>19031.27</v>
      </c>
      <c r="V7" s="72">
        <v>10000</v>
      </c>
      <c r="W7" s="72">
        <f t="shared" si="0"/>
        <v>-0.55009999999999992</v>
      </c>
    </row>
    <row r="8" spans="1:23" x14ac:dyDescent="0.2">
      <c r="A8" t="s">
        <v>5</v>
      </c>
      <c r="C8" s="9">
        <v>1.3668794590676365</v>
      </c>
      <c r="D8" t="s">
        <v>111</v>
      </c>
      <c r="V8" s="72">
        <v>12000</v>
      </c>
      <c r="W8" s="72">
        <f t="shared" si="0"/>
        <v>-0.62409999999999999</v>
      </c>
    </row>
    <row r="9" spans="1:23" x14ac:dyDescent="0.2">
      <c r="A9" s="33" t="s">
        <v>93</v>
      </c>
      <c r="C9" s="34">
        <v>80</v>
      </c>
      <c r="D9" s="32" t="str">
        <f>"F"&amp;C9</f>
        <v>F80</v>
      </c>
      <c r="E9" s="30" t="str">
        <f>"G"&amp;C9</f>
        <v>G80</v>
      </c>
      <c r="V9" s="72">
        <v>14000</v>
      </c>
      <c r="W9" s="72">
        <f t="shared" si="0"/>
        <v>-0.68609999999999993</v>
      </c>
    </row>
    <row r="10" spans="1:23" ht="13.5" thickBot="1" x14ac:dyDescent="0.25">
      <c r="A10" s="17"/>
      <c r="B10" s="17"/>
      <c r="C10" s="5" t="s">
        <v>22</v>
      </c>
      <c r="D10" s="5" t="s">
        <v>23</v>
      </c>
      <c r="E10" s="17"/>
      <c r="V10" s="72">
        <v>16000</v>
      </c>
      <c r="W10" s="72">
        <f t="shared" si="0"/>
        <v>-0.73609999999999987</v>
      </c>
    </row>
    <row r="11" spans="1:23" x14ac:dyDescent="0.2">
      <c r="A11" s="17" t="s">
        <v>18</v>
      </c>
      <c r="B11" s="17"/>
      <c r="C11" s="31">
        <f ca="1">INTERCEPT(INDIRECT($E$9):G992,INDIRECT($D$9):F992)</f>
        <v>-0.778674595600369</v>
      </c>
      <c r="D11" s="19">
        <f>+E11*F11</f>
        <v>-1E-4</v>
      </c>
      <c r="E11" s="59">
        <v>-1E-4</v>
      </c>
      <c r="F11">
        <v>1</v>
      </c>
      <c r="V11" s="72">
        <v>18000</v>
      </c>
      <c r="W11" s="72">
        <f t="shared" si="0"/>
        <v>-0.77409999999999979</v>
      </c>
    </row>
    <row r="12" spans="1:23" x14ac:dyDescent="0.2">
      <c r="A12" s="17" t="s">
        <v>19</v>
      </c>
      <c r="B12" s="17"/>
      <c r="C12" s="31">
        <f ca="1">SLOPE(INDIRECT($E$9):G992,INDIRECT($D$9):F992)</f>
        <v>-9.4436723039744685E-7</v>
      </c>
      <c r="D12" s="19">
        <f>+E12*F12</f>
        <v>-6.9999999999999994E-5</v>
      </c>
      <c r="E12" s="60">
        <v>-0.7</v>
      </c>
      <c r="F12" s="61">
        <v>1E-4</v>
      </c>
      <c r="V12" s="72">
        <v>20000</v>
      </c>
      <c r="W12" s="72">
        <f t="shared" si="0"/>
        <v>-0.80009999999999992</v>
      </c>
    </row>
    <row r="13" spans="1:23" ht="13.5" thickBot="1" x14ac:dyDescent="0.25">
      <c r="A13" s="17" t="s">
        <v>21</v>
      </c>
      <c r="B13" s="17"/>
      <c r="C13" s="19" t="s">
        <v>16</v>
      </c>
      <c r="D13" s="19">
        <f>+E13*F13</f>
        <v>1.5E-9</v>
      </c>
      <c r="E13" s="62">
        <v>0.15</v>
      </c>
      <c r="F13" s="61">
        <v>1E-8</v>
      </c>
      <c r="V13" s="72">
        <v>22000</v>
      </c>
      <c r="W13" s="72">
        <f t="shared" si="0"/>
        <v>-0.81409999999999982</v>
      </c>
    </row>
    <row r="14" spans="1:23" x14ac:dyDescent="0.2">
      <c r="A14" s="17"/>
      <c r="B14" s="17"/>
      <c r="C14" s="17"/>
      <c r="E14">
        <f>SUM(T21:T950)</f>
        <v>1E-8</v>
      </c>
      <c r="V14" s="72">
        <v>24000</v>
      </c>
      <c r="W14" s="72">
        <f t="shared" si="0"/>
        <v>-0.81609999999999994</v>
      </c>
    </row>
    <row r="15" spans="1:23" x14ac:dyDescent="0.2">
      <c r="A15" s="20" t="s">
        <v>20</v>
      </c>
      <c r="B15" s="17"/>
      <c r="C15" s="21">
        <f ca="1">(C7+C11)+(C8+C12)*INT(MAX(F21:F3533))</f>
        <v>57059.785361399103</v>
      </c>
      <c r="D15" s="30">
        <f>+C7+INT(MAX(F21:F1588))*C8+D11+D12*INT(MAX(F21:F4023))+D13*INT(MAX(F21:F4050)^2)</f>
        <v>57059.803807438788</v>
      </c>
      <c r="E15" s="22" t="s">
        <v>94</v>
      </c>
      <c r="F15" s="18">
        <v>1</v>
      </c>
      <c r="V15" s="72">
        <v>26000</v>
      </c>
      <c r="W15" s="72">
        <f t="shared" si="0"/>
        <v>-0.80609999999999982</v>
      </c>
    </row>
    <row r="16" spans="1:23" x14ac:dyDescent="0.2">
      <c r="A16" s="24" t="s">
        <v>6</v>
      </c>
      <c r="B16" s="17"/>
      <c r="C16" s="25">
        <f ca="1">+C8+C12</f>
        <v>1.3668785147004061</v>
      </c>
      <c r="D16" s="30">
        <f>+C8+D12+2*D13*MAX(F21:F896)</f>
        <v>1.3668929265676366</v>
      </c>
      <c r="E16" s="22" t="s">
        <v>83</v>
      </c>
      <c r="F16" s="23">
        <f ca="1">NOW()+15018.5+$C$5/24</f>
        <v>59959.480828240747</v>
      </c>
      <c r="V16" s="72">
        <v>28000</v>
      </c>
      <c r="W16" s="72">
        <f t="shared" si="0"/>
        <v>-0.7840999999999998</v>
      </c>
    </row>
    <row r="17" spans="1:32" ht="13.5" thickBot="1" x14ac:dyDescent="0.25">
      <c r="A17" s="22" t="s">
        <v>78</v>
      </c>
      <c r="B17" s="17"/>
      <c r="C17" s="17">
        <f>COUNT(C21:C2191)</f>
        <v>81</v>
      </c>
      <c r="E17" s="22" t="s">
        <v>95</v>
      </c>
      <c r="F17" s="23">
        <f ca="1">ROUND(2*(F16-$C$7)/$C$8,0)/2+F15</f>
        <v>29944</v>
      </c>
      <c r="V17" s="72">
        <v>30000</v>
      </c>
      <c r="W17" s="72">
        <f t="shared" si="0"/>
        <v>-0.75009999999999977</v>
      </c>
    </row>
    <row r="18" spans="1:32" ht="14.25" thickTop="1" thickBot="1" x14ac:dyDescent="0.25">
      <c r="A18" s="6" t="s">
        <v>112</v>
      </c>
      <c r="C18" s="63">
        <f ca="1">+C15</f>
        <v>57059.785361399103</v>
      </c>
      <c r="D18" s="64">
        <f ca="1">C16</f>
        <v>1.3668785147004061</v>
      </c>
      <c r="E18" s="22" t="s">
        <v>84</v>
      </c>
      <c r="F18" s="30">
        <f ca="1">ROUND(2*(F16-$C$15)/$C$16,0)/2+F15</f>
        <v>2122.5</v>
      </c>
    </row>
    <row r="19" spans="1:32" ht="13.5" thickBot="1" x14ac:dyDescent="0.25">
      <c r="A19" s="6" t="s">
        <v>113</v>
      </c>
      <c r="C19" s="65">
        <f>+D15</f>
        <v>57059.803807438788</v>
      </c>
      <c r="D19" s="66">
        <f>+D16</f>
        <v>1.3668929265676366</v>
      </c>
      <c r="E19" s="22" t="s">
        <v>85</v>
      </c>
      <c r="F19" s="26">
        <f ca="1">+$C$15+$C$16*F18-15018.5-$C$5/24</f>
        <v>44942.15167551738</v>
      </c>
      <c r="H19" s="58">
        <v>0.5</v>
      </c>
    </row>
    <row r="20" spans="1:32" ht="15" thickBot="1" x14ac:dyDescent="0.25">
      <c r="A20" s="5" t="s">
        <v>8</v>
      </c>
      <c r="B20" s="5" t="s">
        <v>9</v>
      </c>
      <c r="C20" s="5" t="s">
        <v>10</v>
      </c>
      <c r="D20" s="5" t="s">
        <v>15</v>
      </c>
      <c r="E20" s="5" t="s">
        <v>11</v>
      </c>
      <c r="F20" s="5" t="s">
        <v>12</v>
      </c>
      <c r="G20" s="5" t="s">
        <v>13</v>
      </c>
      <c r="H20" s="8" t="s">
        <v>14</v>
      </c>
      <c r="I20" s="8" t="s">
        <v>63</v>
      </c>
      <c r="J20" s="8" t="s">
        <v>64</v>
      </c>
      <c r="K20" s="8" t="s">
        <v>65</v>
      </c>
      <c r="L20" s="8" t="s">
        <v>66</v>
      </c>
      <c r="M20" s="8" t="s">
        <v>69</v>
      </c>
      <c r="N20" s="8" t="s">
        <v>27</v>
      </c>
      <c r="O20" s="8" t="s">
        <v>25</v>
      </c>
      <c r="P20" s="67" t="s">
        <v>24</v>
      </c>
      <c r="Q20" s="5" t="s">
        <v>17</v>
      </c>
      <c r="R20" s="68" t="s">
        <v>114</v>
      </c>
      <c r="S20" s="7" t="s">
        <v>115</v>
      </c>
      <c r="T20" s="68" t="s">
        <v>116</v>
      </c>
      <c r="U20" s="69" t="s">
        <v>117</v>
      </c>
    </row>
    <row r="21" spans="1:32" x14ac:dyDescent="0.2">
      <c r="A21" t="s">
        <v>14</v>
      </c>
      <c r="C21" s="15">
        <v>19031.27</v>
      </c>
      <c r="D21" s="15" t="s">
        <v>16</v>
      </c>
      <c r="E21">
        <f t="shared" ref="E21:E52" si="1">+(C21-C$7)/C$8</f>
        <v>0</v>
      </c>
      <c r="F21">
        <f>ROUND(2*E21,0)/2</f>
        <v>0</v>
      </c>
      <c r="G21">
        <f t="shared" ref="G21:G52" si="2">+C21-(C$7+F21*C$8)</f>
        <v>0</v>
      </c>
      <c r="H21">
        <f>+G21</f>
        <v>0</v>
      </c>
      <c r="O21">
        <f t="shared" ref="O21:O52" ca="1" si="3">+C$11+C$12*F21</f>
        <v>-0.778674595600369</v>
      </c>
      <c r="P21" s="70">
        <f>+D$11+D$12*F21+D$13*F21^2</f>
        <v>-1E-4</v>
      </c>
      <c r="Q21" s="71">
        <f t="shared" ref="Q21:Q52" si="4">+C21-15018.5</f>
        <v>4012.7700000000004</v>
      </c>
      <c r="R21" s="72">
        <f>+(P21-G21)^2</f>
        <v>1E-8</v>
      </c>
      <c r="S21" s="72">
        <v>1</v>
      </c>
      <c r="T21" s="72">
        <f>+S21*R21</f>
        <v>1E-8</v>
      </c>
      <c r="U21" s="73"/>
    </row>
    <row r="22" spans="1:32" x14ac:dyDescent="0.2">
      <c r="A22" s="10" t="s">
        <v>72</v>
      </c>
      <c r="B22" s="11" t="s">
        <v>73</v>
      </c>
      <c r="C22" s="10">
        <v>39922.607000000004</v>
      </c>
      <c r="D22" s="15"/>
      <c r="E22">
        <f t="shared" si="1"/>
        <v>15283.964406232437</v>
      </c>
      <c r="F22" s="57">
        <f t="shared" ref="F22:F53" si="5">ROUND(2*E22,0)/2+H$19</f>
        <v>15284.5</v>
      </c>
      <c r="G22">
        <f t="shared" si="2"/>
        <v>-0.73209211928769946</v>
      </c>
      <c r="L22">
        <f>G22</f>
        <v>-0.73209211928769946</v>
      </c>
      <c r="O22">
        <f t="shared" ca="1" si="3"/>
        <v>-0.79310877653337875</v>
      </c>
      <c r="P22" s="70">
        <f t="shared" ref="P22:P85" si="6">+D$11+D$12*F22+D$13*F22^2</f>
        <v>-0.71959108962499996</v>
      </c>
      <c r="Q22" s="2">
        <f t="shared" si="4"/>
        <v>24904.107000000004</v>
      </c>
    </row>
    <row r="23" spans="1:32" x14ac:dyDescent="0.2">
      <c r="A23" s="10" t="s">
        <v>72</v>
      </c>
      <c r="B23" s="11" t="s">
        <v>73</v>
      </c>
      <c r="C23" s="10">
        <v>39948.576999999997</v>
      </c>
      <c r="D23" s="15"/>
      <c r="E23">
        <f t="shared" si="1"/>
        <v>15302.963887004287</v>
      </c>
      <c r="F23" s="57">
        <f t="shared" si="5"/>
        <v>15303.5</v>
      </c>
      <c r="G23">
        <f t="shared" si="2"/>
        <v>-0.73280184157920303</v>
      </c>
      <c r="L23">
        <f>G23</f>
        <v>-0.73280184157920303</v>
      </c>
      <c r="O23">
        <f t="shared" ca="1" si="3"/>
        <v>-0.79312671951075631</v>
      </c>
      <c r="P23" s="70">
        <f t="shared" si="6"/>
        <v>-0.72004933162500007</v>
      </c>
      <c r="Q23" s="2">
        <f t="shared" si="4"/>
        <v>24930.076999999997</v>
      </c>
    </row>
    <row r="24" spans="1:32" x14ac:dyDescent="0.2">
      <c r="A24" t="s">
        <v>30</v>
      </c>
      <c r="C24" s="15">
        <v>41363.303999999996</v>
      </c>
      <c r="D24" s="15"/>
      <c r="E24">
        <f t="shared" si="1"/>
        <v>16337.968832476949</v>
      </c>
      <c r="F24" s="57">
        <f t="shared" si="5"/>
        <v>16338.5</v>
      </c>
      <c r="G24">
        <f t="shared" si="2"/>
        <v>-0.7260419765880215</v>
      </c>
      <c r="J24">
        <f>+G24</f>
        <v>-0.7260419765880215</v>
      </c>
      <c r="O24">
        <f t="shared" ca="1" si="3"/>
        <v>-0.79410413959421766</v>
      </c>
      <c r="P24" s="70">
        <f t="shared" si="6"/>
        <v>-0.74337512662499994</v>
      </c>
      <c r="Q24" s="2">
        <f t="shared" si="4"/>
        <v>26344.803999999996</v>
      </c>
      <c r="AA24" t="s">
        <v>28</v>
      </c>
      <c r="AB24">
        <v>9</v>
      </c>
      <c r="AD24" t="s">
        <v>29</v>
      </c>
      <c r="AF24" t="s">
        <v>31</v>
      </c>
    </row>
    <row r="25" spans="1:32" x14ac:dyDescent="0.2">
      <c r="A25" t="s">
        <v>33</v>
      </c>
      <c r="C25" s="15">
        <v>41743.286999999997</v>
      </c>
      <c r="D25" s="15" t="s">
        <v>32</v>
      </c>
      <c r="E25">
        <f t="shared" si="1"/>
        <v>16615.961889932936</v>
      </c>
      <c r="F25" s="57">
        <f t="shared" si="5"/>
        <v>16616.5</v>
      </c>
      <c r="G25">
        <f t="shared" si="2"/>
        <v>-0.73553159738366958</v>
      </c>
      <c r="J25">
        <f>+G25</f>
        <v>-0.73553159738366958</v>
      </c>
      <c r="O25">
        <f t="shared" ca="1" si="3"/>
        <v>-0.79436667368426817</v>
      </c>
      <c r="P25" s="70">
        <f t="shared" si="6"/>
        <v>-0.74909289162499992</v>
      </c>
      <c r="Q25" s="2">
        <f t="shared" si="4"/>
        <v>26724.786999999997</v>
      </c>
      <c r="AA25" t="s">
        <v>28</v>
      </c>
      <c r="AB25">
        <v>6</v>
      </c>
      <c r="AD25" t="s">
        <v>29</v>
      </c>
      <c r="AF25" t="s">
        <v>31</v>
      </c>
    </row>
    <row r="26" spans="1:32" x14ac:dyDescent="0.2">
      <c r="A26" t="s">
        <v>34</v>
      </c>
      <c r="C26" s="15">
        <v>42071.336000000003</v>
      </c>
      <c r="D26" s="15"/>
      <c r="E26">
        <f t="shared" si="1"/>
        <v>16855.960375405659</v>
      </c>
      <c r="F26" s="57">
        <f t="shared" si="5"/>
        <v>16856.5</v>
      </c>
      <c r="G26">
        <f t="shared" si="2"/>
        <v>-0.73760177361691603</v>
      </c>
      <c r="J26">
        <f>+G26</f>
        <v>-0.73760177361691603</v>
      </c>
      <c r="O26">
        <f t="shared" ca="1" si="3"/>
        <v>-0.79459332181956355</v>
      </c>
      <c r="P26" s="70">
        <f t="shared" si="6"/>
        <v>-0.75384261162499988</v>
      </c>
      <c r="Q26" s="2">
        <f t="shared" si="4"/>
        <v>27052.836000000003</v>
      </c>
      <c r="AA26" t="s">
        <v>28</v>
      </c>
      <c r="AB26">
        <v>6</v>
      </c>
      <c r="AD26" t="s">
        <v>29</v>
      </c>
      <c r="AF26" t="s">
        <v>31</v>
      </c>
    </row>
    <row r="27" spans="1:32" x14ac:dyDescent="0.2">
      <c r="A27" t="s">
        <v>36</v>
      </c>
      <c r="C27" s="15">
        <v>42835.402000000002</v>
      </c>
      <c r="D27" s="15"/>
      <c r="E27">
        <f t="shared" si="1"/>
        <v>17414.946023285083</v>
      </c>
      <c r="F27" s="57">
        <f t="shared" si="5"/>
        <v>17415.5</v>
      </c>
      <c r="G27">
        <f t="shared" si="2"/>
        <v>-0.75721939242794178</v>
      </c>
      <c r="J27">
        <f>+G27</f>
        <v>-0.75721939242794178</v>
      </c>
      <c r="O27">
        <f t="shared" ca="1" si="3"/>
        <v>-0.79512122310135569</v>
      </c>
      <c r="P27" s="70">
        <f t="shared" si="6"/>
        <v>-0.76423553962500002</v>
      </c>
      <c r="Q27" s="2">
        <f t="shared" si="4"/>
        <v>27816.902000000002</v>
      </c>
      <c r="AA27" t="s">
        <v>28</v>
      </c>
      <c r="AB27">
        <v>11</v>
      </c>
      <c r="AD27" t="s">
        <v>35</v>
      </c>
      <c r="AF27" t="s">
        <v>31</v>
      </c>
    </row>
    <row r="28" spans="1:32" x14ac:dyDescent="0.2">
      <c r="A28" t="s">
        <v>38</v>
      </c>
      <c r="C28" s="15">
        <v>42873.671000000002</v>
      </c>
      <c r="D28" s="15" t="s">
        <v>32</v>
      </c>
      <c r="E28">
        <f t="shared" si="1"/>
        <v>17442.943371365873</v>
      </c>
      <c r="F28" s="57">
        <f t="shared" si="5"/>
        <v>17443.5</v>
      </c>
      <c r="G28">
        <f t="shared" si="2"/>
        <v>-0.76084424631699221</v>
      </c>
      <c r="I28">
        <f>+G28</f>
        <v>-0.76084424631699221</v>
      </c>
      <c r="O28">
        <f t="shared" ca="1" si="3"/>
        <v>-0.79514766538380688</v>
      </c>
      <c r="P28" s="70">
        <f t="shared" si="6"/>
        <v>-0.76473146162499994</v>
      </c>
      <c r="Q28" s="2">
        <f t="shared" si="4"/>
        <v>27855.171000000002</v>
      </c>
      <c r="AA28" t="s">
        <v>28</v>
      </c>
      <c r="AB28">
        <v>11</v>
      </c>
      <c r="AD28" t="s">
        <v>37</v>
      </c>
      <c r="AF28" t="s">
        <v>39</v>
      </c>
    </row>
    <row r="29" spans="1:32" x14ac:dyDescent="0.2">
      <c r="A29" t="s">
        <v>38</v>
      </c>
      <c r="C29" s="15">
        <v>43577.620999999999</v>
      </c>
      <c r="D29" s="15"/>
      <c r="E29">
        <f t="shared" si="1"/>
        <v>17957.948550008452</v>
      </c>
      <c r="F29" s="57">
        <f t="shared" si="5"/>
        <v>17958.5</v>
      </c>
      <c r="G29">
        <f t="shared" si="2"/>
        <v>-0.7537656661515939</v>
      </c>
      <c r="I29">
        <f>+G29</f>
        <v>-0.7537656661515939</v>
      </c>
      <c r="O29">
        <f t="shared" ca="1" si="3"/>
        <v>-0.79563401450746152</v>
      </c>
      <c r="P29" s="70">
        <f t="shared" si="6"/>
        <v>-0.77343341662499987</v>
      </c>
      <c r="Q29" s="2">
        <f t="shared" si="4"/>
        <v>28559.120999999999</v>
      </c>
      <c r="AA29" t="s">
        <v>28</v>
      </c>
      <c r="AB29">
        <v>15</v>
      </c>
      <c r="AD29" t="s">
        <v>40</v>
      </c>
      <c r="AF29" t="s">
        <v>39</v>
      </c>
    </row>
    <row r="30" spans="1:32" x14ac:dyDescent="0.2">
      <c r="A30" t="s">
        <v>38</v>
      </c>
      <c r="C30" s="15">
        <v>43883.790999999997</v>
      </c>
      <c r="D30" s="15"/>
      <c r="E30">
        <f t="shared" si="1"/>
        <v>18181.9405033361</v>
      </c>
      <c r="F30" s="57">
        <f t="shared" si="5"/>
        <v>18182.5</v>
      </c>
      <c r="G30">
        <f t="shared" si="2"/>
        <v>-0.76476449730398599</v>
      </c>
      <c r="I30">
        <f>+G30</f>
        <v>-0.76476449730398599</v>
      </c>
      <c r="O30">
        <f t="shared" ca="1" si="3"/>
        <v>-0.79584555276707059</v>
      </c>
      <c r="P30" s="70">
        <f t="shared" si="6"/>
        <v>-0.77697004062499997</v>
      </c>
      <c r="Q30" s="2">
        <f t="shared" si="4"/>
        <v>28865.290999999997</v>
      </c>
      <c r="AA30" t="s">
        <v>28</v>
      </c>
      <c r="AB30">
        <v>14</v>
      </c>
      <c r="AD30" t="s">
        <v>40</v>
      </c>
      <c r="AF30" t="s">
        <v>39</v>
      </c>
    </row>
    <row r="31" spans="1:32" x14ac:dyDescent="0.2">
      <c r="A31" t="s">
        <v>38</v>
      </c>
      <c r="C31" s="15">
        <v>44598.663</v>
      </c>
      <c r="D31" s="15"/>
      <c r="E31">
        <f t="shared" si="1"/>
        <v>18704.936145166597</v>
      </c>
      <c r="F31" s="57">
        <f t="shared" si="5"/>
        <v>18705.5</v>
      </c>
      <c r="G31">
        <f t="shared" si="2"/>
        <v>-0.77072158967348514</v>
      </c>
      <c r="I31">
        <f>+G31</f>
        <v>-0.77072158967348514</v>
      </c>
      <c r="O31">
        <f t="shared" ca="1" si="3"/>
        <v>-0.79633945682856844</v>
      </c>
      <c r="P31" s="70">
        <f t="shared" si="6"/>
        <v>-0.78464140462499976</v>
      </c>
      <c r="Q31" s="2">
        <f t="shared" si="4"/>
        <v>29580.163</v>
      </c>
      <c r="AA31" t="s">
        <v>28</v>
      </c>
      <c r="AB31">
        <v>16</v>
      </c>
      <c r="AD31" t="s">
        <v>40</v>
      </c>
      <c r="AF31" t="s">
        <v>39</v>
      </c>
    </row>
    <row r="32" spans="1:32" x14ac:dyDescent="0.2">
      <c r="A32" t="s">
        <v>41</v>
      </c>
      <c r="C32" s="15">
        <v>44623.26</v>
      </c>
      <c r="D32" s="15"/>
      <c r="E32">
        <f t="shared" si="1"/>
        <v>18722.931148191063</v>
      </c>
      <c r="F32" s="57">
        <f t="shared" si="5"/>
        <v>18723.5</v>
      </c>
      <c r="G32">
        <f t="shared" si="2"/>
        <v>-0.77755185288697248</v>
      </c>
      <c r="K32">
        <f>+G32</f>
        <v>-0.77755185288697248</v>
      </c>
      <c r="O32">
        <f t="shared" ca="1" si="3"/>
        <v>-0.79635645543871558</v>
      </c>
      <c r="P32" s="70">
        <f t="shared" si="6"/>
        <v>-0.78489082162499979</v>
      </c>
      <c r="Q32" s="2">
        <f t="shared" si="4"/>
        <v>29604.760000000002</v>
      </c>
      <c r="AA32" t="s">
        <v>28</v>
      </c>
      <c r="AF32" t="s">
        <v>42</v>
      </c>
    </row>
    <row r="33" spans="1:32" x14ac:dyDescent="0.2">
      <c r="A33" t="s">
        <v>38</v>
      </c>
      <c r="C33" s="15">
        <v>44635.572999999997</v>
      </c>
      <c r="D33" s="15"/>
      <c r="E33">
        <f t="shared" si="1"/>
        <v>18731.939257807688</v>
      </c>
      <c r="F33" s="57">
        <f t="shared" si="5"/>
        <v>18732.5</v>
      </c>
      <c r="G33">
        <f t="shared" si="2"/>
        <v>-0.76646698450349504</v>
      </c>
      <c r="I33">
        <f>+G33</f>
        <v>-0.76646698450349504</v>
      </c>
      <c r="O33">
        <f t="shared" ca="1" si="3"/>
        <v>-0.79636495474378921</v>
      </c>
      <c r="P33" s="70">
        <f t="shared" si="6"/>
        <v>-0.78501516562499996</v>
      </c>
      <c r="Q33" s="2">
        <f t="shared" si="4"/>
        <v>29617.072999999997</v>
      </c>
      <c r="AA33" t="s">
        <v>28</v>
      </c>
      <c r="AB33">
        <v>14</v>
      </c>
      <c r="AD33" t="s">
        <v>40</v>
      </c>
      <c r="AF33" t="s">
        <v>39</v>
      </c>
    </row>
    <row r="34" spans="1:32" x14ac:dyDescent="0.2">
      <c r="A34" t="s">
        <v>41</v>
      </c>
      <c r="C34" s="15">
        <v>44944.472999999998</v>
      </c>
      <c r="D34" s="15"/>
      <c r="E34">
        <f t="shared" si="1"/>
        <v>18957.928461135612</v>
      </c>
      <c r="F34" s="57">
        <f t="shared" si="5"/>
        <v>18958.5</v>
      </c>
      <c r="G34">
        <f t="shared" si="2"/>
        <v>-0.78122473378607538</v>
      </c>
      <c r="K34">
        <f>+G34</f>
        <v>-0.78122473378607538</v>
      </c>
      <c r="O34">
        <f t="shared" ca="1" si="3"/>
        <v>-0.796578381737859</v>
      </c>
      <c r="P34" s="70">
        <f t="shared" si="6"/>
        <v>-0.78805791662499991</v>
      </c>
      <c r="Q34" s="2">
        <f t="shared" si="4"/>
        <v>29925.972999999998</v>
      </c>
      <c r="AA34" t="s">
        <v>28</v>
      </c>
      <c r="AF34" t="s">
        <v>42</v>
      </c>
    </row>
    <row r="35" spans="1:32" x14ac:dyDescent="0.2">
      <c r="A35" t="s">
        <v>41</v>
      </c>
      <c r="C35" s="15">
        <v>44944.478000000003</v>
      </c>
      <c r="D35" s="15"/>
      <c r="E35">
        <f t="shared" si="1"/>
        <v>18957.93211910265</v>
      </c>
      <c r="F35" s="57">
        <f t="shared" si="5"/>
        <v>18958.5</v>
      </c>
      <c r="G35">
        <f t="shared" si="2"/>
        <v>-0.77622473378141876</v>
      </c>
      <c r="K35">
        <f>+G35</f>
        <v>-0.77622473378141876</v>
      </c>
      <c r="O35">
        <f t="shared" ca="1" si="3"/>
        <v>-0.796578381737859</v>
      </c>
      <c r="P35" s="70">
        <f t="shared" si="6"/>
        <v>-0.78805791662499991</v>
      </c>
      <c r="Q35" s="2">
        <f t="shared" si="4"/>
        <v>29925.978000000003</v>
      </c>
      <c r="AA35" t="s">
        <v>28</v>
      </c>
      <c r="AF35" t="s">
        <v>42</v>
      </c>
    </row>
    <row r="36" spans="1:32" x14ac:dyDescent="0.2">
      <c r="A36" t="s">
        <v>41</v>
      </c>
      <c r="C36" s="15">
        <v>44944.483999999997</v>
      </c>
      <c r="D36" s="15"/>
      <c r="E36">
        <f t="shared" si="1"/>
        <v>18957.936508663086</v>
      </c>
      <c r="F36" s="57">
        <f t="shared" si="5"/>
        <v>18958.5</v>
      </c>
      <c r="G36">
        <f t="shared" si="2"/>
        <v>-0.77022473378747236</v>
      </c>
      <c r="K36">
        <f>+G36</f>
        <v>-0.77022473378747236</v>
      </c>
      <c r="O36">
        <f t="shared" ca="1" si="3"/>
        <v>-0.796578381737859</v>
      </c>
      <c r="P36" s="70">
        <f t="shared" si="6"/>
        <v>-0.78805791662499991</v>
      </c>
      <c r="Q36" s="2">
        <f t="shared" si="4"/>
        <v>29925.983999999997</v>
      </c>
      <c r="AA36" t="s">
        <v>28</v>
      </c>
      <c r="AF36" t="s">
        <v>42</v>
      </c>
    </row>
    <row r="37" spans="1:32" x14ac:dyDescent="0.2">
      <c r="A37" t="s">
        <v>41</v>
      </c>
      <c r="C37" s="15">
        <v>44959.514999999999</v>
      </c>
      <c r="D37" s="15"/>
      <c r="E37">
        <f t="shared" si="1"/>
        <v>18968.933089159113</v>
      </c>
      <c r="F37" s="57">
        <f t="shared" si="5"/>
        <v>18969.5</v>
      </c>
      <c r="G37">
        <f t="shared" si="2"/>
        <v>-0.77489878353662789</v>
      </c>
      <c r="K37">
        <f>+G37</f>
        <v>-0.77489878353662789</v>
      </c>
      <c r="O37">
        <f t="shared" ca="1" si="3"/>
        <v>-0.79658876977739335</v>
      </c>
      <c r="P37" s="70">
        <f t="shared" si="6"/>
        <v>-0.78820210462499984</v>
      </c>
      <c r="Q37" s="2">
        <f t="shared" si="4"/>
        <v>29941.014999999999</v>
      </c>
      <c r="AA37" t="s">
        <v>28</v>
      </c>
      <c r="AF37" t="s">
        <v>42</v>
      </c>
    </row>
    <row r="38" spans="1:32" x14ac:dyDescent="0.2">
      <c r="A38" t="s">
        <v>41</v>
      </c>
      <c r="C38" s="15">
        <v>44959.517999999996</v>
      </c>
      <c r="D38" s="15"/>
      <c r="E38">
        <f t="shared" si="1"/>
        <v>18968.935283939329</v>
      </c>
      <c r="F38" s="57">
        <f t="shared" si="5"/>
        <v>18969.5</v>
      </c>
      <c r="G38">
        <f t="shared" si="2"/>
        <v>-0.77189878353965469</v>
      </c>
      <c r="K38">
        <f>+G38</f>
        <v>-0.77189878353965469</v>
      </c>
      <c r="O38">
        <f t="shared" ca="1" si="3"/>
        <v>-0.79658876977739335</v>
      </c>
      <c r="P38" s="70">
        <f t="shared" si="6"/>
        <v>-0.78820210462499984</v>
      </c>
      <c r="Q38" s="2">
        <f t="shared" si="4"/>
        <v>29941.017999999996</v>
      </c>
      <c r="AA38" t="s">
        <v>28</v>
      </c>
      <c r="AF38" t="s">
        <v>42</v>
      </c>
    </row>
    <row r="39" spans="1:32" x14ac:dyDescent="0.2">
      <c r="A39" t="s">
        <v>38</v>
      </c>
      <c r="C39" s="15">
        <v>44989.578000000001</v>
      </c>
      <c r="D39" s="15"/>
      <c r="E39">
        <f t="shared" si="1"/>
        <v>18990.926981744571</v>
      </c>
      <c r="F39" s="57">
        <f t="shared" si="5"/>
        <v>18991.5</v>
      </c>
      <c r="G39">
        <f t="shared" si="2"/>
        <v>-0.78324688301654533</v>
      </c>
      <c r="I39">
        <f>+G39</f>
        <v>-0.78324688301654533</v>
      </c>
      <c r="O39">
        <f t="shared" ca="1" si="3"/>
        <v>-0.79660954585646215</v>
      </c>
      <c r="P39" s="70">
        <f t="shared" si="6"/>
        <v>-0.78848939162499998</v>
      </c>
      <c r="Q39" s="2">
        <f t="shared" si="4"/>
        <v>29971.078000000001</v>
      </c>
      <c r="AA39" t="s">
        <v>28</v>
      </c>
      <c r="AB39">
        <v>13</v>
      </c>
      <c r="AD39" t="s">
        <v>40</v>
      </c>
      <c r="AF39" t="s">
        <v>39</v>
      </c>
    </row>
    <row r="40" spans="1:32" x14ac:dyDescent="0.2">
      <c r="A40" s="35" t="s">
        <v>41</v>
      </c>
      <c r="B40" s="35"/>
      <c r="C40" s="36">
        <v>45022.39</v>
      </c>
      <c r="D40" s="36"/>
      <c r="E40">
        <f t="shared" si="1"/>
        <v>19014.932024605027</v>
      </c>
      <c r="F40" s="57">
        <f t="shared" si="5"/>
        <v>19015.5</v>
      </c>
      <c r="G40">
        <f t="shared" si="2"/>
        <v>-0.7763539006409701</v>
      </c>
      <c r="K40">
        <f>+G40</f>
        <v>-0.7763539006409701</v>
      </c>
      <c r="O40">
        <f t="shared" ca="1" si="3"/>
        <v>-0.79663221066999168</v>
      </c>
      <c r="P40" s="70">
        <f t="shared" si="6"/>
        <v>-0.78880113962499987</v>
      </c>
      <c r="Q40" s="2">
        <f t="shared" si="4"/>
        <v>30003.89</v>
      </c>
      <c r="AA40" t="s">
        <v>28</v>
      </c>
      <c r="AF40" t="s">
        <v>42</v>
      </c>
    </row>
    <row r="41" spans="1:32" x14ac:dyDescent="0.2">
      <c r="A41" s="35" t="s">
        <v>41</v>
      </c>
      <c r="B41" s="35"/>
      <c r="C41" s="36">
        <v>45022.394999999997</v>
      </c>
      <c r="D41" s="36"/>
      <c r="E41">
        <f t="shared" si="1"/>
        <v>19014.935682572061</v>
      </c>
      <c r="F41" s="57">
        <f t="shared" si="5"/>
        <v>19015.5</v>
      </c>
      <c r="G41">
        <f t="shared" si="2"/>
        <v>-0.77135390064358944</v>
      </c>
      <c r="K41">
        <f>+G41</f>
        <v>-0.77135390064358944</v>
      </c>
      <c r="O41">
        <f t="shared" ca="1" si="3"/>
        <v>-0.79663221066999168</v>
      </c>
      <c r="P41" s="70">
        <f t="shared" si="6"/>
        <v>-0.78880113962499987</v>
      </c>
      <c r="Q41" s="2">
        <f t="shared" si="4"/>
        <v>30003.894999999997</v>
      </c>
      <c r="AA41" t="s">
        <v>28</v>
      </c>
      <c r="AF41" t="s">
        <v>42</v>
      </c>
    </row>
    <row r="42" spans="1:32" x14ac:dyDescent="0.2">
      <c r="A42" s="35" t="s">
        <v>41</v>
      </c>
      <c r="B42" s="35"/>
      <c r="C42" s="36">
        <v>45022.394999999997</v>
      </c>
      <c r="D42" s="36"/>
      <c r="E42">
        <f t="shared" si="1"/>
        <v>19014.935682572061</v>
      </c>
      <c r="F42" s="57">
        <f t="shared" si="5"/>
        <v>19015.5</v>
      </c>
      <c r="G42">
        <f t="shared" si="2"/>
        <v>-0.77135390064358944</v>
      </c>
      <c r="K42">
        <f>+G42</f>
        <v>-0.77135390064358944</v>
      </c>
      <c r="O42">
        <f t="shared" ca="1" si="3"/>
        <v>-0.79663221066999168</v>
      </c>
      <c r="P42" s="70">
        <f t="shared" si="6"/>
        <v>-0.78880113962499987</v>
      </c>
      <c r="Q42" s="2">
        <f t="shared" si="4"/>
        <v>30003.894999999997</v>
      </c>
      <c r="AA42" t="s">
        <v>28</v>
      </c>
      <c r="AF42" t="s">
        <v>42</v>
      </c>
    </row>
    <row r="43" spans="1:32" x14ac:dyDescent="0.2">
      <c r="A43" s="35" t="s">
        <v>38</v>
      </c>
      <c r="B43" s="35"/>
      <c r="C43" s="36">
        <v>45060.652000000002</v>
      </c>
      <c r="D43" s="36"/>
      <c r="E43">
        <f t="shared" si="1"/>
        <v>19042.924251531975</v>
      </c>
      <c r="F43" s="57">
        <f t="shared" si="5"/>
        <v>19043.5</v>
      </c>
      <c r="G43">
        <f t="shared" si="2"/>
        <v>-0.78697875453508459</v>
      </c>
      <c r="I43">
        <f>+G43</f>
        <v>-0.78697875453508459</v>
      </c>
      <c r="O43">
        <f t="shared" ca="1" si="3"/>
        <v>-0.79665865295244276</v>
      </c>
      <c r="P43" s="70">
        <f t="shared" si="6"/>
        <v>-0.78916266162499982</v>
      </c>
      <c r="Q43" s="2">
        <f t="shared" si="4"/>
        <v>30042.152000000002</v>
      </c>
      <c r="AA43" t="s">
        <v>28</v>
      </c>
      <c r="AB43">
        <v>14</v>
      </c>
      <c r="AD43" t="s">
        <v>40</v>
      </c>
      <c r="AF43" t="s">
        <v>39</v>
      </c>
    </row>
    <row r="44" spans="1:32" x14ac:dyDescent="0.2">
      <c r="A44" s="35" t="s">
        <v>38</v>
      </c>
      <c r="B44" s="35"/>
      <c r="C44" s="36">
        <v>45373.68</v>
      </c>
      <c r="D44" s="36" t="s">
        <v>32</v>
      </c>
      <c r="E44" s="35">
        <f t="shared" si="1"/>
        <v>19271.933472442732</v>
      </c>
      <c r="F44" s="57">
        <f t="shared" si="5"/>
        <v>19272.5</v>
      </c>
      <c r="G44">
        <f t="shared" si="2"/>
        <v>-0.77437488102441421</v>
      </c>
      <c r="I44">
        <f>+G44</f>
        <v>-0.77437488102441421</v>
      </c>
      <c r="O44">
        <f t="shared" ca="1" si="3"/>
        <v>-0.79687491304820379</v>
      </c>
      <c r="P44" s="70">
        <f t="shared" si="6"/>
        <v>-0.79203111562499984</v>
      </c>
      <c r="Q44" s="2">
        <f t="shared" si="4"/>
        <v>30355.18</v>
      </c>
      <c r="AA44" t="s">
        <v>28</v>
      </c>
      <c r="AB44">
        <v>12</v>
      </c>
      <c r="AD44" t="s">
        <v>40</v>
      </c>
      <c r="AF44" t="s">
        <v>39</v>
      </c>
    </row>
    <row r="45" spans="1:32" x14ac:dyDescent="0.2">
      <c r="A45" s="35" t="s">
        <v>41</v>
      </c>
      <c r="B45" s="35"/>
      <c r="C45" s="36">
        <v>45652.504000000001</v>
      </c>
      <c r="D45" s="36"/>
      <c r="E45" s="35">
        <f t="shared" si="1"/>
        <v>19475.919272470914</v>
      </c>
      <c r="F45" s="57">
        <f t="shared" si="5"/>
        <v>19476.5</v>
      </c>
      <c r="G45">
        <f t="shared" si="2"/>
        <v>-0.79378453081881162</v>
      </c>
      <c r="K45">
        <f>+G45</f>
        <v>-0.79378453081881162</v>
      </c>
      <c r="O45">
        <f t="shared" ca="1" si="3"/>
        <v>-0.79706756396320488</v>
      </c>
      <c r="P45" s="70">
        <f t="shared" si="6"/>
        <v>-0.79445392162499984</v>
      </c>
      <c r="Q45" s="2">
        <f t="shared" si="4"/>
        <v>30634.004000000001</v>
      </c>
      <c r="AA45" t="s">
        <v>28</v>
      </c>
      <c r="AF45" t="s">
        <v>42</v>
      </c>
    </row>
    <row r="46" spans="1:32" x14ac:dyDescent="0.2">
      <c r="A46" s="35" t="s">
        <v>41</v>
      </c>
      <c r="B46" s="35"/>
      <c r="C46" s="36">
        <v>45652.517</v>
      </c>
      <c r="D46" s="36"/>
      <c r="E46" s="35">
        <f t="shared" si="1"/>
        <v>19475.928783185202</v>
      </c>
      <c r="F46" s="57">
        <f t="shared" si="5"/>
        <v>19476.5</v>
      </c>
      <c r="G46">
        <f t="shared" si="2"/>
        <v>-0.78078453081980115</v>
      </c>
      <c r="K46">
        <f>+G46</f>
        <v>-0.78078453081980115</v>
      </c>
      <c r="O46">
        <f t="shared" ca="1" si="3"/>
        <v>-0.79706756396320488</v>
      </c>
      <c r="P46" s="70">
        <f t="shared" si="6"/>
        <v>-0.79445392162499984</v>
      </c>
      <c r="Q46" s="2">
        <f t="shared" si="4"/>
        <v>30634.017</v>
      </c>
      <c r="AA46" t="s">
        <v>28</v>
      </c>
      <c r="AF46" t="s">
        <v>42</v>
      </c>
    </row>
    <row r="47" spans="1:32" x14ac:dyDescent="0.2">
      <c r="A47" s="35" t="s">
        <v>38</v>
      </c>
      <c r="B47" s="35"/>
      <c r="C47" s="36">
        <v>45671.663</v>
      </c>
      <c r="D47" s="36"/>
      <c r="E47" s="35">
        <f t="shared" si="1"/>
        <v>19489.935870549773</v>
      </c>
      <c r="F47" s="57">
        <f t="shared" si="5"/>
        <v>19490.5</v>
      </c>
      <c r="G47">
        <f t="shared" si="2"/>
        <v>-0.77109695777471643</v>
      </c>
      <c r="I47">
        <f>+G47</f>
        <v>-0.77109695777471643</v>
      </c>
      <c r="O47">
        <f t="shared" ca="1" si="3"/>
        <v>-0.79708078510443048</v>
      </c>
      <c r="P47" s="70">
        <f t="shared" si="6"/>
        <v>-0.79461561462499986</v>
      </c>
      <c r="Q47" s="2">
        <f t="shared" si="4"/>
        <v>30653.163</v>
      </c>
      <c r="AA47" t="s">
        <v>28</v>
      </c>
      <c r="AB47">
        <v>14</v>
      </c>
      <c r="AD47" t="s">
        <v>40</v>
      </c>
      <c r="AF47" t="s">
        <v>39</v>
      </c>
    </row>
    <row r="48" spans="1:32" x14ac:dyDescent="0.2">
      <c r="A48" s="35" t="s">
        <v>38</v>
      </c>
      <c r="B48" s="35"/>
      <c r="C48" s="36">
        <v>45753.648999999998</v>
      </c>
      <c r="D48" s="36"/>
      <c r="E48" s="35">
        <f t="shared" si="1"/>
        <v>19549.916287591026</v>
      </c>
      <c r="F48" s="57">
        <f t="shared" si="5"/>
        <v>19550.5</v>
      </c>
      <c r="G48">
        <f t="shared" si="2"/>
        <v>-0.79786450183019042</v>
      </c>
      <c r="I48">
        <f>+G48</f>
        <v>-0.79786450183019042</v>
      </c>
      <c r="O48">
        <f t="shared" ca="1" si="3"/>
        <v>-0.7971374471382543</v>
      </c>
      <c r="P48" s="70">
        <f t="shared" si="6"/>
        <v>-0.79530192462499982</v>
      </c>
      <c r="Q48" s="2">
        <f t="shared" si="4"/>
        <v>30735.148999999998</v>
      </c>
      <c r="AA48" t="s">
        <v>28</v>
      </c>
      <c r="AB48">
        <v>21</v>
      </c>
      <c r="AD48" t="s">
        <v>40</v>
      </c>
      <c r="AF48" t="s">
        <v>39</v>
      </c>
    </row>
    <row r="49" spans="1:32" x14ac:dyDescent="0.2">
      <c r="A49" s="35" t="s">
        <v>44</v>
      </c>
      <c r="B49" s="35"/>
      <c r="C49" s="36">
        <v>46121.358999999997</v>
      </c>
      <c r="D49" s="36"/>
      <c r="E49" s="35">
        <f t="shared" si="1"/>
        <v>19818.93049916665</v>
      </c>
      <c r="F49" s="57">
        <f t="shared" si="5"/>
        <v>19819.5</v>
      </c>
      <c r="G49">
        <f t="shared" si="2"/>
        <v>-0.77843899102299474</v>
      </c>
      <c r="J49">
        <f>+G49</f>
        <v>-0.77843899102299474</v>
      </c>
      <c r="O49">
        <f t="shared" ca="1" si="3"/>
        <v>-0.79739148192323117</v>
      </c>
      <c r="P49" s="70">
        <f t="shared" si="6"/>
        <v>-0.79824612962499997</v>
      </c>
      <c r="Q49" s="2">
        <f t="shared" si="4"/>
        <v>31102.858999999997</v>
      </c>
      <c r="AA49" t="s">
        <v>28</v>
      </c>
      <c r="AB49">
        <v>25</v>
      </c>
      <c r="AD49" t="s">
        <v>43</v>
      </c>
      <c r="AF49" t="s">
        <v>31</v>
      </c>
    </row>
    <row r="50" spans="1:32" x14ac:dyDescent="0.2">
      <c r="A50" s="35" t="s">
        <v>38</v>
      </c>
      <c r="B50" s="35"/>
      <c r="C50" s="36">
        <v>46413.857000000004</v>
      </c>
      <c r="D50" s="36"/>
      <c r="E50" s="35">
        <f t="shared" si="1"/>
        <v>20032.920107437978</v>
      </c>
      <c r="F50" s="57">
        <f t="shared" si="5"/>
        <v>20033.5</v>
      </c>
      <c r="G50">
        <f t="shared" si="2"/>
        <v>-0.79264323149254778</v>
      </c>
      <c r="I50">
        <f>+G50</f>
        <v>-0.79264323149254778</v>
      </c>
      <c r="O50">
        <f t="shared" ca="1" si="3"/>
        <v>-0.79759357651053631</v>
      </c>
      <c r="P50" s="70">
        <f t="shared" si="6"/>
        <v>-0.80043331662499995</v>
      </c>
      <c r="Q50" s="2">
        <f t="shared" si="4"/>
        <v>31395.357000000004</v>
      </c>
      <c r="AA50" t="s">
        <v>28</v>
      </c>
      <c r="AB50">
        <v>17</v>
      </c>
      <c r="AD50" t="s">
        <v>40</v>
      </c>
      <c r="AF50" t="s">
        <v>39</v>
      </c>
    </row>
    <row r="51" spans="1:32" x14ac:dyDescent="0.2">
      <c r="A51" s="35" t="s">
        <v>38</v>
      </c>
      <c r="B51" s="35"/>
      <c r="C51" s="36">
        <v>46431.633000000002</v>
      </c>
      <c r="D51" s="36"/>
      <c r="E51" s="35">
        <f t="shared" si="1"/>
        <v>20045.924911835376</v>
      </c>
      <c r="F51" s="57">
        <f t="shared" si="5"/>
        <v>20046.5</v>
      </c>
      <c r="G51">
        <f t="shared" si="2"/>
        <v>-0.7860761993797496</v>
      </c>
      <c r="I51">
        <f>+G51</f>
        <v>-0.7860761993797496</v>
      </c>
      <c r="O51">
        <f t="shared" ca="1" si="3"/>
        <v>-0.79760585328453137</v>
      </c>
      <c r="P51" s="70">
        <f t="shared" si="6"/>
        <v>-0.80056175662499995</v>
      </c>
      <c r="Q51" s="2">
        <f t="shared" si="4"/>
        <v>31413.133000000002</v>
      </c>
      <c r="AA51" t="s">
        <v>28</v>
      </c>
      <c r="AB51">
        <v>13</v>
      </c>
      <c r="AD51" t="s">
        <v>45</v>
      </c>
      <c r="AF51" t="s">
        <v>39</v>
      </c>
    </row>
    <row r="52" spans="1:32" x14ac:dyDescent="0.2">
      <c r="A52" s="35" t="s">
        <v>38</v>
      </c>
      <c r="B52" s="35"/>
      <c r="C52" s="36">
        <v>46442.572999999997</v>
      </c>
      <c r="D52" s="36"/>
      <c r="E52" s="35">
        <f t="shared" si="1"/>
        <v>20053.928543704613</v>
      </c>
      <c r="F52" s="57">
        <f t="shared" si="5"/>
        <v>20054.5</v>
      </c>
      <c r="G52">
        <f t="shared" si="2"/>
        <v>-0.78111187191825593</v>
      </c>
      <c r="I52">
        <f>+G52</f>
        <v>-0.78111187191825593</v>
      </c>
      <c r="O52">
        <f t="shared" ca="1" si="3"/>
        <v>-0.79761340822237459</v>
      </c>
      <c r="P52" s="70">
        <f t="shared" si="6"/>
        <v>-0.80064054462499978</v>
      </c>
      <c r="Q52" s="2">
        <f t="shared" si="4"/>
        <v>31424.072999999997</v>
      </c>
      <c r="AA52" t="s">
        <v>28</v>
      </c>
      <c r="AB52">
        <v>14</v>
      </c>
      <c r="AD52" t="s">
        <v>45</v>
      </c>
      <c r="AF52" t="s">
        <v>39</v>
      </c>
    </row>
    <row r="53" spans="1:32" x14ac:dyDescent="0.2">
      <c r="A53" s="35" t="s">
        <v>38</v>
      </c>
      <c r="B53" s="35"/>
      <c r="C53" s="36">
        <v>46472.631999999998</v>
      </c>
      <c r="D53" s="36"/>
      <c r="E53" s="35">
        <f t="shared" ref="E53:E84" si="7">+(C53-C$7)/C$8</f>
        <v>20075.919509916443</v>
      </c>
      <c r="F53" s="57">
        <f t="shared" si="5"/>
        <v>20076.5</v>
      </c>
      <c r="G53">
        <f t="shared" ref="G53:G84" si="8">+C53-(C$7+F53*C$8)</f>
        <v>-0.79345997140626423</v>
      </c>
      <c r="I53">
        <f>+G53</f>
        <v>-0.79345997140626423</v>
      </c>
      <c r="O53">
        <f t="shared" ref="O53:O84" ca="1" si="9">+C$11+C$12*F53</f>
        <v>-0.79763418430144339</v>
      </c>
      <c r="P53" s="70">
        <f t="shared" si="6"/>
        <v>-0.80085622162499992</v>
      </c>
      <c r="Q53" s="2">
        <f t="shared" ref="Q53:Q84" si="10">+C53-15018.5</f>
        <v>31454.131999999998</v>
      </c>
      <c r="AA53" t="s">
        <v>28</v>
      </c>
      <c r="AB53">
        <v>17</v>
      </c>
      <c r="AD53" t="s">
        <v>40</v>
      </c>
      <c r="AF53" t="s">
        <v>39</v>
      </c>
    </row>
    <row r="54" spans="1:32" x14ac:dyDescent="0.2">
      <c r="A54" s="35" t="s">
        <v>46</v>
      </c>
      <c r="B54" s="35"/>
      <c r="C54" s="36">
        <v>46770.629000000001</v>
      </c>
      <c r="D54" s="36"/>
      <c r="E54" s="35">
        <f t="shared" si="7"/>
        <v>20293.93215033118</v>
      </c>
      <c r="F54" s="57">
        <f t="shared" ref="F54:F85" si="11">ROUND(2*E54,0)/2+H$19</f>
        <v>20294.5</v>
      </c>
      <c r="G54">
        <f t="shared" si="8"/>
        <v>-0.77618204815371428</v>
      </c>
      <c r="J54">
        <f>+G54</f>
        <v>-0.77618204815371428</v>
      </c>
      <c r="O54">
        <f t="shared" ca="1" si="9"/>
        <v>-0.79784005635766997</v>
      </c>
      <c r="P54" s="70">
        <f t="shared" si="6"/>
        <v>-0.80291490462499993</v>
      </c>
      <c r="Q54" s="2">
        <f t="shared" si="10"/>
        <v>31752.129000000001</v>
      </c>
      <c r="AA54" t="s">
        <v>28</v>
      </c>
      <c r="AB54">
        <v>12</v>
      </c>
      <c r="AD54" t="s">
        <v>43</v>
      </c>
      <c r="AF54" t="s">
        <v>31</v>
      </c>
    </row>
    <row r="55" spans="1:32" x14ac:dyDescent="0.2">
      <c r="A55" s="35" t="s">
        <v>47</v>
      </c>
      <c r="B55" s="35"/>
      <c r="C55" s="36">
        <v>47205.292000000001</v>
      </c>
      <c r="D55" s="36"/>
      <c r="E55" s="35">
        <f t="shared" si="7"/>
        <v>20611.928735265221</v>
      </c>
      <c r="F55" s="57">
        <f t="shared" si="11"/>
        <v>20612.5</v>
      </c>
      <c r="G55">
        <f t="shared" si="8"/>
        <v>-0.78085003166052047</v>
      </c>
      <c r="J55">
        <f>+G55</f>
        <v>-0.78085003166052047</v>
      </c>
      <c r="O55">
        <f t="shared" ca="1" si="9"/>
        <v>-0.79814036513693642</v>
      </c>
      <c r="P55" s="70">
        <f t="shared" si="6"/>
        <v>-0.80566226562499987</v>
      </c>
      <c r="Q55" s="2">
        <f t="shared" si="10"/>
        <v>32186.792000000001</v>
      </c>
      <c r="AA55" t="s">
        <v>28</v>
      </c>
      <c r="AB55">
        <v>14</v>
      </c>
      <c r="AD55" t="s">
        <v>43</v>
      </c>
      <c r="AF55" t="s">
        <v>31</v>
      </c>
    </row>
    <row r="56" spans="1:32" x14ac:dyDescent="0.2">
      <c r="A56" s="35" t="s">
        <v>49</v>
      </c>
      <c r="B56" s="35"/>
      <c r="C56" s="36">
        <v>47954.33</v>
      </c>
      <c r="D56" s="36"/>
      <c r="E56" s="35">
        <f t="shared" si="7"/>
        <v>21159.919997428842</v>
      </c>
      <c r="F56" s="57">
        <f t="shared" si="11"/>
        <v>21160.5</v>
      </c>
      <c r="G56">
        <f t="shared" si="8"/>
        <v>-0.79279360071814153</v>
      </c>
      <c r="J56">
        <f>+G56</f>
        <v>-0.79279360071814153</v>
      </c>
      <c r="O56">
        <f t="shared" ca="1" si="9"/>
        <v>-0.79865787837919422</v>
      </c>
      <c r="P56" s="70">
        <f t="shared" si="6"/>
        <v>-0.80968485962499981</v>
      </c>
      <c r="Q56" s="2">
        <f t="shared" si="10"/>
        <v>32935.83</v>
      </c>
      <c r="AA56" t="s">
        <v>48</v>
      </c>
      <c r="AB56">
        <v>14</v>
      </c>
      <c r="AD56" t="s">
        <v>43</v>
      </c>
      <c r="AF56" t="s">
        <v>31</v>
      </c>
    </row>
    <row r="57" spans="1:32" x14ac:dyDescent="0.2">
      <c r="A57" s="35" t="s">
        <v>51</v>
      </c>
      <c r="B57" s="35"/>
      <c r="C57" s="36">
        <v>47969.37</v>
      </c>
      <c r="D57" s="36"/>
      <c r="E57" s="35">
        <f t="shared" si="7"/>
        <v>21170.923162265528</v>
      </c>
      <c r="F57" s="57">
        <f t="shared" si="11"/>
        <v>21171.5</v>
      </c>
      <c r="G57">
        <f t="shared" si="8"/>
        <v>-0.7884676504691015</v>
      </c>
      <c r="N57">
        <f>+G57</f>
        <v>-0.7884676504691015</v>
      </c>
      <c r="O57">
        <f t="shared" ca="1" si="9"/>
        <v>-0.79866826641872857</v>
      </c>
      <c r="P57" s="70">
        <f t="shared" si="6"/>
        <v>-0.80975638162499974</v>
      </c>
      <c r="Q57" s="2">
        <f t="shared" si="10"/>
        <v>32950.870000000003</v>
      </c>
      <c r="AA57" t="s">
        <v>50</v>
      </c>
      <c r="AF57" t="s">
        <v>42</v>
      </c>
    </row>
    <row r="58" spans="1:32" x14ac:dyDescent="0.2">
      <c r="A58" s="35" t="s">
        <v>53</v>
      </c>
      <c r="B58" s="35"/>
      <c r="C58" s="36">
        <v>47969.381000000001</v>
      </c>
      <c r="D58" s="36"/>
      <c r="E58" s="35">
        <f t="shared" si="7"/>
        <v>21170.931209793001</v>
      </c>
      <c r="F58" s="57">
        <f t="shared" si="11"/>
        <v>21171.5</v>
      </c>
      <c r="G58">
        <f t="shared" si="8"/>
        <v>-0.77746765047049848</v>
      </c>
      <c r="J58">
        <f>+G58</f>
        <v>-0.77746765047049848</v>
      </c>
      <c r="O58">
        <f t="shared" ca="1" si="9"/>
        <v>-0.79866826641872857</v>
      </c>
      <c r="P58" s="70">
        <f t="shared" si="6"/>
        <v>-0.80975638162499974</v>
      </c>
      <c r="Q58" s="2">
        <f t="shared" si="10"/>
        <v>32950.881000000001</v>
      </c>
      <c r="AA58" t="s">
        <v>28</v>
      </c>
      <c r="AB58">
        <v>9</v>
      </c>
      <c r="AD58" t="s">
        <v>52</v>
      </c>
      <c r="AF58" t="s">
        <v>31</v>
      </c>
    </row>
    <row r="59" spans="1:32" x14ac:dyDescent="0.2">
      <c r="A59" s="35" t="s">
        <v>54</v>
      </c>
      <c r="B59" s="35"/>
      <c r="C59" s="36">
        <v>48271.474000000002</v>
      </c>
      <c r="D59" s="36"/>
      <c r="E59" s="35">
        <f t="shared" si="7"/>
        <v>21391.940456801556</v>
      </c>
      <c r="F59" s="57">
        <f t="shared" si="11"/>
        <v>21392.5</v>
      </c>
      <c r="G59">
        <f t="shared" si="8"/>
        <v>-0.7648281044093892</v>
      </c>
      <c r="K59">
        <f>+G59</f>
        <v>-0.7648281044093892</v>
      </c>
      <c r="O59">
        <f t="shared" ca="1" si="9"/>
        <v>-0.79887697157664639</v>
      </c>
      <c r="P59" s="70">
        <f t="shared" si="6"/>
        <v>-0.81111641562499992</v>
      </c>
      <c r="Q59" s="2">
        <f t="shared" si="10"/>
        <v>33252.974000000002</v>
      </c>
      <c r="AA59" t="s">
        <v>28</v>
      </c>
      <c r="AF59" t="s">
        <v>42</v>
      </c>
    </row>
    <row r="60" spans="1:32" x14ac:dyDescent="0.2">
      <c r="A60" s="36" t="s">
        <v>89</v>
      </c>
      <c r="B60" s="37"/>
      <c r="C60" s="36">
        <v>49702.58</v>
      </c>
      <c r="D60" s="38" t="s">
        <v>90</v>
      </c>
      <c r="E60" s="35">
        <f t="shared" si="7"/>
        <v>22438.928170682466</v>
      </c>
      <c r="F60" s="57">
        <f t="shared" si="11"/>
        <v>22439.5</v>
      </c>
      <c r="G60">
        <f t="shared" si="8"/>
        <v>-0.7816217482322827</v>
      </c>
      <c r="N60">
        <f>G60</f>
        <v>-0.7816217482322827</v>
      </c>
      <c r="O60">
        <f t="shared" ca="1" si="9"/>
        <v>-0.79986572406687251</v>
      </c>
      <c r="P60" s="70">
        <f t="shared" si="6"/>
        <v>-0.81556825962500001</v>
      </c>
      <c r="Q60" s="2">
        <f t="shared" si="10"/>
        <v>34684.080000000002</v>
      </c>
    </row>
    <row r="61" spans="1:32" x14ac:dyDescent="0.2">
      <c r="A61" s="35" t="s">
        <v>38</v>
      </c>
      <c r="B61" s="35"/>
      <c r="C61" s="36">
        <v>49743.580999999998</v>
      </c>
      <c r="D61" s="36"/>
      <c r="E61" s="35">
        <f t="shared" si="7"/>
        <v>22468.924231950346</v>
      </c>
      <c r="F61" s="57">
        <f t="shared" si="11"/>
        <v>22469.5</v>
      </c>
      <c r="G61">
        <f t="shared" si="8"/>
        <v>-0.78700552025838988</v>
      </c>
      <c r="I61">
        <f>+G61</f>
        <v>-0.78700552025838988</v>
      </c>
      <c r="O61">
        <f t="shared" ca="1" si="9"/>
        <v>-0.79989405508378442</v>
      </c>
      <c r="P61" s="70">
        <f t="shared" si="6"/>
        <v>-0.81564735462499993</v>
      </c>
      <c r="Q61" s="2">
        <f t="shared" si="10"/>
        <v>34725.080999999998</v>
      </c>
      <c r="AA61" t="s">
        <v>28</v>
      </c>
      <c r="AB61">
        <v>17</v>
      </c>
      <c r="AD61" t="s">
        <v>40</v>
      </c>
      <c r="AF61" t="s">
        <v>39</v>
      </c>
    </row>
    <row r="62" spans="1:32" x14ac:dyDescent="0.2">
      <c r="A62" s="35" t="s">
        <v>55</v>
      </c>
      <c r="B62" s="35"/>
      <c r="C62" s="36">
        <v>49817.387999999999</v>
      </c>
      <c r="D62" s="36">
        <v>6.0000000000000001E-3</v>
      </c>
      <c r="E62" s="35">
        <f t="shared" si="7"/>
        <v>22522.920946518247</v>
      </c>
      <c r="F62" s="57">
        <f t="shared" si="11"/>
        <v>22523.5</v>
      </c>
      <c r="G62">
        <f t="shared" si="8"/>
        <v>-0.79149630991014419</v>
      </c>
      <c r="J62">
        <f>+G62</f>
        <v>-0.79149630991014419</v>
      </c>
      <c r="O62">
        <f t="shared" ca="1" si="9"/>
        <v>-0.79994505091422585</v>
      </c>
      <c r="P62" s="70">
        <f t="shared" si="6"/>
        <v>-0.81578292162499988</v>
      </c>
      <c r="Q62" s="2">
        <f t="shared" si="10"/>
        <v>34798.887999999999</v>
      </c>
      <c r="AA62" t="s">
        <v>28</v>
      </c>
      <c r="AB62">
        <v>13</v>
      </c>
      <c r="AD62" t="s">
        <v>35</v>
      </c>
      <c r="AF62" t="s">
        <v>31</v>
      </c>
    </row>
    <row r="63" spans="1:32" x14ac:dyDescent="0.2">
      <c r="A63" s="36" t="s">
        <v>89</v>
      </c>
      <c r="B63" s="37"/>
      <c r="C63" s="36">
        <v>49989.62</v>
      </c>
      <c r="D63" s="38" t="s">
        <v>90</v>
      </c>
      <c r="E63" s="35">
        <f t="shared" si="7"/>
        <v>22648.924742140051</v>
      </c>
      <c r="F63" s="57">
        <f t="shared" si="11"/>
        <v>22649.5</v>
      </c>
      <c r="G63">
        <f t="shared" si="8"/>
        <v>-0.78630815243377583</v>
      </c>
      <c r="J63">
        <f>+G63</f>
        <v>-0.78630815243377583</v>
      </c>
      <c r="N63" s="30"/>
      <c r="O63">
        <f t="shared" ca="1" si="9"/>
        <v>-0.80006404118525598</v>
      </c>
      <c r="P63" s="70">
        <f t="shared" si="6"/>
        <v>-0.81606522462499986</v>
      </c>
      <c r="Q63" s="2">
        <f t="shared" si="10"/>
        <v>34971.120000000003</v>
      </c>
    </row>
    <row r="64" spans="1:32" x14ac:dyDescent="0.2">
      <c r="A64" s="35" t="s">
        <v>56</v>
      </c>
      <c r="B64" s="35"/>
      <c r="C64" s="36">
        <v>50141.34</v>
      </c>
      <c r="D64" s="36">
        <v>5.0000000000000001E-3</v>
      </c>
      <c r="E64" s="35">
        <f t="shared" si="7"/>
        <v>22759.922093803732</v>
      </c>
      <c r="F64" s="57">
        <f t="shared" si="11"/>
        <v>22760.5</v>
      </c>
      <c r="G64">
        <f t="shared" si="8"/>
        <v>-0.78992810894851573</v>
      </c>
      <c r="J64">
        <f>+G64</f>
        <v>-0.78992810894851573</v>
      </c>
      <c r="O64">
        <f t="shared" ca="1" si="9"/>
        <v>-0.8001688659478301</v>
      </c>
      <c r="P64" s="70">
        <f t="shared" si="6"/>
        <v>-0.816274459625</v>
      </c>
      <c r="Q64" s="2">
        <f t="shared" si="10"/>
        <v>35122.839999999997</v>
      </c>
      <c r="AA64" t="s">
        <v>28</v>
      </c>
      <c r="AB64">
        <v>8</v>
      </c>
      <c r="AD64" t="s">
        <v>35</v>
      </c>
      <c r="AF64" t="s">
        <v>31</v>
      </c>
    </row>
    <row r="65" spans="1:32" x14ac:dyDescent="0.2">
      <c r="A65" s="35" t="s">
        <v>56</v>
      </c>
      <c r="B65" s="35"/>
      <c r="C65" s="36">
        <v>50167.32</v>
      </c>
      <c r="D65" s="36">
        <v>4.0000000000000001E-3</v>
      </c>
      <c r="E65" s="35">
        <f t="shared" si="7"/>
        <v>22778.928890509658</v>
      </c>
      <c r="F65" s="57">
        <f t="shared" si="11"/>
        <v>22779.5</v>
      </c>
      <c r="G65">
        <f t="shared" si="8"/>
        <v>-0.78063783123070607</v>
      </c>
      <c r="J65">
        <f>+G65</f>
        <v>-0.78063783123070607</v>
      </c>
      <c r="O65">
        <f t="shared" ca="1" si="9"/>
        <v>-0.80018680892520766</v>
      </c>
      <c r="P65" s="70">
        <f t="shared" si="6"/>
        <v>-0.81630656962499981</v>
      </c>
      <c r="Q65" s="2">
        <f t="shared" si="10"/>
        <v>35148.82</v>
      </c>
      <c r="AA65" t="s">
        <v>28</v>
      </c>
      <c r="AB65">
        <v>6</v>
      </c>
      <c r="AD65" t="s">
        <v>35</v>
      </c>
      <c r="AF65" t="s">
        <v>31</v>
      </c>
    </row>
    <row r="66" spans="1:32" x14ac:dyDescent="0.2">
      <c r="A66" s="35" t="s">
        <v>38</v>
      </c>
      <c r="B66" s="35"/>
      <c r="C66" s="36">
        <v>50492.614999999998</v>
      </c>
      <c r="D66" s="36"/>
      <c r="E66" s="35">
        <f t="shared" si="7"/>
        <v>23016.912567740339</v>
      </c>
      <c r="F66" s="57">
        <f t="shared" si="11"/>
        <v>23017.5</v>
      </c>
      <c r="G66">
        <f t="shared" si="8"/>
        <v>-0.80294908933137776</v>
      </c>
      <c r="I66">
        <f>+G66</f>
        <v>-0.80294908933137776</v>
      </c>
      <c r="O66">
        <f t="shared" ca="1" si="9"/>
        <v>-0.80041156832604221</v>
      </c>
      <c r="P66" s="70">
        <f t="shared" si="6"/>
        <v>-0.81661704062499996</v>
      </c>
      <c r="Q66" s="2">
        <f t="shared" si="10"/>
        <v>35474.114999999998</v>
      </c>
      <c r="AA66" t="s">
        <v>28</v>
      </c>
      <c r="AB66">
        <v>20</v>
      </c>
      <c r="AD66" t="s">
        <v>40</v>
      </c>
      <c r="AF66" t="s">
        <v>39</v>
      </c>
    </row>
    <row r="67" spans="1:32" x14ac:dyDescent="0.2">
      <c r="A67" s="35" t="s">
        <v>57</v>
      </c>
      <c r="B67" s="35"/>
      <c r="C67" s="36">
        <v>50547.307999999997</v>
      </c>
      <c r="D67" s="36">
        <v>5.0000000000000001E-3</v>
      </c>
      <c r="E67" s="35">
        <f t="shared" si="7"/>
        <v>23056.92560593268</v>
      </c>
      <c r="F67" s="57">
        <f t="shared" si="11"/>
        <v>23057.5</v>
      </c>
      <c r="G67">
        <f t="shared" si="8"/>
        <v>-0.78512745202897349</v>
      </c>
      <c r="J67">
        <f t="shared" ref="J67:J72" si="12">+G67</f>
        <v>-0.78512745202897349</v>
      </c>
      <c r="O67">
        <f t="shared" ca="1" si="9"/>
        <v>-0.80044934301525816</v>
      </c>
      <c r="P67" s="70">
        <f t="shared" si="6"/>
        <v>-0.81665254062499981</v>
      </c>
      <c r="Q67" s="2">
        <f t="shared" si="10"/>
        <v>35528.807999999997</v>
      </c>
      <c r="AA67" t="s">
        <v>28</v>
      </c>
      <c r="AB67">
        <v>7</v>
      </c>
      <c r="AD67" t="s">
        <v>35</v>
      </c>
      <c r="AF67" t="s">
        <v>31</v>
      </c>
    </row>
    <row r="68" spans="1:32" x14ac:dyDescent="0.2">
      <c r="A68" s="35" t="s">
        <v>58</v>
      </c>
      <c r="B68" s="35"/>
      <c r="C68" s="36">
        <v>50860.31</v>
      </c>
      <c r="D68" s="36">
        <v>8.0000000000000002E-3</v>
      </c>
      <c r="E68" s="35">
        <f t="shared" si="7"/>
        <v>23285.915805414865</v>
      </c>
      <c r="F68" s="57">
        <f t="shared" si="11"/>
        <v>23286.5</v>
      </c>
      <c r="G68">
        <f t="shared" si="8"/>
        <v>-0.79852357851632405</v>
      </c>
      <c r="J68">
        <f t="shared" si="12"/>
        <v>-0.79852357851632405</v>
      </c>
      <c r="O68">
        <f t="shared" ca="1" si="9"/>
        <v>-0.8006656031110192</v>
      </c>
      <c r="P68" s="70">
        <f t="shared" si="6"/>
        <v>-0.81676337662499976</v>
      </c>
      <c r="Q68" s="2">
        <f t="shared" si="10"/>
        <v>35841.81</v>
      </c>
      <c r="AA68" t="s">
        <v>28</v>
      </c>
      <c r="AB68">
        <v>8</v>
      </c>
      <c r="AD68" t="s">
        <v>35</v>
      </c>
      <c r="AF68" t="s">
        <v>31</v>
      </c>
    </row>
    <row r="69" spans="1:32" x14ac:dyDescent="0.2">
      <c r="A69" s="35" t="s">
        <v>61</v>
      </c>
      <c r="B69" s="35"/>
      <c r="C69" s="36">
        <v>51103.62</v>
      </c>
      <c r="D69" s="36">
        <v>0.01</v>
      </c>
      <c r="E69" s="35">
        <f t="shared" si="7"/>
        <v>23463.919797197701</v>
      </c>
      <c r="F69" s="57">
        <f t="shared" si="11"/>
        <v>23464.5</v>
      </c>
      <c r="G69">
        <f t="shared" si="8"/>
        <v>-0.79306729255040409</v>
      </c>
      <c r="J69">
        <f t="shared" si="12"/>
        <v>-0.79306729255040409</v>
      </c>
      <c r="O69">
        <f t="shared" ca="1" si="9"/>
        <v>-0.80083370047802993</v>
      </c>
      <c r="P69" s="70">
        <f t="shared" si="6"/>
        <v>-0.81674085962499998</v>
      </c>
      <c r="Q69" s="2">
        <f t="shared" si="10"/>
        <v>36085.120000000003</v>
      </c>
      <c r="AA69" t="s">
        <v>59</v>
      </c>
      <c r="AB69">
        <v>51</v>
      </c>
      <c r="AD69" t="s">
        <v>60</v>
      </c>
      <c r="AF69" t="s">
        <v>42</v>
      </c>
    </row>
    <row r="70" spans="1:32" x14ac:dyDescent="0.2">
      <c r="A70" s="35" t="s">
        <v>61</v>
      </c>
      <c r="B70" s="35"/>
      <c r="C70" s="36">
        <v>51270.372799999997</v>
      </c>
      <c r="D70" s="36">
        <v>8.0000000000000004E-4</v>
      </c>
      <c r="E70" s="35">
        <f t="shared" si="7"/>
        <v>23585.915046225542</v>
      </c>
      <c r="F70" s="57">
        <f t="shared" si="11"/>
        <v>23586.5</v>
      </c>
      <c r="G70">
        <f t="shared" si="8"/>
        <v>-0.7995612988161156</v>
      </c>
      <c r="J70">
        <f t="shared" si="12"/>
        <v>-0.7995612988161156</v>
      </c>
      <c r="O70">
        <f t="shared" ca="1" si="9"/>
        <v>-0.8009489132801384</v>
      </c>
      <c r="P70" s="70">
        <f t="shared" si="6"/>
        <v>-0.81667052662499995</v>
      </c>
      <c r="Q70" s="2">
        <f t="shared" si="10"/>
        <v>36251.872799999997</v>
      </c>
      <c r="AA70" t="s">
        <v>59</v>
      </c>
      <c r="AB70">
        <v>12</v>
      </c>
      <c r="AD70" t="s">
        <v>62</v>
      </c>
      <c r="AF70" t="s">
        <v>42</v>
      </c>
    </row>
    <row r="71" spans="1:32" x14ac:dyDescent="0.2">
      <c r="A71" s="39" t="s">
        <v>91</v>
      </c>
      <c r="B71" s="40" t="s">
        <v>73</v>
      </c>
      <c r="C71" s="39">
        <v>52321.496899999998</v>
      </c>
      <c r="D71" s="39" t="s">
        <v>90</v>
      </c>
      <c r="E71" s="35">
        <f t="shared" si="7"/>
        <v>24354.910507403209</v>
      </c>
      <c r="F71" s="57">
        <f t="shared" si="11"/>
        <v>24355.5</v>
      </c>
      <c r="G71">
        <f t="shared" si="8"/>
        <v>-0.80576532182749361</v>
      </c>
      <c r="J71">
        <f t="shared" si="12"/>
        <v>-0.80576532182749361</v>
      </c>
      <c r="N71" s="30"/>
      <c r="O71">
        <f t="shared" ca="1" si="9"/>
        <v>-0.80167513168031401</v>
      </c>
      <c r="P71" s="70">
        <f t="shared" si="6"/>
        <v>-0.81519942962499981</v>
      </c>
      <c r="Q71" s="2">
        <f t="shared" si="10"/>
        <v>37302.996899999998</v>
      </c>
    </row>
    <row r="72" spans="1:32" x14ac:dyDescent="0.2">
      <c r="A72" s="39" t="s">
        <v>91</v>
      </c>
      <c r="B72" s="40" t="s">
        <v>73</v>
      </c>
      <c r="C72" s="39">
        <v>52321.50243</v>
      </c>
      <c r="D72" s="39" t="s">
        <v>90</v>
      </c>
      <c r="E72" s="35">
        <f t="shared" si="7"/>
        <v>24354.914553114755</v>
      </c>
      <c r="F72" s="57">
        <f t="shared" si="11"/>
        <v>24355.5</v>
      </c>
      <c r="G72">
        <f t="shared" si="8"/>
        <v>-0.80023532182531198</v>
      </c>
      <c r="J72">
        <f t="shared" si="12"/>
        <v>-0.80023532182531198</v>
      </c>
      <c r="N72" s="30"/>
      <c r="O72">
        <f t="shared" ca="1" si="9"/>
        <v>-0.80167513168031401</v>
      </c>
      <c r="P72" s="70">
        <f t="shared" si="6"/>
        <v>-0.81519942962499981</v>
      </c>
      <c r="Q72" s="2">
        <f t="shared" si="10"/>
        <v>37303.00243</v>
      </c>
    </row>
    <row r="73" spans="1:32" x14ac:dyDescent="0.2">
      <c r="A73" s="41" t="s">
        <v>76</v>
      </c>
      <c r="B73" s="42" t="s">
        <v>77</v>
      </c>
      <c r="C73" s="43">
        <v>52709.01784</v>
      </c>
      <c r="D73" s="38">
        <v>6.0000000000000002E-5</v>
      </c>
      <c r="E73" s="35">
        <f t="shared" si="7"/>
        <v>24638.418272063256</v>
      </c>
      <c r="F73" s="57">
        <f t="shared" si="11"/>
        <v>24639</v>
      </c>
      <c r="G73">
        <f t="shared" si="8"/>
        <v>-0.79515196749707684</v>
      </c>
      <c r="L73">
        <f>G73</f>
        <v>-0.79515196749707684</v>
      </c>
      <c r="O73">
        <f t="shared" ca="1" si="9"/>
        <v>-0.80194285979013169</v>
      </c>
      <c r="P73" s="70">
        <f t="shared" si="6"/>
        <v>-0.8142095184999999</v>
      </c>
      <c r="Q73" s="2">
        <f t="shared" si="10"/>
        <v>37690.51784</v>
      </c>
    </row>
    <row r="74" spans="1:32" x14ac:dyDescent="0.2">
      <c r="A74" s="44" t="s">
        <v>79</v>
      </c>
      <c r="B74" s="37" t="s">
        <v>73</v>
      </c>
      <c r="C74" s="36">
        <v>52723.366999999998</v>
      </c>
      <c r="D74" s="36">
        <v>6.0000000000000001E-3</v>
      </c>
      <c r="E74" s="35">
        <f t="shared" si="7"/>
        <v>24648.91602291086</v>
      </c>
      <c r="F74" s="57">
        <f t="shared" si="11"/>
        <v>24649.5</v>
      </c>
      <c r="G74">
        <f t="shared" si="8"/>
        <v>-0.79822628770489246</v>
      </c>
      <c r="L74">
        <f>G74</f>
        <v>-0.79822628770489246</v>
      </c>
      <c r="O74">
        <f t="shared" ca="1" si="9"/>
        <v>-0.80195277564605083</v>
      </c>
      <c r="P74" s="70">
        <f t="shared" si="6"/>
        <v>-0.81416822462499983</v>
      </c>
      <c r="Q74" s="2">
        <f t="shared" si="10"/>
        <v>37704.866999999998</v>
      </c>
    </row>
    <row r="75" spans="1:32" x14ac:dyDescent="0.2">
      <c r="A75" s="45" t="s">
        <v>71</v>
      </c>
      <c r="B75" s="35"/>
      <c r="C75" s="36">
        <v>53048.682099999998</v>
      </c>
      <c r="D75" s="36">
        <v>1E-4</v>
      </c>
      <c r="E75" s="35">
        <f t="shared" si="7"/>
        <v>24886.91440516902</v>
      </c>
      <c r="F75" s="57">
        <f t="shared" si="11"/>
        <v>24887.5</v>
      </c>
      <c r="G75">
        <f t="shared" si="8"/>
        <v>-0.80043754580401583</v>
      </c>
      <c r="M75">
        <f>G75</f>
        <v>-0.80043754580401583</v>
      </c>
      <c r="O75">
        <f t="shared" ca="1" si="9"/>
        <v>-0.80217753504688549</v>
      </c>
      <c r="P75" s="70">
        <f t="shared" si="6"/>
        <v>-0.81314351562499987</v>
      </c>
      <c r="Q75" s="2">
        <f t="shared" si="10"/>
        <v>38030.182099999998</v>
      </c>
    </row>
    <row r="76" spans="1:32" x14ac:dyDescent="0.2">
      <c r="A76" s="46" t="s">
        <v>87</v>
      </c>
      <c r="B76" s="42" t="s">
        <v>77</v>
      </c>
      <c r="C76" s="43">
        <v>53112.232000000004</v>
      </c>
      <c r="D76" s="43">
        <v>1E-3</v>
      </c>
      <c r="E76" s="35">
        <f t="shared" si="7"/>
        <v>24933.407093005113</v>
      </c>
      <c r="F76" s="57">
        <f t="shared" si="11"/>
        <v>24934</v>
      </c>
      <c r="G76">
        <f t="shared" si="8"/>
        <v>-0.81043239244900178</v>
      </c>
      <c r="L76">
        <f>G76</f>
        <v>-0.81043239244900178</v>
      </c>
      <c r="O76">
        <f t="shared" ca="1" si="9"/>
        <v>-0.80222144812309892</v>
      </c>
      <c r="P76" s="70">
        <f t="shared" si="6"/>
        <v>-0.81292346599999987</v>
      </c>
      <c r="Q76" s="2">
        <f t="shared" si="10"/>
        <v>38093.732000000004</v>
      </c>
    </row>
    <row r="77" spans="1:32" x14ac:dyDescent="0.2">
      <c r="A77" s="46" t="s">
        <v>87</v>
      </c>
      <c r="B77" s="42" t="s">
        <v>73</v>
      </c>
      <c r="C77" s="43">
        <v>53112.927000000003</v>
      </c>
      <c r="D77" s="43">
        <v>2E-3</v>
      </c>
      <c r="E77" s="35">
        <f t="shared" si="7"/>
        <v>24933.915550422771</v>
      </c>
      <c r="F77" s="57">
        <f t="shared" si="11"/>
        <v>24934.5</v>
      </c>
      <c r="G77">
        <f t="shared" si="8"/>
        <v>-0.79887212198082125</v>
      </c>
      <c r="L77">
        <f>G77</f>
        <v>-0.79887212198082125</v>
      </c>
      <c r="O77">
        <f t="shared" ca="1" si="9"/>
        <v>-0.80222192030671413</v>
      </c>
      <c r="P77" s="70">
        <f t="shared" si="6"/>
        <v>-0.81292106462499991</v>
      </c>
      <c r="Q77" s="2">
        <f t="shared" si="10"/>
        <v>38094.427000000003</v>
      </c>
    </row>
    <row r="78" spans="1:32" x14ac:dyDescent="0.2">
      <c r="A78" s="47" t="s">
        <v>80</v>
      </c>
      <c r="B78" s="48"/>
      <c r="C78" s="39">
        <v>53670.608699999997</v>
      </c>
      <c r="D78" s="39">
        <v>1.1000000000000001E-3</v>
      </c>
      <c r="E78" s="74">
        <f t="shared" si="7"/>
        <v>25341.911805176929</v>
      </c>
      <c r="F78" s="75">
        <f t="shared" si="11"/>
        <v>25342.5</v>
      </c>
      <c r="G78" s="76">
        <f t="shared" si="8"/>
        <v>-0.80399142157693859</v>
      </c>
      <c r="H78" s="76"/>
      <c r="L78">
        <f>G78</f>
        <v>-0.80399142157693859</v>
      </c>
      <c r="O78">
        <f t="shared" ca="1" si="9"/>
        <v>-0.80260722213671631</v>
      </c>
      <c r="P78" s="70">
        <f t="shared" si="6"/>
        <v>-0.81071154062499984</v>
      </c>
      <c r="Q78" s="2">
        <f t="shared" si="10"/>
        <v>38652.108699999997</v>
      </c>
    </row>
    <row r="79" spans="1:32" x14ac:dyDescent="0.2">
      <c r="A79" s="47" t="s">
        <v>80</v>
      </c>
      <c r="B79" s="48"/>
      <c r="C79" s="39">
        <v>53766.290500000003</v>
      </c>
      <c r="D79" s="39">
        <v>2.0000000000000001E-4</v>
      </c>
      <c r="E79" s="74">
        <f t="shared" si="7"/>
        <v>25411.911979197594</v>
      </c>
      <c r="F79" s="75">
        <f t="shared" si="11"/>
        <v>25412.5</v>
      </c>
      <c r="G79" s="76">
        <f t="shared" si="8"/>
        <v>-0.80375355630530976</v>
      </c>
      <c r="H79" s="76"/>
      <c r="L79">
        <f>G79</f>
        <v>-0.80375355630530976</v>
      </c>
      <c r="O79">
        <f t="shared" ca="1" si="9"/>
        <v>-0.80267332784284418</v>
      </c>
      <c r="P79" s="70">
        <f t="shared" si="6"/>
        <v>-0.81028226562499972</v>
      </c>
      <c r="Q79" s="2">
        <f t="shared" si="10"/>
        <v>38747.790500000003</v>
      </c>
    </row>
    <row r="80" spans="1:32" x14ac:dyDescent="0.2">
      <c r="A80" s="39" t="s">
        <v>92</v>
      </c>
      <c r="B80" s="40" t="s">
        <v>90</v>
      </c>
      <c r="C80" s="39">
        <v>54474.332069999997</v>
      </c>
      <c r="D80" s="39" t="s">
        <v>73</v>
      </c>
      <c r="E80" s="74">
        <f t="shared" si="7"/>
        <v>25929.910523475202</v>
      </c>
      <c r="F80" s="75">
        <f t="shared" si="11"/>
        <v>25930.5</v>
      </c>
      <c r="G80" s="76">
        <f t="shared" si="8"/>
        <v>-0.80574335334677016</v>
      </c>
      <c r="H80" s="76"/>
      <c r="N80">
        <f>G80</f>
        <v>-0.80574335334677016</v>
      </c>
      <c r="O80">
        <f t="shared" ca="1" si="9"/>
        <v>-0.80316251006818995</v>
      </c>
      <c r="P80" s="70">
        <f t="shared" si="6"/>
        <v>-0.80664875462499985</v>
      </c>
      <c r="Q80" s="2">
        <f t="shared" si="10"/>
        <v>39455.832069999997</v>
      </c>
    </row>
    <row r="81" spans="1:17" x14ac:dyDescent="0.2">
      <c r="A81" s="47" t="s">
        <v>100</v>
      </c>
      <c r="B81" s="40" t="s">
        <v>73</v>
      </c>
      <c r="C81" s="39">
        <v>54516.703999999998</v>
      </c>
      <c r="D81" s="39">
        <v>2.0000000000000001E-4</v>
      </c>
      <c r="E81" s="74">
        <f t="shared" si="7"/>
        <v>25960.909548092117</v>
      </c>
      <c r="F81" s="75">
        <f t="shared" si="11"/>
        <v>25961.5</v>
      </c>
      <c r="G81" s="76">
        <f t="shared" si="8"/>
        <v>-0.8070765844458947</v>
      </c>
      <c r="H81" s="76"/>
      <c r="N81">
        <f>G81</f>
        <v>-0.8070765844458947</v>
      </c>
      <c r="O81">
        <f t="shared" ca="1" si="9"/>
        <v>-0.80319178545233227</v>
      </c>
      <c r="P81" s="70">
        <f t="shared" si="6"/>
        <v>-0.8064057766249999</v>
      </c>
      <c r="Q81" s="2">
        <f t="shared" si="10"/>
        <v>39498.203999999998</v>
      </c>
    </row>
    <row r="82" spans="1:17" x14ac:dyDescent="0.2">
      <c r="A82" s="47" t="s">
        <v>103</v>
      </c>
      <c r="B82" s="40" t="s">
        <v>73</v>
      </c>
      <c r="C82" s="39">
        <v>54792.819000000003</v>
      </c>
      <c r="D82" s="39">
        <v>1E-4</v>
      </c>
      <c r="E82" s="74">
        <f t="shared" si="7"/>
        <v>26162.913461581567</v>
      </c>
      <c r="F82" s="75">
        <f t="shared" si="11"/>
        <v>26163.5</v>
      </c>
      <c r="G82" s="76">
        <f t="shared" si="8"/>
        <v>-0.80172731610946357</v>
      </c>
      <c r="H82" s="76"/>
      <c r="N82">
        <f>G82</f>
        <v>-0.80172731610946357</v>
      </c>
      <c r="O82">
        <f t="shared" ca="1" si="9"/>
        <v>-0.80338254763287265</v>
      </c>
      <c r="P82" s="70">
        <f t="shared" si="6"/>
        <v>-0.80475190162499977</v>
      </c>
      <c r="Q82" s="2">
        <f t="shared" si="10"/>
        <v>39774.319000000003</v>
      </c>
    </row>
    <row r="83" spans="1:17" x14ac:dyDescent="0.2">
      <c r="A83" s="49" t="s">
        <v>97</v>
      </c>
      <c r="B83" s="50" t="s">
        <v>77</v>
      </c>
      <c r="C83" s="49">
        <v>54830.416700000002</v>
      </c>
      <c r="D83" s="49">
        <v>2.3999999999999998E-3</v>
      </c>
      <c r="E83" s="74">
        <f t="shared" si="7"/>
        <v>26190.419691008443</v>
      </c>
      <c r="F83" s="75">
        <f t="shared" si="11"/>
        <v>26191</v>
      </c>
      <c r="G83" s="76">
        <f t="shared" si="8"/>
        <v>-0.79321244046150241</v>
      </c>
      <c r="H83" s="76"/>
      <c r="L83">
        <f>G83</f>
        <v>-0.79321244046150241</v>
      </c>
      <c r="O83">
        <f t="shared" ca="1" si="9"/>
        <v>-0.80340851773170852</v>
      </c>
      <c r="P83" s="70">
        <f t="shared" si="6"/>
        <v>-0.80451727849999988</v>
      </c>
      <c r="Q83" s="2">
        <f t="shared" si="10"/>
        <v>39811.916700000002</v>
      </c>
    </row>
    <row r="84" spans="1:17" x14ac:dyDescent="0.2">
      <c r="A84" s="39" t="s">
        <v>88</v>
      </c>
      <c r="B84" s="40" t="s">
        <v>73</v>
      </c>
      <c r="C84" s="39">
        <v>54881.6613</v>
      </c>
      <c r="D84" s="39">
        <v>5.9999999999999995E-4</v>
      </c>
      <c r="E84" s="74">
        <f t="shared" si="7"/>
        <v>26227.909902497144</v>
      </c>
      <c r="F84" s="75">
        <f t="shared" si="11"/>
        <v>26228.5</v>
      </c>
      <c r="G84" s="76">
        <f t="shared" si="8"/>
        <v>-0.80659215550258523</v>
      </c>
      <c r="H84" s="76"/>
      <c r="L84">
        <f>G84</f>
        <v>-0.80659215550258523</v>
      </c>
      <c r="O84">
        <f t="shared" ca="1" si="9"/>
        <v>-0.80344393150284843</v>
      </c>
      <c r="P84" s="70">
        <f t="shared" si="6"/>
        <v>-0.80419368162499971</v>
      </c>
      <c r="Q84" s="2">
        <f t="shared" si="10"/>
        <v>39863.1613</v>
      </c>
    </row>
    <row r="85" spans="1:17" x14ac:dyDescent="0.2">
      <c r="A85" s="47" t="s">
        <v>104</v>
      </c>
      <c r="B85" s="40" t="s">
        <v>73</v>
      </c>
      <c r="C85" s="39">
        <v>55146.839399999997</v>
      </c>
      <c r="D85" s="39">
        <v>2.0000000000000001E-4</v>
      </c>
      <c r="E85" s="74">
        <f t="shared" ref="E85:E101" si="13">+(C85-C$7)/C$8</f>
        <v>26421.912452056906</v>
      </c>
      <c r="F85" s="75">
        <f t="shared" si="11"/>
        <v>26422.5</v>
      </c>
      <c r="G85" s="76">
        <f t="shared" ref="G85:G95" si="14">+C85-(C$7+F85*C$8)</f>
        <v>-0.80310721462592483</v>
      </c>
      <c r="H85" s="76"/>
      <c r="N85">
        <f>G85</f>
        <v>-0.80310721462592483</v>
      </c>
      <c r="O85">
        <f t="shared" ref="O85:O101" ca="1" si="15">+C$11+C$12*F85</f>
        <v>-0.80362713874554559</v>
      </c>
      <c r="P85" s="70">
        <f t="shared" si="6"/>
        <v>-0.80245224062499965</v>
      </c>
      <c r="Q85" s="2">
        <f t="shared" ref="Q85:Q101" si="16">+C85-15018.5</f>
        <v>40128.339399999997</v>
      </c>
    </row>
    <row r="86" spans="1:17" x14ac:dyDescent="0.2">
      <c r="A86" s="47" t="s">
        <v>101</v>
      </c>
      <c r="B86" s="40" t="s">
        <v>73</v>
      </c>
      <c r="C86" s="39">
        <v>55261.659200000002</v>
      </c>
      <c r="D86" s="39">
        <v>1E-4</v>
      </c>
      <c r="E86" s="74">
        <f t="shared" si="13"/>
        <v>26505.913860694895</v>
      </c>
      <c r="F86" s="75">
        <f t="shared" ref="F86:F101" si="17">ROUND(2*E86,0)/2+H$19</f>
        <v>26506.5</v>
      </c>
      <c r="G86" s="76">
        <f t="shared" si="14"/>
        <v>-0.80118177631084109</v>
      </c>
      <c r="H86" s="76"/>
      <c r="N86">
        <f>G86</f>
        <v>-0.80118177631084109</v>
      </c>
      <c r="O86">
        <f t="shared" ca="1" si="15"/>
        <v>-0.80370646559289893</v>
      </c>
      <c r="P86" s="70">
        <f t="shared" ref="P86:P101" si="18">+D$11+D$12*F86+D$13*F86^2</f>
        <v>-0.80166318662499991</v>
      </c>
      <c r="Q86" s="2">
        <f t="shared" si="16"/>
        <v>40243.159200000002</v>
      </c>
    </row>
    <row r="87" spans="1:17" x14ac:dyDescent="0.2">
      <c r="A87" s="51" t="s">
        <v>96</v>
      </c>
      <c r="B87" s="48" t="s">
        <v>73</v>
      </c>
      <c r="C87" s="52">
        <v>55261.659399999997</v>
      </c>
      <c r="D87" s="52">
        <v>1E-4</v>
      </c>
      <c r="E87" s="74">
        <f t="shared" si="13"/>
        <v>26505.914007013573</v>
      </c>
      <c r="F87" s="75">
        <f t="shared" si="17"/>
        <v>26506.5</v>
      </c>
      <c r="G87" s="76">
        <f t="shared" si="14"/>
        <v>-0.80098177631589351</v>
      </c>
      <c r="H87" s="76"/>
      <c r="L87">
        <f>G87</f>
        <v>-0.80098177631589351</v>
      </c>
      <c r="O87">
        <f t="shared" ca="1" si="15"/>
        <v>-0.80370646559289893</v>
      </c>
      <c r="P87" s="70">
        <f t="shared" si="18"/>
        <v>-0.80166318662499991</v>
      </c>
      <c r="Q87" s="2">
        <f t="shared" si="16"/>
        <v>40243.159399999997</v>
      </c>
    </row>
    <row r="88" spans="1:17" x14ac:dyDescent="0.2">
      <c r="A88" s="39" t="s">
        <v>105</v>
      </c>
      <c r="B88" s="40" t="s">
        <v>77</v>
      </c>
      <c r="C88" s="39">
        <v>55559.633600000001</v>
      </c>
      <c r="D88" s="39">
        <v>4.0000000000000002E-4</v>
      </c>
      <c r="E88" s="74">
        <f t="shared" si="13"/>
        <v>26723.909967098632</v>
      </c>
      <c r="F88" s="75">
        <f t="shared" si="17"/>
        <v>26724.5</v>
      </c>
      <c r="G88" s="76">
        <f t="shared" si="14"/>
        <v>-0.80650385304761585</v>
      </c>
      <c r="H88" s="76"/>
      <c r="N88">
        <f>G88</f>
        <v>-0.80650385304761585</v>
      </c>
      <c r="O88">
        <f t="shared" ca="1" si="15"/>
        <v>-0.80391233764912562</v>
      </c>
      <c r="P88" s="70">
        <f t="shared" si="18"/>
        <v>-0.79951664962499991</v>
      </c>
      <c r="Q88" s="2">
        <f t="shared" si="16"/>
        <v>40541.133600000001</v>
      </c>
    </row>
    <row r="89" spans="1:17" x14ac:dyDescent="0.2">
      <c r="A89" s="39" t="s">
        <v>105</v>
      </c>
      <c r="B89" s="40" t="s">
        <v>77</v>
      </c>
      <c r="C89" s="39">
        <v>55574.667399999998</v>
      </c>
      <c r="D89" s="39">
        <v>2.0000000000000001E-4</v>
      </c>
      <c r="E89" s="74">
        <f t="shared" si="13"/>
        <v>26734.908596056197</v>
      </c>
      <c r="F89" s="75">
        <f t="shared" si="17"/>
        <v>26735.5</v>
      </c>
      <c r="G89" s="76">
        <f t="shared" si="14"/>
        <v>-0.80837790280202171</v>
      </c>
      <c r="H89" s="76"/>
      <c r="N89">
        <f>G89</f>
        <v>-0.80837790280202171</v>
      </c>
      <c r="O89">
        <f t="shared" ca="1" si="15"/>
        <v>-0.80392272568865997</v>
      </c>
      <c r="P89" s="70">
        <f t="shared" si="18"/>
        <v>-0.7994045596249999</v>
      </c>
      <c r="Q89" s="2">
        <f t="shared" si="16"/>
        <v>40556.167399999998</v>
      </c>
    </row>
    <row r="90" spans="1:17" x14ac:dyDescent="0.2">
      <c r="A90" s="39" t="s">
        <v>105</v>
      </c>
      <c r="B90" s="40" t="s">
        <v>77</v>
      </c>
      <c r="C90" s="39">
        <v>55585.6037</v>
      </c>
      <c r="D90" s="39">
        <v>2.9999999999999997E-4</v>
      </c>
      <c r="E90" s="74">
        <f t="shared" si="13"/>
        <v>26742.909521029833</v>
      </c>
      <c r="F90" s="75">
        <f t="shared" si="17"/>
        <v>26743.5</v>
      </c>
      <c r="G90" s="76">
        <f t="shared" si="14"/>
        <v>-0.80711357533436967</v>
      </c>
      <c r="H90" s="76"/>
      <c r="N90">
        <f>G90</f>
        <v>-0.80711357533436967</v>
      </c>
      <c r="O90">
        <f t="shared" ca="1" si="15"/>
        <v>-0.80393028062650307</v>
      </c>
      <c r="P90" s="70">
        <f t="shared" si="18"/>
        <v>-0.79932281162499974</v>
      </c>
      <c r="Q90" s="2">
        <f t="shared" si="16"/>
        <v>40567.1037</v>
      </c>
    </row>
    <row r="91" spans="1:17" x14ac:dyDescent="0.2">
      <c r="A91" s="49" t="s">
        <v>98</v>
      </c>
      <c r="B91" s="50" t="s">
        <v>73</v>
      </c>
      <c r="C91" s="49">
        <v>55600.637900000002</v>
      </c>
      <c r="D91" s="49">
        <v>4.0000000000000002E-4</v>
      </c>
      <c r="E91" s="74">
        <f t="shared" si="13"/>
        <v>26753.908442624754</v>
      </c>
      <c r="F91" s="75">
        <f t="shared" si="17"/>
        <v>26754.5</v>
      </c>
      <c r="G91" s="76">
        <f t="shared" si="14"/>
        <v>-0.80858762508432847</v>
      </c>
      <c r="H91" s="76"/>
      <c r="L91">
        <f>G91</f>
        <v>-0.80858762508432847</v>
      </c>
      <c r="O91">
        <f t="shared" ca="1" si="15"/>
        <v>-0.80394066866603753</v>
      </c>
      <c r="P91" s="70">
        <f t="shared" si="18"/>
        <v>-0.79921009462499981</v>
      </c>
      <c r="Q91" s="2">
        <f t="shared" si="16"/>
        <v>40582.137900000002</v>
      </c>
    </row>
    <row r="92" spans="1:17" x14ac:dyDescent="0.2">
      <c r="A92" s="39" t="s">
        <v>105</v>
      </c>
      <c r="B92" s="40" t="s">
        <v>77</v>
      </c>
      <c r="C92" s="39">
        <v>55611.574500000002</v>
      </c>
      <c r="D92" s="39">
        <v>2.9999999999999997E-4</v>
      </c>
      <c r="E92" s="74">
        <f t="shared" si="13"/>
        <v>26761.90958707641</v>
      </c>
      <c r="F92" s="75">
        <f t="shared" si="17"/>
        <v>26762.5</v>
      </c>
      <c r="G92" s="76">
        <f t="shared" si="14"/>
        <v>-0.80702329761697911</v>
      </c>
      <c r="H92" s="76"/>
      <c r="N92">
        <f>G92</f>
        <v>-0.80702329761697911</v>
      </c>
      <c r="O92">
        <f t="shared" ca="1" si="15"/>
        <v>-0.80394822360388063</v>
      </c>
      <c r="P92" s="70">
        <f t="shared" si="18"/>
        <v>-0.79912789062499989</v>
      </c>
      <c r="Q92" s="2">
        <f t="shared" si="16"/>
        <v>40593.074500000002</v>
      </c>
    </row>
    <row r="93" spans="1:17" x14ac:dyDescent="0.2">
      <c r="A93" s="47" t="s">
        <v>102</v>
      </c>
      <c r="B93" s="40" t="s">
        <v>73</v>
      </c>
      <c r="C93" s="39">
        <v>55854.886599999998</v>
      </c>
      <c r="D93" s="39">
        <v>4.0000000000000002E-4</v>
      </c>
      <c r="E93" s="74">
        <f t="shared" si="13"/>
        <v>26939.915115205393</v>
      </c>
      <c r="F93" s="75">
        <f t="shared" si="17"/>
        <v>26940.5</v>
      </c>
      <c r="G93" s="76">
        <f t="shared" si="14"/>
        <v>-0.79946701166045386</v>
      </c>
      <c r="H93" s="76"/>
      <c r="N93">
        <f>G93</f>
        <v>-0.79946701166045386</v>
      </c>
      <c r="O93">
        <f t="shared" ca="1" si="15"/>
        <v>-0.80411632097089147</v>
      </c>
      <c r="P93" s="70">
        <f t="shared" si="18"/>
        <v>-0.79724918962500002</v>
      </c>
      <c r="Q93" s="2">
        <f t="shared" si="16"/>
        <v>40836.386599999998</v>
      </c>
    </row>
    <row r="94" spans="1:17" x14ac:dyDescent="0.2">
      <c r="A94" s="44" t="s">
        <v>106</v>
      </c>
      <c r="B94" s="37" t="s">
        <v>73</v>
      </c>
      <c r="C94" s="36">
        <v>55854.886599999998</v>
      </c>
      <c r="D94" s="36">
        <v>4.0000000000000002E-4</v>
      </c>
      <c r="E94" s="74">
        <f t="shared" si="13"/>
        <v>26939.915115205393</v>
      </c>
      <c r="F94" s="75">
        <f t="shared" si="17"/>
        <v>26940.5</v>
      </c>
      <c r="G94" s="76">
        <f t="shared" si="14"/>
        <v>-0.79946701166045386</v>
      </c>
      <c r="H94" s="76"/>
      <c r="N94">
        <f>G94</f>
        <v>-0.79946701166045386</v>
      </c>
      <c r="O94">
        <f t="shared" ca="1" si="15"/>
        <v>-0.80411632097089147</v>
      </c>
      <c r="P94" s="70">
        <f t="shared" si="18"/>
        <v>-0.79724918962500002</v>
      </c>
      <c r="Q94" s="2">
        <f t="shared" si="16"/>
        <v>40836.386599999998</v>
      </c>
    </row>
    <row r="95" spans="1:17" x14ac:dyDescent="0.2">
      <c r="A95" s="49" t="s">
        <v>99</v>
      </c>
      <c r="B95" s="50" t="s">
        <v>73</v>
      </c>
      <c r="C95" s="49">
        <v>55895.891199999998</v>
      </c>
      <c r="D95" s="49">
        <v>2.0000000000000001E-4</v>
      </c>
      <c r="E95" s="74">
        <f t="shared" si="13"/>
        <v>26969.913810209538</v>
      </c>
      <c r="F95" s="75">
        <f t="shared" si="17"/>
        <v>26970.5</v>
      </c>
      <c r="G95" s="76">
        <f t="shared" si="14"/>
        <v>-0.80125078369746916</v>
      </c>
      <c r="H95" s="76"/>
      <c r="L95">
        <f>G95</f>
        <v>-0.80125078369746916</v>
      </c>
      <c r="O95">
        <f t="shared" ca="1" si="15"/>
        <v>-0.80414465198780338</v>
      </c>
      <c r="P95" s="70">
        <f t="shared" si="18"/>
        <v>-0.79692319462499994</v>
      </c>
      <c r="Q95" s="2">
        <f t="shared" si="16"/>
        <v>40877.391199999998</v>
      </c>
    </row>
    <row r="96" spans="1:17" x14ac:dyDescent="0.2">
      <c r="A96" s="44" t="s">
        <v>107</v>
      </c>
      <c r="B96" s="37" t="s">
        <v>73</v>
      </c>
      <c r="C96" s="36">
        <v>55965.599600000001</v>
      </c>
      <c r="D96" s="36">
        <v>2.9999999999999997E-4</v>
      </c>
      <c r="E96" s="74">
        <f t="shared" si="13"/>
        <v>27020.912016040762</v>
      </c>
      <c r="F96" s="75">
        <f t="shared" si="17"/>
        <v>27021.5</v>
      </c>
      <c r="G96" s="76">
        <f t="shared" ref="G96:G101" si="19">+C96-(C$7+F96*C$8)</f>
        <v>-0.80370319614303298</v>
      </c>
      <c r="H96" s="76"/>
      <c r="N96">
        <f>G96</f>
        <v>-0.80370319614303298</v>
      </c>
      <c r="O96">
        <f t="shared" ca="1" si="15"/>
        <v>-0.80419281471655357</v>
      </c>
      <c r="P96" s="70">
        <f t="shared" si="18"/>
        <v>-0.7963628066249997</v>
      </c>
      <c r="Q96" s="2">
        <f t="shared" si="16"/>
        <v>40947.099600000001</v>
      </c>
    </row>
    <row r="97" spans="1:17" x14ac:dyDescent="0.2">
      <c r="A97" s="44" t="s">
        <v>108</v>
      </c>
      <c r="B97" s="37" t="s">
        <v>73</v>
      </c>
      <c r="C97" s="36">
        <v>56610.764300000003</v>
      </c>
      <c r="D97" s="36">
        <v>5.0000000000000001E-4</v>
      </c>
      <c r="E97" s="74">
        <f t="shared" si="13"/>
        <v>27492.910256792791</v>
      </c>
      <c r="F97" s="75">
        <f t="shared" si="17"/>
        <v>27493.5</v>
      </c>
      <c r="G97" s="76">
        <f t="shared" si="19"/>
        <v>-0.80610787605837686</v>
      </c>
      <c r="H97" s="76"/>
      <c r="L97">
        <f>G97</f>
        <v>-0.80610787605837686</v>
      </c>
      <c r="O97">
        <f t="shared" ca="1" si="15"/>
        <v>-0.80463855604930123</v>
      </c>
      <c r="P97" s="70">
        <f t="shared" si="18"/>
        <v>-0.7908061866249998</v>
      </c>
      <c r="Q97" s="2">
        <f t="shared" si="16"/>
        <v>41592.264300000003</v>
      </c>
    </row>
    <row r="98" spans="1:17" x14ac:dyDescent="0.2">
      <c r="A98" s="44" t="s">
        <v>108</v>
      </c>
      <c r="B98" s="37" t="s">
        <v>73</v>
      </c>
      <c r="C98" s="36">
        <v>56610.7644</v>
      </c>
      <c r="D98" s="36">
        <v>2.0000000000000001E-4</v>
      </c>
      <c r="E98" s="74">
        <f t="shared" si="13"/>
        <v>27492.910329952123</v>
      </c>
      <c r="F98" s="75">
        <f t="shared" si="17"/>
        <v>27493.5</v>
      </c>
      <c r="G98" s="76">
        <f t="shared" si="19"/>
        <v>-0.80600787606090307</v>
      </c>
      <c r="H98" s="76"/>
      <c r="L98">
        <f>G98</f>
        <v>-0.80600787606090307</v>
      </c>
      <c r="O98">
        <f t="shared" ca="1" si="15"/>
        <v>-0.80463855604930123</v>
      </c>
      <c r="P98" s="70">
        <f t="shared" si="18"/>
        <v>-0.7908061866249998</v>
      </c>
      <c r="Q98" s="2">
        <f t="shared" si="16"/>
        <v>41592.2644</v>
      </c>
    </row>
    <row r="99" spans="1:17" x14ac:dyDescent="0.2">
      <c r="A99" s="53" t="s">
        <v>109</v>
      </c>
      <c r="B99" s="54"/>
      <c r="C99" s="39">
        <v>56662.705000000002</v>
      </c>
      <c r="D99" s="39">
        <v>2E-3</v>
      </c>
      <c r="E99" s="74">
        <f t="shared" si="13"/>
        <v>27530.90973045188</v>
      </c>
      <c r="F99" s="75">
        <f t="shared" si="17"/>
        <v>27531.5</v>
      </c>
      <c r="G99" s="76">
        <f t="shared" si="19"/>
        <v>-0.80682732062996365</v>
      </c>
      <c r="H99" s="76"/>
      <c r="M99">
        <f>G99</f>
        <v>-0.80682732062996365</v>
      </c>
      <c r="O99">
        <f t="shared" ca="1" si="15"/>
        <v>-0.80467444200405636</v>
      </c>
      <c r="P99" s="70">
        <f t="shared" si="18"/>
        <v>-0.79032976162499979</v>
      </c>
      <c r="Q99" s="2">
        <f t="shared" si="16"/>
        <v>41644.205000000002</v>
      </c>
    </row>
    <row r="100" spans="1:17" x14ac:dyDescent="0.2">
      <c r="A100" s="44" t="s">
        <v>108</v>
      </c>
      <c r="B100" s="37" t="s">
        <v>73</v>
      </c>
      <c r="C100" s="36">
        <v>56688.6777</v>
      </c>
      <c r="D100" s="36">
        <v>2.9999999999999997E-4</v>
      </c>
      <c r="E100" s="74">
        <f t="shared" si="13"/>
        <v>27549.911186525933</v>
      </c>
      <c r="F100" s="75">
        <f t="shared" si="17"/>
        <v>27550.5</v>
      </c>
      <c r="G100" s="76">
        <f t="shared" si="19"/>
        <v>-0.80483704291691538</v>
      </c>
      <c r="H100" s="76"/>
      <c r="L100">
        <f>G100</f>
        <v>-0.80483704291691538</v>
      </c>
      <c r="O100">
        <f t="shared" ca="1" si="15"/>
        <v>-0.80469238498143381</v>
      </c>
      <c r="P100" s="70">
        <f t="shared" si="18"/>
        <v>-0.79008992462499994</v>
      </c>
      <c r="Q100" s="2">
        <f t="shared" si="16"/>
        <v>41670.1777</v>
      </c>
    </row>
    <row r="101" spans="1:17" x14ac:dyDescent="0.2">
      <c r="A101" s="56" t="s">
        <v>110</v>
      </c>
      <c r="B101" s="55"/>
      <c r="C101" s="56">
        <v>57060.4712</v>
      </c>
      <c r="D101" s="56">
        <v>2.3999999999999998E-3</v>
      </c>
      <c r="E101" s="74">
        <f t="shared" si="13"/>
        <v>27821.912859777796</v>
      </c>
      <c r="F101" s="75">
        <f t="shared" si="17"/>
        <v>27822.5</v>
      </c>
      <c r="G101" s="76">
        <f t="shared" si="19"/>
        <v>-0.80254990932007786</v>
      </c>
      <c r="H101" s="76"/>
      <c r="L101">
        <f>G101</f>
        <v>-0.80254990932007786</v>
      </c>
      <c r="O101">
        <f t="shared" ca="1" si="15"/>
        <v>-0.80494925286810193</v>
      </c>
      <c r="P101" s="70">
        <f t="shared" si="18"/>
        <v>-0.78653774062499981</v>
      </c>
      <c r="Q101" s="2">
        <f t="shared" si="16"/>
        <v>42041.9712</v>
      </c>
    </row>
    <row r="102" spans="1:17" x14ac:dyDescent="0.2">
      <c r="A102" s="35"/>
      <c r="B102" s="35"/>
      <c r="C102" s="36"/>
      <c r="D102" s="36"/>
      <c r="E102" s="76"/>
      <c r="F102" s="76"/>
      <c r="G102" s="76"/>
      <c r="H102" s="76"/>
    </row>
    <row r="103" spans="1:17" x14ac:dyDescent="0.2">
      <c r="A103" s="35"/>
      <c r="B103" s="35"/>
      <c r="C103" s="36"/>
      <c r="D103" s="36"/>
    </row>
    <row r="104" spans="1:17" x14ac:dyDescent="0.2">
      <c r="A104" s="35"/>
      <c r="B104" s="35"/>
      <c r="C104" s="36"/>
      <c r="D104" s="36"/>
    </row>
    <row r="105" spans="1:17" x14ac:dyDescent="0.2">
      <c r="A105" s="35"/>
      <c r="B105" s="35"/>
      <c r="C105" s="36"/>
      <c r="D105" s="36"/>
    </row>
    <row r="106" spans="1:17" x14ac:dyDescent="0.2">
      <c r="A106" s="35"/>
      <c r="B106" s="35"/>
      <c r="C106" s="36"/>
      <c r="D106" s="36"/>
    </row>
    <row r="107" spans="1:17" x14ac:dyDescent="0.2">
      <c r="A107" s="35"/>
      <c r="B107" s="35"/>
      <c r="C107" s="36"/>
      <c r="D107" s="36"/>
    </row>
    <row r="108" spans="1:17" x14ac:dyDescent="0.2">
      <c r="A108" s="35"/>
      <c r="B108" s="35"/>
      <c r="C108" s="36"/>
      <c r="D108" s="36"/>
    </row>
    <row r="109" spans="1:17" x14ac:dyDescent="0.2">
      <c r="A109" s="35"/>
      <c r="B109" s="35"/>
      <c r="C109" s="36"/>
      <c r="D109" s="36"/>
    </row>
    <row r="110" spans="1:17" x14ac:dyDescent="0.2">
      <c r="A110" s="35"/>
      <c r="B110" s="35"/>
      <c r="C110" s="36"/>
      <c r="D110" s="36"/>
    </row>
    <row r="111" spans="1:17" x14ac:dyDescent="0.2">
      <c r="A111" s="35"/>
      <c r="B111" s="35"/>
      <c r="C111" s="36"/>
      <c r="D111" s="36"/>
    </row>
    <row r="112" spans="1:17" x14ac:dyDescent="0.2">
      <c r="A112" s="35"/>
      <c r="B112" s="35"/>
      <c r="C112" s="36"/>
      <c r="D112" s="36"/>
    </row>
    <row r="113" spans="1:4" x14ac:dyDescent="0.2">
      <c r="A113" s="35"/>
      <c r="B113" s="35"/>
      <c r="C113" s="36"/>
      <c r="D113" s="36"/>
    </row>
    <row r="114" spans="1:4" x14ac:dyDescent="0.2">
      <c r="A114" s="35"/>
      <c r="B114" s="35"/>
      <c r="C114" s="36"/>
      <c r="D114" s="36"/>
    </row>
    <row r="115" spans="1:4" x14ac:dyDescent="0.2">
      <c r="A115" s="35"/>
      <c r="B115" s="35"/>
      <c r="C115" s="36"/>
      <c r="D115" s="36"/>
    </row>
    <row r="116" spans="1:4" x14ac:dyDescent="0.2">
      <c r="A116" s="35"/>
      <c r="B116" s="35"/>
      <c r="C116" s="36"/>
      <c r="D116" s="36"/>
    </row>
    <row r="117" spans="1:4" x14ac:dyDescent="0.2">
      <c r="A117" s="35"/>
      <c r="B117" s="35"/>
      <c r="C117" s="36"/>
      <c r="D117" s="36"/>
    </row>
    <row r="118" spans="1:4" x14ac:dyDescent="0.2">
      <c r="A118" s="35"/>
      <c r="B118" s="35"/>
      <c r="C118" s="36"/>
      <c r="D118" s="36"/>
    </row>
    <row r="119" spans="1:4" x14ac:dyDescent="0.2">
      <c r="A119" s="35"/>
      <c r="B119" s="35"/>
      <c r="C119" s="36"/>
      <c r="D119" s="36"/>
    </row>
    <row r="120" spans="1:4" x14ac:dyDescent="0.2">
      <c r="A120" s="35"/>
      <c r="B120" s="35"/>
      <c r="C120" s="36"/>
      <c r="D120" s="36"/>
    </row>
    <row r="121" spans="1:4" x14ac:dyDescent="0.2">
      <c r="A121" s="35"/>
      <c r="B121" s="35"/>
      <c r="C121" s="36"/>
      <c r="D121" s="36"/>
    </row>
    <row r="122" spans="1:4" x14ac:dyDescent="0.2">
      <c r="A122" s="35"/>
      <c r="B122" s="35"/>
      <c r="C122" s="36"/>
      <c r="D122" s="36"/>
    </row>
    <row r="123" spans="1:4" x14ac:dyDescent="0.2">
      <c r="A123" s="35"/>
      <c r="B123" s="35"/>
      <c r="C123" s="36"/>
      <c r="D123" s="36"/>
    </row>
    <row r="124" spans="1:4" x14ac:dyDescent="0.2">
      <c r="A124" s="35"/>
      <c r="B124" s="35"/>
      <c r="C124" s="36"/>
      <c r="D124" s="36"/>
    </row>
    <row r="125" spans="1:4" x14ac:dyDescent="0.2">
      <c r="A125" s="35"/>
      <c r="B125" s="35"/>
      <c r="C125" s="36"/>
      <c r="D125" s="36"/>
    </row>
    <row r="126" spans="1:4" x14ac:dyDescent="0.2">
      <c r="A126" s="35"/>
      <c r="B126" s="35"/>
      <c r="C126" s="36"/>
      <c r="D126" s="36"/>
    </row>
    <row r="127" spans="1:4" x14ac:dyDescent="0.2">
      <c r="A127" s="35"/>
      <c r="B127" s="35"/>
      <c r="C127" s="36"/>
      <c r="D127" s="36"/>
    </row>
    <row r="128" spans="1:4" x14ac:dyDescent="0.2">
      <c r="A128" s="35"/>
      <c r="B128" s="35"/>
      <c r="C128" s="36"/>
      <c r="D128" s="36"/>
    </row>
    <row r="129" spans="1:4" x14ac:dyDescent="0.2">
      <c r="A129" s="35"/>
      <c r="B129" s="35"/>
      <c r="C129" s="36"/>
      <c r="D129" s="36"/>
    </row>
    <row r="130" spans="1:4" x14ac:dyDescent="0.2">
      <c r="A130" s="35"/>
      <c r="B130" s="35"/>
      <c r="C130" s="36"/>
      <c r="D130" s="36"/>
    </row>
    <row r="131" spans="1:4" x14ac:dyDescent="0.2">
      <c r="A131" s="35"/>
      <c r="B131" s="35"/>
      <c r="C131" s="36"/>
      <c r="D131" s="36"/>
    </row>
    <row r="132" spans="1:4" x14ac:dyDescent="0.2">
      <c r="A132" s="35"/>
      <c r="B132" s="35"/>
      <c r="C132" s="36"/>
      <c r="D132" s="36"/>
    </row>
    <row r="133" spans="1:4" x14ac:dyDescent="0.2">
      <c r="A133" s="35"/>
      <c r="B133" s="35"/>
      <c r="C133" s="36"/>
      <c r="D133" s="36"/>
    </row>
    <row r="134" spans="1:4" x14ac:dyDescent="0.2">
      <c r="A134" s="35"/>
      <c r="B134" s="35"/>
      <c r="C134" s="36"/>
      <c r="D134" s="36"/>
    </row>
    <row r="135" spans="1:4" x14ac:dyDescent="0.2">
      <c r="A135" s="35"/>
      <c r="B135" s="35"/>
      <c r="C135" s="36"/>
      <c r="D135" s="36"/>
    </row>
    <row r="136" spans="1:4" x14ac:dyDescent="0.2">
      <c r="A136" s="35"/>
      <c r="B136" s="35"/>
      <c r="C136" s="36"/>
      <c r="D136" s="36"/>
    </row>
    <row r="137" spans="1:4" x14ac:dyDescent="0.2">
      <c r="A137" s="35"/>
      <c r="B137" s="35"/>
      <c r="C137" s="36"/>
      <c r="D137" s="36"/>
    </row>
    <row r="138" spans="1:4" x14ac:dyDescent="0.2">
      <c r="A138" s="35"/>
      <c r="B138" s="35"/>
      <c r="C138" s="36"/>
      <c r="D138" s="36"/>
    </row>
    <row r="139" spans="1:4" x14ac:dyDescent="0.2">
      <c r="A139" s="35"/>
      <c r="B139" s="35"/>
      <c r="C139" s="36"/>
      <c r="D139" s="36"/>
    </row>
    <row r="140" spans="1:4" x14ac:dyDescent="0.2">
      <c r="A140" s="35"/>
      <c r="B140" s="35"/>
      <c r="C140" s="36"/>
      <c r="D140" s="36"/>
    </row>
    <row r="141" spans="1:4" x14ac:dyDescent="0.2">
      <c r="A141" s="35"/>
      <c r="B141" s="35"/>
      <c r="C141" s="36"/>
      <c r="D141" s="36"/>
    </row>
    <row r="142" spans="1:4" x14ac:dyDescent="0.2">
      <c r="A142" s="35"/>
      <c r="B142" s="35"/>
      <c r="C142" s="36"/>
      <c r="D142" s="36"/>
    </row>
    <row r="143" spans="1:4" x14ac:dyDescent="0.2">
      <c r="A143" s="35"/>
      <c r="B143" s="35"/>
      <c r="C143" s="36"/>
      <c r="D143" s="36"/>
    </row>
    <row r="144" spans="1:4" x14ac:dyDescent="0.2">
      <c r="A144" s="35"/>
      <c r="B144" s="35"/>
      <c r="C144" s="36"/>
      <c r="D144" s="36"/>
    </row>
    <row r="145" spans="1:4" x14ac:dyDescent="0.2">
      <c r="A145" s="35"/>
      <c r="B145" s="35"/>
      <c r="C145" s="36"/>
      <c r="D145" s="36"/>
    </row>
    <row r="146" spans="1:4" x14ac:dyDescent="0.2">
      <c r="A146" s="35"/>
      <c r="B146" s="35"/>
      <c r="C146" s="36"/>
      <c r="D146" s="36"/>
    </row>
    <row r="147" spans="1:4" x14ac:dyDescent="0.2">
      <c r="A147" s="35"/>
      <c r="B147" s="35"/>
      <c r="C147" s="36"/>
      <c r="D147" s="36"/>
    </row>
    <row r="148" spans="1:4" x14ac:dyDescent="0.2">
      <c r="A148" s="35"/>
      <c r="B148" s="35"/>
      <c r="C148" s="36"/>
      <c r="D148" s="36"/>
    </row>
    <row r="149" spans="1:4" x14ac:dyDescent="0.2">
      <c r="A149" s="35"/>
      <c r="B149" s="35"/>
      <c r="C149" s="36"/>
      <c r="D149" s="36"/>
    </row>
    <row r="150" spans="1:4" x14ac:dyDescent="0.2">
      <c r="A150" s="35"/>
      <c r="B150" s="35"/>
      <c r="C150" s="36"/>
      <c r="D150" s="36"/>
    </row>
    <row r="151" spans="1:4" x14ac:dyDescent="0.2">
      <c r="A151" s="35"/>
      <c r="B151" s="35"/>
      <c r="C151" s="36"/>
      <c r="D151" s="36"/>
    </row>
    <row r="152" spans="1:4" x14ac:dyDescent="0.2">
      <c r="A152" s="35"/>
      <c r="B152" s="35"/>
      <c r="C152" s="36"/>
      <c r="D152" s="36"/>
    </row>
    <row r="153" spans="1:4" x14ac:dyDescent="0.2">
      <c r="A153" s="35"/>
      <c r="B153" s="35"/>
      <c r="C153" s="36"/>
      <c r="D153" s="36"/>
    </row>
    <row r="154" spans="1:4" x14ac:dyDescent="0.2">
      <c r="A154" s="35"/>
      <c r="B154" s="35"/>
      <c r="C154" s="36"/>
      <c r="D154" s="36"/>
    </row>
    <row r="155" spans="1:4" x14ac:dyDescent="0.2">
      <c r="A155" s="35"/>
      <c r="B155" s="35"/>
      <c r="C155" s="36"/>
      <c r="D155" s="36"/>
    </row>
    <row r="156" spans="1:4" x14ac:dyDescent="0.2">
      <c r="A156" s="35"/>
      <c r="B156" s="35"/>
      <c r="C156" s="36"/>
      <c r="D156" s="36"/>
    </row>
    <row r="157" spans="1:4" x14ac:dyDescent="0.2">
      <c r="A157" s="35"/>
      <c r="B157" s="35"/>
      <c r="C157" s="36"/>
      <c r="D157" s="36"/>
    </row>
    <row r="158" spans="1:4" x14ac:dyDescent="0.2">
      <c r="A158" s="35"/>
      <c r="B158" s="35"/>
      <c r="C158" s="36"/>
      <c r="D158" s="36"/>
    </row>
    <row r="159" spans="1:4" x14ac:dyDescent="0.2">
      <c r="A159" s="35"/>
      <c r="B159" s="35"/>
      <c r="C159" s="36"/>
      <c r="D159" s="36"/>
    </row>
    <row r="160" spans="1:4" x14ac:dyDescent="0.2">
      <c r="A160" s="35"/>
      <c r="B160" s="35"/>
      <c r="C160" s="36"/>
      <c r="D160" s="36"/>
    </row>
    <row r="161" spans="1:4" x14ac:dyDescent="0.2">
      <c r="A161" s="35"/>
      <c r="B161" s="35"/>
      <c r="C161" s="36"/>
      <c r="D161" s="36"/>
    </row>
    <row r="162" spans="1:4" x14ac:dyDescent="0.2">
      <c r="A162" s="35"/>
      <c r="B162" s="35"/>
      <c r="C162" s="36"/>
      <c r="D162" s="36"/>
    </row>
    <row r="163" spans="1:4" x14ac:dyDescent="0.2">
      <c r="A163" s="35"/>
      <c r="B163" s="35"/>
      <c r="C163" s="36"/>
      <c r="D163" s="36"/>
    </row>
    <row r="164" spans="1:4" x14ac:dyDescent="0.2">
      <c r="A164" s="35"/>
      <c r="B164" s="35"/>
      <c r="C164" s="36"/>
      <c r="D164" s="36"/>
    </row>
    <row r="165" spans="1:4" x14ac:dyDescent="0.2">
      <c r="A165" s="35"/>
      <c r="B165" s="35"/>
      <c r="C165" s="36"/>
      <c r="D165" s="36"/>
    </row>
    <row r="166" spans="1:4" x14ac:dyDescent="0.2">
      <c r="A166" s="35"/>
      <c r="B166" s="35"/>
      <c r="C166" s="36"/>
      <c r="D166" s="36"/>
    </row>
    <row r="167" spans="1:4" x14ac:dyDescent="0.2">
      <c r="A167" s="35"/>
      <c r="B167" s="35"/>
      <c r="C167" s="36"/>
      <c r="D167" s="36"/>
    </row>
    <row r="168" spans="1:4" x14ac:dyDescent="0.2">
      <c r="A168" s="35"/>
      <c r="B168" s="35"/>
      <c r="C168" s="36"/>
      <c r="D168" s="36"/>
    </row>
    <row r="169" spans="1:4" x14ac:dyDescent="0.2">
      <c r="A169" s="35"/>
      <c r="B169" s="35"/>
      <c r="C169" s="36"/>
      <c r="D169" s="36"/>
    </row>
    <row r="170" spans="1:4" x14ac:dyDescent="0.2">
      <c r="A170" s="35"/>
      <c r="B170" s="35"/>
      <c r="C170" s="36"/>
      <c r="D170" s="36"/>
    </row>
    <row r="171" spans="1:4" x14ac:dyDescent="0.2">
      <c r="A171" s="35"/>
      <c r="B171" s="35"/>
      <c r="C171" s="36"/>
      <c r="D171" s="36"/>
    </row>
    <row r="172" spans="1:4" x14ac:dyDescent="0.2">
      <c r="A172" s="35"/>
      <c r="B172" s="35"/>
      <c r="C172" s="36"/>
      <c r="D172" s="36"/>
    </row>
    <row r="173" spans="1:4" x14ac:dyDescent="0.2">
      <c r="A173" s="35"/>
      <c r="B173" s="35"/>
      <c r="C173" s="36"/>
      <c r="D173" s="36"/>
    </row>
    <row r="174" spans="1:4" x14ac:dyDescent="0.2">
      <c r="A174" s="35"/>
      <c r="B174" s="35"/>
      <c r="C174" s="36"/>
      <c r="D174" s="36"/>
    </row>
    <row r="175" spans="1:4" x14ac:dyDescent="0.2">
      <c r="A175" s="35"/>
      <c r="B175" s="35"/>
      <c r="C175" s="36"/>
      <c r="D175" s="36"/>
    </row>
    <row r="176" spans="1:4" x14ac:dyDescent="0.2">
      <c r="A176" s="35"/>
      <c r="B176" s="35"/>
      <c r="C176" s="36"/>
      <c r="D176" s="36"/>
    </row>
    <row r="177" spans="1:4" x14ac:dyDescent="0.2">
      <c r="A177" s="35"/>
      <c r="B177" s="35"/>
      <c r="C177" s="36"/>
      <c r="D177" s="36"/>
    </row>
    <row r="178" spans="1:4" x14ac:dyDescent="0.2">
      <c r="A178" s="35"/>
      <c r="B178" s="35"/>
      <c r="C178" s="36"/>
      <c r="D178" s="36"/>
    </row>
    <row r="179" spans="1:4" x14ac:dyDescent="0.2">
      <c r="A179" s="35"/>
      <c r="B179" s="35"/>
      <c r="C179" s="36"/>
      <c r="D179" s="36"/>
    </row>
    <row r="180" spans="1:4" x14ac:dyDescent="0.2">
      <c r="A180" s="35"/>
      <c r="B180" s="35"/>
      <c r="C180" s="36"/>
      <c r="D180" s="36"/>
    </row>
    <row r="181" spans="1:4" x14ac:dyDescent="0.2">
      <c r="A181" s="35"/>
      <c r="B181" s="35"/>
      <c r="C181" s="36"/>
      <c r="D181" s="36"/>
    </row>
    <row r="182" spans="1:4" x14ac:dyDescent="0.2">
      <c r="A182" s="35"/>
      <c r="B182" s="35"/>
      <c r="C182" s="36"/>
      <c r="D182" s="36"/>
    </row>
    <row r="183" spans="1:4" x14ac:dyDescent="0.2">
      <c r="A183" s="35"/>
      <c r="B183" s="35"/>
      <c r="C183" s="36"/>
      <c r="D183" s="36"/>
    </row>
    <row r="184" spans="1:4" x14ac:dyDescent="0.2">
      <c r="A184" s="35"/>
      <c r="B184" s="35"/>
      <c r="C184" s="36"/>
      <c r="D184" s="36"/>
    </row>
    <row r="185" spans="1:4" x14ac:dyDescent="0.2">
      <c r="A185" s="35"/>
      <c r="B185" s="35"/>
      <c r="C185" s="36"/>
      <c r="D185" s="36"/>
    </row>
    <row r="186" spans="1:4" x14ac:dyDescent="0.2">
      <c r="A186" s="35"/>
      <c r="B186" s="35"/>
      <c r="C186" s="36"/>
      <c r="D186" s="36"/>
    </row>
    <row r="187" spans="1:4" x14ac:dyDescent="0.2">
      <c r="A187" s="35"/>
      <c r="B187" s="35"/>
      <c r="C187" s="36"/>
      <c r="D187" s="36"/>
    </row>
    <row r="188" spans="1:4" x14ac:dyDescent="0.2">
      <c r="A188" s="35"/>
      <c r="B188" s="35"/>
      <c r="C188" s="36"/>
      <c r="D188" s="36"/>
    </row>
    <row r="189" spans="1:4" x14ac:dyDescent="0.2">
      <c r="A189" s="35"/>
      <c r="B189" s="35"/>
      <c r="C189" s="36"/>
      <c r="D189" s="36"/>
    </row>
    <row r="190" spans="1:4" x14ac:dyDescent="0.2">
      <c r="A190" s="35"/>
      <c r="B190" s="35"/>
      <c r="C190" s="36"/>
      <c r="D190" s="36"/>
    </row>
    <row r="191" spans="1:4" x14ac:dyDescent="0.2">
      <c r="A191" s="35"/>
      <c r="B191" s="35"/>
      <c r="C191" s="36"/>
      <c r="D191" s="36"/>
    </row>
    <row r="192" spans="1:4" x14ac:dyDescent="0.2">
      <c r="A192" s="35"/>
      <c r="B192" s="35"/>
      <c r="C192" s="36"/>
      <c r="D192" s="36"/>
    </row>
    <row r="193" spans="1:4" x14ac:dyDescent="0.2">
      <c r="A193" s="35"/>
      <c r="B193" s="35"/>
      <c r="C193" s="36"/>
      <c r="D193" s="36"/>
    </row>
    <row r="194" spans="1:4" x14ac:dyDescent="0.2">
      <c r="A194" s="35"/>
      <c r="B194" s="35"/>
      <c r="C194" s="36"/>
      <c r="D194" s="36"/>
    </row>
    <row r="195" spans="1:4" x14ac:dyDescent="0.2">
      <c r="A195" s="35"/>
      <c r="B195" s="35"/>
      <c r="C195" s="36"/>
      <c r="D195" s="36"/>
    </row>
    <row r="196" spans="1:4" x14ac:dyDescent="0.2">
      <c r="A196" s="35"/>
      <c r="B196" s="35"/>
      <c r="C196" s="36"/>
      <c r="D196" s="36"/>
    </row>
    <row r="197" spans="1:4" x14ac:dyDescent="0.2">
      <c r="A197" s="35"/>
      <c r="B197" s="35"/>
      <c r="C197" s="36"/>
      <c r="D197" s="36"/>
    </row>
    <row r="198" spans="1:4" x14ac:dyDescent="0.2">
      <c r="A198" s="35"/>
      <c r="B198" s="35"/>
      <c r="C198" s="36"/>
      <c r="D198" s="36"/>
    </row>
    <row r="199" spans="1:4" x14ac:dyDescent="0.2">
      <c r="A199" s="35"/>
      <c r="B199" s="35"/>
      <c r="C199" s="36"/>
      <c r="D199" s="36"/>
    </row>
    <row r="200" spans="1:4" x14ac:dyDescent="0.2">
      <c r="A200" s="35"/>
      <c r="B200" s="35"/>
      <c r="C200" s="36"/>
      <c r="D200" s="36"/>
    </row>
    <row r="201" spans="1:4" x14ac:dyDescent="0.2">
      <c r="A201" s="35"/>
      <c r="B201" s="35"/>
      <c r="C201" s="36"/>
      <c r="D201" s="36"/>
    </row>
    <row r="202" spans="1:4" x14ac:dyDescent="0.2">
      <c r="A202" s="35"/>
      <c r="B202" s="35"/>
      <c r="C202" s="36"/>
      <c r="D202" s="36"/>
    </row>
    <row r="203" spans="1:4" x14ac:dyDescent="0.2">
      <c r="A203" s="35"/>
      <c r="B203" s="35"/>
      <c r="C203" s="36"/>
      <c r="D203" s="36"/>
    </row>
    <row r="204" spans="1:4" x14ac:dyDescent="0.2">
      <c r="A204" s="35"/>
      <c r="B204" s="35"/>
      <c r="C204" s="36"/>
      <c r="D204" s="36"/>
    </row>
    <row r="205" spans="1:4" x14ac:dyDescent="0.2">
      <c r="A205" s="35"/>
      <c r="B205" s="35"/>
      <c r="C205" s="36"/>
      <c r="D205" s="36"/>
    </row>
    <row r="206" spans="1:4" x14ac:dyDescent="0.2">
      <c r="A206" s="35"/>
      <c r="B206" s="35"/>
      <c r="C206" s="36"/>
      <c r="D206" s="36"/>
    </row>
    <row r="207" spans="1:4" x14ac:dyDescent="0.2">
      <c r="A207" s="35"/>
      <c r="B207" s="35"/>
      <c r="C207" s="36"/>
      <c r="D207" s="36"/>
    </row>
    <row r="208" spans="1:4" x14ac:dyDescent="0.2">
      <c r="A208" s="35"/>
      <c r="B208" s="35"/>
      <c r="C208" s="36"/>
      <c r="D208" s="36"/>
    </row>
    <row r="209" spans="1:4" x14ac:dyDescent="0.2">
      <c r="A209" s="35"/>
      <c r="B209" s="35"/>
      <c r="C209" s="36"/>
      <c r="D209" s="36"/>
    </row>
    <row r="210" spans="1:4" x14ac:dyDescent="0.2">
      <c r="A210" s="35"/>
      <c r="B210" s="35"/>
      <c r="C210" s="36"/>
      <c r="D210" s="36"/>
    </row>
    <row r="211" spans="1:4" x14ac:dyDescent="0.2">
      <c r="A211" s="35"/>
      <c r="B211" s="35"/>
      <c r="C211" s="36"/>
      <c r="D211" s="36"/>
    </row>
    <row r="212" spans="1:4" x14ac:dyDescent="0.2">
      <c r="A212" s="35"/>
      <c r="B212" s="35"/>
      <c r="C212" s="36"/>
      <c r="D212" s="36"/>
    </row>
    <row r="213" spans="1:4" x14ac:dyDescent="0.2">
      <c r="A213" s="35"/>
      <c r="B213" s="35"/>
      <c r="C213" s="36"/>
      <c r="D213" s="36"/>
    </row>
    <row r="214" spans="1:4" x14ac:dyDescent="0.2">
      <c r="A214" s="35"/>
      <c r="B214" s="35"/>
      <c r="C214" s="36"/>
      <c r="D214" s="36"/>
    </row>
    <row r="215" spans="1:4" x14ac:dyDescent="0.2">
      <c r="A215" s="35"/>
      <c r="B215" s="35"/>
      <c r="C215" s="36"/>
      <c r="D215" s="36"/>
    </row>
    <row r="216" spans="1:4" x14ac:dyDescent="0.2">
      <c r="A216" s="35"/>
      <c r="B216" s="35"/>
      <c r="C216" s="36"/>
      <c r="D216" s="36"/>
    </row>
    <row r="217" spans="1:4" x14ac:dyDescent="0.2">
      <c r="A217" s="35"/>
      <c r="B217" s="35"/>
      <c r="C217" s="36"/>
      <c r="D217" s="36"/>
    </row>
    <row r="218" spans="1:4" x14ac:dyDescent="0.2">
      <c r="A218" s="35"/>
      <c r="B218" s="35"/>
      <c r="C218" s="36"/>
      <c r="D218" s="36"/>
    </row>
    <row r="219" spans="1:4" x14ac:dyDescent="0.2">
      <c r="A219" s="35"/>
      <c r="B219" s="35"/>
      <c r="C219" s="36"/>
      <c r="D219" s="36"/>
    </row>
    <row r="220" spans="1:4" x14ac:dyDescent="0.2">
      <c r="A220" s="35"/>
      <c r="B220" s="35"/>
      <c r="C220" s="36"/>
      <c r="D220" s="36"/>
    </row>
    <row r="221" spans="1:4" x14ac:dyDescent="0.2">
      <c r="A221" s="35"/>
      <c r="B221" s="35"/>
      <c r="C221" s="36"/>
      <c r="D221" s="36"/>
    </row>
    <row r="222" spans="1:4" x14ac:dyDescent="0.2">
      <c r="A222" s="35"/>
      <c r="B222" s="35"/>
      <c r="C222" s="36"/>
      <c r="D222" s="36"/>
    </row>
    <row r="223" spans="1:4" x14ac:dyDescent="0.2">
      <c r="A223" s="35"/>
      <c r="B223" s="35"/>
      <c r="C223" s="36"/>
      <c r="D223" s="36"/>
    </row>
    <row r="224" spans="1:4" x14ac:dyDescent="0.2">
      <c r="A224" s="35"/>
      <c r="B224" s="35"/>
      <c r="C224" s="36"/>
      <c r="D224" s="36"/>
    </row>
    <row r="225" spans="1:4" x14ac:dyDescent="0.2">
      <c r="A225" s="35"/>
      <c r="B225" s="35"/>
      <c r="C225" s="36"/>
      <c r="D225" s="36"/>
    </row>
    <row r="226" spans="1:4" x14ac:dyDescent="0.2">
      <c r="A226" s="35"/>
      <c r="B226" s="35"/>
      <c r="C226" s="36"/>
      <c r="D226" s="36"/>
    </row>
    <row r="227" spans="1:4" x14ac:dyDescent="0.2">
      <c r="A227" s="35"/>
      <c r="B227" s="35"/>
      <c r="C227" s="36"/>
      <c r="D227" s="36"/>
    </row>
    <row r="228" spans="1:4" x14ac:dyDescent="0.2">
      <c r="A228" s="35"/>
      <c r="B228" s="35"/>
      <c r="C228" s="36"/>
      <c r="D228" s="36"/>
    </row>
    <row r="229" spans="1:4" x14ac:dyDescent="0.2">
      <c r="A229" s="35"/>
      <c r="B229" s="35"/>
      <c r="C229" s="36"/>
      <c r="D229" s="36"/>
    </row>
    <row r="230" spans="1:4" x14ac:dyDescent="0.2">
      <c r="A230" s="35"/>
      <c r="B230" s="35"/>
      <c r="C230" s="36"/>
      <c r="D230" s="36"/>
    </row>
    <row r="231" spans="1:4" x14ac:dyDescent="0.2">
      <c r="A231" s="35"/>
      <c r="B231" s="35"/>
      <c r="C231" s="36"/>
      <c r="D231" s="36"/>
    </row>
    <row r="232" spans="1:4" x14ac:dyDescent="0.2">
      <c r="A232" s="35"/>
      <c r="B232" s="35"/>
      <c r="C232" s="36"/>
      <c r="D232" s="36"/>
    </row>
    <row r="233" spans="1:4" x14ac:dyDescent="0.2">
      <c r="A233" s="35"/>
      <c r="B233" s="35"/>
      <c r="C233" s="36"/>
      <c r="D233" s="36"/>
    </row>
    <row r="234" spans="1:4" x14ac:dyDescent="0.2">
      <c r="A234" s="35"/>
      <c r="B234" s="35"/>
      <c r="C234" s="36"/>
      <c r="D234" s="36"/>
    </row>
    <row r="235" spans="1:4" x14ac:dyDescent="0.2">
      <c r="A235" s="35"/>
      <c r="B235" s="35"/>
      <c r="C235" s="36"/>
      <c r="D235" s="36"/>
    </row>
    <row r="236" spans="1:4" x14ac:dyDescent="0.2">
      <c r="A236" s="35"/>
      <c r="B236" s="35"/>
      <c r="C236" s="36"/>
      <c r="D236" s="36"/>
    </row>
    <row r="237" spans="1:4" x14ac:dyDescent="0.2">
      <c r="A237" s="35"/>
      <c r="B237" s="35"/>
      <c r="C237" s="36"/>
      <c r="D237" s="36"/>
    </row>
    <row r="238" spans="1:4" x14ac:dyDescent="0.2">
      <c r="A238" s="35"/>
      <c r="B238" s="35"/>
      <c r="C238" s="36"/>
      <c r="D238" s="36"/>
    </row>
    <row r="239" spans="1:4" x14ac:dyDescent="0.2">
      <c r="A239" s="35"/>
      <c r="B239" s="35"/>
      <c r="C239" s="36"/>
      <c r="D239" s="36"/>
    </row>
    <row r="240" spans="1:4" x14ac:dyDescent="0.2">
      <c r="A240" s="35"/>
      <c r="B240" s="35"/>
      <c r="C240" s="36"/>
      <c r="D240" s="36"/>
    </row>
    <row r="241" spans="1:4" x14ac:dyDescent="0.2">
      <c r="A241" s="35"/>
      <c r="B241" s="35"/>
      <c r="C241" s="36"/>
      <c r="D241" s="36"/>
    </row>
    <row r="242" spans="1:4" x14ac:dyDescent="0.2">
      <c r="A242" s="35"/>
      <c r="B242" s="35"/>
      <c r="C242" s="36"/>
      <c r="D242" s="36"/>
    </row>
    <row r="243" spans="1:4" x14ac:dyDescent="0.2">
      <c r="A243" s="35"/>
      <c r="B243" s="35"/>
      <c r="C243" s="36"/>
      <c r="D243" s="36"/>
    </row>
    <row r="244" spans="1:4" x14ac:dyDescent="0.2">
      <c r="A244" s="35"/>
      <c r="B244" s="35"/>
      <c r="C244" s="36"/>
      <c r="D244" s="36"/>
    </row>
    <row r="245" spans="1:4" x14ac:dyDescent="0.2">
      <c r="A245" s="35"/>
      <c r="B245" s="35"/>
      <c r="C245" s="36"/>
      <c r="D245" s="36"/>
    </row>
    <row r="246" spans="1:4" x14ac:dyDescent="0.2">
      <c r="A246" s="35"/>
      <c r="B246" s="35"/>
      <c r="C246" s="36"/>
      <c r="D246" s="36"/>
    </row>
    <row r="247" spans="1:4" x14ac:dyDescent="0.2">
      <c r="A247" s="35"/>
      <c r="B247" s="35"/>
      <c r="C247" s="36"/>
      <c r="D247" s="36"/>
    </row>
    <row r="248" spans="1:4" x14ac:dyDescent="0.2">
      <c r="A248" s="35"/>
      <c r="B248" s="35"/>
      <c r="C248" s="36"/>
      <c r="D248" s="36"/>
    </row>
    <row r="249" spans="1:4" x14ac:dyDescent="0.2">
      <c r="A249" s="35"/>
      <c r="B249" s="35"/>
      <c r="C249" s="36"/>
      <c r="D249" s="36"/>
    </row>
    <row r="250" spans="1:4" x14ac:dyDescent="0.2">
      <c r="A250" s="35"/>
      <c r="B250" s="35"/>
      <c r="C250" s="36"/>
      <c r="D250" s="36"/>
    </row>
    <row r="251" spans="1:4" x14ac:dyDescent="0.2">
      <c r="A251" s="35"/>
      <c r="B251" s="35"/>
      <c r="C251" s="36"/>
      <c r="D251" s="36"/>
    </row>
    <row r="252" spans="1:4" x14ac:dyDescent="0.2">
      <c r="A252" s="35"/>
      <c r="B252" s="35"/>
      <c r="C252" s="36"/>
      <c r="D252" s="36"/>
    </row>
    <row r="253" spans="1:4" x14ac:dyDescent="0.2">
      <c r="A253" s="35"/>
      <c r="B253" s="35"/>
      <c r="C253" s="36"/>
      <c r="D253" s="36"/>
    </row>
    <row r="254" spans="1:4" x14ac:dyDescent="0.2">
      <c r="A254" s="35"/>
      <c r="B254" s="35"/>
      <c r="C254" s="36"/>
      <c r="D254" s="36"/>
    </row>
    <row r="255" spans="1:4" x14ac:dyDescent="0.2">
      <c r="A255" s="35"/>
      <c r="B255" s="35"/>
      <c r="C255" s="36"/>
      <c r="D255" s="36"/>
    </row>
    <row r="256" spans="1:4" x14ac:dyDescent="0.2">
      <c r="A256" s="35"/>
      <c r="B256" s="35"/>
      <c r="C256" s="36"/>
      <c r="D256" s="36"/>
    </row>
    <row r="257" spans="1:4" x14ac:dyDescent="0.2">
      <c r="A257" s="35"/>
      <c r="B257" s="35"/>
      <c r="C257" s="36"/>
      <c r="D257" s="36"/>
    </row>
    <row r="258" spans="1:4" x14ac:dyDescent="0.2">
      <c r="A258" s="35"/>
      <c r="B258" s="35"/>
      <c r="C258" s="36"/>
      <c r="D258" s="36"/>
    </row>
    <row r="259" spans="1:4" x14ac:dyDescent="0.2">
      <c r="A259" s="35"/>
      <c r="B259" s="35"/>
      <c r="C259" s="36"/>
      <c r="D259" s="36"/>
    </row>
    <row r="260" spans="1:4" x14ac:dyDescent="0.2">
      <c r="A260" s="35"/>
      <c r="B260" s="35"/>
      <c r="C260" s="36"/>
      <c r="D260" s="36"/>
    </row>
    <row r="261" spans="1:4" x14ac:dyDescent="0.2">
      <c r="A261" s="35"/>
      <c r="B261" s="35"/>
      <c r="C261" s="36"/>
      <c r="D261" s="36"/>
    </row>
    <row r="262" spans="1:4" x14ac:dyDescent="0.2">
      <c r="A262" s="35"/>
      <c r="B262" s="35"/>
      <c r="C262" s="36"/>
      <c r="D262" s="36"/>
    </row>
    <row r="263" spans="1:4" x14ac:dyDescent="0.2">
      <c r="A263" s="35"/>
      <c r="B263" s="35"/>
      <c r="C263" s="36"/>
      <c r="D263" s="36"/>
    </row>
    <row r="264" spans="1:4" x14ac:dyDescent="0.2">
      <c r="C264" s="14"/>
      <c r="D264" s="14"/>
    </row>
    <row r="265" spans="1:4" x14ac:dyDescent="0.2">
      <c r="C265" s="14"/>
      <c r="D265" s="14"/>
    </row>
    <row r="266" spans="1:4" x14ac:dyDescent="0.2">
      <c r="C266" s="14"/>
      <c r="D266" s="14"/>
    </row>
    <row r="267" spans="1:4" x14ac:dyDescent="0.2">
      <c r="C267" s="14"/>
      <c r="D267" s="14"/>
    </row>
    <row r="268" spans="1:4" x14ac:dyDescent="0.2">
      <c r="C268" s="14"/>
      <c r="D268" s="14"/>
    </row>
    <row r="269" spans="1:4" x14ac:dyDescent="0.2">
      <c r="C269" s="14"/>
      <c r="D269" s="14"/>
    </row>
    <row r="270" spans="1:4" x14ac:dyDescent="0.2">
      <c r="C270" s="14"/>
      <c r="D270" s="14"/>
    </row>
    <row r="271" spans="1:4" x14ac:dyDescent="0.2">
      <c r="C271" s="14"/>
      <c r="D271" s="14"/>
    </row>
    <row r="272" spans="1:4" x14ac:dyDescent="0.2">
      <c r="C272" s="14"/>
      <c r="D272" s="14"/>
    </row>
    <row r="273" spans="3:4" x14ac:dyDescent="0.2">
      <c r="C273" s="14"/>
      <c r="D273" s="14"/>
    </row>
    <row r="274" spans="3:4" x14ac:dyDescent="0.2">
      <c r="C274" s="14"/>
      <c r="D274" s="14"/>
    </row>
    <row r="275" spans="3:4" x14ac:dyDescent="0.2">
      <c r="C275" s="14"/>
      <c r="D275" s="14"/>
    </row>
    <row r="276" spans="3:4" x14ac:dyDescent="0.2">
      <c r="C276" s="14"/>
      <c r="D276" s="14"/>
    </row>
    <row r="277" spans="3:4" x14ac:dyDescent="0.2">
      <c r="C277" s="14"/>
      <c r="D277" s="14"/>
    </row>
    <row r="278" spans="3:4" x14ac:dyDescent="0.2">
      <c r="C278" s="14"/>
      <c r="D278" s="14"/>
    </row>
    <row r="279" spans="3:4" x14ac:dyDescent="0.2">
      <c r="C279" s="14"/>
      <c r="D279" s="14"/>
    </row>
    <row r="280" spans="3:4" x14ac:dyDescent="0.2">
      <c r="C280" s="14"/>
      <c r="D280" s="14"/>
    </row>
    <row r="281" spans="3:4" x14ac:dyDescent="0.2">
      <c r="C281" s="14"/>
      <c r="D281" s="14"/>
    </row>
    <row r="282" spans="3:4" x14ac:dyDescent="0.2">
      <c r="C282" s="14"/>
      <c r="D282" s="14"/>
    </row>
    <row r="283" spans="3:4" x14ac:dyDescent="0.2">
      <c r="C283" s="14"/>
      <c r="D283" s="14"/>
    </row>
    <row r="284" spans="3:4" x14ac:dyDescent="0.2">
      <c r="C284" s="14"/>
      <c r="D284" s="14"/>
    </row>
    <row r="285" spans="3:4" x14ac:dyDescent="0.2">
      <c r="C285" s="14"/>
      <c r="D285" s="14"/>
    </row>
    <row r="286" spans="3:4" x14ac:dyDescent="0.2">
      <c r="C286" s="14"/>
      <c r="D286" s="14"/>
    </row>
    <row r="287" spans="3:4" x14ac:dyDescent="0.2">
      <c r="C287" s="14"/>
      <c r="D287" s="14"/>
    </row>
    <row r="288" spans="3:4" x14ac:dyDescent="0.2">
      <c r="C288" s="14"/>
      <c r="D288" s="14"/>
    </row>
    <row r="289" spans="3:4" x14ac:dyDescent="0.2">
      <c r="C289" s="14"/>
      <c r="D289" s="14"/>
    </row>
    <row r="290" spans="3:4" x14ac:dyDescent="0.2">
      <c r="C290" s="14"/>
      <c r="D290" s="14"/>
    </row>
    <row r="291" spans="3:4" x14ac:dyDescent="0.2">
      <c r="C291" s="14"/>
      <c r="D291" s="14"/>
    </row>
    <row r="292" spans="3:4" x14ac:dyDescent="0.2">
      <c r="C292" s="14"/>
      <c r="D292" s="14"/>
    </row>
    <row r="293" spans="3:4" x14ac:dyDescent="0.2">
      <c r="C293" s="14"/>
      <c r="D293" s="14"/>
    </row>
    <row r="294" spans="3:4" x14ac:dyDescent="0.2">
      <c r="C294" s="14"/>
      <c r="D294" s="14"/>
    </row>
    <row r="295" spans="3:4" x14ac:dyDescent="0.2">
      <c r="C295" s="14"/>
      <c r="D295" s="14"/>
    </row>
    <row r="296" spans="3:4" x14ac:dyDescent="0.2">
      <c r="C296" s="14"/>
      <c r="D296" s="14"/>
    </row>
    <row r="297" spans="3:4" x14ac:dyDescent="0.2">
      <c r="C297" s="14"/>
      <c r="D297" s="14"/>
    </row>
    <row r="298" spans="3:4" x14ac:dyDescent="0.2">
      <c r="C298" s="14"/>
      <c r="D298" s="14"/>
    </row>
    <row r="299" spans="3:4" x14ac:dyDescent="0.2">
      <c r="C299" s="14"/>
      <c r="D299" s="14"/>
    </row>
    <row r="300" spans="3:4" x14ac:dyDescent="0.2">
      <c r="C300" s="14"/>
      <c r="D300" s="14"/>
    </row>
    <row r="301" spans="3:4" x14ac:dyDescent="0.2">
      <c r="C301" s="14"/>
      <c r="D301" s="14"/>
    </row>
    <row r="302" spans="3:4" x14ac:dyDescent="0.2">
      <c r="C302" s="14"/>
      <c r="D302" s="14"/>
    </row>
    <row r="303" spans="3:4" x14ac:dyDescent="0.2">
      <c r="C303" s="14"/>
      <c r="D303" s="14"/>
    </row>
    <row r="304" spans="3:4" x14ac:dyDescent="0.2">
      <c r="C304" s="14"/>
      <c r="D304" s="14"/>
    </row>
    <row r="305" spans="3:4" x14ac:dyDescent="0.2">
      <c r="C305" s="14"/>
      <c r="D305" s="14"/>
    </row>
    <row r="306" spans="3:4" x14ac:dyDescent="0.2">
      <c r="C306" s="14"/>
      <c r="D306" s="14"/>
    </row>
    <row r="307" spans="3:4" x14ac:dyDescent="0.2">
      <c r="C307" s="14"/>
      <c r="D307" s="14"/>
    </row>
    <row r="308" spans="3:4" x14ac:dyDescent="0.2">
      <c r="C308" s="14"/>
      <c r="D308" s="14"/>
    </row>
    <row r="309" spans="3:4" x14ac:dyDescent="0.2">
      <c r="C309" s="14"/>
      <c r="D309" s="14"/>
    </row>
    <row r="310" spans="3:4" x14ac:dyDescent="0.2">
      <c r="C310" s="14"/>
      <c r="D310" s="14"/>
    </row>
    <row r="311" spans="3:4" x14ac:dyDescent="0.2">
      <c r="C311" s="14"/>
      <c r="D311" s="14"/>
    </row>
    <row r="312" spans="3:4" x14ac:dyDescent="0.2">
      <c r="C312" s="14"/>
      <c r="D312" s="14"/>
    </row>
    <row r="313" spans="3:4" x14ac:dyDescent="0.2">
      <c r="C313" s="14"/>
      <c r="D313" s="14"/>
    </row>
    <row r="314" spans="3:4" x14ac:dyDescent="0.2">
      <c r="C314" s="14"/>
      <c r="D314" s="14"/>
    </row>
    <row r="315" spans="3:4" x14ac:dyDescent="0.2">
      <c r="C315" s="14"/>
      <c r="D315" s="14"/>
    </row>
    <row r="316" spans="3:4" x14ac:dyDescent="0.2">
      <c r="C316" s="14"/>
      <c r="D316" s="14"/>
    </row>
    <row r="317" spans="3:4" x14ac:dyDescent="0.2">
      <c r="C317" s="14"/>
      <c r="D317" s="14"/>
    </row>
    <row r="318" spans="3:4" x14ac:dyDescent="0.2">
      <c r="C318" s="14"/>
      <c r="D318" s="14"/>
    </row>
    <row r="319" spans="3:4" x14ac:dyDescent="0.2">
      <c r="C319" s="14"/>
      <c r="D319" s="14"/>
    </row>
    <row r="320" spans="3:4" x14ac:dyDescent="0.2">
      <c r="C320" s="14"/>
      <c r="D320" s="14"/>
    </row>
    <row r="321" spans="3:4" x14ac:dyDescent="0.2">
      <c r="C321" s="14"/>
      <c r="D321" s="14"/>
    </row>
    <row r="322" spans="3:4" x14ac:dyDescent="0.2">
      <c r="C322" s="14"/>
      <c r="D322" s="14"/>
    </row>
    <row r="323" spans="3:4" x14ac:dyDescent="0.2">
      <c r="C323" s="14"/>
      <c r="D323" s="14"/>
    </row>
    <row r="324" spans="3:4" x14ac:dyDescent="0.2">
      <c r="C324" s="14"/>
      <c r="D324" s="14"/>
    </row>
    <row r="325" spans="3:4" x14ac:dyDescent="0.2">
      <c r="C325" s="14"/>
      <c r="D325" s="14"/>
    </row>
    <row r="326" spans="3:4" x14ac:dyDescent="0.2">
      <c r="C326" s="14"/>
      <c r="D326" s="14"/>
    </row>
    <row r="327" spans="3:4" x14ac:dyDescent="0.2">
      <c r="C327" s="14"/>
      <c r="D327" s="14"/>
    </row>
    <row r="328" spans="3:4" x14ac:dyDescent="0.2">
      <c r="C328" s="14"/>
      <c r="D328" s="14"/>
    </row>
    <row r="329" spans="3:4" x14ac:dyDescent="0.2">
      <c r="C329" s="14"/>
      <c r="D329" s="14"/>
    </row>
    <row r="330" spans="3:4" x14ac:dyDescent="0.2">
      <c r="C330" s="14"/>
      <c r="D330" s="14"/>
    </row>
    <row r="331" spans="3:4" x14ac:dyDescent="0.2">
      <c r="C331" s="14"/>
      <c r="D331" s="14"/>
    </row>
    <row r="332" spans="3:4" x14ac:dyDescent="0.2">
      <c r="C332" s="14"/>
      <c r="D332" s="14"/>
    </row>
    <row r="333" spans="3:4" x14ac:dyDescent="0.2">
      <c r="C333" s="14"/>
      <c r="D333" s="14"/>
    </row>
    <row r="334" spans="3:4" x14ac:dyDescent="0.2">
      <c r="C334" s="14"/>
      <c r="D334" s="14"/>
    </row>
    <row r="335" spans="3:4" x14ac:dyDescent="0.2">
      <c r="C335" s="14"/>
      <c r="D335" s="14"/>
    </row>
    <row r="336" spans="3:4" x14ac:dyDescent="0.2">
      <c r="C336" s="14"/>
      <c r="D336" s="14"/>
    </row>
    <row r="337" spans="3:4" x14ac:dyDescent="0.2">
      <c r="C337" s="14"/>
      <c r="D337" s="14"/>
    </row>
    <row r="338" spans="3:4" x14ac:dyDescent="0.2">
      <c r="C338" s="14"/>
      <c r="D338" s="14"/>
    </row>
    <row r="339" spans="3:4" x14ac:dyDescent="0.2">
      <c r="C339" s="14"/>
      <c r="D339" s="14"/>
    </row>
    <row r="340" spans="3:4" x14ac:dyDescent="0.2">
      <c r="C340" s="14"/>
      <c r="D340" s="14"/>
    </row>
    <row r="341" spans="3:4" x14ac:dyDescent="0.2">
      <c r="C341" s="14"/>
      <c r="D341" s="14"/>
    </row>
    <row r="342" spans="3:4" x14ac:dyDescent="0.2">
      <c r="C342" s="14"/>
      <c r="D342" s="14"/>
    </row>
    <row r="343" spans="3:4" x14ac:dyDescent="0.2">
      <c r="C343" s="14"/>
      <c r="D343" s="14"/>
    </row>
    <row r="344" spans="3:4" x14ac:dyDescent="0.2">
      <c r="C344" s="14"/>
      <c r="D344" s="14"/>
    </row>
    <row r="345" spans="3:4" x14ac:dyDescent="0.2">
      <c r="C345" s="14"/>
      <c r="D345" s="14"/>
    </row>
    <row r="346" spans="3:4" x14ac:dyDescent="0.2">
      <c r="C346" s="14"/>
      <c r="D346" s="14"/>
    </row>
    <row r="347" spans="3:4" x14ac:dyDescent="0.2">
      <c r="C347" s="14"/>
      <c r="D347" s="14"/>
    </row>
    <row r="348" spans="3:4" x14ac:dyDescent="0.2">
      <c r="C348" s="14"/>
      <c r="D348" s="14"/>
    </row>
    <row r="349" spans="3:4" x14ac:dyDescent="0.2">
      <c r="C349" s="14"/>
      <c r="D349" s="14"/>
    </row>
    <row r="350" spans="3:4" x14ac:dyDescent="0.2">
      <c r="C350" s="14"/>
      <c r="D350" s="14"/>
    </row>
    <row r="351" spans="3:4" x14ac:dyDescent="0.2">
      <c r="C351" s="14"/>
      <c r="D351" s="14"/>
    </row>
    <row r="352" spans="3:4" x14ac:dyDescent="0.2">
      <c r="C352" s="14"/>
      <c r="D352" s="14"/>
    </row>
    <row r="353" spans="3:4" x14ac:dyDescent="0.2">
      <c r="C353" s="14"/>
      <c r="D353" s="14"/>
    </row>
    <row r="354" spans="3:4" x14ac:dyDescent="0.2">
      <c r="C354" s="14"/>
      <c r="D354" s="14"/>
    </row>
    <row r="355" spans="3:4" x14ac:dyDescent="0.2">
      <c r="C355" s="14"/>
      <c r="D355" s="14"/>
    </row>
    <row r="356" spans="3:4" x14ac:dyDescent="0.2">
      <c r="C356" s="14"/>
      <c r="D356" s="14"/>
    </row>
    <row r="357" spans="3:4" x14ac:dyDescent="0.2">
      <c r="C357" s="14"/>
      <c r="D357" s="14"/>
    </row>
    <row r="358" spans="3:4" x14ac:dyDescent="0.2">
      <c r="C358" s="14"/>
      <c r="D358" s="14"/>
    </row>
    <row r="359" spans="3:4" x14ac:dyDescent="0.2">
      <c r="C359" s="14"/>
      <c r="D359" s="14"/>
    </row>
    <row r="360" spans="3:4" x14ac:dyDescent="0.2">
      <c r="C360" s="14"/>
      <c r="D360" s="14"/>
    </row>
    <row r="361" spans="3:4" x14ac:dyDescent="0.2">
      <c r="C361" s="14"/>
      <c r="D361" s="14"/>
    </row>
    <row r="362" spans="3:4" x14ac:dyDescent="0.2">
      <c r="C362" s="14"/>
      <c r="D362" s="14"/>
    </row>
    <row r="363" spans="3:4" x14ac:dyDescent="0.2">
      <c r="C363" s="14"/>
      <c r="D363" s="14"/>
    </row>
    <row r="364" spans="3:4" x14ac:dyDescent="0.2">
      <c r="C364" s="14"/>
      <c r="D364" s="14"/>
    </row>
    <row r="365" spans="3:4" x14ac:dyDescent="0.2">
      <c r="C365" s="14"/>
      <c r="D365" s="14"/>
    </row>
    <row r="366" spans="3:4" x14ac:dyDescent="0.2">
      <c r="C366" s="14"/>
      <c r="D366" s="14"/>
    </row>
    <row r="367" spans="3:4" x14ac:dyDescent="0.2">
      <c r="C367" s="14"/>
      <c r="D367" s="14"/>
    </row>
    <row r="368" spans="3:4" x14ac:dyDescent="0.2">
      <c r="C368" s="14"/>
      <c r="D368" s="14"/>
    </row>
    <row r="369" spans="3:4" x14ac:dyDescent="0.2">
      <c r="C369" s="14"/>
      <c r="D369" s="14"/>
    </row>
    <row r="370" spans="3:4" x14ac:dyDescent="0.2">
      <c r="C370" s="14"/>
      <c r="D370" s="14"/>
    </row>
    <row r="371" spans="3:4" x14ac:dyDescent="0.2">
      <c r="C371" s="14"/>
      <c r="D371" s="14"/>
    </row>
    <row r="372" spans="3:4" x14ac:dyDescent="0.2">
      <c r="C372" s="14"/>
      <c r="D372" s="14"/>
    </row>
    <row r="373" spans="3:4" x14ac:dyDescent="0.2">
      <c r="C373" s="14"/>
      <c r="D373" s="14"/>
    </row>
    <row r="374" spans="3:4" x14ac:dyDescent="0.2">
      <c r="C374" s="14"/>
      <c r="D374" s="14"/>
    </row>
    <row r="375" spans="3:4" x14ac:dyDescent="0.2">
      <c r="C375" s="14"/>
      <c r="D375" s="14"/>
    </row>
    <row r="376" spans="3:4" x14ac:dyDescent="0.2">
      <c r="C376" s="14"/>
      <c r="D376" s="14"/>
    </row>
    <row r="377" spans="3:4" x14ac:dyDescent="0.2">
      <c r="C377" s="14"/>
      <c r="D377" s="14"/>
    </row>
    <row r="378" spans="3:4" x14ac:dyDescent="0.2">
      <c r="C378" s="14"/>
      <c r="D378" s="14"/>
    </row>
    <row r="379" spans="3:4" x14ac:dyDescent="0.2">
      <c r="C379" s="14"/>
      <c r="D379" s="14"/>
    </row>
    <row r="380" spans="3:4" x14ac:dyDescent="0.2">
      <c r="C380" s="14"/>
      <c r="D380" s="14"/>
    </row>
    <row r="381" spans="3:4" x14ac:dyDescent="0.2">
      <c r="C381" s="14"/>
      <c r="D381" s="14"/>
    </row>
    <row r="382" spans="3:4" x14ac:dyDescent="0.2">
      <c r="C382" s="14"/>
      <c r="D382" s="14"/>
    </row>
    <row r="383" spans="3:4" x14ac:dyDescent="0.2">
      <c r="C383" s="14"/>
      <c r="D383" s="14"/>
    </row>
    <row r="384" spans="3:4" x14ac:dyDescent="0.2">
      <c r="C384" s="14"/>
      <c r="D384" s="14"/>
    </row>
    <row r="385" spans="3:4" x14ac:dyDescent="0.2">
      <c r="C385" s="14"/>
      <c r="D385" s="14"/>
    </row>
    <row r="386" spans="3:4" x14ac:dyDescent="0.2">
      <c r="C386" s="14"/>
      <c r="D386" s="14"/>
    </row>
    <row r="387" spans="3:4" x14ac:dyDescent="0.2">
      <c r="C387" s="14"/>
      <c r="D387" s="14"/>
    </row>
    <row r="388" spans="3:4" x14ac:dyDescent="0.2">
      <c r="C388" s="14"/>
      <c r="D388" s="14"/>
    </row>
    <row r="389" spans="3:4" x14ac:dyDescent="0.2">
      <c r="C389" s="14"/>
      <c r="D389" s="14"/>
    </row>
    <row r="390" spans="3:4" x14ac:dyDescent="0.2">
      <c r="C390" s="14"/>
      <c r="D390" s="14"/>
    </row>
    <row r="391" spans="3:4" x14ac:dyDescent="0.2">
      <c r="C391" s="14"/>
      <c r="D391" s="14"/>
    </row>
    <row r="392" spans="3:4" x14ac:dyDescent="0.2">
      <c r="C392" s="14"/>
      <c r="D392" s="14"/>
    </row>
    <row r="393" spans="3:4" x14ac:dyDescent="0.2">
      <c r="C393" s="14"/>
      <c r="D393" s="14"/>
    </row>
    <row r="394" spans="3:4" x14ac:dyDescent="0.2">
      <c r="C394" s="14"/>
      <c r="D394" s="14"/>
    </row>
    <row r="395" spans="3:4" x14ac:dyDescent="0.2">
      <c r="C395" s="14"/>
      <c r="D395" s="14"/>
    </row>
    <row r="396" spans="3:4" x14ac:dyDescent="0.2">
      <c r="C396" s="14"/>
      <c r="D396" s="14"/>
    </row>
    <row r="397" spans="3:4" x14ac:dyDescent="0.2">
      <c r="C397" s="14"/>
      <c r="D397" s="14"/>
    </row>
    <row r="398" spans="3:4" x14ac:dyDescent="0.2">
      <c r="C398" s="14"/>
      <c r="D398" s="14"/>
    </row>
    <row r="399" spans="3:4" x14ac:dyDescent="0.2">
      <c r="C399" s="14"/>
      <c r="D399" s="14"/>
    </row>
    <row r="400" spans="3:4" x14ac:dyDescent="0.2">
      <c r="C400" s="14"/>
      <c r="D400" s="14"/>
    </row>
    <row r="401" spans="3:4" x14ac:dyDescent="0.2">
      <c r="C401" s="14"/>
      <c r="D401" s="14"/>
    </row>
    <row r="402" spans="3:4" x14ac:dyDescent="0.2">
      <c r="C402" s="14"/>
      <c r="D402" s="14"/>
    </row>
    <row r="403" spans="3:4" x14ac:dyDescent="0.2">
      <c r="C403" s="14"/>
      <c r="D403" s="14"/>
    </row>
    <row r="404" spans="3:4" x14ac:dyDescent="0.2">
      <c r="C404" s="14"/>
      <c r="D404" s="14"/>
    </row>
    <row r="405" spans="3:4" x14ac:dyDescent="0.2">
      <c r="C405" s="14"/>
      <c r="D405" s="14"/>
    </row>
    <row r="406" spans="3:4" x14ac:dyDescent="0.2">
      <c r="C406" s="14"/>
      <c r="D406" s="14"/>
    </row>
    <row r="407" spans="3:4" x14ac:dyDescent="0.2">
      <c r="C407" s="14"/>
      <c r="D407" s="14"/>
    </row>
    <row r="408" spans="3:4" x14ac:dyDescent="0.2">
      <c r="C408" s="14"/>
      <c r="D408" s="14"/>
    </row>
    <row r="409" spans="3:4" x14ac:dyDescent="0.2">
      <c r="C409" s="14"/>
      <c r="D409" s="14"/>
    </row>
    <row r="410" spans="3:4" x14ac:dyDescent="0.2">
      <c r="C410" s="14"/>
      <c r="D410" s="14"/>
    </row>
    <row r="411" spans="3:4" x14ac:dyDescent="0.2">
      <c r="C411" s="14"/>
      <c r="D411" s="14"/>
    </row>
    <row r="412" spans="3:4" x14ac:dyDescent="0.2">
      <c r="C412" s="14"/>
      <c r="D412" s="14"/>
    </row>
    <row r="413" spans="3:4" x14ac:dyDescent="0.2">
      <c r="C413" s="14"/>
      <c r="D413" s="14"/>
    </row>
    <row r="414" spans="3:4" x14ac:dyDescent="0.2">
      <c r="C414" s="14"/>
      <c r="D414" s="14"/>
    </row>
    <row r="415" spans="3:4" x14ac:dyDescent="0.2">
      <c r="C415" s="14"/>
      <c r="D415" s="14"/>
    </row>
    <row r="416" spans="3:4" x14ac:dyDescent="0.2">
      <c r="C416" s="14"/>
      <c r="D416" s="14"/>
    </row>
    <row r="417" spans="3:4" x14ac:dyDescent="0.2">
      <c r="C417" s="14"/>
      <c r="D417" s="14"/>
    </row>
    <row r="418" spans="3:4" x14ac:dyDescent="0.2">
      <c r="C418" s="14"/>
      <c r="D418" s="14"/>
    </row>
    <row r="419" spans="3:4" x14ac:dyDescent="0.2">
      <c r="C419" s="14"/>
      <c r="D419" s="14"/>
    </row>
    <row r="420" spans="3:4" x14ac:dyDescent="0.2">
      <c r="C420" s="14"/>
      <c r="D420" s="14"/>
    </row>
    <row r="421" spans="3:4" x14ac:dyDescent="0.2">
      <c r="C421" s="14"/>
      <c r="D421" s="14"/>
    </row>
    <row r="422" spans="3:4" x14ac:dyDescent="0.2">
      <c r="C422" s="14"/>
      <c r="D422" s="14"/>
    </row>
    <row r="423" spans="3:4" x14ac:dyDescent="0.2">
      <c r="C423" s="14"/>
      <c r="D423" s="14"/>
    </row>
    <row r="424" spans="3:4" x14ac:dyDescent="0.2">
      <c r="C424" s="14"/>
      <c r="D424" s="14"/>
    </row>
    <row r="425" spans="3:4" x14ac:dyDescent="0.2">
      <c r="C425" s="14"/>
      <c r="D425" s="14"/>
    </row>
    <row r="426" spans="3:4" x14ac:dyDescent="0.2">
      <c r="C426" s="14"/>
      <c r="D426" s="14"/>
    </row>
    <row r="427" spans="3:4" x14ac:dyDescent="0.2">
      <c r="C427" s="14"/>
      <c r="D427" s="14"/>
    </row>
    <row r="428" spans="3:4" x14ac:dyDescent="0.2">
      <c r="C428" s="14"/>
      <c r="D428" s="14"/>
    </row>
    <row r="429" spans="3:4" x14ac:dyDescent="0.2">
      <c r="C429" s="14"/>
      <c r="D429" s="14"/>
    </row>
    <row r="430" spans="3:4" x14ac:dyDescent="0.2">
      <c r="C430" s="14"/>
      <c r="D430" s="14"/>
    </row>
    <row r="431" spans="3:4" x14ac:dyDescent="0.2">
      <c r="C431" s="14"/>
      <c r="D431" s="14"/>
    </row>
    <row r="432" spans="3:4" x14ac:dyDescent="0.2">
      <c r="C432" s="14"/>
      <c r="D432" s="14"/>
    </row>
    <row r="433" spans="3:4" x14ac:dyDescent="0.2">
      <c r="C433" s="14"/>
      <c r="D433" s="14"/>
    </row>
    <row r="434" spans="3:4" x14ac:dyDescent="0.2">
      <c r="C434" s="14"/>
      <c r="D434" s="14"/>
    </row>
    <row r="435" spans="3:4" x14ac:dyDescent="0.2">
      <c r="C435" s="14"/>
      <c r="D435" s="14"/>
    </row>
    <row r="436" spans="3:4" x14ac:dyDescent="0.2">
      <c r="C436" s="14"/>
      <c r="D436" s="14"/>
    </row>
    <row r="437" spans="3:4" x14ac:dyDescent="0.2">
      <c r="C437" s="14"/>
      <c r="D437" s="14"/>
    </row>
    <row r="438" spans="3:4" x14ac:dyDescent="0.2">
      <c r="C438" s="14"/>
      <c r="D438" s="14"/>
    </row>
    <row r="439" spans="3:4" x14ac:dyDescent="0.2">
      <c r="C439" s="14"/>
      <c r="D439" s="14"/>
    </row>
    <row r="440" spans="3:4" x14ac:dyDescent="0.2">
      <c r="C440" s="14"/>
      <c r="D440" s="14"/>
    </row>
    <row r="441" spans="3:4" x14ac:dyDescent="0.2">
      <c r="C441" s="14"/>
      <c r="D441" s="14"/>
    </row>
    <row r="442" spans="3:4" x14ac:dyDescent="0.2">
      <c r="C442" s="14"/>
      <c r="D442" s="14"/>
    </row>
    <row r="443" spans="3:4" x14ac:dyDescent="0.2">
      <c r="C443" s="14"/>
      <c r="D443" s="14"/>
    </row>
    <row r="444" spans="3:4" x14ac:dyDescent="0.2">
      <c r="C444" s="14"/>
      <c r="D444" s="14"/>
    </row>
    <row r="445" spans="3:4" x14ac:dyDescent="0.2">
      <c r="C445" s="14"/>
      <c r="D445" s="14"/>
    </row>
    <row r="446" spans="3:4" x14ac:dyDescent="0.2">
      <c r="C446" s="14"/>
      <c r="D446" s="14"/>
    </row>
    <row r="447" spans="3:4" x14ac:dyDescent="0.2">
      <c r="C447" s="14"/>
      <c r="D447" s="14"/>
    </row>
    <row r="448" spans="3:4" x14ac:dyDescent="0.2">
      <c r="C448" s="14"/>
      <c r="D448" s="14"/>
    </row>
    <row r="449" spans="3:4" x14ac:dyDescent="0.2">
      <c r="C449" s="14"/>
      <c r="D449" s="14"/>
    </row>
    <row r="450" spans="3:4" x14ac:dyDescent="0.2">
      <c r="C450" s="14"/>
      <c r="D450" s="14"/>
    </row>
    <row r="451" spans="3:4" x14ac:dyDescent="0.2">
      <c r="C451" s="14"/>
      <c r="D451" s="14"/>
    </row>
    <row r="452" spans="3:4" x14ac:dyDescent="0.2">
      <c r="C452" s="14"/>
      <c r="D452" s="14"/>
    </row>
    <row r="453" spans="3:4" x14ac:dyDescent="0.2">
      <c r="C453" s="14"/>
      <c r="D453" s="14"/>
    </row>
    <row r="454" spans="3:4" x14ac:dyDescent="0.2">
      <c r="C454" s="14"/>
      <c r="D454" s="14"/>
    </row>
    <row r="455" spans="3:4" x14ac:dyDescent="0.2">
      <c r="C455" s="14"/>
      <c r="D455" s="14"/>
    </row>
    <row r="456" spans="3:4" x14ac:dyDescent="0.2">
      <c r="C456" s="14"/>
      <c r="D456" s="14"/>
    </row>
    <row r="457" spans="3:4" x14ac:dyDescent="0.2">
      <c r="C457" s="14"/>
      <c r="D457" s="14"/>
    </row>
    <row r="458" spans="3:4" x14ac:dyDescent="0.2">
      <c r="C458" s="14"/>
      <c r="D458" s="14"/>
    </row>
    <row r="459" spans="3:4" x14ac:dyDescent="0.2">
      <c r="C459" s="14"/>
      <c r="D459" s="14"/>
    </row>
    <row r="460" spans="3:4" x14ac:dyDescent="0.2">
      <c r="C460" s="14"/>
      <c r="D460" s="14"/>
    </row>
    <row r="461" spans="3:4" x14ac:dyDescent="0.2">
      <c r="C461" s="14"/>
      <c r="D461" s="14"/>
    </row>
    <row r="462" spans="3:4" x14ac:dyDescent="0.2">
      <c r="C462" s="14"/>
      <c r="D462" s="14"/>
    </row>
    <row r="463" spans="3:4" x14ac:dyDescent="0.2">
      <c r="C463" s="14"/>
      <c r="D463" s="14"/>
    </row>
    <row r="464" spans="3:4" x14ac:dyDescent="0.2">
      <c r="C464" s="14"/>
      <c r="D464" s="14"/>
    </row>
    <row r="465" spans="3:4" x14ac:dyDescent="0.2">
      <c r="C465" s="14"/>
      <c r="D465" s="14"/>
    </row>
    <row r="466" spans="3:4" x14ac:dyDescent="0.2">
      <c r="C466" s="14"/>
      <c r="D466" s="14"/>
    </row>
    <row r="467" spans="3:4" x14ac:dyDescent="0.2">
      <c r="C467" s="14"/>
      <c r="D467" s="14"/>
    </row>
    <row r="468" spans="3:4" x14ac:dyDescent="0.2">
      <c r="C468" s="14"/>
      <c r="D468" s="14"/>
    </row>
    <row r="469" spans="3:4" x14ac:dyDescent="0.2">
      <c r="C469" s="14"/>
      <c r="D469" s="14"/>
    </row>
    <row r="470" spans="3:4" x14ac:dyDescent="0.2">
      <c r="C470" s="14"/>
      <c r="D470" s="14"/>
    </row>
    <row r="471" spans="3:4" x14ac:dyDescent="0.2">
      <c r="C471" s="14"/>
      <c r="D471" s="14"/>
    </row>
    <row r="472" spans="3:4" x14ac:dyDescent="0.2">
      <c r="C472" s="14"/>
      <c r="D472" s="14"/>
    </row>
    <row r="473" spans="3:4" x14ac:dyDescent="0.2">
      <c r="C473" s="14"/>
      <c r="D473" s="14"/>
    </row>
    <row r="474" spans="3:4" x14ac:dyDescent="0.2">
      <c r="C474" s="14"/>
      <c r="D474" s="14"/>
    </row>
    <row r="475" spans="3:4" x14ac:dyDescent="0.2">
      <c r="C475" s="14"/>
      <c r="D475" s="14"/>
    </row>
    <row r="476" spans="3:4" x14ac:dyDescent="0.2">
      <c r="C476" s="14"/>
      <c r="D476" s="14"/>
    </row>
    <row r="477" spans="3:4" x14ac:dyDescent="0.2">
      <c r="C477" s="14"/>
      <c r="D477" s="14"/>
    </row>
    <row r="478" spans="3:4" x14ac:dyDescent="0.2">
      <c r="C478" s="14"/>
      <c r="D478" s="14"/>
    </row>
    <row r="479" spans="3:4" x14ac:dyDescent="0.2">
      <c r="C479" s="14"/>
      <c r="D479" s="14"/>
    </row>
    <row r="480" spans="3:4" x14ac:dyDescent="0.2">
      <c r="C480" s="14"/>
      <c r="D480" s="14"/>
    </row>
    <row r="481" spans="3:4" x14ac:dyDescent="0.2">
      <c r="C481" s="14"/>
      <c r="D481" s="14"/>
    </row>
    <row r="482" spans="3:4" x14ac:dyDescent="0.2">
      <c r="C482" s="14"/>
      <c r="D482" s="14"/>
    </row>
    <row r="483" spans="3:4" x14ac:dyDescent="0.2">
      <c r="C483" s="14"/>
      <c r="D483" s="14"/>
    </row>
    <row r="484" spans="3:4" x14ac:dyDescent="0.2">
      <c r="C484" s="14"/>
      <c r="D484" s="14"/>
    </row>
    <row r="485" spans="3:4" x14ac:dyDescent="0.2">
      <c r="C485" s="14"/>
      <c r="D485" s="14"/>
    </row>
    <row r="486" spans="3:4" x14ac:dyDescent="0.2">
      <c r="C486" s="14"/>
      <c r="D486" s="14"/>
    </row>
    <row r="487" spans="3:4" x14ac:dyDescent="0.2">
      <c r="C487" s="14"/>
      <c r="D487" s="14"/>
    </row>
    <row r="488" spans="3:4" x14ac:dyDescent="0.2">
      <c r="C488" s="14"/>
      <c r="D488" s="14"/>
    </row>
    <row r="489" spans="3:4" x14ac:dyDescent="0.2">
      <c r="C489" s="14"/>
      <c r="D489" s="14"/>
    </row>
    <row r="490" spans="3:4" x14ac:dyDescent="0.2">
      <c r="C490" s="14"/>
      <c r="D490" s="14"/>
    </row>
    <row r="491" spans="3:4" x14ac:dyDescent="0.2">
      <c r="C491" s="14"/>
      <c r="D491" s="14"/>
    </row>
    <row r="492" spans="3:4" x14ac:dyDescent="0.2">
      <c r="C492" s="14"/>
      <c r="D492" s="14"/>
    </row>
    <row r="493" spans="3:4" x14ac:dyDescent="0.2">
      <c r="C493" s="14"/>
      <c r="D493" s="14"/>
    </row>
    <row r="494" spans="3:4" x14ac:dyDescent="0.2">
      <c r="C494" s="14"/>
      <c r="D494" s="14"/>
    </row>
    <row r="495" spans="3:4" x14ac:dyDescent="0.2">
      <c r="C495" s="14"/>
      <c r="D495" s="14"/>
    </row>
    <row r="496" spans="3:4" x14ac:dyDescent="0.2">
      <c r="C496" s="14"/>
      <c r="D496" s="14"/>
    </row>
    <row r="497" spans="3:4" x14ac:dyDescent="0.2">
      <c r="C497" s="14"/>
      <c r="D497" s="14"/>
    </row>
    <row r="498" spans="3:4" x14ac:dyDescent="0.2">
      <c r="C498" s="14"/>
      <c r="D498" s="14"/>
    </row>
    <row r="499" spans="3:4" x14ac:dyDescent="0.2">
      <c r="C499" s="14"/>
      <c r="D499" s="14"/>
    </row>
    <row r="500" spans="3:4" x14ac:dyDescent="0.2">
      <c r="C500" s="14"/>
      <c r="D500" s="14"/>
    </row>
    <row r="501" spans="3:4" x14ac:dyDescent="0.2">
      <c r="C501" s="14"/>
      <c r="D501" s="14"/>
    </row>
    <row r="502" spans="3:4" x14ac:dyDescent="0.2">
      <c r="C502" s="14"/>
      <c r="D502" s="14"/>
    </row>
    <row r="503" spans="3:4" x14ac:dyDescent="0.2">
      <c r="C503" s="14"/>
      <c r="D503" s="14"/>
    </row>
    <row r="504" spans="3:4" x14ac:dyDescent="0.2">
      <c r="C504" s="14"/>
      <c r="D504" s="14"/>
    </row>
    <row r="505" spans="3:4" x14ac:dyDescent="0.2">
      <c r="C505" s="14"/>
      <c r="D505" s="14"/>
    </row>
    <row r="506" spans="3:4" x14ac:dyDescent="0.2">
      <c r="C506" s="14"/>
      <c r="D506" s="14"/>
    </row>
    <row r="507" spans="3:4" x14ac:dyDescent="0.2">
      <c r="C507" s="14"/>
      <c r="D507" s="14"/>
    </row>
    <row r="508" spans="3:4" x14ac:dyDescent="0.2">
      <c r="C508" s="14"/>
      <c r="D508" s="14"/>
    </row>
    <row r="509" spans="3:4" x14ac:dyDescent="0.2">
      <c r="C509" s="14"/>
      <c r="D509" s="14"/>
    </row>
    <row r="510" spans="3:4" x14ac:dyDescent="0.2">
      <c r="C510" s="14"/>
      <c r="D510" s="14"/>
    </row>
    <row r="511" spans="3:4" x14ac:dyDescent="0.2">
      <c r="C511" s="14"/>
      <c r="D511" s="14"/>
    </row>
    <row r="512" spans="3:4" x14ac:dyDescent="0.2">
      <c r="C512" s="14"/>
      <c r="D512" s="14"/>
    </row>
    <row r="513" spans="3:4" x14ac:dyDescent="0.2">
      <c r="C513" s="14"/>
      <c r="D513" s="14"/>
    </row>
    <row r="514" spans="3:4" x14ac:dyDescent="0.2">
      <c r="C514" s="14"/>
      <c r="D514" s="14"/>
    </row>
    <row r="515" spans="3:4" x14ac:dyDescent="0.2">
      <c r="C515" s="14"/>
      <c r="D515" s="14"/>
    </row>
    <row r="516" spans="3:4" x14ac:dyDescent="0.2">
      <c r="C516" s="14"/>
      <c r="D516" s="14"/>
    </row>
    <row r="517" spans="3:4" x14ac:dyDescent="0.2">
      <c r="C517" s="14"/>
      <c r="D517" s="14"/>
    </row>
    <row r="518" spans="3:4" x14ac:dyDescent="0.2">
      <c r="C518" s="14"/>
      <c r="D518" s="14"/>
    </row>
    <row r="519" spans="3:4" x14ac:dyDescent="0.2">
      <c r="C519" s="14"/>
      <c r="D519" s="14"/>
    </row>
    <row r="520" spans="3:4" x14ac:dyDescent="0.2">
      <c r="C520" s="14"/>
      <c r="D520" s="14"/>
    </row>
    <row r="521" spans="3:4" x14ac:dyDescent="0.2">
      <c r="C521" s="14"/>
      <c r="D521" s="14"/>
    </row>
    <row r="522" spans="3:4" x14ac:dyDescent="0.2">
      <c r="C522" s="14"/>
      <c r="D522" s="14"/>
    </row>
    <row r="523" spans="3:4" x14ac:dyDescent="0.2">
      <c r="C523" s="14"/>
      <c r="D523" s="14"/>
    </row>
    <row r="524" spans="3:4" x14ac:dyDescent="0.2">
      <c r="C524" s="14"/>
      <c r="D524" s="14"/>
    </row>
    <row r="525" spans="3:4" x14ac:dyDescent="0.2">
      <c r="C525" s="14"/>
      <c r="D525" s="14"/>
    </row>
    <row r="526" spans="3:4" x14ac:dyDescent="0.2">
      <c r="C526" s="14"/>
      <c r="D526" s="14"/>
    </row>
    <row r="527" spans="3:4" x14ac:dyDescent="0.2">
      <c r="C527" s="14"/>
      <c r="D527" s="14"/>
    </row>
    <row r="528" spans="3:4" x14ac:dyDescent="0.2">
      <c r="C528" s="14"/>
      <c r="D528" s="14"/>
    </row>
    <row r="529" spans="3:4" x14ac:dyDescent="0.2">
      <c r="C529" s="14"/>
      <c r="D529" s="14"/>
    </row>
    <row r="530" spans="3:4" x14ac:dyDescent="0.2">
      <c r="C530" s="14"/>
      <c r="D530" s="14"/>
    </row>
    <row r="531" spans="3:4" x14ac:dyDescent="0.2">
      <c r="C531" s="14"/>
      <c r="D531" s="14"/>
    </row>
    <row r="532" spans="3:4" x14ac:dyDescent="0.2">
      <c r="C532" s="14"/>
      <c r="D532" s="14"/>
    </row>
    <row r="533" spans="3:4" x14ac:dyDescent="0.2">
      <c r="C533" s="14"/>
      <c r="D533" s="14"/>
    </row>
    <row r="534" spans="3:4" x14ac:dyDescent="0.2">
      <c r="C534" s="14"/>
      <c r="D534" s="14"/>
    </row>
    <row r="535" spans="3:4" x14ac:dyDescent="0.2">
      <c r="C535" s="14"/>
      <c r="D535" s="14"/>
    </row>
    <row r="536" spans="3:4" x14ac:dyDescent="0.2">
      <c r="C536" s="14"/>
      <c r="D536" s="14"/>
    </row>
    <row r="537" spans="3:4" x14ac:dyDescent="0.2">
      <c r="C537" s="14"/>
      <c r="D537" s="14"/>
    </row>
    <row r="538" spans="3:4" x14ac:dyDescent="0.2">
      <c r="C538" s="14"/>
      <c r="D538" s="14"/>
    </row>
    <row r="539" spans="3:4" x14ac:dyDescent="0.2">
      <c r="C539" s="14"/>
      <c r="D539" s="14"/>
    </row>
    <row r="540" spans="3:4" x14ac:dyDescent="0.2">
      <c r="C540" s="14"/>
      <c r="D540" s="14"/>
    </row>
    <row r="541" spans="3:4" x14ac:dyDescent="0.2">
      <c r="C541" s="14"/>
      <c r="D541" s="14"/>
    </row>
    <row r="542" spans="3:4" x14ac:dyDescent="0.2">
      <c r="C542" s="14"/>
      <c r="D542" s="14"/>
    </row>
    <row r="543" spans="3:4" x14ac:dyDescent="0.2">
      <c r="C543" s="14"/>
      <c r="D543" s="14"/>
    </row>
    <row r="544" spans="3:4" x14ac:dyDescent="0.2">
      <c r="C544" s="14"/>
      <c r="D544" s="14"/>
    </row>
    <row r="545" spans="3:4" x14ac:dyDescent="0.2">
      <c r="C545" s="14"/>
      <c r="D545" s="14"/>
    </row>
    <row r="546" spans="3:4" x14ac:dyDescent="0.2">
      <c r="C546" s="14"/>
      <c r="D546" s="14"/>
    </row>
    <row r="547" spans="3:4" x14ac:dyDescent="0.2">
      <c r="C547" s="14"/>
      <c r="D547" s="14"/>
    </row>
    <row r="548" spans="3:4" x14ac:dyDescent="0.2">
      <c r="C548" s="14"/>
      <c r="D548" s="14"/>
    </row>
    <row r="549" spans="3:4" x14ac:dyDescent="0.2">
      <c r="C549" s="14"/>
      <c r="D549" s="14"/>
    </row>
    <row r="550" spans="3:4" x14ac:dyDescent="0.2">
      <c r="C550" s="14"/>
      <c r="D550" s="14"/>
    </row>
    <row r="551" spans="3:4" x14ac:dyDescent="0.2">
      <c r="C551" s="14"/>
      <c r="D551" s="14"/>
    </row>
    <row r="552" spans="3:4" x14ac:dyDescent="0.2">
      <c r="C552" s="14"/>
      <c r="D552" s="14"/>
    </row>
    <row r="553" spans="3:4" x14ac:dyDescent="0.2">
      <c r="C553" s="14"/>
      <c r="D553" s="14"/>
    </row>
    <row r="554" spans="3:4" x14ac:dyDescent="0.2">
      <c r="C554" s="14"/>
      <c r="D554" s="14"/>
    </row>
    <row r="555" spans="3:4" x14ac:dyDescent="0.2">
      <c r="C555" s="14"/>
      <c r="D555" s="14"/>
    </row>
    <row r="556" spans="3:4" x14ac:dyDescent="0.2">
      <c r="C556" s="14"/>
      <c r="D556" s="14"/>
    </row>
    <row r="557" spans="3:4" x14ac:dyDescent="0.2">
      <c r="C557" s="14"/>
      <c r="D557" s="14"/>
    </row>
    <row r="558" spans="3:4" x14ac:dyDescent="0.2">
      <c r="C558" s="14"/>
      <c r="D558" s="14"/>
    </row>
    <row r="559" spans="3:4" x14ac:dyDescent="0.2">
      <c r="C559" s="14"/>
      <c r="D559" s="14"/>
    </row>
    <row r="560" spans="3:4" x14ac:dyDescent="0.2">
      <c r="C560" s="14"/>
      <c r="D560" s="14"/>
    </row>
    <row r="561" spans="3:4" x14ac:dyDescent="0.2">
      <c r="C561" s="14"/>
      <c r="D561" s="14"/>
    </row>
    <row r="562" spans="3:4" x14ac:dyDescent="0.2">
      <c r="C562" s="14"/>
      <c r="D562" s="14"/>
    </row>
    <row r="563" spans="3:4" x14ac:dyDescent="0.2">
      <c r="C563" s="14"/>
      <c r="D563" s="14"/>
    </row>
    <row r="564" spans="3:4" x14ac:dyDescent="0.2">
      <c r="C564" s="14"/>
      <c r="D564" s="14"/>
    </row>
    <row r="565" spans="3:4" x14ac:dyDescent="0.2">
      <c r="C565" s="14"/>
      <c r="D565" s="14"/>
    </row>
    <row r="566" spans="3:4" x14ac:dyDescent="0.2">
      <c r="C566" s="14"/>
      <c r="D566" s="14"/>
    </row>
    <row r="567" spans="3:4" x14ac:dyDescent="0.2">
      <c r="C567" s="14"/>
      <c r="D567" s="14"/>
    </row>
    <row r="568" spans="3:4" x14ac:dyDescent="0.2">
      <c r="C568" s="14"/>
      <c r="D568" s="14"/>
    </row>
    <row r="569" spans="3:4" x14ac:dyDescent="0.2">
      <c r="C569" s="14"/>
      <c r="D569" s="14"/>
    </row>
    <row r="570" spans="3:4" x14ac:dyDescent="0.2">
      <c r="C570" s="14"/>
      <c r="D570" s="14"/>
    </row>
    <row r="571" spans="3:4" x14ac:dyDescent="0.2">
      <c r="C571" s="14"/>
      <c r="D571" s="14"/>
    </row>
    <row r="572" spans="3:4" x14ac:dyDescent="0.2">
      <c r="C572" s="14"/>
      <c r="D572" s="14"/>
    </row>
    <row r="573" spans="3:4" x14ac:dyDescent="0.2">
      <c r="C573" s="14"/>
      <c r="D573" s="14"/>
    </row>
    <row r="574" spans="3:4" x14ac:dyDescent="0.2">
      <c r="C574" s="14"/>
      <c r="D574" s="14"/>
    </row>
    <row r="575" spans="3:4" x14ac:dyDescent="0.2">
      <c r="C575" s="14"/>
      <c r="D575" s="14"/>
    </row>
    <row r="576" spans="3:4" x14ac:dyDescent="0.2">
      <c r="C576" s="14"/>
      <c r="D576" s="14"/>
    </row>
    <row r="577" spans="3:4" x14ac:dyDescent="0.2">
      <c r="C577" s="14"/>
      <c r="D577" s="14"/>
    </row>
    <row r="578" spans="3:4" x14ac:dyDescent="0.2">
      <c r="C578" s="14"/>
      <c r="D578" s="14"/>
    </row>
    <row r="579" spans="3:4" x14ac:dyDescent="0.2">
      <c r="C579" s="14"/>
      <c r="D579" s="14"/>
    </row>
    <row r="580" spans="3:4" x14ac:dyDescent="0.2">
      <c r="C580" s="14"/>
      <c r="D580" s="14"/>
    </row>
    <row r="581" spans="3:4" x14ac:dyDescent="0.2">
      <c r="C581" s="14"/>
      <c r="D581" s="14"/>
    </row>
    <row r="582" spans="3:4" x14ac:dyDescent="0.2">
      <c r="C582" s="14"/>
      <c r="D582" s="14"/>
    </row>
    <row r="583" spans="3:4" x14ac:dyDescent="0.2">
      <c r="C583" s="14"/>
      <c r="D583" s="14"/>
    </row>
    <row r="584" spans="3:4" x14ac:dyDescent="0.2">
      <c r="C584" s="14"/>
      <c r="D584" s="14"/>
    </row>
    <row r="585" spans="3:4" x14ac:dyDescent="0.2">
      <c r="C585" s="14"/>
      <c r="D585" s="14"/>
    </row>
    <row r="586" spans="3:4" x14ac:dyDescent="0.2">
      <c r="C586" s="14"/>
      <c r="D586" s="14"/>
    </row>
    <row r="587" spans="3:4" x14ac:dyDescent="0.2">
      <c r="C587" s="14"/>
      <c r="D587" s="14"/>
    </row>
    <row r="588" spans="3:4" x14ac:dyDescent="0.2">
      <c r="C588" s="14"/>
      <c r="D588" s="14"/>
    </row>
    <row r="589" spans="3:4" x14ac:dyDescent="0.2">
      <c r="C589" s="14"/>
      <c r="D589" s="14"/>
    </row>
    <row r="590" spans="3:4" x14ac:dyDescent="0.2">
      <c r="C590" s="14"/>
      <c r="D590" s="14"/>
    </row>
    <row r="591" spans="3:4" x14ac:dyDescent="0.2">
      <c r="C591" s="14"/>
      <c r="D591" s="14"/>
    </row>
    <row r="592" spans="3:4" x14ac:dyDescent="0.2">
      <c r="C592" s="14"/>
      <c r="D592" s="14"/>
    </row>
    <row r="593" spans="3:4" x14ac:dyDescent="0.2">
      <c r="C593" s="14"/>
      <c r="D593" s="14"/>
    </row>
    <row r="594" spans="3:4" x14ac:dyDescent="0.2">
      <c r="C594" s="14"/>
      <c r="D594" s="14"/>
    </row>
    <row r="595" spans="3:4" x14ac:dyDescent="0.2">
      <c r="C595" s="14"/>
      <c r="D595" s="14"/>
    </row>
    <row r="596" spans="3:4" x14ac:dyDescent="0.2">
      <c r="C596" s="14"/>
      <c r="D596" s="14"/>
    </row>
    <row r="597" spans="3:4" x14ac:dyDescent="0.2">
      <c r="C597" s="14"/>
      <c r="D597" s="14"/>
    </row>
    <row r="598" spans="3:4" x14ac:dyDescent="0.2">
      <c r="C598" s="14"/>
      <c r="D598" s="14"/>
    </row>
    <row r="599" spans="3:4" x14ac:dyDescent="0.2">
      <c r="C599" s="14"/>
      <c r="D599" s="14"/>
    </row>
    <row r="600" spans="3:4" x14ac:dyDescent="0.2">
      <c r="C600" s="14"/>
      <c r="D600" s="14"/>
    </row>
    <row r="601" spans="3:4" x14ac:dyDescent="0.2">
      <c r="C601" s="14"/>
      <c r="D601" s="14"/>
    </row>
    <row r="602" spans="3:4" x14ac:dyDescent="0.2">
      <c r="C602" s="14"/>
      <c r="D602" s="14"/>
    </row>
    <row r="603" spans="3:4" x14ac:dyDescent="0.2">
      <c r="C603" s="14"/>
      <c r="D603" s="14"/>
    </row>
    <row r="604" spans="3:4" x14ac:dyDescent="0.2">
      <c r="C604" s="14"/>
      <c r="D604" s="14"/>
    </row>
    <row r="605" spans="3:4" x14ac:dyDescent="0.2">
      <c r="C605" s="14"/>
      <c r="D605" s="14"/>
    </row>
    <row r="606" spans="3:4" x14ac:dyDescent="0.2">
      <c r="C606" s="14"/>
      <c r="D606" s="14"/>
    </row>
    <row r="607" spans="3:4" x14ac:dyDescent="0.2">
      <c r="C607" s="14"/>
      <c r="D607" s="14"/>
    </row>
    <row r="608" spans="3:4" x14ac:dyDescent="0.2">
      <c r="C608" s="14"/>
      <c r="D608" s="14"/>
    </row>
    <row r="609" spans="3:4" x14ac:dyDescent="0.2">
      <c r="C609" s="14"/>
      <c r="D609" s="14"/>
    </row>
    <row r="610" spans="3:4" x14ac:dyDescent="0.2">
      <c r="C610" s="14"/>
      <c r="D610" s="14"/>
    </row>
    <row r="611" spans="3:4" x14ac:dyDescent="0.2">
      <c r="C611" s="14"/>
      <c r="D611" s="14"/>
    </row>
    <row r="612" spans="3:4" x14ac:dyDescent="0.2">
      <c r="C612" s="14"/>
      <c r="D612" s="14"/>
    </row>
    <row r="613" spans="3:4" x14ac:dyDescent="0.2">
      <c r="C613" s="14"/>
      <c r="D613" s="14"/>
    </row>
    <row r="614" spans="3:4" x14ac:dyDescent="0.2">
      <c r="C614" s="14"/>
      <c r="D614" s="14"/>
    </row>
    <row r="615" spans="3:4" x14ac:dyDescent="0.2">
      <c r="C615" s="14"/>
      <c r="D615" s="14"/>
    </row>
    <row r="616" spans="3:4" x14ac:dyDescent="0.2">
      <c r="C616" s="14"/>
      <c r="D616" s="14"/>
    </row>
    <row r="617" spans="3:4" x14ac:dyDescent="0.2">
      <c r="C617" s="14"/>
      <c r="D617" s="14"/>
    </row>
    <row r="618" spans="3:4" x14ac:dyDescent="0.2">
      <c r="C618" s="14"/>
      <c r="D618" s="14"/>
    </row>
    <row r="619" spans="3:4" x14ac:dyDescent="0.2">
      <c r="C619" s="14"/>
      <c r="D619" s="14"/>
    </row>
    <row r="620" spans="3:4" x14ac:dyDescent="0.2">
      <c r="C620" s="14"/>
      <c r="D620" s="14"/>
    </row>
    <row r="621" spans="3:4" x14ac:dyDescent="0.2">
      <c r="C621" s="14"/>
      <c r="D621" s="14"/>
    </row>
    <row r="622" spans="3:4" x14ac:dyDescent="0.2">
      <c r="C622" s="14"/>
      <c r="D622" s="14"/>
    </row>
    <row r="623" spans="3:4" x14ac:dyDescent="0.2">
      <c r="C623" s="14"/>
      <c r="D623" s="14"/>
    </row>
    <row r="624" spans="3:4" x14ac:dyDescent="0.2">
      <c r="C624" s="14"/>
      <c r="D624" s="14"/>
    </row>
    <row r="625" spans="3:4" x14ac:dyDescent="0.2">
      <c r="C625" s="14"/>
      <c r="D625" s="14"/>
    </row>
    <row r="626" spans="3:4" x14ac:dyDescent="0.2">
      <c r="C626" s="14"/>
      <c r="D626" s="14"/>
    </row>
    <row r="627" spans="3:4" x14ac:dyDescent="0.2">
      <c r="C627" s="14"/>
      <c r="D627" s="14"/>
    </row>
    <row r="628" spans="3:4" x14ac:dyDescent="0.2">
      <c r="C628" s="14"/>
      <c r="D628" s="14"/>
    </row>
    <row r="629" spans="3:4" x14ac:dyDescent="0.2">
      <c r="C629" s="14"/>
      <c r="D629" s="14"/>
    </row>
    <row r="630" spans="3:4" x14ac:dyDescent="0.2">
      <c r="C630" s="14"/>
      <c r="D630" s="14"/>
    </row>
    <row r="631" spans="3:4" x14ac:dyDescent="0.2">
      <c r="C631" s="14"/>
      <c r="D631" s="14"/>
    </row>
    <row r="632" spans="3:4" x14ac:dyDescent="0.2">
      <c r="C632" s="14"/>
      <c r="D632" s="14"/>
    </row>
    <row r="633" spans="3:4" x14ac:dyDescent="0.2">
      <c r="C633" s="14"/>
      <c r="D633" s="14"/>
    </row>
    <row r="634" spans="3:4" x14ac:dyDescent="0.2">
      <c r="C634" s="14"/>
      <c r="D634" s="14"/>
    </row>
    <row r="635" spans="3:4" x14ac:dyDescent="0.2">
      <c r="C635" s="14"/>
      <c r="D635" s="14"/>
    </row>
    <row r="636" spans="3:4" x14ac:dyDescent="0.2">
      <c r="C636" s="14"/>
      <c r="D636" s="14"/>
    </row>
    <row r="637" spans="3:4" x14ac:dyDescent="0.2">
      <c r="C637" s="14"/>
      <c r="D637" s="14"/>
    </row>
    <row r="638" spans="3:4" x14ac:dyDescent="0.2">
      <c r="C638" s="14"/>
      <c r="D638" s="14"/>
    </row>
    <row r="639" spans="3:4" x14ac:dyDescent="0.2">
      <c r="C639" s="14"/>
      <c r="D639" s="14"/>
    </row>
    <row r="640" spans="3:4" x14ac:dyDescent="0.2">
      <c r="C640" s="14"/>
      <c r="D640" s="14"/>
    </row>
    <row r="641" spans="3:4" x14ac:dyDescent="0.2">
      <c r="C641" s="14"/>
      <c r="D641" s="14"/>
    </row>
    <row r="642" spans="3:4" x14ac:dyDescent="0.2">
      <c r="C642" s="14"/>
      <c r="D642" s="14"/>
    </row>
    <row r="643" spans="3:4" x14ac:dyDescent="0.2">
      <c r="C643" s="14"/>
      <c r="D643" s="14"/>
    </row>
    <row r="644" spans="3:4" x14ac:dyDescent="0.2">
      <c r="C644" s="14"/>
      <c r="D644" s="14"/>
    </row>
    <row r="645" spans="3:4" x14ac:dyDescent="0.2">
      <c r="C645" s="14"/>
      <c r="D645" s="14"/>
    </row>
    <row r="646" spans="3:4" x14ac:dyDescent="0.2">
      <c r="C646" s="14"/>
      <c r="D646" s="14"/>
    </row>
    <row r="647" spans="3:4" x14ac:dyDescent="0.2">
      <c r="C647" s="14"/>
      <c r="D647" s="14"/>
    </row>
    <row r="648" spans="3:4" x14ac:dyDescent="0.2">
      <c r="C648" s="14"/>
      <c r="D648" s="14"/>
    </row>
    <row r="649" spans="3:4" x14ac:dyDescent="0.2">
      <c r="C649" s="14"/>
      <c r="D649" s="14"/>
    </row>
    <row r="650" spans="3:4" x14ac:dyDescent="0.2">
      <c r="C650" s="14"/>
      <c r="D650" s="14"/>
    </row>
    <row r="651" spans="3:4" x14ac:dyDescent="0.2">
      <c r="C651" s="14"/>
      <c r="D651" s="14"/>
    </row>
    <row r="652" spans="3:4" x14ac:dyDescent="0.2">
      <c r="C652" s="14"/>
      <c r="D652" s="14"/>
    </row>
    <row r="653" spans="3:4" x14ac:dyDescent="0.2">
      <c r="C653" s="14"/>
      <c r="D653" s="14"/>
    </row>
    <row r="654" spans="3:4" x14ac:dyDescent="0.2">
      <c r="C654" s="14"/>
      <c r="D654" s="14"/>
    </row>
    <row r="655" spans="3:4" x14ac:dyDescent="0.2">
      <c r="C655" s="14"/>
      <c r="D655" s="14"/>
    </row>
    <row r="656" spans="3:4" x14ac:dyDescent="0.2">
      <c r="C656" s="14"/>
      <c r="D656" s="14"/>
    </row>
    <row r="657" spans="3:4" x14ac:dyDescent="0.2">
      <c r="C657" s="14"/>
      <c r="D657" s="14"/>
    </row>
    <row r="658" spans="3:4" x14ac:dyDescent="0.2">
      <c r="C658" s="14"/>
      <c r="D658" s="14"/>
    </row>
    <row r="659" spans="3:4" x14ac:dyDescent="0.2">
      <c r="C659" s="14"/>
      <c r="D659" s="14"/>
    </row>
    <row r="660" spans="3:4" x14ac:dyDescent="0.2">
      <c r="C660" s="14"/>
      <c r="D660" s="14"/>
    </row>
    <row r="661" spans="3:4" x14ac:dyDescent="0.2">
      <c r="C661" s="14"/>
      <c r="D661" s="14"/>
    </row>
    <row r="662" spans="3:4" x14ac:dyDescent="0.2">
      <c r="C662" s="14"/>
      <c r="D662" s="14"/>
    </row>
    <row r="663" spans="3:4" x14ac:dyDescent="0.2">
      <c r="C663" s="14"/>
      <c r="D663" s="14"/>
    </row>
    <row r="664" spans="3:4" x14ac:dyDescent="0.2">
      <c r="C664" s="14"/>
      <c r="D664" s="14"/>
    </row>
    <row r="665" spans="3:4" x14ac:dyDescent="0.2">
      <c r="C665" s="14"/>
      <c r="D665" s="14"/>
    </row>
    <row r="666" spans="3:4" x14ac:dyDescent="0.2">
      <c r="C666" s="14"/>
      <c r="D666" s="14"/>
    </row>
    <row r="667" spans="3:4" x14ac:dyDescent="0.2">
      <c r="C667" s="14"/>
      <c r="D667" s="14"/>
    </row>
    <row r="668" spans="3:4" x14ac:dyDescent="0.2">
      <c r="C668" s="14"/>
      <c r="D668" s="14"/>
    </row>
    <row r="669" spans="3:4" x14ac:dyDescent="0.2">
      <c r="C669" s="14"/>
      <c r="D669" s="14"/>
    </row>
    <row r="670" spans="3:4" x14ac:dyDescent="0.2">
      <c r="C670" s="14"/>
      <c r="D670" s="14"/>
    </row>
    <row r="671" spans="3:4" x14ac:dyDescent="0.2">
      <c r="C671" s="14"/>
      <c r="D671" s="14"/>
    </row>
    <row r="672" spans="3:4" x14ac:dyDescent="0.2">
      <c r="C672" s="14"/>
      <c r="D672" s="14"/>
    </row>
    <row r="673" spans="3:4" x14ac:dyDescent="0.2">
      <c r="C673" s="14"/>
      <c r="D673" s="14"/>
    </row>
    <row r="674" spans="3:4" x14ac:dyDescent="0.2">
      <c r="C674" s="14"/>
      <c r="D674" s="14"/>
    </row>
    <row r="675" spans="3:4" x14ac:dyDescent="0.2">
      <c r="C675" s="14"/>
      <c r="D675" s="14"/>
    </row>
  </sheetData>
  <sheetProtection sheet="1"/>
  <phoneticPr fontId="8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5"/>
  <sheetViews>
    <sheetView workbookViewId="0">
      <selection activeCell="C8" sqref="C8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15.14062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 x14ac:dyDescent="0.3">
      <c r="A1" s="1" t="s">
        <v>74</v>
      </c>
    </row>
    <row r="2" spans="1:7" x14ac:dyDescent="0.2">
      <c r="A2" t="s">
        <v>26</v>
      </c>
      <c r="B2" s="12" t="s">
        <v>75</v>
      </c>
    </row>
    <row r="3" spans="1:7" ht="13.5" thickBot="1" x14ac:dyDescent="0.25">
      <c r="C3" s="13" t="s">
        <v>70</v>
      </c>
    </row>
    <row r="4" spans="1:7" ht="14.25" thickTop="1" thickBot="1" x14ac:dyDescent="0.25">
      <c r="A4" s="6" t="s">
        <v>2</v>
      </c>
      <c r="C4" s="3">
        <v>19031.27</v>
      </c>
      <c r="D4" s="4">
        <v>0.36687700000000001</v>
      </c>
    </row>
    <row r="6" spans="1:7" x14ac:dyDescent="0.2">
      <c r="A6" s="6" t="s">
        <v>3</v>
      </c>
    </row>
    <row r="7" spans="1:7" x14ac:dyDescent="0.2">
      <c r="A7" t="s">
        <v>4</v>
      </c>
      <c r="C7">
        <f>+C4</f>
        <v>19031.27</v>
      </c>
      <c r="D7" t="s">
        <v>67</v>
      </c>
    </row>
    <row r="8" spans="1:7" x14ac:dyDescent="0.2">
      <c r="A8" t="s">
        <v>5</v>
      </c>
      <c r="C8" s="9">
        <v>1.3668752</v>
      </c>
      <c r="D8" t="s">
        <v>68</v>
      </c>
    </row>
    <row r="9" spans="1:7" x14ac:dyDescent="0.2">
      <c r="A9" s="16" t="s">
        <v>81</v>
      </c>
      <c r="B9" s="17"/>
      <c r="C9" s="18">
        <v>8</v>
      </c>
      <c r="D9" s="17" t="s">
        <v>82</v>
      </c>
      <c r="E9" s="17"/>
    </row>
    <row r="10" spans="1:7" ht="13.5" thickBot="1" x14ac:dyDescent="0.25">
      <c r="A10" s="17"/>
      <c r="B10" s="17"/>
      <c r="C10" s="5" t="s">
        <v>22</v>
      </c>
      <c r="D10" s="5" t="s">
        <v>23</v>
      </c>
      <c r="E10" s="17"/>
    </row>
    <row r="11" spans="1:7" x14ac:dyDescent="0.2">
      <c r="A11" s="17" t="s">
        <v>18</v>
      </c>
      <c r="B11" s="17"/>
      <c r="C11" s="31">
        <f ca="1">INTERCEPT(INDIRECT($G$11):G992,INDIRECT($F$11):F992)</f>
        <v>2.5587207153031566E-3</v>
      </c>
      <c r="D11" s="19"/>
      <c r="E11" s="17"/>
      <c r="F11" s="32" t="str">
        <f>"F"&amp;E19</f>
        <v>F21</v>
      </c>
      <c r="G11" s="30" t="str">
        <f>"G"&amp;E19</f>
        <v>G21</v>
      </c>
    </row>
    <row r="12" spans="1:7" x14ac:dyDescent="0.2">
      <c r="A12" s="17" t="s">
        <v>19</v>
      </c>
      <c r="B12" s="17"/>
      <c r="C12" s="31">
        <f ca="1">SLOPE(INDIRECT($G$11):G992,INDIRECT($F$11):F992)</f>
        <v>-4.6197894449093208E-7</v>
      </c>
      <c r="D12" s="19"/>
      <c r="E12" s="17"/>
    </row>
    <row r="13" spans="1:7" x14ac:dyDescent="0.2">
      <c r="A13" s="17" t="s">
        <v>21</v>
      </c>
      <c r="B13" s="17"/>
      <c r="C13" s="19" t="s">
        <v>16</v>
      </c>
      <c r="D13" s="22" t="s">
        <v>94</v>
      </c>
      <c r="E13" s="18">
        <v>1</v>
      </c>
    </row>
    <row r="14" spans="1:7" x14ac:dyDescent="0.2">
      <c r="A14" s="17"/>
      <c r="B14" s="17"/>
      <c r="C14" s="17"/>
      <c r="D14" s="22" t="s">
        <v>83</v>
      </c>
      <c r="E14" s="23">
        <f ca="1">NOW()+15018.5+$C$9/24</f>
        <v>59959.480828240747</v>
      </c>
    </row>
    <row r="15" spans="1:7" x14ac:dyDescent="0.2">
      <c r="A15" s="20" t="s">
        <v>20</v>
      </c>
      <c r="B15" s="17"/>
      <c r="C15" s="21">
        <f ca="1">(C7+C11)+(C8+C12)*INT(MAX(F21:F3533))</f>
        <v>57060.461519942524</v>
      </c>
      <c r="D15" s="22" t="s">
        <v>95</v>
      </c>
      <c r="E15" s="23">
        <f ca="1">ROUND(2*(E14-$C$7)/$C$8,0)/2+E13</f>
        <v>29944</v>
      </c>
    </row>
    <row r="16" spans="1:7" x14ac:dyDescent="0.2">
      <c r="A16" s="24" t="s">
        <v>6</v>
      </c>
      <c r="B16" s="17"/>
      <c r="C16" s="25">
        <f ca="1">+C8+C12</f>
        <v>1.3668747380210555</v>
      </c>
      <c r="D16" s="22" t="s">
        <v>84</v>
      </c>
      <c r="E16" s="30">
        <f ca="1">ROUND(2*(E14-$C$15)/$C$16,0)/2+E13</f>
        <v>2122</v>
      </c>
    </row>
    <row r="17" spans="1:32" ht="13.5" thickBot="1" x14ac:dyDescent="0.25">
      <c r="A17" s="22" t="s">
        <v>78</v>
      </c>
      <c r="B17" s="17"/>
      <c r="C17" s="17">
        <f>COUNT(C21:C2191)</f>
        <v>81</v>
      </c>
      <c r="D17" s="22" t="s">
        <v>85</v>
      </c>
      <c r="E17" s="26">
        <f ca="1">+$C$15+$C$16*E16-15018.5-$C$9/24</f>
        <v>44942.136380689866</v>
      </c>
    </row>
    <row r="18" spans="1:32" ht="14.25" thickTop="1" thickBot="1" x14ac:dyDescent="0.25">
      <c r="A18" s="24" t="s">
        <v>7</v>
      </c>
      <c r="B18" s="17"/>
      <c r="C18" s="27">
        <f ca="1">+C15</f>
        <v>57060.461519942524</v>
      </c>
      <c r="D18" s="28">
        <f ca="1">+C16</f>
        <v>1.3668747380210555</v>
      </c>
      <c r="E18" s="29" t="s">
        <v>86</v>
      </c>
    </row>
    <row r="19" spans="1:32" ht="13.5" thickTop="1" x14ac:dyDescent="0.2">
      <c r="A19" s="33" t="s">
        <v>93</v>
      </c>
      <c r="E19" s="34">
        <v>21</v>
      </c>
    </row>
    <row r="20" spans="1:32" ht="13.5" thickBot="1" x14ac:dyDescent="0.25">
      <c r="A20" s="5" t="s">
        <v>8</v>
      </c>
      <c r="B20" s="5" t="s">
        <v>9</v>
      </c>
      <c r="C20" s="5" t="s">
        <v>10</v>
      </c>
      <c r="D20" s="5" t="s">
        <v>15</v>
      </c>
      <c r="E20" s="5" t="s">
        <v>11</v>
      </c>
      <c r="F20" s="5" t="s">
        <v>12</v>
      </c>
      <c r="G20" s="5" t="s">
        <v>13</v>
      </c>
      <c r="H20" s="8" t="s">
        <v>14</v>
      </c>
      <c r="I20" s="8" t="s">
        <v>63</v>
      </c>
      <c r="J20" s="8" t="s">
        <v>64</v>
      </c>
      <c r="K20" s="8" t="s">
        <v>65</v>
      </c>
      <c r="L20" s="8" t="s">
        <v>66</v>
      </c>
      <c r="M20" s="8" t="s">
        <v>69</v>
      </c>
      <c r="N20" s="8" t="s">
        <v>27</v>
      </c>
      <c r="O20" s="8" t="s">
        <v>25</v>
      </c>
      <c r="P20" s="7" t="s">
        <v>24</v>
      </c>
      <c r="Q20" s="5" t="s">
        <v>17</v>
      </c>
    </row>
    <row r="21" spans="1:32" x14ac:dyDescent="0.2">
      <c r="A21" t="s">
        <v>14</v>
      </c>
      <c r="C21" s="15">
        <v>19031.27</v>
      </c>
      <c r="D21" s="15" t="s">
        <v>16</v>
      </c>
      <c r="E21">
        <f t="shared" ref="E21:E52" si="0">+(C21-C$7)/C$8</f>
        <v>0</v>
      </c>
      <c r="F21">
        <f t="shared" ref="F21:F52" si="1">ROUND(2*E21,0)/2</f>
        <v>0</v>
      </c>
      <c r="G21">
        <f t="shared" ref="G21:G62" si="2">+C21-(C$7+F21*C$8)</f>
        <v>0</v>
      </c>
      <c r="H21">
        <f>+G21</f>
        <v>0</v>
      </c>
      <c r="O21">
        <f t="shared" ref="O21:O52" ca="1" si="3">+C$11+C$12*F21</f>
        <v>2.5587207153031566E-3</v>
      </c>
      <c r="Q21" s="2">
        <f t="shared" ref="Q21:Q52" si="4">+C21-15018.5</f>
        <v>4012.7700000000004</v>
      </c>
    </row>
    <row r="22" spans="1:32" x14ac:dyDescent="0.2">
      <c r="A22" s="10" t="s">
        <v>72</v>
      </c>
      <c r="B22" s="11" t="s">
        <v>73</v>
      </c>
      <c r="C22" s="10">
        <v>39922.607000000004</v>
      </c>
      <c r="D22" s="15"/>
      <c r="E22">
        <f t="shared" si="0"/>
        <v>15284.012029774191</v>
      </c>
      <c r="F22">
        <f t="shared" si="1"/>
        <v>15284</v>
      </c>
      <c r="G22">
        <f t="shared" si="2"/>
        <v>1.6443200001958758E-2</v>
      </c>
      <c r="L22">
        <f>G22</f>
        <v>1.6443200001958758E-2</v>
      </c>
      <c r="O22">
        <f t="shared" ca="1" si="3"/>
        <v>-4.5021654722962497E-3</v>
      </c>
      <c r="Q22" s="2">
        <f t="shared" si="4"/>
        <v>24904.107000000004</v>
      </c>
    </row>
    <row r="23" spans="1:32" x14ac:dyDescent="0.2">
      <c r="A23" s="10" t="s">
        <v>72</v>
      </c>
      <c r="B23" s="11" t="s">
        <v>73</v>
      </c>
      <c r="C23" s="10">
        <v>39948.576999999997</v>
      </c>
      <c r="D23" s="15"/>
      <c r="E23">
        <f t="shared" si="0"/>
        <v>15303.011569746819</v>
      </c>
      <c r="F23">
        <f t="shared" si="1"/>
        <v>15303</v>
      </c>
      <c r="G23">
        <f t="shared" si="2"/>
        <v>1.5814399994269479E-2</v>
      </c>
      <c r="L23">
        <f>G23</f>
        <v>1.5814399994269479E-2</v>
      </c>
      <c r="O23">
        <f t="shared" ca="1" si="3"/>
        <v>-4.5109430722415772E-3</v>
      </c>
      <c r="Q23" s="2">
        <f t="shared" si="4"/>
        <v>24930.076999999997</v>
      </c>
    </row>
    <row r="24" spans="1:32" x14ac:dyDescent="0.2">
      <c r="A24" t="s">
        <v>30</v>
      </c>
      <c r="C24" s="15">
        <v>41363.303999999996</v>
      </c>
      <c r="D24" s="15"/>
      <c r="E24">
        <f t="shared" si="0"/>
        <v>16338.019740207443</v>
      </c>
      <c r="F24">
        <f t="shared" si="1"/>
        <v>16338</v>
      </c>
      <c r="G24">
        <f t="shared" si="2"/>
        <v>2.6982399991538841E-2</v>
      </c>
      <c r="J24">
        <f>+G24</f>
        <v>2.6982399991538841E-2</v>
      </c>
      <c r="O24">
        <f t="shared" ca="1" si="3"/>
        <v>-4.9890912797896916E-3</v>
      </c>
      <c r="Q24" s="2">
        <f t="shared" si="4"/>
        <v>26344.803999999996</v>
      </c>
      <c r="AA24" t="s">
        <v>28</v>
      </c>
      <c r="AB24">
        <v>9</v>
      </c>
      <c r="AD24" t="s">
        <v>29</v>
      </c>
      <c r="AF24" t="s">
        <v>31</v>
      </c>
    </row>
    <row r="25" spans="1:32" x14ac:dyDescent="0.2">
      <c r="A25" t="s">
        <v>33</v>
      </c>
      <c r="C25" s="15">
        <v>41743.286999999997</v>
      </c>
      <c r="D25" s="15" t="s">
        <v>32</v>
      </c>
      <c r="E25">
        <f t="shared" si="0"/>
        <v>16616.01366386631</v>
      </c>
      <c r="F25">
        <f t="shared" si="1"/>
        <v>16616</v>
      </c>
      <c r="G25">
        <f t="shared" si="2"/>
        <v>1.8676799998502247E-2</v>
      </c>
      <c r="J25">
        <f>+G25</f>
        <v>1.8676799998502247E-2</v>
      </c>
      <c r="O25">
        <f t="shared" ca="1" si="3"/>
        <v>-5.1175214263581709E-3</v>
      </c>
      <c r="Q25" s="2">
        <f t="shared" si="4"/>
        <v>26724.786999999997</v>
      </c>
      <c r="AA25" t="s">
        <v>28</v>
      </c>
      <c r="AB25">
        <v>6</v>
      </c>
      <c r="AD25" t="s">
        <v>29</v>
      </c>
      <c r="AF25" t="s">
        <v>31</v>
      </c>
    </row>
    <row r="26" spans="1:32" x14ac:dyDescent="0.2">
      <c r="A26" t="s">
        <v>34</v>
      </c>
      <c r="C26" s="15">
        <v>42071.336000000003</v>
      </c>
      <c r="D26" s="15"/>
      <c r="E26">
        <f t="shared" si="0"/>
        <v>16856.012897154036</v>
      </c>
      <c r="F26">
        <f t="shared" si="1"/>
        <v>16856</v>
      </c>
      <c r="G26">
        <f t="shared" si="2"/>
        <v>1.7628800000238698E-2</v>
      </c>
      <c r="J26">
        <f>+G26</f>
        <v>1.7628800000238698E-2</v>
      </c>
      <c r="O26">
        <f t="shared" ca="1" si="3"/>
        <v>-5.2283963730359951E-3</v>
      </c>
      <c r="Q26" s="2">
        <f t="shared" si="4"/>
        <v>27052.836000000003</v>
      </c>
      <c r="AA26" t="s">
        <v>28</v>
      </c>
      <c r="AB26">
        <v>6</v>
      </c>
      <c r="AD26" t="s">
        <v>29</v>
      </c>
      <c r="AF26" t="s">
        <v>31</v>
      </c>
    </row>
    <row r="27" spans="1:32" x14ac:dyDescent="0.2">
      <c r="A27" t="s">
        <v>36</v>
      </c>
      <c r="C27" s="15">
        <v>42835.402000000002</v>
      </c>
      <c r="D27" s="15"/>
      <c r="E27">
        <f t="shared" si="0"/>
        <v>17415.000286785511</v>
      </c>
      <c r="F27">
        <f t="shared" si="1"/>
        <v>17415</v>
      </c>
      <c r="G27">
        <f t="shared" si="2"/>
        <v>3.9200000173877925E-4</v>
      </c>
      <c r="J27">
        <f>+G27</f>
        <v>3.9200000173877925E-4</v>
      </c>
      <c r="O27">
        <f t="shared" ca="1" si="3"/>
        <v>-5.4866426030064251E-3</v>
      </c>
      <c r="Q27" s="2">
        <f t="shared" si="4"/>
        <v>27816.902000000002</v>
      </c>
      <c r="AA27" t="s">
        <v>28</v>
      </c>
      <c r="AB27">
        <v>11</v>
      </c>
      <c r="AD27" t="s">
        <v>35</v>
      </c>
      <c r="AF27" t="s">
        <v>31</v>
      </c>
    </row>
    <row r="28" spans="1:32" x14ac:dyDescent="0.2">
      <c r="A28" t="s">
        <v>38</v>
      </c>
      <c r="C28" s="15">
        <v>42873.671000000002</v>
      </c>
      <c r="D28" s="15" t="s">
        <v>32</v>
      </c>
      <c r="E28">
        <f t="shared" si="0"/>
        <v>17442.997722103672</v>
      </c>
      <c r="F28">
        <f t="shared" si="1"/>
        <v>17443</v>
      </c>
      <c r="G28">
        <f t="shared" si="2"/>
        <v>-3.1135999961406924E-3</v>
      </c>
      <c r="I28">
        <f>+G28</f>
        <v>-3.1135999961406924E-3</v>
      </c>
      <c r="O28">
        <f t="shared" ca="1" si="3"/>
        <v>-5.4995780134521723E-3</v>
      </c>
      <c r="Q28" s="2">
        <f t="shared" si="4"/>
        <v>27855.171000000002</v>
      </c>
      <c r="AA28" t="s">
        <v>28</v>
      </c>
      <c r="AB28">
        <v>11</v>
      </c>
      <c r="AD28" t="s">
        <v>37</v>
      </c>
      <c r="AF28" t="s">
        <v>39</v>
      </c>
    </row>
    <row r="29" spans="1:32" x14ac:dyDescent="0.2">
      <c r="A29" t="s">
        <v>38</v>
      </c>
      <c r="C29" s="15">
        <v>43577.620999999999</v>
      </c>
      <c r="D29" s="15"/>
      <c r="E29">
        <f t="shared" si="0"/>
        <v>17958.004505458874</v>
      </c>
      <c r="F29">
        <f t="shared" si="1"/>
        <v>17958</v>
      </c>
      <c r="G29">
        <f t="shared" si="2"/>
        <v>6.1583999995491467E-3</v>
      </c>
      <c r="I29">
        <f>+G29</f>
        <v>6.1583999995491467E-3</v>
      </c>
      <c r="O29">
        <f t="shared" ca="1" si="3"/>
        <v>-5.7374971698650025E-3</v>
      </c>
      <c r="Q29" s="2">
        <f t="shared" si="4"/>
        <v>28559.120999999999</v>
      </c>
      <c r="AA29" t="s">
        <v>28</v>
      </c>
      <c r="AB29">
        <v>15</v>
      </c>
      <c r="AD29" t="s">
        <v>40</v>
      </c>
      <c r="AF29" t="s">
        <v>39</v>
      </c>
    </row>
    <row r="30" spans="1:32" x14ac:dyDescent="0.2">
      <c r="A30" t="s">
        <v>38</v>
      </c>
      <c r="C30" s="15">
        <v>43883.790999999997</v>
      </c>
      <c r="D30" s="15"/>
      <c r="E30">
        <f t="shared" si="0"/>
        <v>18181.997156726524</v>
      </c>
      <c r="F30">
        <f t="shared" si="1"/>
        <v>18182</v>
      </c>
      <c r="G30">
        <f t="shared" si="2"/>
        <v>-3.8864000016474165E-3</v>
      </c>
      <c r="I30">
        <f>+G30</f>
        <v>-3.8864000016474165E-3</v>
      </c>
      <c r="O30">
        <f t="shared" ca="1" si="3"/>
        <v>-5.8409804534309698E-3</v>
      </c>
      <c r="Q30" s="2">
        <f t="shared" si="4"/>
        <v>28865.290999999997</v>
      </c>
      <c r="AA30" t="s">
        <v>28</v>
      </c>
      <c r="AB30">
        <v>14</v>
      </c>
      <c r="AD30" t="s">
        <v>40</v>
      </c>
      <c r="AF30" t="s">
        <v>39</v>
      </c>
    </row>
    <row r="31" spans="1:32" x14ac:dyDescent="0.2">
      <c r="A31" t="s">
        <v>38</v>
      </c>
      <c r="C31" s="15">
        <v>44598.663</v>
      </c>
      <c r="D31" s="15"/>
      <c r="E31">
        <f t="shared" si="0"/>
        <v>18704.994428167254</v>
      </c>
      <c r="F31">
        <f t="shared" si="1"/>
        <v>18705</v>
      </c>
      <c r="G31">
        <f t="shared" si="2"/>
        <v>-7.6160000025993213E-3</v>
      </c>
      <c r="I31">
        <f>+G31</f>
        <v>-7.6160000025993213E-3</v>
      </c>
      <c r="O31">
        <f t="shared" ca="1" si="3"/>
        <v>-6.0825954413997281E-3</v>
      </c>
      <c r="Q31" s="2">
        <f t="shared" si="4"/>
        <v>29580.163</v>
      </c>
      <c r="AA31" t="s">
        <v>28</v>
      </c>
      <c r="AB31">
        <v>16</v>
      </c>
      <c r="AD31" t="s">
        <v>40</v>
      </c>
      <c r="AF31" t="s">
        <v>39</v>
      </c>
    </row>
    <row r="32" spans="1:32" x14ac:dyDescent="0.2">
      <c r="A32" t="s">
        <v>41</v>
      </c>
      <c r="C32" s="15">
        <v>44623.26</v>
      </c>
      <c r="D32" s="15"/>
      <c r="E32">
        <f t="shared" si="0"/>
        <v>18722.989487262628</v>
      </c>
      <c r="F32">
        <f t="shared" si="1"/>
        <v>18723</v>
      </c>
      <c r="G32">
        <f t="shared" si="2"/>
        <v>-1.4369599994097371E-2</v>
      </c>
      <c r="K32">
        <f>+G32</f>
        <v>-1.4369599994097371E-2</v>
      </c>
      <c r="O32">
        <f t="shared" ca="1" si="3"/>
        <v>-6.0909110624005657E-3</v>
      </c>
      <c r="Q32" s="2">
        <f t="shared" si="4"/>
        <v>29604.760000000002</v>
      </c>
      <c r="AA32" t="s">
        <v>28</v>
      </c>
      <c r="AF32" t="s">
        <v>42</v>
      </c>
    </row>
    <row r="33" spans="1:32" x14ac:dyDescent="0.2">
      <c r="A33" t="s">
        <v>38</v>
      </c>
      <c r="C33" s="15">
        <v>44635.572999999997</v>
      </c>
      <c r="D33" s="15"/>
      <c r="E33">
        <f t="shared" si="0"/>
        <v>18731.997624947762</v>
      </c>
      <c r="F33">
        <f t="shared" si="1"/>
        <v>18732</v>
      </c>
      <c r="G33">
        <f t="shared" si="2"/>
        <v>-3.2464000032632612E-3</v>
      </c>
      <c r="I33">
        <f>+G33</f>
        <v>-3.2464000032632612E-3</v>
      </c>
      <c r="O33">
        <f t="shared" ca="1" si="3"/>
        <v>-6.0950688729009836E-3</v>
      </c>
      <c r="Q33" s="2">
        <f t="shared" si="4"/>
        <v>29617.072999999997</v>
      </c>
      <c r="AA33" t="s">
        <v>28</v>
      </c>
      <c r="AB33">
        <v>14</v>
      </c>
      <c r="AD33" t="s">
        <v>40</v>
      </c>
      <c r="AF33" t="s">
        <v>39</v>
      </c>
    </row>
    <row r="34" spans="1:32" x14ac:dyDescent="0.2">
      <c r="A34" t="s">
        <v>41</v>
      </c>
      <c r="C34" s="15">
        <v>44944.472999999998</v>
      </c>
      <c r="D34" s="15"/>
      <c r="E34">
        <f t="shared" si="0"/>
        <v>18957.98753243895</v>
      </c>
      <c r="F34">
        <f t="shared" si="1"/>
        <v>18958</v>
      </c>
      <c r="G34">
        <f t="shared" si="2"/>
        <v>-1.7041600003722124E-2</v>
      </c>
      <c r="K34">
        <f>+G34</f>
        <v>-1.7041600003722124E-2</v>
      </c>
      <c r="O34">
        <f t="shared" ca="1" si="3"/>
        <v>-6.1994761143559342E-3</v>
      </c>
      <c r="Q34" s="2">
        <f t="shared" si="4"/>
        <v>29925.972999999998</v>
      </c>
      <c r="AA34" t="s">
        <v>28</v>
      </c>
      <c r="AF34" t="s">
        <v>42</v>
      </c>
    </row>
    <row r="35" spans="1:32" x14ac:dyDescent="0.2">
      <c r="A35" t="s">
        <v>41</v>
      </c>
      <c r="C35" s="15">
        <v>44944.478000000003</v>
      </c>
      <c r="D35" s="15"/>
      <c r="E35">
        <f t="shared" si="0"/>
        <v>18957.991190417386</v>
      </c>
      <c r="F35">
        <f t="shared" si="1"/>
        <v>18958</v>
      </c>
      <c r="G35">
        <f t="shared" si="2"/>
        <v>-1.2041599999065511E-2</v>
      </c>
      <c r="K35">
        <f>+G35</f>
        <v>-1.2041599999065511E-2</v>
      </c>
      <c r="O35">
        <f t="shared" ca="1" si="3"/>
        <v>-6.1994761143559342E-3</v>
      </c>
      <c r="Q35" s="2">
        <f t="shared" si="4"/>
        <v>29925.978000000003</v>
      </c>
      <c r="AA35" t="s">
        <v>28</v>
      </c>
      <c r="AF35" t="s">
        <v>42</v>
      </c>
    </row>
    <row r="36" spans="1:32" x14ac:dyDescent="0.2">
      <c r="A36" t="s">
        <v>41</v>
      </c>
      <c r="C36" s="15">
        <v>44944.483999999997</v>
      </c>
      <c r="D36" s="15"/>
      <c r="E36">
        <f t="shared" si="0"/>
        <v>18957.995579991501</v>
      </c>
      <c r="F36">
        <f t="shared" si="1"/>
        <v>18958</v>
      </c>
      <c r="G36">
        <f t="shared" si="2"/>
        <v>-6.0416000051191077E-3</v>
      </c>
      <c r="K36">
        <f>+G36</f>
        <v>-6.0416000051191077E-3</v>
      </c>
      <c r="O36">
        <f t="shared" ca="1" si="3"/>
        <v>-6.1994761143559342E-3</v>
      </c>
      <c r="Q36" s="2">
        <f t="shared" si="4"/>
        <v>29925.983999999997</v>
      </c>
      <c r="AA36" t="s">
        <v>28</v>
      </c>
      <c r="AF36" t="s">
        <v>42</v>
      </c>
    </row>
    <row r="37" spans="1:32" x14ac:dyDescent="0.2">
      <c r="A37" t="s">
        <v>41</v>
      </c>
      <c r="C37" s="15">
        <v>44959.514999999999</v>
      </c>
      <c r="D37" s="15"/>
      <c r="E37">
        <f t="shared" si="0"/>
        <v>18968.992194751943</v>
      </c>
      <c r="F37">
        <f t="shared" si="1"/>
        <v>18969</v>
      </c>
      <c r="G37">
        <f t="shared" si="2"/>
        <v>-1.0668800001440104E-2</v>
      </c>
      <c r="K37">
        <f>+G37</f>
        <v>-1.0668800001440104E-2</v>
      </c>
      <c r="O37">
        <f t="shared" ca="1" si="3"/>
        <v>-6.2045578827453337E-3</v>
      </c>
      <c r="Q37" s="2">
        <f t="shared" si="4"/>
        <v>29941.014999999999</v>
      </c>
      <c r="AA37" t="s">
        <v>28</v>
      </c>
      <c r="AF37" t="s">
        <v>42</v>
      </c>
    </row>
    <row r="38" spans="1:32" x14ac:dyDescent="0.2">
      <c r="A38" t="s">
        <v>41</v>
      </c>
      <c r="C38" s="15">
        <v>44959.517999999996</v>
      </c>
      <c r="D38" s="15"/>
      <c r="E38">
        <f t="shared" si="0"/>
        <v>18968.994389538999</v>
      </c>
      <c r="F38">
        <f t="shared" si="1"/>
        <v>18969</v>
      </c>
      <c r="G38">
        <f t="shared" si="2"/>
        <v>-7.6688000044669025E-3</v>
      </c>
      <c r="K38">
        <f>+G38</f>
        <v>-7.6688000044669025E-3</v>
      </c>
      <c r="O38">
        <f t="shared" ca="1" si="3"/>
        <v>-6.2045578827453337E-3</v>
      </c>
      <c r="Q38" s="2">
        <f t="shared" si="4"/>
        <v>29941.017999999996</v>
      </c>
      <c r="AA38" t="s">
        <v>28</v>
      </c>
      <c r="AF38" t="s">
        <v>42</v>
      </c>
    </row>
    <row r="39" spans="1:32" x14ac:dyDescent="0.2">
      <c r="A39" t="s">
        <v>38</v>
      </c>
      <c r="C39" s="15">
        <v>44989.578000000001</v>
      </c>
      <c r="D39" s="15"/>
      <c r="E39">
        <f t="shared" si="0"/>
        <v>18990.986155868512</v>
      </c>
      <c r="F39">
        <f t="shared" si="1"/>
        <v>18991</v>
      </c>
      <c r="G39">
        <f t="shared" si="2"/>
        <v>-1.8923199997516349E-2</v>
      </c>
      <c r="I39">
        <f>+G39</f>
        <v>-1.8923199997516349E-2</v>
      </c>
      <c r="O39">
        <f t="shared" ca="1" si="3"/>
        <v>-6.2147214195241345E-3</v>
      </c>
      <c r="Q39" s="2">
        <f t="shared" si="4"/>
        <v>29971.078000000001</v>
      </c>
      <c r="AA39" t="s">
        <v>28</v>
      </c>
      <c r="AB39">
        <v>13</v>
      </c>
      <c r="AD39" t="s">
        <v>40</v>
      </c>
      <c r="AF39" t="s">
        <v>39</v>
      </c>
    </row>
    <row r="40" spans="1:32" x14ac:dyDescent="0.2">
      <c r="A40" s="35" t="s">
        <v>41</v>
      </c>
      <c r="B40" s="35"/>
      <c r="C40" s="36">
        <v>45022.39</v>
      </c>
      <c r="D40" s="36"/>
      <c r="E40">
        <f t="shared" si="0"/>
        <v>19014.991273526655</v>
      </c>
      <c r="F40">
        <f t="shared" si="1"/>
        <v>19015</v>
      </c>
      <c r="G40">
        <f t="shared" si="2"/>
        <v>-1.192799999989802E-2</v>
      </c>
      <c r="K40">
        <f>+G40</f>
        <v>-1.192799999989802E-2</v>
      </c>
      <c r="O40">
        <f t="shared" ca="1" si="3"/>
        <v>-6.2258089141919168E-3</v>
      </c>
      <c r="Q40" s="2">
        <f t="shared" si="4"/>
        <v>30003.89</v>
      </c>
      <c r="AA40" t="s">
        <v>28</v>
      </c>
      <c r="AF40" t="s">
        <v>42</v>
      </c>
    </row>
    <row r="41" spans="1:32" x14ac:dyDescent="0.2">
      <c r="A41" s="35" t="s">
        <v>41</v>
      </c>
      <c r="B41" s="35"/>
      <c r="C41" s="36">
        <v>45022.394999999997</v>
      </c>
      <c r="D41" s="36"/>
      <c r="E41">
        <f t="shared" si="0"/>
        <v>19014.994931505084</v>
      </c>
      <c r="F41">
        <f t="shared" si="1"/>
        <v>19015</v>
      </c>
      <c r="G41">
        <f t="shared" si="2"/>
        <v>-6.9280000025173649E-3</v>
      </c>
      <c r="K41">
        <f>+G41</f>
        <v>-6.9280000025173649E-3</v>
      </c>
      <c r="O41">
        <f t="shared" ca="1" si="3"/>
        <v>-6.2258089141919168E-3</v>
      </c>
      <c r="Q41" s="2">
        <f t="shared" si="4"/>
        <v>30003.894999999997</v>
      </c>
      <c r="AA41" t="s">
        <v>28</v>
      </c>
      <c r="AF41" t="s">
        <v>42</v>
      </c>
    </row>
    <row r="42" spans="1:32" x14ac:dyDescent="0.2">
      <c r="A42" s="35" t="s">
        <v>41</v>
      </c>
      <c r="B42" s="35"/>
      <c r="C42" s="36">
        <v>45022.394999999997</v>
      </c>
      <c r="D42" s="36"/>
      <c r="E42">
        <f t="shared" si="0"/>
        <v>19014.994931505084</v>
      </c>
      <c r="F42">
        <f t="shared" si="1"/>
        <v>19015</v>
      </c>
      <c r="G42">
        <f t="shared" si="2"/>
        <v>-6.9280000025173649E-3</v>
      </c>
      <c r="K42">
        <f>+G42</f>
        <v>-6.9280000025173649E-3</v>
      </c>
      <c r="O42">
        <f t="shared" ca="1" si="3"/>
        <v>-6.2258089141919168E-3</v>
      </c>
      <c r="Q42" s="2">
        <f t="shared" si="4"/>
        <v>30003.894999999997</v>
      </c>
      <c r="AA42" t="s">
        <v>28</v>
      </c>
      <c r="AF42" t="s">
        <v>42</v>
      </c>
    </row>
    <row r="43" spans="1:32" x14ac:dyDescent="0.2">
      <c r="A43" s="35" t="s">
        <v>38</v>
      </c>
      <c r="B43" s="35"/>
      <c r="C43" s="36">
        <v>45060.652000000002</v>
      </c>
      <c r="D43" s="36"/>
      <c r="E43">
        <f t="shared" si="0"/>
        <v>19042.983587675015</v>
      </c>
      <c r="F43">
        <f t="shared" si="1"/>
        <v>19043</v>
      </c>
      <c r="G43">
        <f t="shared" si="2"/>
        <v>-2.2433599995565601E-2</v>
      </c>
      <c r="I43">
        <f>+G43</f>
        <v>-2.2433599995565601E-2</v>
      </c>
      <c r="O43">
        <f t="shared" ca="1" si="3"/>
        <v>-6.2387443246376623E-3</v>
      </c>
      <c r="Q43" s="2">
        <f t="shared" si="4"/>
        <v>30042.152000000002</v>
      </c>
      <c r="AA43" t="s">
        <v>28</v>
      </c>
      <c r="AB43">
        <v>14</v>
      </c>
      <c r="AD43" t="s">
        <v>40</v>
      </c>
      <c r="AF43" t="s">
        <v>39</v>
      </c>
    </row>
    <row r="44" spans="1:32" x14ac:dyDescent="0.2">
      <c r="A44" s="35" t="s">
        <v>38</v>
      </c>
      <c r="B44" s="35"/>
      <c r="C44" s="36">
        <v>45373.68</v>
      </c>
      <c r="D44" s="36" t="s">
        <v>32</v>
      </c>
      <c r="E44" s="35">
        <f t="shared" si="0"/>
        <v>19271.993522159155</v>
      </c>
      <c r="F44">
        <f t="shared" si="1"/>
        <v>19272</v>
      </c>
      <c r="G44">
        <f t="shared" si="2"/>
        <v>-8.8543999954708852E-3</v>
      </c>
      <c r="I44">
        <f>+G44</f>
        <v>-8.8543999954708852E-3</v>
      </c>
      <c r="O44">
        <f t="shared" ca="1" si="3"/>
        <v>-6.3445375029260861E-3</v>
      </c>
      <c r="Q44" s="2">
        <f t="shared" si="4"/>
        <v>30355.18</v>
      </c>
      <c r="AA44" t="s">
        <v>28</v>
      </c>
      <c r="AB44">
        <v>12</v>
      </c>
      <c r="AD44" t="s">
        <v>40</v>
      </c>
      <c r="AF44" t="s">
        <v>39</v>
      </c>
    </row>
    <row r="45" spans="1:32" x14ac:dyDescent="0.2">
      <c r="A45" s="35" t="s">
        <v>41</v>
      </c>
      <c r="B45" s="35"/>
      <c r="C45" s="36">
        <v>45652.504000000001</v>
      </c>
      <c r="D45" s="36"/>
      <c r="E45" s="35">
        <f t="shared" si="0"/>
        <v>19475.979957789856</v>
      </c>
      <c r="F45">
        <f t="shared" si="1"/>
        <v>19476</v>
      </c>
      <c r="G45">
        <f t="shared" si="2"/>
        <v>-2.7395199998863973E-2</v>
      </c>
      <c r="K45">
        <f>+G45</f>
        <v>-2.7395199998863973E-2</v>
      </c>
      <c r="O45">
        <f t="shared" ca="1" si="3"/>
        <v>-6.4387812076022359E-3</v>
      </c>
      <c r="Q45" s="2">
        <f t="shared" si="4"/>
        <v>30634.004000000001</v>
      </c>
      <c r="AA45" t="s">
        <v>28</v>
      </c>
      <c r="AF45" t="s">
        <v>42</v>
      </c>
    </row>
    <row r="46" spans="1:32" x14ac:dyDescent="0.2">
      <c r="A46" s="35" t="s">
        <v>41</v>
      </c>
      <c r="B46" s="35"/>
      <c r="C46" s="36">
        <v>45652.517</v>
      </c>
      <c r="D46" s="36"/>
      <c r="E46" s="35">
        <f t="shared" si="0"/>
        <v>19475.989468533779</v>
      </c>
      <c r="F46">
        <f t="shared" si="1"/>
        <v>19476</v>
      </c>
      <c r="G46">
        <f t="shared" si="2"/>
        <v>-1.4395199999853503E-2</v>
      </c>
      <c r="K46">
        <f>+G46</f>
        <v>-1.4395199999853503E-2</v>
      </c>
      <c r="O46">
        <f t="shared" ca="1" si="3"/>
        <v>-6.4387812076022359E-3</v>
      </c>
      <c r="Q46" s="2">
        <f t="shared" si="4"/>
        <v>30634.017</v>
      </c>
      <c r="AA46" t="s">
        <v>28</v>
      </c>
      <c r="AF46" t="s">
        <v>42</v>
      </c>
    </row>
    <row r="47" spans="1:32" x14ac:dyDescent="0.2">
      <c r="A47" s="35" t="s">
        <v>38</v>
      </c>
      <c r="B47" s="35"/>
      <c r="C47" s="36">
        <v>45671.663</v>
      </c>
      <c r="D47" s="36"/>
      <c r="E47" s="35">
        <f t="shared" si="0"/>
        <v>19489.99659954325</v>
      </c>
      <c r="F47">
        <f t="shared" si="1"/>
        <v>19490</v>
      </c>
      <c r="G47">
        <f t="shared" si="2"/>
        <v>-4.6480000019073486E-3</v>
      </c>
      <c r="I47">
        <f>+G47</f>
        <v>-4.6480000019073486E-3</v>
      </c>
      <c r="O47">
        <f t="shared" ca="1" si="3"/>
        <v>-6.4452489128251104E-3</v>
      </c>
      <c r="Q47" s="2">
        <f t="shared" si="4"/>
        <v>30653.163</v>
      </c>
      <c r="AA47" t="s">
        <v>28</v>
      </c>
      <c r="AB47">
        <v>14</v>
      </c>
      <c r="AD47" t="s">
        <v>40</v>
      </c>
      <c r="AF47" t="s">
        <v>39</v>
      </c>
    </row>
    <row r="48" spans="1:32" x14ac:dyDescent="0.2">
      <c r="A48" s="35" t="s">
        <v>38</v>
      </c>
      <c r="B48" s="35"/>
      <c r="C48" s="36">
        <v>45753.648999999998</v>
      </c>
      <c r="D48" s="36"/>
      <c r="E48" s="35">
        <f t="shared" si="0"/>
        <v>19549.977203478415</v>
      </c>
      <c r="F48">
        <f t="shared" si="1"/>
        <v>19550</v>
      </c>
      <c r="G48">
        <f t="shared" si="2"/>
        <v>-3.116000000591157E-2</v>
      </c>
      <c r="I48">
        <f>+G48</f>
        <v>-3.116000000591157E-2</v>
      </c>
      <c r="O48">
        <f t="shared" ca="1" si="3"/>
        <v>-6.4729676494945662E-3</v>
      </c>
      <c r="Q48" s="2">
        <f t="shared" si="4"/>
        <v>30735.148999999998</v>
      </c>
      <c r="AA48" t="s">
        <v>28</v>
      </c>
      <c r="AB48">
        <v>21</v>
      </c>
      <c r="AD48" t="s">
        <v>40</v>
      </c>
      <c r="AF48" t="s">
        <v>39</v>
      </c>
    </row>
    <row r="49" spans="1:32" x14ac:dyDescent="0.2">
      <c r="A49" s="35" t="s">
        <v>44</v>
      </c>
      <c r="B49" s="35"/>
      <c r="C49" s="36">
        <v>46121.358999999997</v>
      </c>
      <c r="D49" s="36"/>
      <c r="E49" s="35">
        <f t="shared" si="0"/>
        <v>19818.992253279594</v>
      </c>
      <c r="F49">
        <f t="shared" si="1"/>
        <v>19819</v>
      </c>
      <c r="G49">
        <f t="shared" si="2"/>
        <v>-1.0588800003461074E-2</v>
      </c>
      <c r="J49">
        <f>+G49</f>
        <v>-1.0588800003461074E-2</v>
      </c>
      <c r="O49">
        <f t="shared" ca="1" si="3"/>
        <v>-6.5972399855626267E-3</v>
      </c>
      <c r="Q49" s="2">
        <f t="shared" si="4"/>
        <v>31102.858999999997</v>
      </c>
      <c r="AA49" t="s">
        <v>28</v>
      </c>
      <c r="AB49">
        <v>25</v>
      </c>
      <c r="AD49" t="s">
        <v>43</v>
      </c>
      <c r="AF49" t="s">
        <v>31</v>
      </c>
    </row>
    <row r="50" spans="1:32" x14ac:dyDescent="0.2">
      <c r="A50" s="35" t="s">
        <v>38</v>
      </c>
      <c r="B50" s="35"/>
      <c r="C50" s="36">
        <v>46413.857000000004</v>
      </c>
      <c r="D50" s="36"/>
      <c r="E50" s="35">
        <f t="shared" si="0"/>
        <v>20032.982528324461</v>
      </c>
      <c r="F50">
        <f t="shared" si="1"/>
        <v>20033</v>
      </c>
      <c r="G50">
        <f t="shared" si="2"/>
        <v>-2.3881599991000257E-2</v>
      </c>
      <c r="I50">
        <f>+G50</f>
        <v>-2.3881599991000257E-2</v>
      </c>
      <c r="O50">
        <f t="shared" ca="1" si="3"/>
        <v>-6.6961034796836861E-3</v>
      </c>
      <c r="Q50" s="2">
        <f t="shared" si="4"/>
        <v>31395.357000000004</v>
      </c>
      <c r="AA50" t="s">
        <v>28</v>
      </c>
      <c r="AB50">
        <v>17</v>
      </c>
      <c r="AD50" t="s">
        <v>40</v>
      </c>
      <c r="AF50" t="s">
        <v>39</v>
      </c>
    </row>
    <row r="51" spans="1:32" x14ac:dyDescent="0.2">
      <c r="A51" s="35" t="s">
        <v>38</v>
      </c>
      <c r="B51" s="35"/>
      <c r="C51" s="36">
        <v>46431.633000000002</v>
      </c>
      <c r="D51" s="36"/>
      <c r="E51" s="35">
        <f t="shared" si="0"/>
        <v>20045.987373243734</v>
      </c>
      <c r="F51">
        <f t="shared" si="1"/>
        <v>20046</v>
      </c>
      <c r="G51">
        <f t="shared" si="2"/>
        <v>-1.7259200001717545E-2</v>
      </c>
      <c r="I51">
        <f>+G51</f>
        <v>-1.7259200001717545E-2</v>
      </c>
      <c r="O51">
        <f t="shared" ca="1" si="3"/>
        <v>-6.7021092059620672E-3</v>
      </c>
      <c r="Q51" s="2">
        <f t="shared" si="4"/>
        <v>31413.133000000002</v>
      </c>
      <c r="AA51" t="s">
        <v>28</v>
      </c>
      <c r="AB51">
        <v>13</v>
      </c>
      <c r="AD51" t="s">
        <v>45</v>
      </c>
      <c r="AF51" t="s">
        <v>39</v>
      </c>
    </row>
    <row r="52" spans="1:32" x14ac:dyDescent="0.2">
      <c r="A52" s="35" t="s">
        <v>38</v>
      </c>
      <c r="B52" s="35"/>
      <c r="C52" s="36">
        <v>46442.572999999997</v>
      </c>
      <c r="D52" s="36"/>
      <c r="E52" s="35">
        <f t="shared" si="0"/>
        <v>20053.991030051606</v>
      </c>
      <c r="F52">
        <f t="shared" si="1"/>
        <v>20054</v>
      </c>
      <c r="G52">
        <f t="shared" si="2"/>
        <v>-1.2260800001968164E-2</v>
      </c>
      <c r="I52">
        <f>+G52</f>
        <v>-1.2260800001968164E-2</v>
      </c>
      <c r="O52">
        <f t="shared" ca="1" si="3"/>
        <v>-6.7058050375179952E-3</v>
      </c>
      <c r="Q52" s="2">
        <f t="shared" si="4"/>
        <v>31424.072999999997</v>
      </c>
      <c r="AA52" t="s">
        <v>28</v>
      </c>
      <c r="AB52">
        <v>14</v>
      </c>
      <c r="AD52" t="s">
        <v>45</v>
      </c>
      <c r="AF52" t="s">
        <v>39</v>
      </c>
    </row>
    <row r="53" spans="1:32" x14ac:dyDescent="0.2">
      <c r="A53" s="35" t="s">
        <v>38</v>
      </c>
      <c r="B53" s="35"/>
      <c r="C53" s="36">
        <v>46472.631999999998</v>
      </c>
      <c r="D53" s="36"/>
      <c r="E53" s="35">
        <f t="shared" ref="E53:E84" si="5">+(C53-C$7)/C$8</f>
        <v>20075.982064785432</v>
      </c>
      <c r="F53">
        <f t="shared" ref="F53:F84" si="6">ROUND(2*E53,0)/2</f>
        <v>20076</v>
      </c>
      <c r="G53">
        <f t="shared" si="2"/>
        <v>-2.4515199998859316E-2</v>
      </c>
      <c r="I53">
        <f>+G53</f>
        <v>-2.4515199998859316E-2</v>
      </c>
      <c r="O53">
        <f t="shared" ref="O53:O84" ca="1" si="7">+C$11+C$12*F53</f>
        <v>-6.715968574296796E-3</v>
      </c>
      <c r="Q53" s="2">
        <f t="shared" ref="Q53:Q84" si="8">+C53-15018.5</f>
        <v>31454.131999999998</v>
      </c>
      <c r="AA53" t="s">
        <v>28</v>
      </c>
      <c r="AB53">
        <v>17</v>
      </c>
      <c r="AD53" t="s">
        <v>40</v>
      </c>
      <c r="AF53" t="s">
        <v>39</v>
      </c>
    </row>
    <row r="54" spans="1:32" x14ac:dyDescent="0.2">
      <c r="A54" s="35" t="s">
        <v>46</v>
      </c>
      <c r="B54" s="35"/>
      <c r="C54" s="36">
        <v>46770.629000000001</v>
      </c>
      <c r="D54" s="36"/>
      <c r="E54" s="35">
        <f t="shared" si="5"/>
        <v>20293.995384509137</v>
      </c>
      <c r="F54">
        <f t="shared" si="6"/>
        <v>20294</v>
      </c>
      <c r="G54">
        <f t="shared" si="2"/>
        <v>-6.3088000024436042E-3</v>
      </c>
      <c r="J54">
        <f>+G54</f>
        <v>-6.3088000024436042E-3</v>
      </c>
      <c r="O54">
        <f t="shared" ca="1" si="7"/>
        <v>-6.8166799841958186E-3</v>
      </c>
      <c r="Q54" s="2">
        <f t="shared" si="8"/>
        <v>31752.129000000001</v>
      </c>
      <c r="AA54" t="s">
        <v>28</v>
      </c>
      <c r="AB54">
        <v>12</v>
      </c>
      <c r="AD54" t="s">
        <v>43</v>
      </c>
      <c r="AF54" t="s">
        <v>31</v>
      </c>
    </row>
    <row r="55" spans="1:32" x14ac:dyDescent="0.2">
      <c r="A55" s="35" t="s">
        <v>47</v>
      </c>
      <c r="B55" s="35"/>
      <c r="C55" s="36">
        <v>47205.292000000001</v>
      </c>
      <c r="D55" s="36"/>
      <c r="E55" s="35">
        <f t="shared" si="5"/>
        <v>20611.992960293668</v>
      </c>
      <c r="F55">
        <f t="shared" si="6"/>
        <v>20612</v>
      </c>
      <c r="G55">
        <f t="shared" si="2"/>
        <v>-9.6224000008078292E-3</v>
      </c>
      <c r="J55">
        <f>+G55</f>
        <v>-9.6224000008078292E-3</v>
      </c>
      <c r="O55">
        <f t="shared" ca="1" si="7"/>
        <v>-6.9635892885439353E-3</v>
      </c>
      <c r="Q55" s="2">
        <f t="shared" si="8"/>
        <v>32186.792000000001</v>
      </c>
      <c r="AA55" t="s">
        <v>28</v>
      </c>
      <c r="AB55">
        <v>14</v>
      </c>
      <c r="AD55" t="s">
        <v>43</v>
      </c>
      <c r="AF55" t="s">
        <v>31</v>
      </c>
    </row>
    <row r="56" spans="1:32" x14ac:dyDescent="0.2">
      <c r="A56" s="35" t="s">
        <v>49</v>
      </c>
      <c r="B56" s="35"/>
      <c r="C56" s="36">
        <v>47954.33</v>
      </c>
      <c r="D56" s="36"/>
      <c r="E56" s="35">
        <f t="shared" si="5"/>
        <v>21159.985929951763</v>
      </c>
      <c r="F56">
        <f t="shared" si="6"/>
        <v>21160</v>
      </c>
      <c r="G56">
        <f t="shared" si="2"/>
        <v>-1.9231999998737592E-2</v>
      </c>
      <c r="J56">
        <f>+G56</f>
        <v>-1.9231999998737592E-2</v>
      </c>
      <c r="O56">
        <f t="shared" ca="1" si="7"/>
        <v>-7.2167537501249658E-3</v>
      </c>
      <c r="Q56" s="2">
        <f t="shared" si="8"/>
        <v>32935.83</v>
      </c>
      <c r="AA56" t="s">
        <v>48</v>
      </c>
      <c r="AB56">
        <v>14</v>
      </c>
      <c r="AD56" t="s">
        <v>43</v>
      </c>
      <c r="AF56" t="s">
        <v>31</v>
      </c>
    </row>
    <row r="57" spans="1:32" x14ac:dyDescent="0.2">
      <c r="A57" s="35" t="s">
        <v>51</v>
      </c>
      <c r="B57" s="35"/>
      <c r="C57" s="36">
        <v>47969.37</v>
      </c>
      <c r="D57" s="36"/>
      <c r="E57" s="35">
        <f t="shared" si="5"/>
        <v>21170.989129073379</v>
      </c>
      <c r="F57">
        <f t="shared" si="6"/>
        <v>21171</v>
      </c>
      <c r="G57">
        <f t="shared" si="2"/>
        <v>-1.4859199996863026E-2</v>
      </c>
      <c r="N57">
        <f>+G57</f>
        <v>-1.4859199996863026E-2</v>
      </c>
      <c r="O57">
        <f t="shared" ca="1" si="7"/>
        <v>-7.2218355185143671E-3</v>
      </c>
      <c r="Q57" s="2">
        <f t="shared" si="8"/>
        <v>32950.870000000003</v>
      </c>
      <c r="AA57" t="s">
        <v>50</v>
      </c>
      <c r="AF57" t="s">
        <v>42</v>
      </c>
    </row>
    <row r="58" spans="1:32" x14ac:dyDescent="0.2">
      <c r="A58" s="35" t="s">
        <v>53</v>
      </c>
      <c r="B58" s="35"/>
      <c r="C58" s="36">
        <v>47969.381000000001</v>
      </c>
      <c r="D58" s="36"/>
      <c r="E58" s="35">
        <f t="shared" si="5"/>
        <v>21170.99717662593</v>
      </c>
      <c r="F58">
        <f t="shared" si="6"/>
        <v>21171</v>
      </c>
      <c r="G58">
        <f t="shared" si="2"/>
        <v>-3.85919999826001E-3</v>
      </c>
      <c r="J58">
        <f>+G58</f>
        <v>-3.85919999826001E-3</v>
      </c>
      <c r="O58">
        <f t="shared" ca="1" si="7"/>
        <v>-7.2218355185143671E-3</v>
      </c>
      <c r="Q58" s="2">
        <f t="shared" si="8"/>
        <v>32950.881000000001</v>
      </c>
      <c r="AA58" t="s">
        <v>28</v>
      </c>
      <c r="AB58">
        <v>9</v>
      </c>
      <c r="AD58" t="s">
        <v>52</v>
      </c>
      <c r="AF58" t="s">
        <v>31</v>
      </c>
    </row>
    <row r="59" spans="1:32" x14ac:dyDescent="0.2">
      <c r="A59" s="35" t="s">
        <v>54</v>
      </c>
      <c r="B59" s="35"/>
      <c r="C59" s="36">
        <v>48271.474000000002</v>
      </c>
      <c r="D59" s="36"/>
      <c r="E59" s="35">
        <f t="shared" si="5"/>
        <v>21392.007112280626</v>
      </c>
      <c r="F59">
        <f t="shared" si="6"/>
        <v>21392</v>
      </c>
      <c r="G59">
        <f t="shared" si="2"/>
        <v>9.7215999994659796E-3</v>
      </c>
      <c r="K59">
        <f>+G59</f>
        <v>9.7215999994659796E-3</v>
      </c>
      <c r="O59">
        <f t="shared" ca="1" si="7"/>
        <v>-7.3239328652468629E-3</v>
      </c>
      <c r="Q59" s="2">
        <f t="shared" si="8"/>
        <v>33252.974000000002</v>
      </c>
      <c r="AA59" t="s">
        <v>28</v>
      </c>
      <c r="AF59" t="s">
        <v>42</v>
      </c>
    </row>
    <row r="60" spans="1:32" x14ac:dyDescent="0.2">
      <c r="A60" s="36" t="s">
        <v>89</v>
      </c>
      <c r="B60" s="37"/>
      <c r="C60" s="36">
        <v>49702.58</v>
      </c>
      <c r="D60" s="38" t="s">
        <v>90</v>
      </c>
      <c r="E60" s="35">
        <f t="shared" si="5"/>
        <v>22438.998088486791</v>
      </c>
      <c r="F60">
        <f t="shared" si="6"/>
        <v>22439</v>
      </c>
      <c r="G60">
        <f t="shared" si="2"/>
        <v>-2.6128000026801601E-3</v>
      </c>
      <c r="N60">
        <f>G60</f>
        <v>-2.6128000026801601E-3</v>
      </c>
      <c r="O60">
        <f t="shared" ca="1" si="7"/>
        <v>-7.8076248201288693E-3</v>
      </c>
      <c r="Q60" s="2">
        <f t="shared" si="8"/>
        <v>34684.080000000002</v>
      </c>
    </row>
    <row r="61" spans="1:32" x14ac:dyDescent="0.2">
      <c r="A61" s="35" t="s">
        <v>38</v>
      </c>
      <c r="B61" s="35"/>
      <c r="C61" s="36">
        <v>49743.580999999998</v>
      </c>
      <c r="D61" s="36"/>
      <c r="E61" s="35">
        <f t="shared" si="5"/>
        <v>22468.994243219862</v>
      </c>
      <c r="F61">
        <f t="shared" si="6"/>
        <v>22469</v>
      </c>
      <c r="G61">
        <f t="shared" si="2"/>
        <v>-7.8687999994144775E-3</v>
      </c>
      <c r="I61">
        <f>+G61</f>
        <v>-7.8687999994144775E-3</v>
      </c>
      <c r="O61">
        <f t="shared" ca="1" si="7"/>
        <v>-7.8214841884635955E-3</v>
      </c>
      <c r="Q61" s="2">
        <f t="shared" si="8"/>
        <v>34725.080999999998</v>
      </c>
      <c r="AA61" t="s">
        <v>28</v>
      </c>
      <c r="AB61">
        <v>17</v>
      </c>
      <c r="AD61" t="s">
        <v>40</v>
      </c>
      <c r="AF61" t="s">
        <v>39</v>
      </c>
    </row>
    <row r="62" spans="1:32" x14ac:dyDescent="0.2">
      <c r="A62" s="35" t="s">
        <v>55</v>
      </c>
      <c r="B62" s="35"/>
      <c r="C62" s="36">
        <v>49817.387999999999</v>
      </c>
      <c r="D62" s="36">
        <v>6.0000000000000001E-3</v>
      </c>
      <c r="E62" s="35">
        <f t="shared" si="5"/>
        <v>22522.991126036963</v>
      </c>
      <c r="F62">
        <f t="shared" si="6"/>
        <v>22523</v>
      </c>
      <c r="G62">
        <f t="shared" si="2"/>
        <v>-1.2129599999752827E-2</v>
      </c>
      <c r="J62">
        <f>+G62</f>
        <v>-1.2129599999752827E-2</v>
      </c>
      <c r="O62">
        <f t="shared" ca="1" si="7"/>
        <v>-7.8464310514661066E-3</v>
      </c>
      <c r="Q62" s="2">
        <f t="shared" si="8"/>
        <v>34798.887999999999</v>
      </c>
      <c r="AA62" t="s">
        <v>28</v>
      </c>
      <c r="AB62">
        <v>13</v>
      </c>
      <c r="AD62" t="s">
        <v>35</v>
      </c>
      <c r="AF62" t="s">
        <v>31</v>
      </c>
    </row>
    <row r="63" spans="1:32" x14ac:dyDescent="0.2">
      <c r="A63" s="36" t="s">
        <v>89</v>
      </c>
      <c r="B63" s="37"/>
      <c r="C63" s="36">
        <v>49989.62</v>
      </c>
      <c r="D63" s="38" t="s">
        <v>90</v>
      </c>
      <c r="E63" s="35">
        <f t="shared" si="5"/>
        <v>22648.995314275951</v>
      </c>
      <c r="F63">
        <f t="shared" si="6"/>
        <v>22649</v>
      </c>
      <c r="N63" s="30">
        <v>-6.4047999985632487E-3</v>
      </c>
      <c r="O63">
        <f t="shared" ca="1" si="7"/>
        <v>-7.9046403984719647E-3</v>
      </c>
      <c r="Q63" s="2">
        <f t="shared" si="8"/>
        <v>34971.120000000003</v>
      </c>
    </row>
    <row r="64" spans="1:32" x14ac:dyDescent="0.2">
      <c r="A64" s="35" t="s">
        <v>56</v>
      </c>
      <c r="B64" s="35"/>
      <c r="C64" s="36">
        <v>50141.34</v>
      </c>
      <c r="D64" s="36">
        <v>5.0000000000000001E-3</v>
      </c>
      <c r="E64" s="35">
        <f t="shared" si="5"/>
        <v>22759.993011798004</v>
      </c>
      <c r="F64">
        <f t="shared" si="6"/>
        <v>22760</v>
      </c>
      <c r="G64">
        <f t="shared" ref="G64:G70" si="9">+C64-(C$7+F64*C$8)</f>
        <v>-9.5520000031683594E-3</v>
      </c>
      <c r="J64">
        <f>+G64</f>
        <v>-9.5520000031683594E-3</v>
      </c>
      <c r="O64">
        <f t="shared" ca="1" si="7"/>
        <v>-7.9559200613104585E-3</v>
      </c>
      <c r="Q64" s="2">
        <f t="shared" si="8"/>
        <v>35122.839999999997</v>
      </c>
      <c r="AA64" t="s">
        <v>28</v>
      </c>
      <c r="AB64">
        <v>8</v>
      </c>
      <c r="AD64" t="s">
        <v>35</v>
      </c>
      <c r="AF64" t="s">
        <v>31</v>
      </c>
    </row>
    <row r="65" spans="1:32" x14ac:dyDescent="0.2">
      <c r="A65" s="35" t="s">
        <v>56</v>
      </c>
      <c r="B65" s="35"/>
      <c r="C65" s="36">
        <v>50167.32</v>
      </c>
      <c r="D65" s="36">
        <v>4.0000000000000001E-3</v>
      </c>
      <c r="E65" s="35">
        <f t="shared" si="5"/>
        <v>22778.9998677275</v>
      </c>
      <c r="F65">
        <f t="shared" si="6"/>
        <v>22779</v>
      </c>
      <c r="G65">
        <f t="shared" si="9"/>
        <v>-1.8080000154441223E-4</v>
      </c>
      <c r="J65">
        <f>+G65</f>
        <v>-1.8080000154441223E-4</v>
      </c>
      <c r="O65">
        <f t="shared" ca="1" si="7"/>
        <v>-7.964697661255786E-3</v>
      </c>
      <c r="Q65" s="2">
        <f t="shared" si="8"/>
        <v>35148.82</v>
      </c>
      <c r="AA65" t="s">
        <v>28</v>
      </c>
      <c r="AB65">
        <v>6</v>
      </c>
      <c r="AD65" t="s">
        <v>35</v>
      </c>
      <c r="AF65" t="s">
        <v>31</v>
      </c>
    </row>
    <row r="66" spans="1:32" x14ac:dyDescent="0.2">
      <c r="A66" s="35" t="s">
        <v>38</v>
      </c>
      <c r="B66" s="35"/>
      <c r="C66" s="36">
        <v>50492.614999999998</v>
      </c>
      <c r="D66" s="36"/>
      <c r="E66" s="35">
        <f t="shared" si="5"/>
        <v>23016.984286495212</v>
      </c>
      <c r="F66">
        <f t="shared" si="6"/>
        <v>23017</v>
      </c>
      <c r="G66">
        <f t="shared" si="9"/>
        <v>-2.1478400005435105E-2</v>
      </c>
      <c r="I66">
        <f>+G66</f>
        <v>-2.1478400005435105E-2</v>
      </c>
      <c r="O66">
        <f t="shared" ca="1" si="7"/>
        <v>-8.074648650044626E-3</v>
      </c>
      <c r="Q66" s="2">
        <f t="shared" si="8"/>
        <v>35474.114999999998</v>
      </c>
      <c r="AA66" t="s">
        <v>28</v>
      </c>
      <c r="AB66">
        <v>20</v>
      </c>
      <c r="AD66" t="s">
        <v>40</v>
      </c>
      <c r="AF66" t="s">
        <v>39</v>
      </c>
    </row>
    <row r="67" spans="1:32" x14ac:dyDescent="0.2">
      <c r="A67" s="35" t="s">
        <v>57</v>
      </c>
      <c r="B67" s="35"/>
      <c r="C67" s="36">
        <v>50547.307999999997</v>
      </c>
      <c r="D67" s="36">
        <v>5.0000000000000001E-3</v>
      </c>
      <c r="E67" s="35">
        <f t="shared" si="5"/>
        <v>23056.997449364797</v>
      </c>
      <c r="F67">
        <f t="shared" si="6"/>
        <v>23057</v>
      </c>
      <c r="G67">
        <f t="shared" si="9"/>
        <v>-3.4863999972003512E-3</v>
      </c>
      <c r="J67">
        <f>+G67</f>
        <v>-3.4863999972003512E-3</v>
      </c>
      <c r="O67">
        <f t="shared" ca="1" si="7"/>
        <v>-8.0931278078242644E-3</v>
      </c>
      <c r="Q67" s="2">
        <f t="shared" si="8"/>
        <v>35528.807999999997</v>
      </c>
      <c r="AA67" t="s">
        <v>28</v>
      </c>
      <c r="AB67">
        <v>7</v>
      </c>
      <c r="AD67" t="s">
        <v>35</v>
      </c>
      <c r="AF67" t="s">
        <v>31</v>
      </c>
    </row>
    <row r="68" spans="1:32" x14ac:dyDescent="0.2">
      <c r="A68" s="35" t="s">
        <v>58</v>
      </c>
      <c r="B68" s="35"/>
      <c r="C68" s="36">
        <v>50860.31</v>
      </c>
      <c r="D68" s="36">
        <v>8.0000000000000002E-3</v>
      </c>
      <c r="E68" s="35">
        <f t="shared" si="5"/>
        <v>23285.988362361099</v>
      </c>
      <c r="F68">
        <f t="shared" si="6"/>
        <v>23286</v>
      </c>
      <c r="G68">
        <f t="shared" si="9"/>
        <v>-1.5907200002402533E-2</v>
      </c>
      <c r="J68">
        <f>+G68</f>
        <v>-1.5907200002402533E-2</v>
      </c>
      <c r="O68">
        <f t="shared" ca="1" si="7"/>
        <v>-8.1989209861126865E-3</v>
      </c>
      <c r="Q68" s="2">
        <f t="shared" si="8"/>
        <v>35841.81</v>
      </c>
      <c r="AA68" t="s">
        <v>28</v>
      </c>
      <c r="AB68">
        <v>8</v>
      </c>
      <c r="AD68" t="s">
        <v>35</v>
      </c>
      <c r="AF68" t="s">
        <v>31</v>
      </c>
    </row>
    <row r="69" spans="1:32" x14ac:dyDescent="0.2">
      <c r="A69" s="35" t="s">
        <v>61</v>
      </c>
      <c r="B69" s="35"/>
      <c r="C69" s="36">
        <v>51103.62</v>
      </c>
      <c r="D69" s="36">
        <v>0.01</v>
      </c>
      <c r="E69" s="35">
        <f t="shared" si="5"/>
        <v>23463.992908789336</v>
      </c>
      <c r="F69">
        <f t="shared" si="6"/>
        <v>23464</v>
      </c>
      <c r="G69">
        <f t="shared" si="9"/>
        <v>-9.692799998447299E-3</v>
      </c>
      <c r="J69">
        <f>+G69</f>
        <v>-9.692799998447299E-3</v>
      </c>
      <c r="O69">
        <f t="shared" ca="1" si="7"/>
        <v>-8.2811532382320724E-3</v>
      </c>
      <c r="Q69" s="2">
        <f t="shared" si="8"/>
        <v>36085.120000000003</v>
      </c>
      <c r="AA69" t="s">
        <v>59</v>
      </c>
      <c r="AB69">
        <v>51</v>
      </c>
      <c r="AD69" t="s">
        <v>60</v>
      </c>
      <c r="AF69" t="s">
        <v>42</v>
      </c>
    </row>
    <row r="70" spans="1:32" x14ac:dyDescent="0.2">
      <c r="A70" s="35" t="s">
        <v>61</v>
      </c>
      <c r="B70" s="35"/>
      <c r="C70" s="36">
        <v>51270.372799999997</v>
      </c>
      <c r="D70" s="36">
        <v>8.0000000000000004E-4</v>
      </c>
      <c r="E70" s="35">
        <f t="shared" si="5"/>
        <v>23585.988537944064</v>
      </c>
      <c r="F70">
        <f t="shared" si="6"/>
        <v>23586</v>
      </c>
      <c r="G70">
        <f t="shared" si="9"/>
        <v>-1.5667200001189485E-2</v>
      </c>
      <c r="J70">
        <f>+G70</f>
        <v>-1.5667200001189485E-2</v>
      </c>
      <c r="O70">
        <f t="shared" ca="1" si="7"/>
        <v>-8.3375146694599674E-3</v>
      </c>
      <c r="Q70" s="2">
        <f t="shared" si="8"/>
        <v>36251.872799999997</v>
      </c>
      <c r="AA70" t="s">
        <v>59</v>
      </c>
      <c r="AB70">
        <v>12</v>
      </c>
      <c r="AD70" t="s">
        <v>62</v>
      </c>
      <c r="AF70" t="s">
        <v>42</v>
      </c>
    </row>
    <row r="71" spans="1:32" x14ac:dyDescent="0.2">
      <c r="A71" s="39" t="s">
        <v>91</v>
      </c>
      <c r="B71" s="40" t="s">
        <v>73</v>
      </c>
      <c r="C71" s="39">
        <v>52321.496899999998</v>
      </c>
      <c r="D71" s="39" t="s">
        <v>90</v>
      </c>
      <c r="E71" s="35">
        <f t="shared" si="5"/>
        <v>24354.986395246615</v>
      </c>
      <c r="F71">
        <f t="shared" si="6"/>
        <v>24355</v>
      </c>
      <c r="N71" s="30">
        <v>-1.8595999994431622E-2</v>
      </c>
      <c r="O71">
        <f t="shared" ca="1" si="7"/>
        <v>-8.6927764777734937E-3</v>
      </c>
      <c r="Q71" s="2">
        <f t="shared" si="8"/>
        <v>37302.996899999998</v>
      </c>
    </row>
    <row r="72" spans="1:32" x14ac:dyDescent="0.2">
      <c r="A72" s="39" t="s">
        <v>91</v>
      </c>
      <c r="B72" s="40" t="s">
        <v>73</v>
      </c>
      <c r="C72" s="39">
        <v>52321.50243</v>
      </c>
      <c r="D72" s="39" t="s">
        <v>90</v>
      </c>
      <c r="E72" s="35">
        <f t="shared" si="5"/>
        <v>24354.990440970767</v>
      </c>
      <c r="F72">
        <f t="shared" si="6"/>
        <v>24355</v>
      </c>
      <c r="N72" s="30">
        <v>-1.3065999992249999E-2</v>
      </c>
      <c r="O72">
        <f t="shared" ca="1" si="7"/>
        <v>-8.6927764777734937E-3</v>
      </c>
      <c r="Q72" s="2">
        <f t="shared" si="8"/>
        <v>37303.00243</v>
      </c>
    </row>
    <row r="73" spans="1:32" x14ac:dyDescent="0.2">
      <c r="A73" s="41" t="s">
        <v>76</v>
      </c>
      <c r="B73" s="42" t="s">
        <v>77</v>
      </c>
      <c r="C73" s="43">
        <v>52709.01784</v>
      </c>
      <c r="D73" s="38">
        <v>6.0000000000000002E-5</v>
      </c>
      <c r="E73" s="35">
        <f t="shared" si="5"/>
        <v>24638.495043292904</v>
      </c>
      <c r="F73">
        <f t="shared" si="6"/>
        <v>24638.5</v>
      </c>
      <c r="G73">
        <f t="shared" ref="G73:G101" si="10">+C73-(C$7+F73*C$8)</f>
        <v>-6.7752000031759962E-3</v>
      </c>
      <c r="L73">
        <f>G73</f>
        <v>-6.7752000031759962E-3</v>
      </c>
      <c r="O73">
        <f t="shared" ca="1" si="7"/>
        <v>-8.8237475085366744E-3</v>
      </c>
      <c r="Q73" s="2">
        <f t="shared" si="8"/>
        <v>37690.51784</v>
      </c>
    </row>
    <row r="74" spans="1:32" x14ac:dyDescent="0.2">
      <c r="A74" s="44" t="s">
        <v>79</v>
      </c>
      <c r="B74" s="37" t="s">
        <v>73</v>
      </c>
      <c r="C74" s="36">
        <v>52723.366999999998</v>
      </c>
      <c r="D74" s="36">
        <v>6.0000000000000001E-3</v>
      </c>
      <c r="E74" s="35">
        <f t="shared" si="5"/>
        <v>24648.992826850612</v>
      </c>
      <c r="F74">
        <f t="shared" si="6"/>
        <v>24649</v>
      </c>
      <c r="G74">
        <f t="shared" si="10"/>
        <v>-9.8048000072594732E-3</v>
      </c>
      <c r="L74">
        <f>G74</f>
        <v>-9.8048000072594732E-3</v>
      </c>
      <c r="O74">
        <f t="shared" ca="1" si="7"/>
        <v>-8.8285982874538281E-3</v>
      </c>
      <c r="Q74" s="2">
        <f t="shared" si="8"/>
        <v>37704.866999999998</v>
      </c>
    </row>
    <row r="75" spans="1:32" x14ac:dyDescent="0.2">
      <c r="A75" s="45" t="s">
        <v>71</v>
      </c>
      <c r="B75" s="35"/>
      <c r="C75" s="36">
        <v>53048.682099999998</v>
      </c>
      <c r="D75" s="36">
        <v>1E-4</v>
      </c>
      <c r="E75" s="35">
        <f t="shared" si="5"/>
        <v>24886.991950691623</v>
      </c>
      <c r="F75">
        <f t="shared" si="6"/>
        <v>24887</v>
      </c>
      <c r="G75">
        <f t="shared" si="10"/>
        <v>-1.1002399995049927E-2</v>
      </c>
      <c r="M75">
        <f>G75</f>
        <v>-1.1002399995049927E-2</v>
      </c>
      <c r="O75">
        <f t="shared" ca="1" si="7"/>
        <v>-8.9385492762426716E-3</v>
      </c>
      <c r="Q75" s="2">
        <f t="shared" si="8"/>
        <v>38030.182099999998</v>
      </c>
    </row>
    <row r="76" spans="1:32" x14ac:dyDescent="0.2">
      <c r="A76" s="46" t="s">
        <v>87</v>
      </c>
      <c r="B76" s="42" t="s">
        <v>77</v>
      </c>
      <c r="C76" s="43">
        <v>53112.232000000004</v>
      </c>
      <c r="D76" s="43">
        <v>1E-3</v>
      </c>
      <c r="E76" s="35">
        <f t="shared" si="5"/>
        <v>24933.484783395001</v>
      </c>
      <c r="F76">
        <f t="shared" si="6"/>
        <v>24933.5</v>
      </c>
      <c r="G76">
        <f t="shared" si="10"/>
        <v>-2.0799199992325157E-2</v>
      </c>
      <c r="L76">
        <f>G76</f>
        <v>-2.0799199992325157E-2</v>
      </c>
      <c r="O76">
        <f t="shared" ca="1" si="7"/>
        <v>-8.960031297161497E-3</v>
      </c>
      <c r="Q76" s="2">
        <f t="shared" si="8"/>
        <v>38093.732000000004</v>
      </c>
    </row>
    <row r="77" spans="1:32" x14ac:dyDescent="0.2">
      <c r="A77" s="46" t="s">
        <v>87</v>
      </c>
      <c r="B77" s="42" t="s">
        <v>73</v>
      </c>
      <c r="C77" s="43">
        <v>53112.927000000003</v>
      </c>
      <c r="D77" s="43">
        <v>2E-3</v>
      </c>
      <c r="E77" s="35">
        <f t="shared" si="5"/>
        <v>24933.993242396969</v>
      </c>
      <c r="F77">
        <f t="shared" si="6"/>
        <v>24934</v>
      </c>
      <c r="G77">
        <f t="shared" si="10"/>
        <v>-9.2367999968701042E-3</v>
      </c>
      <c r="L77">
        <f>G77</f>
        <v>-9.2367999968701042E-3</v>
      </c>
      <c r="O77">
        <f t="shared" ca="1" si="7"/>
        <v>-8.9602622866337446E-3</v>
      </c>
      <c r="Q77" s="2">
        <f t="shared" si="8"/>
        <v>38094.427000000003</v>
      </c>
    </row>
    <row r="78" spans="1:32" x14ac:dyDescent="0.2">
      <c r="A78" s="47" t="s">
        <v>80</v>
      </c>
      <c r="B78" s="48"/>
      <c r="C78" s="39">
        <v>53670.608699999997</v>
      </c>
      <c r="D78" s="39">
        <v>1.1000000000000001E-3</v>
      </c>
      <c r="E78" s="35">
        <f t="shared" si="5"/>
        <v>25341.990768432988</v>
      </c>
      <c r="F78">
        <f t="shared" si="6"/>
        <v>25342</v>
      </c>
      <c r="G78">
        <f t="shared" si="10"/>
        <v>-1.2618399996426888E-2</v>
      </c>
      <c r="L78">
        <f>G78</f>
        <v>-1.2618399996426888E-2</v>
      </c>
      <c r="O78">
        <f t="shared" ca="1" si="7"/>
        <v>-9.1487496959860443E-3</v>
      </c>
      <c r="Q78" s="2">
        <f t="shared" si="8"/>
        <v>38652.108699999997</v>
      </c>
    </row>
    <row r="79" spans="1:32" x14ac:dyDescent="0.2">
      <c r="A79" s="47" t="s">
        <v>80</v>
      </c>
      <c r="B79" s="48"/>
      <c r="C79" s="39">
        <v>53766.290500000003</v>
      </c>
      <c r="D79" s="39">
        <v>2.0000000000000001E-4</v>
      </c>
      <c r="E79" s="35">
        <f t="shared" si="5"/>
        <v>25411.991160568279</v>
      </c>
      <c r="F79">
        <f t="shared" si="6"/>
        <v>25412</v>
      </c>
      <c r="G79">
        <f t="shared" si="10"/>
        <v>-1.2082399989594705E-2</v>
      </c>
      <c r="L79">
        <f>G79</f>
        <v>-1.2082399989594705E-2</v>
      </c>
      <c r="O79">
        <f t="shared" ca="1" si="7"/>
        <v>-9.181088222100408E-3</v>
      </c>
      <c r="Q79" s="2">
        <f t="shared" si="8"/>
        <v>38747.790500000003</v>
      </c>
    </row>
    <row r="80" spans="1:32" x14ac:dyDescent="0.2">
      <c r="A80" s="39" t="s">
        <v>92</v>
      </c>
      <c r="B80" s="40" t="s">
        <v>90</v>
      </c>
      <c r="C80" s="39">
        <v>54474.332069999997</v>
      </c>
      <c r="D80" s="39" t="s">
        <v>73</v>
      </c>
      <c r="E80" s="35">
        <f t="shared" si="5"/>
        <v>25929.991318885586</v>
      </c>
      <c r="F80">
        <f t="shared" si="6"/>
        <v>25930</v>
      </c>
      <c r="G80">
        <f t="shared" si="10"/>
        <v>-1.1866000008012634E-2</v>
      </c>
      <c r="N80">
        <f>G80</f>
        <v>-1.1866000008012634E-2</v>
      </c>
      <c r="O80">
        <f t="shared" ca="1" si="7"/>
        <v>-9.4203933153467131E-3</v>
      </c>
      <c r="Q80" s="2">
        <f t="shared" si="8"/>
        <v>39455.832069999997</v>
      </c>
    </row>
    <row r="81" spans="1:17" x14ac:dyDescent="0.2">
      <c r="A81" s="47" t="s">
        <v>100</v>
      </c>
      <c r="B81" s="40" t="s">
        <v>73</v>
      </c>
      <c r="C81" s="39">
        <v>54516.703999999998</v>
      </c>
      <c r="D81" s="39">
        <v>2.0000000000000001E-4</v>
      </c>
      <c r="E81" s="35">
        <f t="shared" si="5"/>
        <v>25960.990440092846</v>
      </c>
      <c r="F81">
        <f t="shared" si="6"/>
        <v>25961</v>
      </c>
      <c r="G81">
        <f t="shared" si="10"/>
        <v>-1.3067200008663349E-2</v>
      </c>
      <c r="N81">
        <f>G81</f>
        <v>-1.3067200008663349E-2</v>
      </c>
      <c r="O81">
        <f t="shared" ca="1" si="7"/>
        <v>-9.4347146626259301E-3</v>
      </c>
      <c r="Q81" s="2">
        <f t="shared" si="8"/>
        <v>39498.203999999998</v>
      </c>
    </row>
    <row r="82" spans="1:17" x14ac:dyDescent="0.2">
      <c r="A82" s="47" t="s">
        <v>103</v>
      </c>
      <c r="B82" s="40" t="s">
        <v>73</v>
      </c>
      <c r="C82" s="39">
        <v>54792.819000000003</v>
      </c>
      <c r="D82" s="39">
        <v>1E-4</v>
      </c>
      <c r="E82" s="35">
        <f t="shared" si="5"/>
        <v>26162.994983009423</v>
      </c>
      <c r="F82">
        <f t="shared" si="6"/>
        <v>26163</v>
      </c>
      <c r="G82">
        <f t="shared" si="10"/>
        <v>-6.8575999903259799E-3</v>
      </c>
      <c r="N82">
        <f>G82</f>
        <v>-6.8575999903259799E-3</v>
      </c>
      <c r="O82">
        <f t="shared" ca="1" si="7"/>
        <v>-9.5280344094130984E-3</v>
      </c>
      <c r="Q82" s="2">
        <f t="shared" si="8"/>
        <v>39774.319000000003</v>
      </c>
    </row>
    <row r="83" spans="1:17" x14ac:dyDescent="0.2">
      <c r="A83" s="49" t="s">
        <v>97</v>
      </c>
      <c r="B83" s="50" t="s">
        <v>77</v>
      </c>
      <c r="C83" s="49">
        <v>54830.416700000002</v>
      </c>
      <c r="D83" s="49">
        <v>2.3999999999999998E-3</v>
      </c>
      <c r="E83" s="35">
        <f t="shared" si="5"/>
        <v>26190.501298143387</v>
      </c>
      <c r="F83">
        <f t="shared" si="6"/>
        <v>26190.5</v>
      </c>
      <c r="G83">
        <f t="shared" si="10"/>
        <v>1.7744000069797039E-3</v>
      </c>
      <c r="L83">
        <f>G83</f>
        <v>1.7744000069797039E-3</v>
      </c>
      <c r="O83">
        <f t="shared" ca="1" si="7"/>
        <v>-9.5407388303865998E-3</v>
      </c>
      <c r="Q83" s="2">
        <f t="shared" si="8"/>
        <v>39811.916700000002</v>
      </c>
    </row>
    <row r="84" spans="1:17" x14ac:dyDescent="0.2">
      <c r="A84" s="39" t="s">
        <v>88</v>
      </c>
      <c r="B84" s="40" t="s">
        <v>73</v>
      </c>
      <c r="C84" s="39">
        <v>54881.6613</v>
      </c>
      <c r="D84" s="39">
        <v>5.9999999999999995E-4</v>
      </c>
      <c r="E84" s="35">
        <f t="shared" si="5"/>
        <v>26227.991626448416</v>
      </c>
      <c r="F84">
        <f t="shared" si="6"/>
        <v>26228</v>
      </c>
      <c r="G84">
        <f t="shared" si="10"/>
        <v>-1.1445599993749056E-2</v>
      </c>
      <c r="L84">
        <f>G84</f>
        <v>-1.1445599993749056E-2</v>
      </c>
      <c r="O84">
        <f t="shared" ca="1" si="7"/>
        <v>-9.5580630408050107E-3</v>
      </c>
      <c r="Q84" s="2">
        <f t="shared" si="8"/>
        <v>39863.1613</v>
      </c>
    </row>
    <row r="85" spans="1:17" x14ac:dyDescent="0.2">
      <c r="A85" s="47" t="s">
        <v>104</v>
      </c>
      <c r="B85" s="40" t="s">
        <v>73</v>
      </c>
      <c r="C85" s="39">
        <v>55146.839399999997</v>
      </c>
      <c r="D85" s="39">
        <v>2.0000000000000001E-4</v>
      </c>
      <c r="E85" s="35">
        <f t="shared" ref="E85:E101" si="11">+(C85-C$7)/C$8</f>
        <v>26421.99478050373</v>
      </c>
      <c r="F85">
        <f t="shared" ref="F85:F101" si="12">ROUND(2*E85,0)/2</f>
        <v>26422</v>
      </c>
      <c r="G85">
        <f t="shared" si="10"/>
        <v>-7.1344000025419518E-3</v>
      </c>
      <c r="N85">
        <f>G85</f>
        <v>-7.1344000025419518E-3</v>
      </c>
      <c r="O85">
        <f t="shared" ref="O85:O101" ca="1" si="13">+C$11+C$12*F85</f>
        <v>-9.6476869560362492E-3</v>
      </c>
      <c r="Q85" s="2">
        <f t="shared" ref="Q85:Q101" si="14">+C85-15018.5</f>
        <v>40128.339399999997</v>
      </c>
    </row>
    <row r="86" spans="1:17" x14ac:dyDescent="0.2">
      <c r="A86" s="47" t="s">
        <v>101</v>
      </c>
      <c r="B86" s="40" t="s">
        <v>73</v>
      </c>
      <c r="C86" s="39">
        <v>55261.659200000002</v>
      </c>
      <c r="D86" s="39">
        <v>1E-4</v>
      </c>
      <c r="E86" s="35">
        <f t="shared" si="11"/>
        <v>26505.996450883013</v>
      </c>
      <c r="F86">
        <f t="shared" si="12"/>
        <v>26506</v>
      </c>
      <c r="G86">
        <f t="shared" si="10"/>
        <v>-4.8511999993934296E-3</v>
      </c>
      <c r="N86">
        <f>G86</f>
        <v>-4.8511999993934296E-3</v>
      </c>
      <c r="O86">
        <f t="shared" ca="1" si="13"/>
        <v>-9.6864931873734891E-3</v>
      </c>
      <c r="Q86" s="2">
        <f t="shared" si="14"/>
        <v>40243.159200000002</v>
      </c>
    </row>
    <row r="87" spans="1:17" x14ac:dyDescent="0.2">
      <c r="A87" s="51" t="s">
        <v>96</v>
      </c>
      <c r="B87" s="48" t="s">
        <v>73</v>
      </c>
      <c r="C87" s="52">
        <v>55261.659399999997</v>
      </c>
      <c r="D87" s="52">
        <v>1E-4</v>
      </c>
      <c r="E87" s="35">
        <f t="shared" si="11"/>
        <v>26505.996597202145</v>
      </c>
      <c r="F87">
        <f t="shared" si="12"/>
        <v>26506</v>
      </c>
      <c r="G87">
        <f t="shared" si="10"/>
        <v>-4.6512000044458546E-3</v>
      </c>
      <c r="L87">
        <f>G87</f>
        <v>-4.6512000044458546E-3</v>
      </c>
      <c r="O87">
        <f t="shared" ca="1" si="13"/>
        <v>-9.6864931873734891E-3</v>
      </c>
      <c r="Q87" s="2">
        <f t="shared" si="14"/>
        <v>40243.159399999997</v>
      </c>
    </row>
    <row r="88" spans="1:17" x14ac:dyDescent="0.2">
      <c r="A88" s="39" t="s">
        <v>105</v>
      </c>
      <c r="B88" s="40" t="s">
        <v>77</v>
      </c>
      <c r="C88" s="39">
        <v>55559.633600000001</v>
      </c>
      <c r="D88" s="39">
        <v>4.0000000000000002E-4</v>
      </c>
      <c r="E88" s="35">
        <f t="shared" si="11"/>
        <v>26723.993236544196</v>
      </c>
      <c r="F88">
        <f t="shared" si="12"/>
        <v>26724</v>
      </c>
      <c r="G88">
        <f t="shared" si="10"/>
        <v>-9.2447999923024327E-3</v>
      </c>
      <c r="N88">
        <f>G88</f>
        <v>-9.2447999923024327E-3</v>
      </c>
      <c r="O88">
        <f t="shared" ca="1" si="13"/>
        <v>-9.7872045972725134E-3</v>
      </c>
      <c r="Q88" s="2">
        <f t="shared" si="14"/>
        <v>40541.133600000001</v>
      </c>
    </row>
    <row r="89" spans="1:17" x14ac:dyDescent="0.2">
      <c r="A89" s="39" t="s">
        <v>105</v>
      </c>
      <c r="B89" s="40" t="s">
        <v>77</v>
      </c>
      <c r="C89" s="39">
        <v>55574.667399999998</v>
      </c>
      <c r="D89" s="39">
        <v>2.0000000000000001E-4</v>
      </c>
      <c r="E89" s="35">
        <f t="shared" si="11"/>
        <v>26734.991899772565</v>
      </c>
      <c r="F89">
        <f t="shared" si="12"/>
        <v>26735</v>
      </c>
      <c r="G89">
        <f t="shared" si="10"/>
        <v>-1.1072000001149718E-2</v>
      </c>
      <c r="N89">
        <f>G89</f>
        <v>-1.1072000001149718E-2</v>
      </c>
      <c r="O89">
        <f t="shared" ca="1" si="13"/>
        <v>-9.7922863656619112E-3</v>
      </c>
      <c r="Q89" s="2">
        <f t="shared" si="14"/>
        <v>40556.167399999998</v>
      </c>
    </row>
    <row r="90" spans="1:17" x14ac:dyDescent="0.2">
      <c r="A90" s="39" t="s">
        <v>105</v>
      </c>
      <c r="B90" s="40" t="s">
        <v>77</v>
      </c>
      <c r="C90" s="39">
        <v>55585.6037</v>
      </c>
      <c r="D90" s="39">
        <v>2.9999999999999997E-4</v>
      </c>
      <c r="E90" s="35">
        <f t="shared" si="11"/>
        <v>26742.992849676404</v>
      </c>
      <c r="F90">
        <f t="shared" si="12"/>
        <v>26743</v>
      </c>
      <c r="G90">
        <f t="shared" si="10"/>
        <v>-9.7735999952419661E-3</v>
      </c>
      <c r="N90">
        <f>G90</f>
        <v>-9.7735999952419661E-3</v>
      </c>
      <c r="O90">
        <f t="shared" ca="1" si="13"/>
        <v>-9.795982197217841E-3</v>
      </c>
      <c r="Q90" s="2">
        <f t="shared" si="14"/>
        <v>40567.1037</v>
      </c>
    </row>
    <row r="91" spans="1:17" x14ac:dyDescent="0.2">
      <c r="A91" s="49" t="s">
        <v>98</v>
      </c>
      <c r="B91" s="50" t="s">
        <v>73</v>
      </c>
      <c r="C91" s="49">
        <v>55600.637900000002</v>
      </c>
      <c r="D91" s="49">
        <v>4.0000000000000002E-4</v>
      </c>
      <c r="E91" s="35">
        <f t="shared" si="11"/>
        <v>26753.991805543035</v>
      </c>
      <c r="F91">
        <f t="shared" si="12"/>
        <v>26754</v>
      </c>
      <c r="G91">
        <f t="shared" si="10"/>
        <v>-1.1200799999642186E-2</v>
      </c>
      <c r="L91">
        <f>G91</f>
        <v>-1.1200799999642186E-2</v>
      </c>
      <c r="O91">
        <f t="shared" ca="1" si="13"/>
        <v>-9.8010639656072387E-3</v>
      </c>
      <c r="Q91" s="2">
        <f t="shared" si="14"/>
        <v>40582.137900000002</v>
      </c>
    </row>
    <row r="92" spans="1:17" x14ac:dyDescent="0.2">
      <c r="A92" s="39" t="s">
        <v>105</v>
      </c>
      <c r="B92" s="40" t="s">
        <v>77</v>
      </c>
      <c r="C92" s="39">
        <v>55611.574500000002</v>
      </c>
      <c r="D92" s="39">
        <v>2.9999999999999997E-4</v>
      </c>
      <c r="E92" s="35">
        <f t="shared" si="11"/>
        <v>26761.992974925583</v>
      </c>
      <c r="F92">
        <f t="shared" si="12"/>
        <v>26762</v>
      </c>
      <c r="G92">
        <f t="shared" si="10"/>
        <v>-9.6023999940371141E-3</v>
      </c>
      <c r="N92">
        <f>G92</f>
        <v>-9.6023999940371141E-3</v>
      </c>
      <c r="O92">
        <f t="shared" ca="1" si="13"/>
        <v>-9.8047597971631685E-3</v>
      </c>
      <c r="Q92" s="2">
        <f t="shared" si="14"/>
        <v>40593.074500000002</v>
      </c>
    </row>
    <row r="93" spans="1:17" x14ac:dyDescent="0.2">
      <c r="A93" s="47" t="s">
        <v>102</v>
      </c>
      <c r="B93" s="40" t="s">
        <v>73</v>
      </c>
      <c r="C93" s="39">
        <v>55854.886599999998</v>
      </c>
      <c r="D93" s="39">
        <v>4.0000000000000002E-4</v>
      </c>
      <c r="E93" s="35">
        <f t="shared" si="11"/>
        <v>26939.999057704754</v>
      </c>
      <c r="F93">
        <f t="shared" si="12"/>
        <v>26940</v>
      </c>
      <c r="G93">
        <f t="shared" si="10"/>
        <v>-1.2879999994765967E-3</v>
      </c>
      <c r="N93">
        <f>G93</f>
        <v>-1.2879999994765967E-3</v>
      </c>
      <c r="O93">
        <f t="shared" ca="1" si="13"/>
        <v>-9.8869920492825544E-3</v>
      </c>
      <c r="Q93" s="2">
        <f t="shared" si="14"/>
        <v>40836.386599999998</v>
      </c>
    </row>
    <row r="94" spans="1:17" x14ac:dyDescent="0.2">
      <c r="A94" s="44" t="s">
        <v>106</v>
      </c>
      <c r="B94" s="37" t="s">
        <v>73</v>
      </c>
      <c r="C94" s="36">
        <v>55854.886599999998</v>
      </c>
      <c r="D94" s="36">
        <v>4.0000000000000002E-4</v>
      </c>
      <c r="E94" s="35">
        <f t="shared" si="11"/>
        <v>26939.999057704754</v>
      </c>
      <c r="F94">
        <f t="shared" si="12"/>
        <v>26940</v>
      </c>
      <c r="G94">
        <f t="shared" si="10"/>
        <v>-1.2879999994765967E-3</v>
      </c>
      <c r="N94">
        <f>G94</f>
        <v>-1.2879999994765967E-3</v>
      </c>
      <c r="O94">
        <f t="shared" ca="1" si="13"/>
        <v>-9.8869920492825544E-3</v>
      </c>
      <c r="Q94" s="2">
        <f t="shared" si="14"/>
        <v>40836.386599999998</v>
      </c>
    </row>
    <row r="95" spans="1:17" x14ac:dyDescent="0.2">
      <c r="A95" s="49" t="s">
        <v>99</v>
      </c>
      <c r="B95" s="50" t="s">
        <v>73</v>
      </c>
      <c r="C95" s="49">
        <v>55895.891199999998</v>
      </c>
      <c r="D95" s="49">
        <v>2.0000000000000001E-4</v>
      </c>
      <c r="E95" s="35">
        <f t="shared" si="11"/>
        <v>26969.997846182298</v>
      </c>
      <c r="F95">
        <f t="shared" si="12"/>
        <v>26970</v>
      </c>
      <c r="G95">
        <f t="shared" si="10"/>
        <v>-2.9440000071190298E-3</v>
      </c>
      <c r="L95">
        <f>G95</f>
        <v>-2.9440000071190298E-3</v>
      </c>
      <c r="O95">
        <f t="shared" ca="1" si="13"/>
        <v>-9.9008514176172832E-3</v>
      </c>
      <c r="Q95" s="2">
        <f t="shared" si="14"/>
        <v>40877.391199999998</v>
      </c>
    </row>
    <row r="96" spans="1:17" x14ac:dyDescent="0.2">
      <c r="A96" s="44" t="s">
        <v>107</v>
      </c>
      <c r="B96" s="37" t="s">
        <v>73</v>
      </c>
      <c r="C96" s="36">
        <v>55965.599600000001</v>
      </c>
      <c r="D96" s="36">
        <v>2.9999999999999997E-4</v>
      </c>
      <c r="E96" s="35">
        <f t="shared" si="11"/>
        <v>27020.99621091962</v>
      </c>
      <c r="F96">
        <f t="shared" si="12"/>
        <v>27021</v>
      </c>
      <c r="G96">
        <f t="shared" si="10"/>
        <v>-5.1792000012937933E-3</v>
      </c>
      <c r="N96">
        <f>G96</f>
        <v>-5.1792000012937933E-3</v>
      </c>
      <c r="O96">
        <f t="shared" ca="1" si="13"/>
        <v>-9.9244123437863194E-3</v>
      </c>
      <c r="Q96" s="2">
        <f t="shared" si="14"/>
        <v>40947.099600000001</v>
      </c>
    </row>
    <row r="97" spans="1:17" x14ac:dyDescent="0.2">
      <c r="A97" s="44" t="s">
        <v>108</v>
      </c>
      <c r="B97" s="37" t="s">
        <v>73</v>
      </c>
      <c r="C97" s="36">
        <v>56610.764300000003</v>
      </c>
      <c r="D97" s="36">
        <v>5.0000000000000001E-4</v>
      </c>
      <c r="E97" s="35">
        <f t="shared" si="11"/>
        <v>27492.99592237829</v>
      </c>
      <c r="F97">
        <f t="shared" si="12"/>
        <v>27493</v>
      </c>
      <c r="G97">
        <f t="shared" si="10"/>
        <v>-5.5735999994794838E-3</v>
      </c>
      <c r="L97">
        <f>G97</f>
        <v>-5.5735999994794838E-3</v>
      </c>
      <c r="O97">
        <f t="shared" ca="1" si="13"/>
        <v>-1.014246640558604E-2</v>
      </c>
      <c r="Q97" s="2">
        <f t="shared" si="14"/>
        <v>41592.264300000003</v>
      </c>
    </row>
    <row r="98" spans="1:17" x14ac:dyDescent="0.2">
      <c r="A98" s="44" t="s">
        <v>108</v>
      </c>
      <c r="B98" s="37" t="s">
        <v>73</v>
      </c>
      <c r="C98" s="36">
        <v>56610.7644</v>
      </c>
      <c r="D98" s="36">
        <v>2.0000000000000001E-4</v>
      </c>
      <c r="E98" s="35">
        <f t="shared" si="11"/>
        <v>27492.995995537851</v>
      </c>
      <c r="F98">
        <f t="shared" si="12"/>
        <v>27493</v>
      </c>
      <c r="G98">
        <f t="shared" si="10"/>
        <v>-5.4736000020056963E-3</v>
      </c>
      <c r="L98">
        <f>G98</f>
        <v>-5.4736000020056963E-3</v>
      </c>
      <c r="O98">
        <f t="shared" ca="1" si="13"/>
        <v>-1.014246640558604E-2</v>
      </c>
      <c r="Q98" s="2">
        <f t="shared" si="14"/>
        <v>41592.2644</v>
      </c>
    </row>
    <row r="99" spans="1:17" x14ac:dyDescent="0.2">
      <c r="A99" s="53" t="s">
        <v>109</v>
      </c>
      <c r="B99" s="54"/>
      <c r="C99" s="39">
        <v>56662.705000000002</v>
      </c>
      <c r="D99" s="39">
        <v>2E-3</v>
      </c>
      <c r="E99" s="35">
        <f t="shared" si="11"/>
        <v>27530.995514440528</v>
      </c>
      <c r="F99">
        <f t="shared" si="12"/>
        <v>27531</v>
      </c>
      <c r="G99">
        <f t="shared" si="10"/>
        <v>-6.1312000034376979E-3</v>
      </c>
      <c r="M99">
        <f>G99</f>
        <v>-6.1312000034376979E-3</v>
      </c>
      <c r="O99">
        <f t="shared" ca="1" si="13"/>
        <v>-1.0160021605476695E-2</v>
      </c>
      <c r="Q99" s="2">
        <f t="shared" si="14"/>
        <v>41644.205000000002</v>
      </c>
    </row>
    <row r="100" spans="1:17" x14ac:dyDescent="0.2">
      <c r="A100" s="44" t="s">
        <v>108</v>
      </c>
      <c r="B100" s="37" t="s">
        <v>73</v>
      </c>
      <c r="C100" s="36">
        <v>56688.6777</v>
      </c>
      <c r="D100" s="36">
        <v>2.9999999999999997E-4</v>
      </c>
      <c r="E100" s="35">
        <f t="shared" si="11"/>
        <v>27549.997029721511</v>
      </c>
      <c r="F100">
        <f t="shared" si="12"/>
        <v>27550</v>
      </c>
      <c r="G100">
        <f t="shared" si="10"/>
        <v>-4.0599999920232221E-3</v>
      </c>
      <c r="L100">
        <f>G100</f>
        <v>-4.0599999920232221E-3</v>
      </c>
      <c r="O100">
        <f t="shared" ca="1" si="13"/>
        <v>-1.0168799205422022E-2</v>
      </c>
      <c r="Q100" s="2">
        <f t="shared" si="14"/>
        <v>41670.1777</v>
      </c>
    </row>
    <row r="101" spans="1:17" x14ac:dyDescent="0.2">
      <c r="A101" s="56" t="s">
        <v>110</v>
      </c>
      <c r="B101" s="55"/>
      <c r="C101" s="56">
        <v>57060.4712</v>
      </c>
      <c r="D101" s="56">
        <v>2.3999999999999998E-3</v>
      </c>
      <c r="E101" s="35">
        <f t="shared" si="11"/>
        <v>27821.999550507608</v>
      </c>
      <c r="F101">
        <f t="shared" si="12"/>
        <v>27822</v>
      </c>
      <c r="G101">
        <f t="shared" si="10"/>
        <v>-6.1439999262802303E-4</v>
      </c>
      <c r="L101">
        <f>G101</f>
        <v>-6.1439999262802303E-4</v>
      </c>
      <c r="O101">
        <f t="shared" ca="1" si="13"/>
        <v>-1.0294457478323554E-2</v>
      </c>
      <c r="Q101" s="2">
        <f t="shared" si="14"/>
        <v>42041.9712</v>
      </c>
    </row>
    <row r="102" spans="1:17" x14ac:dyDescent="0.2">
      <c r="A102" s="35"/>
      <c r="B102" s="35"/>
      <c r="C102" s="36"/>
      <c r="D102" s="36"/>
    </row>
    <row r="103" spans="1:17" x14ac:dyDescent="0.2">
      <c r="A103" s="35"/>
      <c r="B103" s="35"/>
      <c r="C103" s="36"/>
      <c r="D103" s="36"/>
    </row>
    <row r="104" spans="1:17" x14ac:dyDescent="0.2">
      <c r="A104" s="35"/>
      <c r="B104" s="35"/>
      <c r="C104" s="36"/>
      <c r="D104" s="36"/>
    </row>
    <row r="105" spans="1:17" x14ac:dyDescent="0.2">
      <c r="A105" s="35"/>
      <c r="B105" s="35"/>
      <c r="C105" s="36"/>
      <c r="D105" s="36"/>
    </row>
    <row r="106" spans="1:17" x14ac:dyDescent="0.2">
      <c r="A106" s="35"/>
      <c r="B106" s="35"/>
      <c r="C106" s="36"/>
      <c r="D106" s="36"/>
    </row>
    <row r="107" spans="1:17" x14ac:dyDescent="0.2">
      <c r="A107" s="35"/>
      <c r="B107" s="35"/>
      <c r="C107" s="36"/>
      <c r="D107" s="36"/>
    </row>
    <row r="108" spans="1:17" x14ac:dyDescent="0.2">
      <c r="A108" s="35"/>
      <c r="B108" s="35"/>
      <c r="C108" s="36"/>
      <c r="D108" s="36"/>
    </row>
    <row r="109" spans="1:17" x14ac:dyDescent="0.2">
      <c r="A109" s="35"/>
      <c r="B109" s="35"/>
      <c r="C109" s="36"/>
      <c r="D109" s="36"/>
    </row>
    <row r="110" spans="1:17" x14ac:dyDescent="0.2">
      <c r="A110" s="35"/>
      <c r="B110" s="35"/>
      <c r="C110" s="36"/>
      <c r="D110" s="36"/>
    </row>
    <row r="111" spans="1:17" x14ac:dyDescent="0.2">
      <c r="A111" s="35"/>
      <c r="B111" s="35"/>
      <c r="C111" s="36"/>
      <c r="D111" s="36"/>
    </row>
    <row r="112" spans="1:17" x14ac:dyDescent="0.2">
      <c r="A112" s="35"/>
      <c r="B112" s="35"/>
      <c r="C112" s="36"/>
      <c r="D112" s="36"/>
    </row>
    <row r="113" spans="1:4" x14ac:dyDescent="0.2">
      <c r="A113" s="35"/>
      <c r="B113" s="35"/>
      <c r="C113" s="36"/>
      <c r="D113" s="36"/>
    </row>
    <row r="114" spans="1:4" x14ac:dyDescent="0.2">
      <c r="A114" s="35"/>
      <c r="B114" s="35"/>
      <c r="C114" s="36"/>
      <c r="D114" s="36"/>
    </row>
    <row r="115" spans="1:4" x14ac:dyDescent="0.2">
      <c r="A115" s="35"/>
      <c r="B115" s="35"/>
      <c r="C115" s="36"/>
      <c r="D115" s="36"/>
    </row>
    <row r="116" spans="1:4" x14ac:dyDescent="0.2">
      <c r="A116" s="35"/>
      <c r="B116" s="35"/>
      <c r="C116" s="36"/>
      <c r="D116" s="36"/>
    </row>
    <row r="117" spans="1:4" x14ac:dyDescent="0.2">
      <c r="A117" s="35"/>
      <c r="B117" s="35"/>
      <c r="C117" s="36"/>
      <c r="D117" s="36"/>
    </row>
    <row r="118" spans="1:4" x14ac:dyDescent="0.2">
      <c r="A118" s="35"/>
      <c r="B118" s="35"/>
      <c r="C118" s="36"/>
      <c r="D118" s="36"/>
    </row>
    <row r="119" spans="1:4" x14ac:dyDescent="0.2">
      <c r="A119" s="35"/>
      <c r="B119" s="35"/>
      <c r="C119" s="36"/>
      <c r="D119" s="36"/>
    </row>
    <row r="120" spans="1:4" x14ac:dyDescent="0.2">
      <c r="A120" s="35"/>
      <c r="B120" s="35"/>
      <c r="C120" s="36"/>
      <c r="D120" s="36"/>
    </row>
    <row r="121" spans="1:4" x14ac:dyDescent="0.2">
      <c r="A121" s="35"/>
      <c r="B121" s="35"/>
      <c r="C121" s="36"/>
      <c r="D121" s="36"/>
    </row>
    <row r="122" spans="1:4" x14ac:dyDescent="0.2">
      <c r="A122" s="35"/>
      <c r="B122" s="35"/>
      <c r="C122" s="36"/>
      <c r="D122" s="36"/>
    </row>
    <row r="123" spans="1:4" x14ac:dyDescent="0.2">
      <c r="A123" s="35"/>
      <c r="B123" s="35"/>
      <c r="C123" s="36"/>
      <c r="D123" s="36"/>
    </row>
    <row r="124" spans="1:4" x14ac:dyDescent="0.2">
      <c r="A124" s="35"/>
      <c r="B124" s="35"/>
      <c r="C124" s="36"/>
      <c r="D124" s="36"/>
    </row>
    <row r="125" spans="1:4" x14ac:dyDescent="0.2">
      <c r="A125" s="35"/>
      <c r="B125" s="35"/>
      <c r="C125" s="36"/>
      <c r="D125" s="36"/>
    </row>
    <row r="126" spans="1:4" x14ac:dyDescent="0.2">
      <c r="A126" s="35"/>
      <c r="B126" s="35"/>
      <c r="C126" s="36"/>
      <c r="D126" s="36"/>
    </row>
    <row r="127" spans="1:4" x14ac:dyDescent="0.2">
      <c r="A127" s="35"/>
      <c r="B127" s="35"/>
      <c r="C127" s="36"/>
      <c r="D127" s="36"/>
    </row>
    <row r="128" spans="1:4" x14ac:dyDescent="0.2">
      <c r="A128" s="35"/>
      <c r="B128" s="35"/>
      <c r="C128" s="36"/>
      <c r="D128" s="36"/>
    </row>
    <row r="129" spans="1:4" x14ac:dyDescent="0.2">
      <c r="A129" s="35"/>
      <c r="B129" s="35"/>
      <c r="C129" s="36"/>
      <c r="D129" s="36"/>
    </row>
    <row r="130" spans="1:4" x14ac:dyDescent="0.2">
      <c r="A130" s="35"/>
      <c r="B130" s="35"/>
      <c r="C130" s="36"/>
      <c r="D130" s="36"/>
    </row>
    <row r="131" spans="1:4" x14ac:dyDescent="0.2">
      <c r="A131" s="35"/>
      <c r="B131" s="35"/>
      <c r="C131" s="36"/>
      <c r="D131" s="36"/>
    </row>
    <row r="132" spans="1:4" x14ac:dyDescent="0.2">
      <c r="A132" s="35"/>
      <c r="B132" s="35"/>
      <c r="C132" s="36"/>
      <c r="D132" s="36"/>
    </row>
    <row r="133" spans="1:4" x14ac:dyDescent="0.2">
      <c r="A133" s="35"/>
      <c r="B133" s="35"/>
      <c r="C133" s="36"/>
      <c r="D133" s="36"/>
    </row>
    <row r="134" spans="1:4" x14ac:dyDescent="0.2">
      <c r="A134" s="35"/>
      <c r="B134" s="35"/>
      <c r="C134" s="36"/>
      <c r="D134" s="36"/>
    </row>
    <row r="135" spans="1:4" x14ac:dyDescent="0.2">
      <c r="A135" s="35"/>
      <c r="B135" s="35"/>
      <c r="C135" s="36"/>
      <c r="D135" s="36"/>
    </row>
    <row r="136" spans="1:4" x14ac:dyDescent="0.2">
      <c r="A136" s="35"/>
      <c r="B136" s="35"/>
      <c r="C136" s="36"/>
      <c r="D136" s="36"/>
    </row>
    <row r="137" spans="1:4" x14ac:dyDescent="0.2">
      <c r="A137" s="35"/>
      <c r="B137" s="35"/>
      <c r="C137" s="36"/>
      <c r="D137" s="36"/>
    </row>
    <row r="138" spans="1:4" x14ac:dyDescent="0.2">
      <c r="A138" s="35"/>
      <c r="B138" s="35"/>
      <c r="C138" s="36"/>
      <c r="D138" s="36"/>
    </row>
    <row r="139" spans="1:4" x14ac:dyDescent="0.2">
      <c r="A139" s="35"/>
      <c r="B139" s="35"/>
      <c r="C139" s="36"/>
      <c r="D139" s="36"/>
    </row>
    <row r="140" spans="1:4" x14ac:dyDescent="0.2">
      <c r="A140" s="35"/>
      <c r="B140" s="35"/>
      <c r="C140" s="36"/>
      <c r="D140" s="36"/>
    </row>
    <row r="141" spans="1:4" x14ac:dyDescent="0.2">
      <c r="A141" s="35"/>
      <c r="B141" s="35"/>
      <c r="C141" s="36"/>
      <c r="D141" s="36"/>
    </row>
    <row r="142" spans="1:4" x14ac:dyDescent="0.2">
      <c r="A142" s="35"/>
      <c r="B142" s="35"/>
      <c r="C142" s="36"/>
      <c r="D142" s="36"/>
    </row>
    <row r="143" spans="1:4" x14ac:dyDescent="0.2">
      <c r="A143" s="35"/>
      <c r="B143" s="35"/>
      <c r="C143" s="36"/>
      <c r="D143" s="36"/>
    </row>
    <row r="144" spans="1:4" x14ac:dyDescent="0.2">
      <c r="A144" s="35"/>
      <c r="B144" s="35"/>
      <c r="C144" s="36"/>
      <c r="D144" s="36"/>
    </row>
    <row r="145" spans="1:4" x14ac:dyDescent="0.2">
      <c r="A145" s="35"/>
      <c r="B145" s="35"/>
      <c r="C145" s="36"/>
      <c r="D145" s="36"/>
    </row>
    <row r="146" spans="1:4" x14ac:dyDescent="0.2">
      <c r="A146" s="35"/>
      <c r="B146" s="35"/>
      <c r="C146" s="36"/>
      <c r="D146" s="36"/>
    </row>
    <row r="147" spans="1:4" x14ac:dyDescent="0.2">
      <c r="A147" s="35"/>
      <c r="B147" s="35"/>
      <c r="C147" s="36"/>
      <c r="D147" s="36"/>
    </row>
    <row r="148" spans="1:4" x14ac:dyDescent="0.2">
      <c r="A148" s="35"/>
      <c r="B148" s="35"/>
      <c r="C148" s="36"/>
      <c r="D148" s="36"/>
    </row>
    <row r="149" spans="1:4" x14ac:dyDescent="0.2">
      <c r="A149" s="35"/>
      <c r="B149" s="35"/>
      <c r="C149" s="36"/>
      <c r="D149" s="36"/>
    </row>
    <row r="150" spans="1:4" x14ac:dyDescent="0.2">
      <c r="A150" s="35"/>
      <c r="B150" s="35"/>
      <c r="C150" s="36"/>
      <c r="D150" s="36"/>
    </row>
    <row r="151" spans="1:4" x14ac:dyDescent="0.2">
      <c r="A151" s="35"/>
      <c r="B151" s="35"/>
      <c r="C151" s="36"/>
      <c r="D151" s="36"/>
    </row>
    <row r="152" spans="1:4" x14ac:dyDescent="0.2">
      <c r="A152" s="35"/>
      <c r="B152" s="35"/>
      <c r="C152" s="36"/>
      <c r="D152" s="36"/>
    </row>
    <row r="153" spans="1:4" x14ac:dyDescent="0.2">
      <c r="A153" s="35"/>
      <c r="B153" s="35"/>
      <c r="C153" s="36"/>
      <c r="D153" s="36"/>
    </row>
    <row r="154" spans="1:4" x14ac:dyDescent="0.2">
      <c r="A154" s="35"/>
      <c r="B154" s="35"/>
      <c r="C154" s="36"/>
      <c r="D154" s="36"/>
    </row>
    <row r="155" spans="1:4" x14ac:dyDescent="0.2">
      <c r="A155" s="35"/>
      <c r="B155" s="35"/>
      <c r="C155" s="36"/>
      <c r="D155" s="36"/>
    </row>
    <row r="156" spans="1:4" x14ac:dyDescent="0.2">
      <c r="A156" s="35"/>
      <c r="B156" s="35"/>
      <c r="C156" s="36"/>
      <c r="D156" s="36"/>
    </row>
    <row r="157" spans="1:4" x14ac:dyDescent="0.2">
      <c r="A157" s="35"/>
      <c r="B157" s="35"/>
      <c r="C157" s="36"/>
      <c r="D157" s="36"/>
    </row>
    <row r="158" spans="1:4" x14ac:dyDescent="0.2">
      <c r="A158" s="35"/>
      <c r="B158" s="35"/>
      <c r="C158" s="36"/>
      <c r="D158" s="36"/>
    </row>
    <row r="159" spans="1:4" x14ac:dyDescent="0.2">
      <c r="A159" s="35"/>
      <c r="B159" s="35"/>
      <c r="C159" s="36"/>
      <c r="D159" s="36"/>
    </row>
    <row r="160" spans="1:4" x14ac:dyDescent="0.2">
      <c r="A160" s="35"/>
      <c r="B160" s="35"/>
      <c r="C160" s="36"/>
      <c r="D160" s="36"/>
    </row>
    <row r="161" spans="1:4" x14ac:dyDescent="0.2">
      <c r="A161" s="35"/>
      <c r="B161" s="35"/>
      <c r="C161" s="36"/>
      <c r="D161" s="36"/>
    </row>
    <row r="162" spans="1:4" x14ac:dyDescent="0.2">
      <c r="A162" s="35"/>
      <c r="B162" s="35"/>
      <c r="C162" s="36"/>
      <c r="D162" s="36"/>
    </row>
    <row r="163" spans="1:4" x14ac:dyDescent="0.2">
      <c r="A163" s="35"/>
      <c r="B163" s="35"/>
      <c r="C163" s="36"/>
      <c r="D163" s="36"/>
    </row>
    <row r="164" spans="1:4" x14ac:dyDescent="0.2">
      <c r="A164" s="35"/>
      <c r="B164" s="35"/>
      <c r="C164" s="36"/>
      <c r="D164" s="36"/>
    </row>
    <row r="165" spans="1:4" x14ac:dyDescent="0.2">
      <c r="A165" s="35"/>
      <c r="B165" s="35"/>
      <c r="C165" s="36"/>
      <c r="D165" s="36"/>
    </row>
    <row r="166" spans="1:4" x14ac:dyDescent="0.2">
      <c r="A166" s="35"/>
      <c r="B166" s="35"/>
      <c r="C166" s="36"/>
      <c r="D166" s="36"/>
    </row>
    <row r="167" spans="1:4" x14ac:dyDescent="0.2">
      <c r="A167" s="35"/>
      <c r="B167" s="35"/>
      <c r="C167" s="36"/>
      <c r="D167" s="36"/>
    </row>
    <row r="168" spans="1:4" x14ac:dyDescent="0.2">
      <c r="A168" s="35"/>
      <c r="B168" s="35"/>
      <c r="C168" s="36"/>
      <c r="D168" s="36"/>
    </row>
    <row r="169" spans="1:4" x14ac:dyDescent="0.2">
      <c r="A169" s="35"/>
      <c r="B169" s="35"/>
      <c r="C169" s="36"/>
      <c r="D169" s="36"/>
    </row>
    <row r="170" spans="1:4" x14ac:dyDescent="0.2">
      <c r="A170" s="35"/>
      <c r="B170" s="35"/>
      <c r="C170" s="36"/>
      <c r="D170" s="36"/>
    </row>
    <row r="171" spans="1:4" x14ac:dyDescent="0.2">
      <c r="A171" s="35"/>
      <c r="B171" s="35"/>
      <c r="C171" s="36"/>
      <c r="D171" s="36"/>
    </row>
    <row r="172" spans="1:4" x14ac:dyDescent="0.2">
      <c r="A172" s="35"/>
      <c r="B172" s="35"/>
      <c r="C172" s="36"/>
      <c r="D172" s="36"/>
    </row>
    <row r="173" spans="1:4" x14ac:dyDescent="0.2">
      <c r="A173" s="35"/>
      <c r="B173" s="35"/>
      <c r="C173" s="36"/>
      <c r="D173" s="36"/>
    </row>
    <row r="174" spans="1:4" x14ac:dyDescent="0.2">
      <c r="A174" s="35"/>
      <c r="B174" s="35"/>
      <c r="C174" s="36"/>
      <c r="D174" s="36"/>
    </row>
    <row r="175" spans="1:4" x14ac:dyDescent="0.2">
      <c r="A175" s="35"/>
      <c r="B175" s="35"/>
      <c r="C175" s="36"/>
      <c r="D175" s="36"/>
    </row>
    <row r="176" spans="1:4" x14ac:dyDescent="0.2">
      <c r="A176" s="35"/>
      <c r="B176" s="35"/>
      <c r="C176" s="36"/>
      <c r="D176" s="36"/>
    </row>
    <row r="177" spans="1:4" x14ac:dyDescent="0.2">
      <c r="A177" s="35"/>
      <c r="B177" s="35"/>
      <c r="C177" s="36"/>
      <c r="D177" s="36"/>
    </row>
    <row r="178" spans="1:4" x14ac:dyDescent="0.2">
      <c r="A178" s="35"/>
      <c r="B178" s="35"/>
      <c r="C178" s="36"/>
      <c r="D178" s="36"/>
    </row>
    <row r="179" spans="1:4" x14ac:dyDescent="0.2">
      <c r="A179" s="35"/>
      <c r="B179" s="35"/>
      <c r="C179" s="36"/>
      <c r="D179" s="36"/>
    </row>
    <row r="180" spans="1:4" x14ac:dyDescent="0.2">
      <c r="A180" s="35"/>
      <c r="B180" s="35"/>
      <c r="C180" s="36"/>
      <c r="D180" s="36"/>
    </row>
    <row r="181" spans="1:4" x14ac:dyDescent="0.2">
      <c r="A181" s="35"/>
      <c r="B181" s="35"/>
      <c r="C181" s="36"/>
      <c r="D181" s="36"/>
    </row>
    <row r="182" spans="1:4" x14ac:dyDescent="0.2">
      <c r="A182" s="35"/>
      <c r="B182" s="35"/>
      <c r="C182" s="36"/>
      <c r="D182" s="36"/>
    </row>
    <row r="183" spans="1:4" x14ac:dyDescent="0.2">
      <c r="A183" s="35"/>
      <c r="B183" s="35"/>
      <c r="C183" s="36"/>
      <c r="D183" s="36"/>
    </row>
    <row r="184" spans="1:4" x14ac:dyDescent="0.2">
      <c r="A184" s="35"/>
      <c r="B184" s="35"/>
      <c r="C184" s="36"/>
      <c r="D184" s="36"/>
    </row>
    <row r="185" spans="1:4" x14ac:dyDescent="0.2">
      <c r="A185" s="35"/>
      <c r="B185" s="35"/>
      <c r="C185" s="36"/>
      <c r="D185" s="36"/>
    </row>
    <row r="186" spans="1:4" x14ac:dyDescent="0.2">
      <c r="A186" s="35"/>
      <c r="B186" s="35"/>
      <c r="C186" s="36"/>
      <c r="D186" s="36"/>
    </row>
    <row r="187" spans="1:4" x14ac:dyDescent="0.2">
      <c r="A187" s="35"/>
      <c r="B187" s="35"/>
      <c r="C187" s="36"/>
      <c r="D187" s="36"/>
    </row>
    <row r="188" spans="1:4" x14ac:dyDescent="0.2">
      <c r="A188" s="35"/>
      <c r="B188" s="35"/>
      <c r="C188" s="36"/>
      <c r="D188" s="36"/>
    </row>
    <row r="189" spans="1:4" x14ac:dyDescent="0.2">
      <c r="A189" s="35"/>
      <c r="B189" s="35"/>
      <c r="C189" s="36"/>
      <c r="D189" s="36"/>
    </row>
    <row r="190" spans="1:4" x14ac:dyDescent="0.2">
      <c r="A190" s="35"/>
      <c r="B190" s="35"/>
      <c r="C190" s="36"/>
      <c r="D190" s="36"/>
    </row>
    <row r="191" spans="1:4" x14ac:dyDescent="0.2">
      <c r="A191" s="35"/>
      <c r="B191" s="35"/>
      <c r="C191" s="36"/>
      <c r="D191" s="36"/>
    </row>
    <row r="192" spans="1:4" x14ac:dyDescent="0.2">
      <c r="A192" s="35"/>
      <c r="B192" s="35"/>
      <c r="C192" s="36"/>
      <c r="D192" s="36"/>
    </row>
    <row r="193" spans="1:4" x14ac:dyDescent="0.2">
      <c r="A193" s="35"/>
      <c r="B193" s="35"/>
      <c r="C193" s="36"/>
      <c r="D193" s="36"/>
    </row>
    <row r="194" spans="1:4" x14ac:dyDescent="0.2">
      <c r="A194" s="35"/>
      <c r="B194" s="35"/>
      <c r="C194" s="36"/>
      <c r="D194" s="36"/>
    </row>
    <row r="195" spans="1:4" x14ac:dyDescent="0.2">
      <c r="A195" s="35"/>
      <c r="B195" s="35"/>
      <c r="C195" s="36"/>
      <c r="D195" s="36"/>
    </row>
    <row r="196" spans="1:4" x14ac:dyDescent="0.2">
      <c r="A196" s="35"/>
      <c r="B196" s="35"/>
      <c r="C196" s="36"/>
      <c r="D196" s="36"/>
    </row>
    <row r="197" spans="1:4" x14ac:dyDescent="0.2">
      <c r="A197" s="35"/>
      <c r="B197" s="35"/>
      <c r="C197" s="36"/>
      <c r="D197" s="36"/>
    </row>
    <row r="198" spans="1:4" x14ac:dyDescent="0.2">
      <c r="A198" s="35"/>
      <c r="B198" s="35"/>
      <c r="C198" s="36"/>
      <c r="D198" s="36"/>
    </row>
    <row r="199" spans="1:4" x14ac:dyDescent="0.2">
      <c r="A199" s="35"/>
      <c r="B199" s="35"/>
      <c r="C199" s="36"/>
      <c r="D199" s="36"/>
    </row>
    <row r="200" spans="1:4" x14ac:dyDescent="0.2">
      <c r="A200" s="35"/>
      <c r="B200" s="35"/>
      <c r="C200" s="36"/>
      <c r="D200" s="36"/>
    </row>
    <row r="201" spans="1:4" x14ac:dyDescent="0.2">
      <c r="A201" s="35"/>
      <c r="B201" s="35"/>
      <c r="C201" s="36"/>
      <c r="D201" s="36"/>
    </row>
    <row r="202" spans="1:4" x14ac:dyDescent="0.2">
      <c r="A202" s="35"/>
      <c r="B202" s="35"/>
      <c r="C202" s="36"/>
      <c r="D202" s="36"/>
    </row>
    <row r="203" spans="1:4" x14ac:dyDescent="0.2">
      <c r="A203" s="35"/>
      <c r="B203" s="35"/>
      <c r="C203" s="36"/>
      <c r="D203" s="36"/>
    </row>
    <row r="204" spans="1:4" x14ac:dyDescent="0.2">
      <c r="A204" s="35"/>
      <c r="B204" s="35"/>
      <c r="C204" s="36"/>
      <c r="D204" s="36"/>
    </row>
    <row r="205" spans="1:4" x14ac:dyDescent="0.2">
      <c r="A205" s="35"/>
      <c r="B205" s="35"/>
      <c r="C205" s="36"/>
      <c r="D205" s="36"/>
    </row>
    <row r="206" spans="1:4" x14ac:dyDescent="0.2">
      <c r="A206" s="35"/>
      <c r="B206" s="35"/>
      <c r="C206" s="36"/>
      <c r="D206" s="36"/>
    </row>
    <row r="207" spans="1:4" x14ac:dyDescent="0.2">
      <c r="A207" s="35"/>
      <c r="B207" s="35"/>
      <c r="C207" s="36"/>
      <c r="D207" s="36"/>
    </row>
    <row r="208" spans="1:4" x14ac:dyDescent="0.2">
      <c r="A208" s="35"/>
      <c r="B208" s="35"/>
      <c r="C208" s="36"/>
      <c r="D208" s="36"/>
    </row>
    <row r="209" spans="1:4" x14ac:dyDescent="0.2">
      <c r="A209" s="35"/>
      <c r="B209" s="35"/>
      <c r="C209" s="36"/>
      <c r="D209" s="36"/>
    </row>
    <row r="210" spans="1:4" x14ac:dyDescent="0.2">
      <c r="A210" s="35"/>
      <c r="B210" s="35"/>
      <c r="C210" s="36"/>
      <c r="D210" s="36"/>
    </row>
    <row r="211" spans="1:4" x14ac:dyDescent="0.2">
      <c r="A211" s="35"/>
      <c r="B211" s="35"/>
      <c r="C211" s="36"/>
      <c r="D211" s="36"/>
    </row>
    <row r="212" spans="1:4" x14ac:dyDescent="0.2">
      <c r="A212" s="35"/>
      <c r="B212" s="35"/>
      <c r="C212" s="36"/>
      <c r="D212" s="36"/>
    </row>
    <row r="213" spans="1:4" x14ac:dyDescent="0.2">
      <c r="A213" s="35"/>
      <c r="B213" s="35"/>
      <c r="C213" s="36"/>
      <c r="D213" s="36"/>
    </row>
    <row r="214" spans="1:4" x14ac:dyDescent="0.2">
      <c r="A214" s="35"/>
      <c r="B214" s="35"/>
      <c r="C214" s="36"/>
      <c r="D214" s="36"/>
    </row>
    <row r="215" spans="1:4" x14ac:dyDescent="0.2">
      <c r="A215" s="35"/>
      <c r="B215" s="35"/>
      <c r="C215" s="36"/>
      <c r="D215" s="36"/>
    </row>
    <row r="216" spans="1:4" x14ac:dyDescent="0.2">
      <c r="A216" s="35"/>
      <c r="B216" s="35"/>
      <c r="C216" s="36"/>
      <c r="D216" s="36"/>
    </row>
    <row r="217" spans="1:4" x14ac:dyDescent="0.2">
      <c r="A217" s="35"/>
      <c r="B217" s="35"/>
      <c r="C217" s="36"/>
      <c r="D217" s="36"/>
    </row>
    <row r="218" spans="1:4" x14ac:dyDescent="0.2">
      <c r="A218" s="35"/>
      <c r="B218" s="35"/>
      <c r="C218" s="36"/>
      <c r="D218" s="36"/>
    </row>
    <row r="219" spans="1:4" x14ac:dyDescent="0.2">
      <c r="A219" s="35"/>
      <c r="B219" s="35"/>
      <c r="C219" s="36"/>
      <c r="D219" s="36"/>
    </row>
    <row r="220" spans="1:4" x14ac:dyDescent="0.2">
      <c r="A220" s="35"/>
      <c r="B220" s="35"/>
      <c r="C220" s="36"/>
      <c r="D220" s="36"/>
    </row>
    <row r="221" spans="1:4" x14ac:dyDescent="0.2">
      <c r="A221" s="35"/>
      <c r="B221" s="35"/>
      <c r="C221" s="36"/>
      <c r="D221" s="36"/>
    </row>
    <row r="222" spans="1:4" x14ac:dyDescent="0.2">
      <c r="A222" s="35"/>
      <c r="B222" s="35"/>
      <c r="C222" s="36"/>
      <c r="D222" s="36"/>
    </row>
    <row r="223" spans="1:4" x14ac:dyDescent="0.2">
      <c r="A223" s="35"/>
      <c r="B223" s="35"/>
      <c r="C223" s="36"/>
      <c r="D223" s="36"/>
    </row>
    <row r="224" spans="1:4" x14ac:dyDescent="0.2">
      <c r="A224" s="35"/>
      <c r="B224" s="35"/>
      <c r="C224" s="36"/>
      <c r="D224" s="36"/>
    </row>
    <row r="225" spans="1:4" x14ac:dyDescent="0.2">
      <c r="A225" s="35"/>
      <c r="B225" s="35"/>
      <c r="C225" s="36"/>
      <c r="D225" s="36"/>
    </row>
    <row r="226" spans="1:4" x14ac:dyDescent="0.2">
      <c r="A226" s="35"/>
      <c r="B226" s="35"/>
      <c r="C226" s="36"/>
      <c r="D226" s="36"/>
    </row>
    <row r="227" spans="1:4" x14ac:dyDescent="0.2">
      <c r="A227" s="35"/>
      <c r="B227" s="35"/>
      <c r="C227" s="36"/>
      <c r="D227" s="36"/>
    </row>
    <row r="228" spans="1:4" x14ac:dyDescent="0.2">
      <c r="A228" s="35"/>
      <c r="B228" s="35"/>
      <c r="C228" s="36"/>
      <c r="D228" s="36"/>
    </row>
    <row r="229" spans="1:4" x14ac:dyDescent="0.2">
      <c r="A229" s="35"/>
      <c r="B229" s="35"/>
      <c r="C229" s="36"/>
      <c r="D229" s="36"/>
    </row>
    <row r="230" spans="1:4" x14ac:dyDescent="0.2">
      <c r="A230" s="35"/>
      <c r="B230" s="35"/>
      <c r="C230" s="36"/>
      <c r="D230" s="36"/>
    </row>
    <row r="231" spans="1:4" x14ac:dyDescent="0.2">
      <c r="A231" s="35"/>
      <c r="B231" s="35"/>
      <c r="C231" s="36"/>
      <c r="D231" s="36"/>
    </row>
    <row r="232" spans="1:4" x14ac:dyDescent="0.2">
      <c r="A232" s="35"/>
      <c r="B232" s="35"/>
      <c r="C232" s="36"/>
      <c r="D232" s="36"/>
    </row>
    <row r="233" spans="1:4" x14ac:dyDescent="0.2">
      <c r="A233" s="35"/>
      <c r="B233" s="35"/>
      <c r="C233" s="36"/>
      <c r="D233" s="36"/>
    </row>
    <row r="234" spans="1:4" x14ac:dyDescent="0.2">
      <c r="A234" s="35"/>
      <c r="B234" s="35"/>
      <c r="C234" s="36"/>
      <c r="D234" s="36"/>
    </row>
    <row r="235" spans="1:4" x14ac:dyDescent="0.2">
      <c r="A235" s="35"/>
      <c r="B235" s="35"/>
      <c r="C235" s="36"/>
      <c r="D235" s="36"/>
    </row>
    <row r="236" spans="1:4" x14ac:dyDescent="0.2">
      <c r="A236" s="35"/>
      <c r="B236" s="35"/>
      <c r="C236" s="36"/>
      <c r="D236" s="36"/>
    </row>
    <row r="237" spans="1:4" x14ac:dyDescent="0.2">
      <c r="A237" s="35"/>
      <c r="B237" s="35"/>
      <c r="C237" s="36"/>
      <c r="D237" s="36"/>
    </row>
    <row r="238" spans="1:4" x14ac:dyDescent="0.2">
      <c r="A238" s="35"/>
      <c r="B238" s="35"/>
      <c r="C238" s="36"/>
      <c r="D238" s="36"/>
    </row>
    <row r="239" spans="1:4" x14ac:dyDescent="0.2">
      <c r="A239" s="35"/>
      <c r="B239" s="35"/>
      <c r="C239" s="36"/>
      <c r="D239" s="36"/>
    </row>
    <row r="240" spans="1:4" x14ac:dyDescent="0.2">
      <c r="A240" s="35"/>
      <c r="B240" s="35"/>
      <c r="C240" s="36"/>
      <c r="D240" s="36"/>
    </row>
    <row r="241" spans="1:4" x14ac:dyDescent="0.2">
      <c r="A241" s="35"/>
      <c r="B241" s="35"/>
      <c r="C241" s="36"/>
      <c r="D241" s="36"/>
    </row>
    <row r="242" spans="1:4" x14ac:dyDescent="0.2">
      <c r="A242" s="35"/>
      <c r="B242" s="35"/>
      <c r="C242" s="36"/>
      <c r="D242" s="36"/>
    </row>
    <row r="243" spans="1:4" x14ac:dyDescent="0.2">
      <c r="A243" s="35"/>
      <c r="B243" s="35"/>
      <c r="C243" s="36"/>
      <c r="D243" s="36"/>
    </row>
    <row r="244" spans="1:4" x14ac:dyDescent="0.2">
      <c r="A244" s="35"/>
      <c r="B244" s="35"/>
      <c r="C244" s="36"/>
      <c r="D244" s="36"/>
    </row>
    <row r="245" spans="1:4" x14ac:dyDescent="0.2">
      <c r="A245" s="35"/>
      <c r="B245" s="35"/>
      <c r="C245" s="36"/>
      <c r="D245" s="36"/>
    </row>
    <row r="246" spans="1:4" x14ac:dyDescent="0.2">
      <c r="A246" s="35"/>
      <c r="B246" s="35"/>
      <c r="C246" s="36"/>
      <c r="D246" s="36"/>
    </row>
    <row r="247" spans="1:4" x14ac:dyDescent="0.2">
      <c r="A247" s="35"/>
      <c r="B247" s="35"/>
      <c r="C247" s="36"/>
      <c r="D247" s="36"/>
    </row>
    <row r="248" spans="1:4" x14ac:dyDescent="0.2">
      <c r="A248" s="35"/>
      <c r="B248" s="35"/>
      <c r="C248" s="36"/>
      <c r="D248" s="36"/>
    </row>
    <row r="249" spans="1:4" x14ac:dyDescent="0.2">
      <c r="A249" s="35"/>
      <c r="B249" s="35"/>
      <c r="C249" s="36"/>
      <c r="D249" s="36"/>
    </row>
    <row r="250" spans="1:4" x14ac:dyDescent="0.2">
      <c r="A250" s="35"/>
      <c r="B250" s="35"/>
      <c r="C250" s="36"/>
      <c r="D250" s="36"/>
    </row>
    <row r="251" spans="1:4" x14ac:dyDescent="0.2">
      <c r="A251" s="35"/>
      <c r="B251" s="35"/>
      <c r="C251" s="36"/>
      <c r="D251" s="36"/>
    </row>
    <row r="252" spans="1:4" x14ac:dyDescent="0.2">
      <c r="A252" s="35"/>
      <c r="B252" s="35"/>
      <c r="C252" s="36"/>
      <c r="D252" s="36"/>
    </row>
    <row r="253" spans="1:4" x14ac:dyDescent="0.2">
      <c r="A253" s="35"/>
      <c r="B253" s="35"/>
      <c r="C253" s="36"/>
      <c r="D253" s="36"/>
    </row>
    <row r="254" spans="1:4" x14ac:dyDescent="0.2">
      <c r="A254" s="35"/>
      <c r="B254" s="35"/>
      <c r="C254" s="36"/>
      <c r="D254" s="36"/>
    </row>
    <row r="255" spans="1:4" x14ac:dyDescent="0.2">
      <c r="A255" s="35"/>
      <c r="B255" s="35"/>
      <c r="C255" s="36"/>
      <c r="D255" s="36"/>
    </row>
    <row r="256" spans="1:4" x14ac:dyDescent="0.2">
      <c r="A256" s="35"/>
      <c r="B256" s="35"/>
      <c r="C256" s="36"/>
      <c r="D256" s="36"/>
    </row>
    <row r="257" spans="1:4" x14ac:dyDescent="0.2">
      <c r="A257" s="35"/>
      <c r="B257" s="35"/>
      <c r="C257" s="36"/>
      <c r="D257" s="36"/>
    </row>
    <row r="258" spans="1:4" x14ac:dyDescent="0.2">
      <c r="A258" s="35"/>
      <c r="B258" s="35"/>
      <c r="C258" s="36"/>
      <c r="D258" s="36"/>
    </row>
    <row r="259" spans="1:4" x14ac:dyDescent="0.2">
      <c r="A259" s="35"/>
      <c r="B259" s="35"/>
      <c r="C259" s="36"/>
      <c r="D259" s="36"/>
    </row>
    <row r="260" spans="1:4" x14ac:dyDescent="0.2">
      <c r="A260" s="35"/>
      <c r="B260" s="35"/>
      <c r="C260" s="36"/>
      <c r="D260" s="36"/>
    </row>
    <row r="261" spans="1:4" x14ac:dyDescent="0.2">
      <c r="A261" s="35"/>
      <c r="B261" s="35"/>
      <c r="C261" s="36"/>
      <c r="D261" s="36"/>
    </row>
    <row r="262" spans="1:4" x14ac:dyDescent="0.2">
      <c r="A262" s="35"/>
      <c r="B262" s="35"/>
      <c r="C262" s="36"/>
      <c r="D262" s="36"/>
    </row>
    <row r="263" spans="1:4" x14ac:dyDescent="0.2">
      <c r="A263" s="35"/>
      <c r="B263" s="35"/>
      <c r="C263" s="36"/>
      <c r="D263" s="36"/>
    </row>
    <row r="264" spans="1:4" x14ac:dyDescent="0.2">
      <c r="C264" s="14"/>
      <c r="D264" s="14"/>
    </row>
    <row r="265" spans="1:4" x14ac:dyDescent="0.2">
      <c r="C265" s="14"/>
      <c r="D265" s="14"/>
    </row>
    <row r="266" spans="1:4" x14ac:dyDescent="0.2">
      <c r="C266" s="14"/>
      <c r="D266" s="14"/>
    </row>
    <row r="267" spans="1:4" x14ac:dyDescent="0.2">
      <c r="C267" s="14"/>
      <c r="D267" s="14"/>
    </row>
    <row r="268" spans="1:4" x14ac:dyDescent="0.2">
      <c r="C268" s="14"/>
      <c r="D268" s="14"/>
    </row>
    <row r="269" spans="1:4" x14ac:dyDescent="0.2">
      <c r="C269" s="14"/>
      <c r="D269" s="14"/>
    </row>
    <row r="270" spans="1:4" x14ac:dyDescent="0.2">
      <c r="C270" s="14"/>
      <c r="D270" s="14"/>
    </row>
    <row r="271" spans="1:4" x14ac:dyDescent="0.2">
      <c r="C271" s="14"/>
      <c r="D271" s="14"/>
    </row>
    <row r="272" spans="1:4" x14ac:dyDescent="0.2">
      <c r="C272" s="14"/>
      <c r="D272" s="14"/>
    </row>
    <row r="273" spans="3:4" x14ac:dyDescent="0.2">
      <c r="C273" s="14"/>
      <c r="D273" s="14"/>
    </row>
    <row r="274" spans="3:4" x14ac:dyDescent="0.2">
      <c r="C274" s="14"/>
      <c r="D274" s="14"/>
    </row>
    <row r="275" spans="3:4" x14ac:dyDescent="0.2">
      <c r="C275" s="14"/>
      <c r="D275" s="14"/>
    </row>
    <row r="276" spans="3:4" x14ac:dyDescent="0.2">
      <c r="C276" s="14"/>
      <c r="D276" s="14"/>
    </row>
    <row r="277" spans="3:4" x14ac:dyDescent="0.2">
      <c r="C277" s="14"/>
      <c r="D277" s="14"/>
    </row>
    <row r="278" spans="3:4" x14ac:dyDescent="0.2">
      <c r="C278" s="14"/>
      <c r="D278" s="14"/>
    </row>
    <row r="279" spans="3:4" x14ac:dyDescent="0.2">
      <c r="C279" s="14"/>
      <c r="D279" s="14"/>
    </row>
    <row r="280" spans="3:4" x14ac:dyDescent="0.2">
      <c r="C280" s="14"/>
      <c r="D280" s="14"/>
    </row>
    <row r="281" spans="3:4" x14ac:dyDescent="0.2">
      <c r="C281" s="14"/>
      <c r="D281" s="14"/>
    </row>
    <row r="282" spans="3:4" x14ac:dyDescent="0.2">
      <c r="C282" s="14"/>
      <c r="D282" s="14"/>
    </row>
    <row r="283" spans="3:4" x14ac:dyDescent="0.2">
      <c r="C283" s="14"/>
      <c r="D283" s="14"/>
    </row>
    <row r="284" spans="3:4" x14ac:dyDescent="0.2">
      <c r="C284" s="14"/>
      <c r="D284" s="14"/>
    </row>
    <row r="285" spans="3:4" x14ac:dyDescent="0.2">
      <c r="C285" s="14"/>
      <c r="D285" s="14"/>
    </row>
    <row r="286" spans="3:4" x14ac:dyDescent="0.2">
      <c r="C286" s="14"/>
      <c r="D286" s="14"/>
    </row>
    <row r="287" spans="3:4" x14ac:dyDescent="0.2">
      <c r="C287" s="14"/>
      <c r="D287" s="14"/>
    </row>
    <row r="288" spans="3:4" x14ac:dyDescent="0.2">
      <c r="C288" s="14"/>
      <c r="D288" s="14"/>
    </row>
    <row r="289" spans="3:4" x14ac:dyDescent="0.2">
      <c r="C289" s="14"/>
      <c r="D289" s="14"/>
    </row>
    <row r="290" spans="3:4" x14ac:dyDescent="0.2">
      <c r="C290" s="14"/>
      <c r="D290" s="14"/>
    </row>
    <row r="291" spans="3:4" x14ac:dyDescent="0.2">
      <c r="C291" s="14"/>
      <c r="D291" s="14"/>
    </row>
    <row r="292" spans="3:4" x14ac:dyDescent="0.2">
      <c r="C292" s="14"/>
      <c r="D292" s="14"/>
    </row>
    <row r="293" spans="3:4" x14ac:dyDescent="0.2">
      <c r="C293" s="14"/>
      <c r="D293" s="14"/>
    </row>
    <row r="294" spans="3:4" x14ac:dyDescent="0.2">
      <c r="C294" s="14"/>
      <c r="D294" s="14"/>
    </row>
    <row r="295" spans="3:4" x14ac:dyDescent="0.2">
      <c r="C295" s="14"/>
      <c r="D295" s="14"/>
    </row>
    <row r="296" spans="3:4" x14ac:dyDescent="0.2">
      <c r="C296" s="14"/>
      <c r="D296" s="14"/>
    </row>
    <row r="297" spans="3:4" x14ac:dyDescent="0.2">
      <c r="C297" s="14"/>
      <c r="D297" s="14"/>
    </row>
    <row r="298" spans="3:4" x14ac:dyDescent="0.2">
      <c r="C298" s="14"/>
      <c r="D298" s="14"/>
    </row>
    <row r="299" spans="3:4" x14ac:dyDescent="0.2">
      <c r="C299" s="14"/>
      <c r="D299" s="14"/>
    </row>
    <row r="300" spans="3:4" x14ac:dyDescent="0.2">
      <c r="C300" s="14"/>
      <c r="D300" s="14"/>
    </row>
    <row r="301" spans="3:4" x14ac:dyDescent="0.2">
      <c r="C301" s="14"/>
      <c r="D301" s="14"/>
    </row>
    <row r="302" spans="3:4" x14ac:dyDescent="0.2">
      <c r="C302" s="14"/>
      <c r="D302" s="14"/>
    </row>
    <row r="303" spans="3:4" x14ac:dyDescent="0.2">
      <c r="C303" s="14"/>
      <c r="D303" s="14"/>
    </row>
    <row r="304" spans="3:4" x14ac:dyDescent="0.2">
      <c r="C304" s="14"/>
      <c r="D304" s="14"/>
    </row>
    <row r="305" spans="3:4" x14ac:dyDescent="0.2">
      <c r="C305" s="14"/>
      <c r="D305" s="14"/>
    </row>
    <row r="306" spans="3:4" x14ac:dyDescent="0.2">
      <c r="C306" s="14"/>
      <c r="D306" s="14"/>
    </row>
    <row r="307" spans="3:4" x14ac:dyDescent="0.2">
      <c r="C307" s="14"/>
      <c r="D307" s="14"/>
    </row>
    <row r="308" spans="3:4" x14ac:dyDescent="0.2">
      <c r="C308" s="14"/>
      <c r="D308" s="14"/>
    </row>
    <row r="309" spans="3:4" x14ac:dyDescent="0.2">
      <c r="C309" s="14"/>
      <c r="D309" s="14"/>
    </row>
    <row r="310" spans="3:4" x14ac:dyDescent="0.2">
      <c r="C310" s="14"/>
      <c r="D310" s="14"/>
    </row>
    <row r="311" spans="3:4" x14ac:dyDescent="0.2">
      <c r="C311" s="14"/>
      <c r="D311" s="14"/>
    </row>
    <row r="312" spans="3:4" x14ac:dyDescent="0.2">
      <c r="C312" s="14"/>
      <c r="D312" s="14"/>
    </row>
    <row r="313" spans="3:4" x14ac:dyDescent="0.2">
      <c r="C313" s="14"/>
      <c r="D313" s="14"/>
    </row>
    <row r="314" spans="3:4" x14ac:dyDescent="0.2">
      <c r="C314" s="14"/>
      <c r="D314" s="14"/>
    </row>
    <row r="315" spans="3:4" x14ac:dyDescent="0.2">
      <c r="C315" s="14"/>
      <c r="D315" s="14"/>
    </row>
    <row r="316" spans="3:4" x14ac:dyDescent="0.2">
      <c r="C316" s="14"/>
      <c r="D316" s="14"/>
    </row>
    <row r="317" spans="3:4" x14ac:dyDescent="0.2">
      <c r="C317" s="14"/>
      <c r="D317" s="14"/>
    </row>
    <row r="318" spans="3:4" x14ac:dyDescent="0.2">
      <c r="C318" s="14"/>
      <c r="D318" s="14"/>
    </row>
    <row r="319" spans="3:4" x14ac:dyDescent="0.2">
      <c r="C319" s="14"/>
      <c r="D319" s="14"/>
    </row>
    <row r="320" spans="3:4" x14ac:dyDescent="0.2">
      <c r="C320" s="14"/>
      <c r="D320" s="14"/>
    </row>
    <row r="321" spans="3:4" x14ac:dyDescent="0.2">
      <c r="C321" s="14"/>
      <c r="D321" s="14"/>
    </row>
    <row r="322" spans="3:4" x14ac:dyDescent="0.2">
      <c r="C322" s="14"/>
      <c r="D322" s="14"/>
    </row>
    <row r="323" spans="3:4" x14ac:dyDescent="0.2">
      <c r="C323" s="14"/>
      <c r="D323" s="14"/>
    </row>
    <row r="324" spans="3:4" x14ac:dyDescent="0.2">
      <c r="C324" s="14"/>
      <c r="D324" s="14"/>
    </row>
    <row r="325" spans="3:4" x14ac:dyDescent="0.2">
      <c r="C325" s="14"/>
      <c r="D325" s="14"/>
    </row>
    <row r="326" spans="3:4" x14ac:dyDescent="0.2">
      <c r="C326" s="14"/>
      <c r="D326" s="14"/>
    </row>
    <row r="327" spans="3:4" x14ac:dyDescent="0.2">
      <c r="C327" s="14"/>
      <c r="D327" s="14"/>
    </row>
    <row r="328" spans="3:4" x14ac:dyDescent="0.2">
      <c r="C328" s="14"/>
      <c r="D328" s="14"/>
    </row>
    <row r="329" spans="3:4" x14ac:dyDescent="0.2">
      <c r="C329" s="14"/>
      <c r="D329" s="14"/>
    </row>
    <row r="330" spans="3:4" x14ac:dyDescent="0.2">
      <c r="C330" s="14"/>
      <c r="D330" s="14"/>
    </row>
    <row r="331" spans="3:4" x14ac:dyDescent="0.2">
      <c r="C331" s="14"/>
      <c r="D331" s="14"/>
    </row>
    <row r="332" spans="3:4" x14ac:dyDescent="0.2">
      <c r="C332" s="14"/>
      <c r="D332" s="14"/>
    </row>
    <row r="333" spans="3:4" x14ac:dyDescent="0.2">
      <c r="C333" s="14"/>
      <c r="D333" s="14"/>
    </row>
    <row r="334" spans="3:4" x14ac:dyDescent="0.2">
      <c r="C334" s="14"/>
      <c r="D334" s="14"/>
    </row>
    <row r="335" spans="3:4" x14ac:dyDescent="0.2">
      <c r="C335" s="14"/>
      <c r="D335" s="14"/>
    </row>
    <row r="336" spans="3:4" x14ac:dyDescent="0.2">
      <c r="C336" s="14"/>
      <c r="D336" s="14"/>
    </row>
    <row r="337" spans="3:4" x14ac:dyDescent="0.2">
      <c r="C337" s="14"/>
      <c r="D337" s="14"/>
    </row>
    <row r="338" spans="3:4" x14ac:dyDescent="0.2">
      <c r="C338" s="14"/>
      <c r="D338" s="14"/>
    </row>
    <row r="339" spans="3:4" x14ac:dyDescent="0.2">
      <c r="C339" s="14"/>
      <c r="D339" s="14"/>
    </row>
    <row r="340" spans="3:4" x14ac:dyDescent="0.2">
      <c r="C340" s="14"/>
      <c r="D340" s="14"/>
    </row>
    <row r="341" spans="3:4" x14ac:dyDescent="0.2">
      <c r="C341" s="14"/>
      <c r="D341" s="14"/>
    </row>
    <row r="342" spans="3:4" x14ac:dyDescent="0.2">
      <c r="C342" s="14"/>
      <c r="D342" s="14"/>
    </row>
    <row r="343" spans="3:4" x14ac:dyDescent="0.2">
      <c r="C343" s="14"/>
      <c r="D343" s="14"/>
    </row>
    <row r="344" spans="3:4" x14ac:dyDescent="0.2">
      <c r="C344" s="14"/>
      <c r="D344" s="14"/>
    </row>
    <row r="345" spans="3:4" x14ac:dyDescent="0.2">
      <c r="C345" s="14"/>
      <c r="D345" s="14"/>
    </row>
    <row r="346" spans="3:4" x14ac:dyDescent="0.2">
      <c r="C346" s="14"/>
      <c r="D346" s="14"/>
    </row>
    <row r="347" spans="3:4" x14ac:dyDescent="0.2">
      <c r="C347" s="14"/>
      <c r="D347" s="14"/>
    </row>
    <row r="348" spans="3:4" x14ac:dyDescent="0.2">
      <c r="C348" s="14"/>
      <c r="D348" s="14"/>
    </row>
    <row r="349" spans="3:4" x14ac:dyDescent="0.2">
      <c r="C349" s="14"/>
      <c r="D349" s="14"/>
    </row>
    <row r="350" spans="3:4" x14ac:dyDescent="0.2">
      <c r="C350" s="14"/>
      <c r="D350" s="14"/>
    </row>
    <row r="351" spans="3:4" x14ac:dyDescent="0.2">
      <c r="C351" s="14"/>
      <c r="D351" s="14"/>
    </row>
    <row r="352" spans="3:4" x14ac:dyDescent="0.2">
      <c r="C352" s="14"/>
      <c r="D352" s="14"/>
    </row>
    <row r="353" spans="3:4" x14ac:dyDescent="0.2">
      <c r="C353" s="14"/>
      <c r="D353" s="14"/>
    </row>
    <row r="354" spans="3:4" x14ac:dyDescent="0.2">
      <c r="C354" s="14"/>
      <c r="D354" s="14"/>
    </row>
    <row r="355" spans="3:4" x14ac:dyDescent="0.2">
      <c r="C355" s="14"/>
      <c r="D355" s="14"/>
    </row>
    <row r="356" spans="3:4" x14ac:dyDescent="0.2">
      <c r="C356" s="14"/>
      <c r="D356" s="14"/>
    </row>
    <row r="357" spans="3:4" x14ac:dyDescent="0.2">
      <c r="C357" s="14"/>
      <c r="D357" s="14"/>
    </row>
    <row r="358" spans="3:4" x14ac:dyDescent="0.2">
      <c r="C358" s="14"/>
      <c r="D358" s="14"/>
    </row>
    <row r="359" spans="3:4" x14ac:dyDescent="0.2">
      <c r="C359" s="14"/>
      <c r="D359" s="14"/>
    </row>
    <row r="360" spans="3:4" x14ac:dyDescent="0.2">
      <c r="C360" s="14"/>
      <c r="D360" s="14"/>
    </row>
    <row r="361" spans="3:4" x14ac:dyDescent="0.2">
      <c r="C361" s="14"/>
      <c r="D361" s="14"/>
    </row>
    <row r="362" spans="3:4" x14ac:dyDescent="0.2">
      <c r="C362" s="14"/>
      <c r="D362" s="14"/>
    </row>
    <row r="363" spans="3:4" x14ac:dyDescent="0.2">
      <c r="C363" s="14"/>
      <c r="D363" s="14"/>
    </row>
    <row r="364" spans="3:4" x14ac:dyDescent="0.2">
      <c r="C364" s="14"/>
      <c r="D364" s="14"/>
    </row>
    <row r="365" spans="3:4" x14ac:dyDescent="0.2">
      <c r="C365" s="14"/>
      <c r="D365" s="14"/>
    </row>
    <row r="366" spans="3:4" x14ac:dyDescent="0.2">
      <c r="C366" s="14"/>
      <c r="D366" s="14"/>
    </row>
    <row r="367" spans="3:4" x14ac:dyDescent="0.2">
      <c r="C367" s="14"/>
      <c r="D367" s="14"/>
    </row>
    <row r="368" spans="3:4" x14ac:dyDescent="0.2">
      <c r="C368" s="14"/>
      <c r="D368" s="14"/>
    </row>
    <row r="369" spans="3:4" x14ac:dyDescent="0.2">
      <c r="C369" s="14"/>
      <c r="D369" s="14"/>
    </row>
    <row r="370" spans="3:4" x14ac:dyDescent="0.2">
      <c r="C370" s="14"/>
      <c r="D370" s="14"/>
    </row>
    <row r="371" spans="3:4" x14ac:dyDescent="0.2">
      <c r="C371" s="14"/>
      <c r="D371" s="14"/>
    </row>
    <row r="372" spans="3:4" x14ac:dyDescent="0.2">
      <c r="C372" s="14"/>
      <c r="D372" s="14"/>
    </row>
    <row r="373" spans="3:4" x14ac:dyDescent="0.2">
      <c r="C373" s="14"/>
      <c r="D373" s="14"/>
    </row>
    <row r="374" spans="3:4" x14ac:dyDescent="0.2">
      <c r="C374" s="14"/>
      <c r="D374" s="14"/>
    </row>
    <row r="375" spans="3:4" x14ac:dyDescent="0.2">
      <c r="C375" s="14"/>
      <c r="D375" s="14"/>
    </row>
    <row r="376" spans="3:4" x14ac:dyDescent="0.2">
      <c r="C376" s="14"/>
      <c r="D376" s="14"/>
    </row>
    <row r="377" spans="3:4" x14ac:dyDescent="0.2">
      <c r="C377" s="14"/>
      <c r="D377" s="14"/>
    </row>
    <row r="378" spans="3:4" x14ac:dyDescent="0.2">
      <c r="C378" s="14"/>
      <c r="D378" s="14"/>
    </row>
    <row r="379" spans="3:4" x14ac:dyDescent="0.2">
      <c r="C379" s="14"/>
      <c r="D379" s="14"/>
    </row>
    <row r="380" spans="3:4" x14ac:dyDescent="0.2">
      <c r="C380" s="14"/>
      <c r="D380" s="14"/>
    </row>
    <row r="381" spans="3:4" x14ac:dyDescent="0.2">
      <c r="C381" s="14"/>
      <c r="D381" s="14"/>
    </row>
    <row r="382" spans="3:4" x14ac:dyDescent="0.2">
      <c r="C382" s="14"/>
      <c r="D382" s="14"/>
    </row>
    <row r="383" spans="3:4" x14ac:dyDescent="0.2">
      <c r="C383" s="14"/>
      <c r="D383" s="14"/>
    </row>
    <row r="384" spans="3:4" x14ac:dyDescent="0.2">
      <c r="C384" s="14"/>
      <c r="D384" s="14"/>
    </row>
    <row r="385" spans="3:4" x14ac:dyDescent="0.2">
      <c r="C385" s="14"/>
      <c r="D385" s="14"/>
    </row>
    <row r="386" spans="3:4" x14ac:dyDescent="0.2">
      <c r="C386" s="14"/>
      <c r="D386" s="14"/>
    </row>
    <row r="387" spans="3:4" x14ac:dyDescent="0.2">
      <c r="C387" s="14"/>
      <c r="D387" s="14"/>
    </row>
    <row r="388" spans="3:4" x14ac:dyDescent="0.2">
      <c r="C388" s="14"/>
      <c r="D388" s="14"/>
    </row>
    <row r="389" spans="3:4" x14ac:dyDescent="0.2">
      <c r="C389" s="14"/>
      <c r="D389" s="14"/>
    </row>
    <row r="390" spans="3:4" x14ac:dyDescent="0.2">
      <c r="C390" s="14"/>
      <c r="D390" s="14"/>
    </row>
    <row r="391" spans="3:4" x14ac:dyDescent="0.2">
      <c r="C391" s="14"/>
      <c r="D391" s="14"/>
    </row>
    <row r="392" spans="3:4" x14ac:dyDescent="0.2">
      <c r="C392" s="14"/>
      <c r="D392" s="14"/>
    </row>
    <row r="393" spans="3:4" x14ac:dyDescent="0.2">
      <c r="C393" s="14"/>
      <c r="D393" s="14"/>
    </row>
    <row r="394" spans="3:4" x14ac:dyDescent="0.2">
      <c r="C394" s="14"/>
      <c r="D394" s="14"/>
    </row>
    <row r="395" spans="3:4" x14ac:dyDescent="0.2">
      <c r="C395" s="14"/>
      <c r="D395" s="14"/>
    </row>
    <row r="396" spans="3:4" x14ac:dyDescent="0.2">
      <c r="C396" s="14"/>
      <c r="D396" s="14"/>
    </row>
    <row r="397" spans="3:4" x14ac:dyDescent="0.2">
      <c r="C397" s="14"/>
      <c r="D397" s="14"/>
    </row>
    <row r="398" spans="3:4" x14ac:dyDescent="0.2">
      <c r="C398" s="14"/>
      <c r="D398" s="14"/>
    </row>
    <row r="399" spans="3:4" x14ac:dyDescent="0.2">
      <c r="C399" s="14"/>
      <c r="D399" s="14"/>
    </row>
    <row r="400" spans="3:4" x14ac:dyDescent="0.2">
      <c r="C400" s="14"/>
      <c r="D400" s="14"/>
    </row>
    <row r="401" spans="3:4" x14ac:dyDescent="0.2">
      <c r="C401" s="14"/>
      <c r="D401" s="14"/>
    </row>
    <row r="402" spans="3:4" x14ac:dyDescent="0.2">
      <c r="C402" s="14"/>
      <c r="D402" s="14"/>
    </row>
    <row r="403" spans="3:4" x14ac:dyDescent="0.2">
      <c r="C403" s="14"/>
      <c r="D403" s="14"/>
    </row>
    <row r="404" spans="3:4" x14ac:dyDescent="0.2">
      <c r="C404" s="14"/>
      <c r="D404" s="14"/>
    </row>
    <row r="405" spans="3:4" x14ac:dyDescent="0.2">
      <c r="C405" s="14"/>
      <c r="D405" s="14"/>
    </row>
    <row r="406" spans="3:4" x14ac:dyDescent="0.2">
      <c r="C406" s="14"/>
      <c r="D406" s="14"/>
    </row>
    <row r="407" spans="3:4" x14ac:dyDescent="0.2">
      <c r="C407" s="14"/>
      <c r="D407" s="14"/>
    </row>
    <row r="408" spans="3:4" x14ac:dyDescent="0.2">
      <c r="C408" s="14"/>
      <c r="D408" s="14"/>
    </row>
    <row r="409" spans="3:4" x14ac:dyDescent="0.2">
      <c r="C409" s="14"/>
      <c r="D409" s="14"/>
    </row>
    <row r="410" spans="3:4" x14ac:dyDescent="0.2">
      <c r="C410" s="14"/>
      <c r="D410" s="14"/>
    </row>
    <row r="411" spans="3:4" x14ac:dyDescent="0.2">
      <c r="C411" s="14"/>
      <c r="D411" s="14"/>
    </row>
    <row r="412" spans="3:4" x14ac:dyDescent="0.2">
      <c r="C412" s="14"/>
      <c r="D412" s="14"/>
    </row>
    <row r="413" spans="3:4" x14ac:dyDescent="0.2">
      <c r="C413" s="14"/>
      <c r="D413" s="14"/>
    </row>
    <row r="414" spans="3:4" x14ac:dyDescent="0.2">
      <c r="C414" s="14"/>
      <c r="D414" s="14"/>
    </row>
    <row r="415" spans="3:4" x14ac:dyDescent="0.2">
      <c r="C415" s="14"/>
      <c r="D415" s="14"/>
    </row>
    <row r="416" spans="3:4" x14ac:dyDescent="0.2">
      <c r="C416" s="14"/>
      <c r="D416" s="14"/>
    </row>
    <row r="417" spans="3:4" x14ac:dyDescent="0.2">
      <c r="C417" s="14"/>
      <c r="D417" s="14"/>
    </row>
    <row r="418" spans="3:4" x14ac:dyDescent="0.2">
      <c r="C418" s="14"/>
      <c r="D418" s="14"/>
    </row>
    <row r="419" spans="3:4" x14ac:dyDescent="0.2">
      <c r="C419" s="14"/>
      <c r="D419" s="14"/>
    </row>
    <row r="420" spans="3:4" x14ac:dyDescent="0.2">
      <c r="C420" s="14"/>
      <c r="D420" s="14"/>
    </row>
    <row r="421" spans="3:4" x14ac:dyDescent="0.2">
      <c r="C421" s="14"/>
      <c r="D421" s="14"/>
    </row>
    <row r="422" spans="3:4" x14ac:dyDescent="0.2">
      <c r="C422" s="14"/>
      <c r="D422" s="14"/>
    </row>
    <row r="423" spans="3:4" x14ac:dyDescent="0.2">
      <c r="C423" s="14"/>
      <c r="D423" s="14"/>
    </row>
    <row r="424" spans="3:4" x14ac:dyDescent="0.2">
      <c r="C424" s="14"/>
      <c r="D424" s="14"/>
    </row>
    <row r="425" spans="3:4" x14ac:dyDescent="0.2">
      <c r="C425" s="14"/>
      <c r="D425" s="14"/>
    </row>
    <row r="426" spans="3:4" x14ac:dyDescent="0.2">
      <c r="C426" s="14"/>
      <c r="D426" s="14"/>
    </row>
    <row r="427" spans="3:4" x14ac:dyDescent="0.2">
      <c r="C427" s="14"/>
      <c r="D427" s="14"/>
    </row>
    <row r="428" spans="3:4" x14ac:dyDescent="0.2">
      <c r="C428" s="14"/>
      <c r="D428" s="14"/>
    </row>
    <row r="429" spans="3:4" x14ac:dyDescent="0.2">
      <c r="C429" s="14"/>
      <c r="D429" s="14"/>
    </row>
    <row r="430" spans="3:4" x14ac:dyDescent="0.2">
      <c r="C430" s="14"/>
      <c r="D430" s="14"/>
    </row>
    <row r="431" spans="3:4" x14ac:dyDescent="0.2">
      <c r="C431" s="14"/>
      <c r="D431" s="14"/>
    </row>
    <row r="432" spans="3:4" x14ac:dyDescent="0.2">
      <c r="C432" s="14"/>
      <c r="D432" s="14"/>
    </row>
    <row r="433" spans="3:4" x14ac:dyDescent="0.2">
      <c r="C433" s="14"/>
      <c r="D433" s="14"/>
    </row>
    <row r="434" spans="3:4" x14ac:dyDescent="0.2">
      <c r="C434" s="14"/>
      <c r="D434" s="14"/>
    </row>
    <row r="435" spans="3:4" x14ac:dyDescent="0.2">
      <c r="C435" s="14"/>
      <c r="D435" s="14"/>
    </row>
    <row r="436" spans="3:4" x14ac:dyDescent="0.2">
      <c r="C436" s="14"/>
      <c r="D436" s="14"/>
    </row>
    <row r="437" spans="3:4" x14ac:dyDescent="0.2">
      <c r="C437" s="14"/>
      <c r="D437" s="14"/>
    </row>
    <row r="438" spans="3:4" x14ac:dyDescent="0.2">
      <c r="C438" s="14"/>
      <c r="D438" s="14"/>
    </row>
    <row r="439" spans="3:4" x14ac:dyDescent="0.2">
      <c r="C439" s="14"/>
      <c r="D439" s="14"/>
    </row>
    <row r="440" spans="3:4" x14ac:dyDescent="0.2">
      <c r="C440" s="14"/>
      <c r="D440" s="14"/>
    </row>
    <row r="441" spans="3:4" x14ac:dyDescent="0.2">
      <c r="C441" s="14"/>
      <c r="D441" s="14"/>
    </row>
    <row r="442" spans="3:4" x14ac:dyDescent="0.2">
      <c r="C442" s="14"/>
      <c r="D442" s="14"/>
    </row>
    <row r="443" spans="3:4" x14ac:dyDescent="0.2">
      <c r="C443" s="14"/>
      <c r="D443" s="14"/>
    </row>
    <row r="444" spans="3:4" x14ac:dyDescent="0.2">
      <c r="C444" s="14"/>
      <c r="D444" s="14"/>
    </row>
    <row r="445" spans="3:4" x14ac:dyDescent="0.2">
      <c r="C445" s="14"/>
      <c r="D445" s="14"/>
    </row>
    <row r="446" spans="3:4" x14ac:dyDescent="0.2">
      <c r="C446" s="14"/>
      <c r="D446" s="14"/>
    </row>
    <row r="447" spans="3:4" x14ac:dyDescent="0.2">
      <c r="C447" s="14"/>
      <c r="D447" s="14"/>
    </row>
    <row r="448" spans="3:4" x14ac:dyDescent="0.2">
      <c r="C448" s="14"/>
      <c r="D448" s="14"/>
    </row>
    <row r="449" spans="3:4" x14ac:dyDescent="0.2">
      <c r="C449" s="14"/>
      <c r="D449" s="14"/>
    </row>
    <row r="450" spans="3:4" x14ac:dyDescent="0.2">
      <c r="C450" s="14"/>
      <c r="D450" s="14"/>
    </row>
    <row r="451" spans="3:4" x14ac:dyDescent="0.2">
      <c r="C451" s="14"/>
      <c r="D451" s="14"/>
    </row>
    <row r="452" spans="3:4" x14ac:dyDescent="0.2">
      <c r="C452" s="14"/>
      <c r="D452" s="14"/>
    </row>
    <row r="453" spans="3:4" x14ac:dyDescent="0.2">
      <c r="C453" s="14"/>
      <c r="D453" s="14"/>
    </row>
    <row r="454" spans="3:4" x14ac:dyDescent="0.2">
      <c r="C454" s="14"/>
      <c r="D454" s="14"/>
    </row>
    <row r="455" spans="3:4" x14ac:dyDescent="0.2">
      <c r="C455" s="14"/>
      <c r="D455" s="14"/>
    </row>
    <row r="456" spans="3:4" x14ac:dyDescent="0.2">
      <c r="C456" s="14"/>
      <c r="D456" s="14"/>
    </row>
    <row r="457" spans="3:4" x14ac:dyDescent="0.2">
      <c r="C457" s="14"/>
      <c r="D457" s="14"/>
    </row>
    <row r="458" spans="3:4" x14ac:dyDescent="0.2">
      <c r="C458" s="14"/>
      <c r="D458" s="14"/>
    </row>
    <row r="459" spans="3:4" x14ac:dyDescent="0.2">
      <c r="C459" s="14"/>
      <c r="D459" s="14"/>
    </row>
    <row r="460" spans="3:4" x14ac:dyDescent="0.2">
      <c r="C460" s="14"/>
      <c r="D460" s="14"/>
    </row>
    <row r="461" spans="3:4" x14ac:dyDescent="0.2">
      <c r="C461" s="14"/>
      <c r="D461" s="14"/>
    </row>
    <row r="462" spans="3:4" x14ac:dyDescent="0.2">
      <c r="C462" s="14"/>
      <c r="D462" s="14"/>
    </row>
    <row r="463" spans="3:4" x14ac:dyDescent="0.2">
      <c r="C463" s="14"/>
      <c r="D463" s="14"/>
    </row>
    <row r="464" spans="3:4" x14ac:dyDescent="0.2">
      <c r="C464" s="14"/>
      <c r="D464" s="14"/>
    </row>
    <row r="465" spans="3:4" x14ac:dyDescent="0.2">
      <c r="C465" s="14"/>
      <c r="D465" s="14"/>
    </row>
    <row r="466" spans="3:4" x14ac:dyDescent="0.2">
      <c r="C466" s="14"/>
      <c r="D466" s="14"/>
    </row>
    <row r="467" spans="3:4" x14ac:dyDescent="0.2">
      <c r="C467" s="14"/>
      <c r="D467" s="14"/>
    </row>
    <row r="468" spans="3:4" x14ac:dyDescent="0.2">
      <c r="C468" s="14"/>
      <c r="D468" s="14"/>
    </row>
    <row r="469" spans="3:4" x14ac:dyDescent="0.2">
      <c r="C469" s="14"/>
      <c r="D469" s="14"/>
    </row>
    <row r="470" spans="3:4" x14ac:dyDescent="0.2">
      <c r="C470" s="14"/>
      <c r="D470" s="14"/>
    </row>
    <row r="471" spans="3:4" x14ac:dyDescent="0.2">
      <c r="C471" s="14"/>
      <c r="D471" s="14"/>
    </row>
    <row r="472" spans="3:4" x14ac:dyDescent="0.2">
      <c r="C472" s="14"/>
      <c r="D472" s="14"/>
    </row>
    <row r="473" spans="3:4" x14ac:dyDescent="0.2">
      <c r="C473" s="14"/>
      <c r="D473" s="14"/>
    </row>
    <row r="474" spans="3:4" x14ac:dyDescent="0.2">
      <c r="C474" s="14"/>
      <c r="D474" s="14"/>
    </row>
    <row r="475" spans="3:4" x14ac:dyDescent="0.2">
      <c r="C475" s="14"/>
      <c r="D475" s="14"/>
    </row>
    <row r="476" spans="3:4" x14ac:dyDescent="0.2">
      <c r="C476" s="14"/>
      <c r="D476" s="14"/>
    </row>
    <row r="477" spans="3:4" x14ac:dyDescent="0.2">
      <c r="C477" s="14"/>
      <c r="D477" s="14"/>
    </row>
    <row r="478" spans="3:4" x14ac:dyDescent="0.2">
      <c r="C478" s="14"/>
      <c r="D478" s="14"/>
    </row>
    <row r="479" spans="3:4" x14ac:dyDescent="0.2">
      <c r="C479" s="14"/>
      <c r="D479" s="14"/>
    </row>
    <row r="480" spans="3:4" x14ac:dyDescent="0.2">
      <c r="C480" s="14"/>
      <c r="D480" s="14"/>
    </row>
    <row r="481" spans="3:4" x14ac:dyDescent="0.2">
      <c r="C481" s="14"/>
      <c r="D481" s="14"/>
    </row>
    <row r="482" spans="3:4" x14ac:dyDescent="0.2">
      <c r="C482" s="14"/>
      <c r="D482" s="14"/>
    </row>
    <row r="483" spans="3:4" x14ac:dyDescent="0.2">
      <c r="C483" s="14"/>
      <c r="D483" s="14"/>
    </row>
    <row r="484" spans="3:4" x14ac:dyDescent="0.2">
      <c r="C484" s="14"/>
      <c r="D484" s="14"/>
    </row>
    <row r="485" spans="3:4" x14ac:dyDescent="0.2">
      <c r="C485" s="14"/>
      <c r="D485" s="14"/>
    </row>
    <row r="486" spans="3:4" x14ac:dyDescent="0.2">
      <c r="C486" s="14"/>
      <c r="D486" s="14"/>
    </row>
    <row r="487" spans="3:4" x14ac:dyDescent="0.2">
      <c r="C487" s="14"/>
      <c r="D487" s="14"/>
    </row>
    <row r="488" spans="3:4" x14ac:dyDescent="0.2">
      <c r="C488" s="14"/>
      <c r="D488" s="14"/>
    </row>
    <row r="489" spans="3:4" x14ac:dyDescent="0.2">
      <c r="C489" s="14"/>
      <c r="D489" s="14"/>
    </row>
    <row r="490" spans="3:4" x14ac:dyDescent="0.2">
      <c r="C490" s="14"/>
      <c r="D490" s="14"/>
    </row>
    <row r="491" spans="3:4" x14ac:dyDescent="0.2">
      <c r="C491" s="14"/>
      <c r="D491" s="14"/>
    </row>
    <row r="492" spans="3:4" x14ac:dyDescent="0.2">
      <c r="C492" s="14"/>
      <c r="D492" s="14"/>
    </row>
    <row r="493" spans="3:4" x14ac:dyDescent="0.2">
      <c r="C493" s="14"/>
      <c r="D493" s="14"/>
    </row>
    <row r="494" spans="3:4" x14ac:dyDescent="0.2">
      <c r="C494" s="14"/>
      <c r="D494" s="14"/>
    </row>
    <row r="495" spans="3:4" x14ac:dyDescent="0.2">
      <c r="C495" s="14"/>
      <c r="D495" s="14"/>
    </row>
    <row r="496" spans="3:4" x14ac:dyDescent="0.2">
      <c r="C496" s="14"/>
      <c r="D496" s="14"/>
    </row>
    <row r="497" spans="3:4" x14ac:dyDescent="0.2">
      <c r="C497" s="14"/>
      <c r="D497" s="14"/>
    </row>
    <row r="498" spans="3:4" x14ac:dyDescent="0.2">
      <c r="C498" s="14"/>
      <c r="D498" s="14"/>
    </row>
    <row r="499" spans="3:4" x14ac:dyDescent="0.2">
      <c r="C499" s="14"/>
      <c r="D499" s="14"/>
    </row>
    <row r="500" spans="3:4" x14ac:dyDescent="0.2">
      <c r="C500" s="14"/>
      <c r="D500" s="14"/>
    </row>
    <row r="501" spans="3:4" x14ac:dyDescent="0.2">
      <c r="C501" s="14"/>
      <c r="D501" s="14"/>
    </row>
    <row r="502" spans="3:4" x14ac:dyDescent="0.2">
      <c r="C502" s="14"/>
      <c r="D502" s="14"/>
    </row>
    <row r="503" spans="3:4" x14ac:dyDescent="0.2">
      <c r="C503" s="14"/>
      <c r="D503" s="14"/>
    </row>
    <row r="504" spans="3:4" x14ac:dyDescent="0.2">
      <c r="C504" s="14"/>
      <c r="D504" s="14"/>
    </row>
    <row r="505" spans="3:4" x14ac:dyDescent="0.2">
      <c r="C505" s="14"/>
      <c r="D505" s="14"/>
    </row>
    <row r="506" spans="3:4" x14ac:dyDescent="0.2">
      <c r="C506" s="14"/>
      <c r="D506" s="14"/>
    </row>
    <row r="507" spans="3:4" x14ac:dyDescent="0.2">
      <c r="C507" s="14"/>
      <c r="D507" s="14"/>
    </row>
    <row r="508" spans="3:4" x14ac:dyDescent="0.2">
      <c r="C508" s="14"/>
      <c r="D508" s="14"/>
    </row>
    <row r="509" spans="3:4" x14ac:dyDescent="0.2">
      <c r="C509" s="14"/>
      <c r="D509" s="14"/>
    </row>
    <row r="510" spans="3:4" x14ac:dyDescent="0.2">
      <c r="C510" s="14"/>
      <c r="D510" s="14"/>
    </row>
    <row r="511" spans="3:4" x14ac:dyDescent="0.2">
      <c r="C511" s="14"/>
      <c r="D511" s="14"/>
    </row>
    <row r="512" spans="3:4" x14ac:dyDescent="0.2">
      <c r="C512" s="14"/>
      <c r="D512" s="14"/>
    </row>
    <row r="513" spans="3:4" x14ac:dyDescent="0.2">
      <c r="C513" s="14"/>
      <c r="D513" s="14"/>
    </row>
    <row r="514" spans="3:4" x14ac:dyDescent="0.2">
      <c r="C514" s="14"/>
      <c r="D514" s="14"/>
    </row>
    <row r="515" spans="3:4" x14ac:dyDescent="0.2">
      <c r="C515" s="14"/>
      <c r="D515" s="14"/>
    </row>
    <row r="516" spans="3:4" x14ac:dyDescent="0.2">
      <c r="C516" s="14"/>
      <c r="D516" s="14"/>
    </row>
    <row r="517" spans="3:4" x14ac:dyDescent="0.2">
      <c r="C517" s="14"/>
      <c r="D517" s="14"/>
    </row>
    <row r="518" spans="3:4" x14ac:dyDescent="0.2">
      <c r="C518" s="14"/>
      <c r="D518" s="14"/>
    </row>
    <row r="519" spans="3:4" x14ac:dyDescent="0.2">
      <c r="C519" s="14"/>
      <c r="D519" s="14"/>
    </row>
    <row r="520" spans="3:4" x14ac:dyDescent="0.2">
      <c r="C520" s="14"/>
      <c r="D520" s="14"/>
    </row>
    <row r="521" spans="3:4" x14ac:dyDescent="0.2">
      <c r="C521" s="14"/>
      <c r="D521" s="14"/>
    </row>
    <row r="522" spans="3:4" x14ac:dyDescent="0.2">
      <c r="C522" s="14"/>
      <c r="D522" s="14"/>
    </row>
    <row r="523" spans="3:4" x14ac:dyDescent="0.2">
      <c r="C523" s="14"/>
      <c r="D523" s="14"/>
    </row>
    <row r="524" spans="3:4" x14ac:dyDescent="0.2">
      <c r="C524" s="14"/>
      <c r="D524" s="14"/>
    </row>
    <row r="525" spans="3:4" x14ac:dyDescent="0.2">
      <c r="C525" s="14"/>
      <c r="D525" s="14"/>
    </row>
    <row r="526" spans="3:4" x14ac:dyDescent="0.2">
      <c r="C526" s="14"/>
      <c r="D526" s="14"/>
    </row>
    <row r="527" spans="3:4" x14ac:dyDescent="0.2">
      <c r="C527" s="14"/>
      <c r="D527" s="14"/>
    </row>
    <row r="528" spans="3:4" x14ac:dyDescent="0.2">
      <c r="C528" s="14"/>
      <c r="D528" s="14"/>
    </row>
    <row r="529" spans="3:4" x14ac:dyDescent="0.2">
      <c r="C529" s="14"/>
      <c r="D529" s="14"/>
    </row>
    <row r="530" spans="3:4" x14ac:dyDescent="0.2">
      <c r="C530" s="14"/>
      <c r="D530" s="14"/>
    </row>
    <row r="531" spans="3:4" x14ac:dyDescent="0.2">
      <c r="C531" s="14"/>
      <c r="D531" s="14"/>
    </row>
    <row r="532" spans="3:4" x14ac:dyDescent="0.2">
      <c r="C532" s="14"/>
      <c r="D532" s="14"/>
    </row>
    <row r="533" spans="3:4" x14ac:dyDescent="0.2">
      <c r="C533" s="14"/>
      <c r="D533" s="14"/>
    </row>
    <row r="534" spans="3:4" x14ac:dyDescent="0.2">
      <c r="C534" s="14"/>
      <c r="D534" s="14"/>
    </row>
    <row r="535" spans="3:4" x14ac:dyDescent="0.2">
      <c r="C535" s="14"/>
      <c r="D535" s="14"/>
    </row>
    <row r="536" spans="3:4" x14ac:dyDescent="0.2">
      <c r="C536" s="14"/>
      <c r="D536" s="14"/>
    </row>
    <row r="537" spans="3:4" x14ac:dyDescent="0.2">
      <c r="C537" s="14"/>
      <c r="D537" s="14"/>
    </row>
    <row r="538" spans="3:4" x14ac:dyDescent="0.2">
      <c r="C538" s="14"/>
      <c r="D538" s="14"/>
    </row>
    <row r="539" spans="3:4" x14ac:dyDescent="0.2">
      <c r="C539" s="14"/>
      <c r="D539" s="14"/>
    </row>
    <row r="540" spans="3:4" x14ac:dyDescent="0.2">
      <c r="C540" s="14"/>
      <c r="D540" s="14"/>
    </row>
    <row r="541" spans="3:4" x14ac:dyDescent="0.2">
      <c r="C541" s="14"/>
      <c r="D541" s="14"/>
    </row>
    <row r="542" spans="3:4" x14ac:dyDescent="0.2">
      <c r="C542" s="14"/>
      <c r="D542" s="14"/>
    </row>
    <row r="543" spans="3:4" x14ac:dyDescent="0.2">
      <c r="C543" s="14"/>
      <c r="D543" s="14"/>
    </row>
    <row r="544" spans="3:4" x14ac:dyDescent="0.2">
      <c r="C544" s="14"/>
      <c r="D544" s="14"/>
    </row>
    <row r="545" spans="3:4" x14ac:dyDescent="0.2">
      <c r="C545" s="14"/>
      <c r="D545" s="14"/>
    </row>
    <row r="546" spans="3:4" x14ac:dyDescent="0.2">
      <c r="C546" s="14"/>
      <c r="D546" s="14"/>
    </row>
    <row r="547" spans="3:4" x14ac:dyDescent="0.2">
      <c r="C547" s="14"/>
      <c r="D547" s="14"/>
    </row>
    <row r="548" spans="3:4" x14ac:dyDescent="0.2">
      <c r="C548" s="14"/>
      <c r="D548" s="14"/>
    </row>
    <row r="549" spans="3:4" x14ac:dyDescent="0.2">
      <c r="C549" s="14"/>
      <c r="D549" s="14"/>
    </row>
    <row r="550" spans="3:4" x14ac:dyDescent="0.2">
      <c r="C550" s="14"/>
      <c r="D550" s="14"/>
    </row>
    <row r="551" spans="3:4" x14ac:dyDescent="0.2">
      <c r="C551" s="14"/>
      <c r="D551" s="14"/>
    </row>
    <row r="552" spans="3:4" x14ac:dyDescent="0.2">
      <c r="C552" s="14"/>
      <c r="D552" s="14"/>
    </row>
    <row r="553" spans="3:4" x14ac:dyDescent="0.2">
      <c r="C553" s="14"/>
      <c r="D553" s="14"/>
    </row>
    <row r="554" spans="3:4" x14ac:dyDescent="0.2">
      <c r="C554" s="14"/>
      <c r="D554" s="14"/>
    </row>
    <row r="555" spans="3:4" x14ac:dyDescent="0.2">
      <c r="C555" s="14"/>
      <c r="D555" s="14"/>
    </row>
    <row r="556" spans="3:4" x14ac:dyDescent="0.2">
      <c r="C556" s="14"/>
      <c r="D556" s="14"/>
    </row>
    <row r="557" spans="3:4" x14ac:dyDescent="0.2">
      <c r="C557" s="14"/>
      <c r="D557" s="14"/>
    </row>
    <row r="558" spans="3:4" x14ac:dyDescent="0.2">
      <c r="C558" s="14"/>
      <c r="D558" s="14"/>
    </row>
    <row r="559" spans="3:4" x14ac:dyDescent="0.2">
      <c r="C559" s="14"/>
      <c r="D559" s="14"/>
    </row>
    <row r="560" spans="3:4" x14ac:dyDescent="0.2">
      <c r="C560" s="14"/>
      <c r="D560" s="14"/>
    </row>
    <row r="561" spans="3:4" x14ac:dyDescent="0.2">
      <c r="C561" s="14"/>
      <c r="D561" s="14"/>
    </row>
    <row r="562" spans="3:4" x14ac:dyDescent="0.2">
      <c r="C562" s="14"/>
      <c r="D562" s="14"/>
    </row>
    <row r="563" spans="3:4" x14ac:dyDescent="0.2">
      <c r="C563" s="14"/>
      <c r="D563" s="14"/>
    </row>
    <row r="564" spans="3:4" x14ac:dyDescent="0.2">
      <c r="C564" s="14"/>
      <c r="D564" s="14"/>
    </row>
    <row r="565" spans="3:4" x14ac:dyDescent="0.2">
      <c r="C565" s="14"/>
      <c r="D565" s="14"/>
    </row>
    <row r="566" spans="3:4" x14ac:dyDescent="0.2">
      <c r="C566" s="14"/>
      <c r="D566" s="14"/>
    </row>
    <row r="567" spans="3:4" x14ac:dyDescent="0.2">
      <c r="C567" s="14"/>
      <c r="D567" s="14"/>
    </row>
    <row r="568" spans="3:4" x14ac:dyDescent="0.2">
      <c r="C568" s="14"/>
      <c r="D568" s="14"/>
    </row>
    <row r="569" spans="3:4" x14ac:dyDescent="0.2">
      <c r="C569" s="14"/>
      <c r="D569" s="14"/>
    </row>
    <row r="570" spans="3:4" x14ac:dyDescent="0.2">
      <c r="C570" s="14"/>
      <c r="D570" s="14"/>
    </row>
    <row r="571" spans="3:4" x14ac:dyDescent="0.2">
      <c r="C571" s="14"/>
      <c r="D571" s="14"/>
    </row>
    <row r="572" spans="3:4" x14ac:dyDescent="0.2">
      <c r="C572" s="14"/>
      <c r="D572" s="14"/>
    </row>
    <row r="573" spans="3:4" x14ac:dyDescent="0.2">
      <c r="C573" s="14"/>
      <c r="D573" s="14"/>
    </row>
    <row r="574" spans="3:4" x14ac:dyDescent="0.2">
      <c r="C574" s="14"/>
      <c r="D574" s="14"/>
    </row>
    <row r="575" spans="3:4" x14ac:dyDescent="0.2">
      <c r="C575" s="14"/>
      <c r="D575" s="14"/>
    </row>
    <row r="576" spans="3:4" x14ac:dyDescent="0.2">
      <c r="C576" s="14"/>
      <c r="D576" s="14"/>
    </row>
    <row r="577" spans="3:4" x14ac:dyDescent="0.2">
      <c r="C577" s="14"/>
      <c r="D577" s="14"/>
    </row>
    <row r="578" spans="3:4" x14ac:dyDescent="0.2">
      <c r="C578" s="14"/>
      <c r="D578" s="14"/>
    </row>
    <row r="579" spans="3:4" x14ac:dyDescent="0.2">
      <c r="C579" s="14"/>
      <c r="D579" s="14"/>
    </row>
    <row r="580" spans="3:4" x14ac:dyDescent="0.2">
      <c r="C580" s="14"/>
      <c r="D580" s="14"/>
    </row>
    <row r="581" spans="3:4" x14ac:dyDescent="0.2">
      <c r="C581" s="14"/>
      <c r="D581" s="14"/>
    </row>
    <row r="582" spans="3:4" x14ac:dyDescent="0.2">
      <c r="C582" s="14"/>
      <c r="D582" s="14"/>
    </row>
    <row r="583" spans="3:4" x14ac:dyDescent="0.2">
      <c r="C583" s="14"/>
      <c r="D583" s="14"/>
    </row>
    <row r="584" spans="3:4" x14ac:dyDescent="0.2">
      <c r="C584" s="14"/>
      <c r="D584" s="14"/>
    </row>
    <row r="585" spans="3:4" x14ac:dyDescent="0.2">
      <c r="C585" s="14"/>
      <c r="D585" s="14"/>
    </row>
    <row r="586" spans="3:4" x14ac:dyDescent="0.2">
      <c r="C586" s="14"/>
      <c r="D586" s="14"/>
    </row>
    <row r="587" spans="3:4" x14ac:dyDescent="0.2">
      <c r="C587" s="14"/>
      <c r="D587" s="14"/>
    </row>
    <row r="588" spans="3:4" x14ac:dyDescent="0.2">
      <c r="C588" s="14"/>
      <c r="D588" s="14"/>
    </row>
    <row r="589" spans="3:4" x14ac:dyDescent="0.2">
      <c r="C589" s="14"/>
      <c r="D589" s="14"/>
    </row>
    <row r="590" spans="3:4" x14ac:dyDescent="0.2">
      <c r="C590" s="14"/>
      <c r="D590" s="14"/>
    </row>
    <row r="591" spans="3:4" x14ac:dyDescent="0.2">
      <c r="C591" s="14"/>
      <c r="D591" s="14"/>
    </row>
    <row r="592" spans="3:4" x14ac:dyDescent="0.2">
      <c r="C592" s="14"/>
      <c r="D592" s="14"/>
    </row>
    <row r="593" spans="3:4" x14ac:dyDescent="0.2">
      <c r="C593" s="14"/>
      <c r="D593" s="14"/>
    </row>
    <row r="594" spans="3:4" x14ac:dyDescent="0.2">
      <c r="C594" s="14"/>
      <c r="D594" s="14"/>
    </row>
    <row r="595" spans="3:4" x14ac:dyDescent="0.2">
      <c r="C595" s="14"/>
      <c r="D595" s="14"/>
    </row>
    <row r="596" spans="3:4" x14ac:dyDescent="0.2">
      <c r="C596" s="14"/>
      <c r="D596" s="14"/>
    </row>
    <row r="597" spans="3:4" x14ac:dyDescent="0.2">
      <c r="C597" s="14"/>
      <c r="D597" s="14"/>
    </row>
    <row r="598" spans="3:4" x14ac:dyDescent="0.2">
      <c r="C598" s="14"/>
      <c r="D598" s="14"/>
    </row>
    <row r="599" spans="3:4" x14ac:dyDescent="0.2">
      <c r="C599" s="14"/>
      <c r="D599" s="14"/>
    </row>
    <row r="600" spans="3:4" x14ac:dyDescent="0.2">
      <c r="C600" s="14"/>
      <c r="D600" s="14"/>
    </row>
    <row r="601" spans="3:4" x14ac:dyDescent="0.2">
      <c r="C601" s="14"/>
      <c r="D601" s="14"/>
    </row>
    <row r="602" spans="3:4" x14ac:dyDescent="0.2">
      <c r="C602" s="14"/>
      <c r="D602" s="14"/>
    </row>
    <row r="603" spans="3:4" x14ac:dyDescent="0.2">
      <c r="C603" s="14"/>
      <c r="D603" s="14"/>
    </row>
    <row r="604" spans="3:4" x14ac:dyDescent="0.2">
      <c r="C604" s="14"/>
      <c r="D604" s="14"/>
    </row>
    <row r="605" spans="3:4" x14ac:dyDescent="0.2">
      <c r="C605" s="14"/>
      <c r="D605" s="14"/>
    </row>
    <row r="606" spans="3:4" x14ac:dyDescent="0.2">
      <c r="C606" s="14"/>
      <c r="D606" s="14"/>
    </row>
    <row r="607" spans="3:4" x14ac:dyDescent="0.2">
      <c r="C607" s="14"/>
      <c r="D607" s="14"/>
    </row>
    <row r="608" spans="3:4" x14ac:dyDescent="0.2">
      <c r="C608" s="14"/>
      <c r="D608" s="14"/>
    </row>
    <row r="609" spans="3:4" x14ac:dyDescent="0.2">
      <c r="C609" s="14"/>
      <c r="D609" s="14"/>
    </row>
    <row r="610" spans="3:4" x14ac:dyDescent="0.2">
      <c r="C610" s="14"/>
      <c r="D610" s="14"/>
    </row>
    <row r="611" spans="3:4" x14ac:dyDescent="0.2">
      <c r="C611" s="14"/>
      <c r="D611" s="14"/>
    </row>
    <row r="612" spans="3:4" x14ac:dyDescent="0.2">
      <c r="C612" s="14"/>
      <c r="D612" s="14"/>
    </row>
    <row r="613" spans="3:4" x14ac:dyDescent="0.2">
      <c r="C613" s="14"/>
      <c r="D613" s="14"/>
    </row>
    <row r="614" spans="3:4" x14ac:dyDescent="0.2">
      <c r="C614" s="14"/>
      <c r="D614" s="14"/>
    </row>
    <row r="615" spans="3:4" x14ac:dyDescent="0.2">
      <c r="C615" s="14"/>
      <c r="D615" s="14"/>
    </row>
    <row r="616" spans="3:4" x14ac:dyDescent="0.2">
      <c r="C616" s="14"/>
      <c r="D616" s="14"/>
    </row>
    <row r="617" spans="3:4" x14ac:dyDescent="0.2">
      <c r="C617" s="14"/>
      <c r="D617" s="14"/>
    </row>
    <row r="618" spans="3:4" x14ac:dyDescent="0.2">
      <c r="C618" s="14"/>
      <c r="D618" s="14"/>
    </row>
    <row r="619" spans="3:4" x14ac:dyDescent="0.2">
      <c r="C619" s="14"/>
      <c r="D619" s="14"/>
    </row>
    <row r="620" spans="3:4" x14ac:dyDescent="0.2">
      <c r="C620" s="14"/>
      <c r="D620" s="14"/>
    </row>
    <row r="621" spans="3:4" x14ac:dyDescent="0.2">
      <c r="C621" s="14"/>
      <c r="D621" s="14"/>
    </row>
    <row r="622" spans="3:4" x14ac:dyDescent="0.2">
      <c r="C622" s="14"/>
      <c r="D622" s="14"/>
    </row>
    <row r="623" spans="3:4" x14ac:dyDescent="0.2">
      <c r="C623" s="14"/>
      <c r="D623" s="14"/>
    </row>
    <row r="624" spans="3:4" x14ac:dyDescent="0.2">
      <c r="C624" s="14"/>
      <c r="D624" s="14"/>
    </row>
    <row r="625" spans="3:4" x14ac:dyDescent="0.2">
      <c r="C625" s="14"/>
      <c r="D625" s="14"/>
    </row>
    <row r="626" spans="3:4" x14ac:dyDescent="0.2">
      <c r="C626" s="14"/>
      <c r="D626" s="14"/>
    </row>
    <row r="627" spans="3:4" x14ac:dyDescent="0.2">
      <c r="C627" s="14"/>
      <c r="D627" s="14"/>
    </row>
    <row r="628" spans="3:4" x14ac:dyDescent="0.2">
      <c r="C628" s="14"/>
      <c r="D628" s="14"/>
    </row>
    <row r="629" spans="3:4" x14ac:dyDescent="0.2">
      <c r="C629" s="14"/>
      <c r="D629" s="14"/>
    </row>
    <row r="630" spans="3:4" x14ac:dyDescent="0.2">
      <c r="C630" s="14"/>
      <c r="D630" s="14"/>
    </row>
    <row r="631" spans="3:4" x14ac:dyDescent="0.2">
      <c r="C631" s="14"/>
      <c r="D631" s="14"/>
    </row>
    <row r="632" spans="3:4" x14ac:dyDescent="0.2">
      <c r="C632" s="14"/>
      <c r="D632" s="14"/>
    </row>
    <row r="633" spans="3:4" x14ac:dyDescent="0.2">
      <c r="C633" s="14"/>
      <c r="D633" s="14"/>
    </row>
    <row r="634" spans="3:4" x14ac:dyDescent="0.2">
      <c r="C634" s="14"/>
      <c r="D634" s="14"/>
    </row>
    <row r="635" spans="3:4" x14ac:dyDescent="0.2">
      <c r="C635" s="14"/>
      <c r="D635" s="14"/>
    </row>
    <row r="636" spans="3:4" x14ac:dyDescent="0.2">
      <c r="C636" s="14"/>
      <c r="D636" s="14"/>
    </row>
    <row r="637" spans="3:4" x14ac:dyDescent="0.2">
      <c r="C637" s="14"/>
      <c r="D637" s="14"/>
    </row>
    <row r="638" spans="3:4" x14ac:dyDescent="0.2">
      <c r="C638" s="14"/>
      <c r="D638" s="14"/>
    </row>
    <row r="639" spans="3:4" x14ac:dyDescent="0.2">
      <c r="C639" s="14"/>
      <c r="D639" s="14"/>
    </row>
    <row r="640" spans="3:4" x14ac:dyDescent="0.2">
      <c r="C640" s="14"/>
      <c r="D640" s="14"/>
    </row>
    <row r="641" spans="3:4" x14ac:dyDescent="0.2">
      <c r="C641" s="14"/>
      <c r="D641" s="14"/>
    </row>
    <row r="642" spans="3:4" x14ac:dyDescent="0.2">
      <c r="C642" s="14"/>
      <c r="D642" s="14"/>
    </row>
    <row r="643" spans="3:4" x14ac:dyDescent="0.2">
      <c r="C643" s="14"/>
      <c r="D643" s="14"/>
    </row>
    <row r="644" spans="3:4" x14ac:dyDescent="0.2">
      <c r="C644" s="14"/>
      <c r="D644" s="14"/>
    </row>
    <row r="645" spans="3:4" x14ac:dyDescent="0.2">
      <c r="C645" s="14"/>
      <c r="D645" s="14"/>
    </row>
    <row r="646" spans="3:4" x14ac:dyDescent="0.2">
      <c r="C646" s="14"/>
      <c r="D646" s="14"/>
    </row>
    <row r="647" spans="3:4" x14ac:dyDescent="0.2">
      <c r="C647" s="14"/>
      <c r="D647" s="14"/>
    </row>
    <row r="648" spans="3:4" x14ac:dyDescent="0.2">
      <c r="C648" s="14"/>
      <c r="D648" s="14"/>
    </row>
    <row r="649" spans="3:4" x14ac:dyDescent="0.2">
      <c r="C649" s="14"/>
      <c r="D649" s="14"/>
    </row>
    <row r="650" spans="3:4" x14ac:dyDescent="0.2">
      <c r="C650" s="14"/>
      <c r="D650" s="14"/>
    </row>
    <row r="651" spans="3:4" x14ac:dyDescent="0.2">
      <c r="C651" s="14"/>
      <c r="D651" s="14"/>
    </row>
    <row r="652" spans="3:4" x14ac:dyDescent="0.2">
      <c r="C652" s="14"/>
      <c r="D652" s="14"/>
    </row>
    <row r="653" spans="3:4" x14ac:dyDescent="0.2">
      <c r="C653" s="14"/>
      <c r="D653" s="14"/>
    </row>
    <row r="654" spans="3:4" x14ac:dyDescent="0.2">
      <c r="C654" s="14"/>
      <c r="D654" s="14"/>
    </row>
    <row r="655" spans="3:4" x14ac:dyDescent="0.2">
      <c r="C655" s="14"/>
      <c r="D655" s="14"/>
    </row>
    <row r="656" spans="3:4" x14ac:dyDescent="0.2">
      <c r="C656" s="14"/>
      <c r="D656" s="14"/>
    </row>
    <row r="657" spans="3:4" x14ac:dyDescent="0.2">
      <c r="C657" s="14"/>
      <c r="D657" s="14"/>
    </row>
    <row r="658" spans="3:4" x14ac:dyDescent="0.2">
      <c r="C658" s="14"/>
      <c r="D658" s="14"/>
    </row>
    <row r="659" spans="3:4" x14ac:dyDescent="0.2">
      <c r="C659" s="14"/>
      <c r="D659" s="14"/>
    </row>
    <row r="660" spans="3:4" x14ac:dyDescent="0.2">
      <c r="C660" s="14"/>
      <c r="D660" s="14"/>
    </row>
    <row r="661" spans="3:4" x14ac:dyDescent="0.2">
      <c r="C661" s="14"/>
      <c r="D661" s="14"/>
    </row>
    <row r="662" spans="3:4" x14ac:dyDescent="0.2">
      <c r="C662" s="14"/>
      <c r="D662" s="14"/>
    </row>
    <row r="663" spans="3:4" x14ac:dyDescent="0.2">
      <c r="C663" s="14"/>
      <c r="D663" s="14"/>
    </row>
    <row r="664" spans="3:4" x14ac:dyDescent="0.2">
      <c r="C664" s="14"/>
      <c r="D664" s="14"/>
    </row>
    <row r="665" spans="3:4" x14ac:dyDescent="0.2">
      <c r="C665" s="14"/>
      <c r="D665" s="14"/>
    </row>
    <row r="666" spans="3:4" x14ac:dyDescent="0.2">
      <c r="C666" s="14"/>
      <c r="D666" s="14"/>
    </row>
    <row r="667" spans="3:4" x14ac:dyDescent="0.2">
      <c r="C667" s="14"/>
      <c r="D667" s="14"/>
    </row>
    <row r="668" spans="3:4" x14ac:dyDescent="0.2">
      <c r="C668" s="14"/>
      <c r="D668" s="14"/>
    </row>
    <row r="669" spans="3:4" x14ac:dyDescent="0.2">
      <c r="C669" s="14"/>
      <c r="D669" s="14"/>
    </row>
    <row r="670" spans="3:4" x14ac:dyDescent="0.2">
      <c r="C670" s="14"/>
      <c r="D670" s="14"/>
    </row>
    <row r="671" spans="3:4" x14ac:dyDescent="0.2">
      <c r="C671" s="14"/>
      <c r="D671" s="14"/>
    </row>
    <row r="672" spans="3:4" x14ac:dyDescent="0.2">
      <c r="C672" s="14"/>
      <c r="D672" s="14"/>
    </row>
    <row r="673" spans="3:4" x14ac:dyDescent="0.2">
      <c r="C673" s="14"/>
      <c r="D673" s="14"/>
    </row>
    <row r="674" spans="3:4" x14ac:dyDescent="0.2">
      <c r="C674" s="14"/>
      <c r="D674" s="14"/>
    </row>
    <row r="675" spans="3:4" x14ac:dyDescent="0.2">
      <c r="C675" s="14"/>
      <c r="D675" s="14"/>
    </row>
  </sheetData>
  <sheetProtection sheet="1"/>
  <phoneticPr fontId="8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6"/>
  <sheetViews>
    <sheetView topLeftCell="A95" workbookViewId="0">
      <selection activeCell="A86" sqref="A86:D142"/>
    </sheetView>
  </sheetViews>
  <sheetFormatPr defaultRowHeight="12.75" x14ac:dyDescent="0.2"/>
  <cols>
    <col min="1" max="1" width="19.7109375" style="14" customWidth="1"/>
    <col min="2" max="2" width="4.42578125" style="17" customWidth="1"/>
    <col min="3" max="3" width="12.7109375" style="14" customWidth="1"/>
    <col min="4" max="4" width="5.42578125" style="17" customWidth="1"/>
    <col min="5" max="5" width="14.85546875" style="17" customWidth="1"/>
    <col min="6" max="6" width="9.140625" style="17"/>
    <col min="7" max="7" width="12" style="17" customWidth="1"/>
    <col min="8" max="8" width="14.140625" style="14" customWidth="1"/>
    <col min="9" max="9" width="22.5703125" style="17" customWidth="1"/>
    <col min="10" max="10" width="25.140625" style="17" customWidth="1"/>
    <col min="11" max="11" width="15.7109375" style="17" customWidth="1"/>
    <col min="12" max="12" width="14.140625" style="17" customWidth="1"/>
    <col min="13" max="13" width="9.5703125" style="17" customWidth="1"/>
    <col min="14" max="14" width="14.140625" style="17" customWidth="1"/>
    <col min="15" max="15" width="23.42578125" style="17" customWidth="1"/>
    <col min="16" max="16" width="16.5703125" style="17" customWidth="1"/>
    <col min="17" max="17" width="41" style="17" customWidth="1"/>
    <col min="18" max="16384" width="9.140625" style="17"/>
  </cols>
  <sheetData>
    <row r="1" spans="1:16" ht="15.75" x14ac:dyDescent="0.25">
      <c r="A1" s="78" t="s">
        <v>123</v>
      </c>
      <c r="I1" s="79" t="s">
        <v>124</v>
      </c>
      <c r="J1" s="80" t="s">
        <v>119</v>
      </c>
    </row>
    <row r="2" spans="1:16" x14ac:dyDescent="0.2">
      <c r="I2" s="81" t="s">
        <v>125</v>
      </c>
      <c r="J2" s="82" t="s">
        <v>118</v>
      </c>
    </row>
    <row r="3" spans="1:16" x14ac:dyDescent="0.2">
      <c r="A3" s="83" t="s">
        <v>126</v>
      </c>
      <c r="I3" s="81" t="s">
        <v>127</v>
      </c>
      <c r="J3" s="82" t="s">
        <v>50</v>
      </c>
    </row>
    <row r="4" spans="1:16" x14ac:dyDescent="0.2">
      <c r="I4" s="81" t="s">
        <v>128</v>
      </c>
      <c r="J4" s="82" t="s">
        <v>50</v>
      </c>
    </row>
    <row r="5" spans="1:16" ht="13.5" thickBot="1" x14ac:dyDescent="0.25">
      <c r="I5" s="84" t="s">
        <v>129</v>
      </c>
      <c r="J5" s="85" t="s">
        <v>90</v>
      </c>
    </row>
    <row r="10" spans="1:16" ht="13.5" thickBot="1" x14ac:dyDescent="0.25"/>
    <row r="11" spans="1:16" ht="12.75" customHeight="1" thickBot="1" x14ac:dyDescent="0.25">
      <c r="A11" s="14" t="str">
        <f t="shared" ref="A11:A42" si="0">P11</f>
        <v>IBVS 795 </v>
      </c>
      <c r="B11" s="19" t="str">
        <f t="shared" ref="B11:B42" si="1">IF(H11=INT(H11),"I","II")</f>
        <v>II</v>
      </c>
      <c r="C11" s="14">
        <f t="shared" ref="C11:C42" si="2">1*G11</f>
        <v>39922.607000000004</v>
      </c>
      <c r="D11" s="17" t="str">
        <f t="shared" ref="D11:D42" si="3">VLOOKUP(F11,I$1:J$5,2,FALSE)</f>
        <v>vis</v>
      </c>
      <c r="E11" s="86">
        <f>VLOOKUP(C11,Active!C$21:E$968,3,FALSE)</f>
        <v>15283.964406232437</v>
      </c>
      <c r="F11" s="19" t="s">
        <v>129</v>
      </c>
      <c r="G11" s="17" t="str">
        <f t="shared" ref="G11:G42" si="4">MID(I11,3,LEN(I11)-3)</f>
        <v>39922.607</v>
      </c>
      <c r="H11" s="14">
        <f t="shared" ref="H11:H42" si="5">1*K11</f>
        <v>15285.5</v>
      </c>
      <c r="I11" s="87" t="s">
        <v>244</v>
      </c>
      <c r="J11" s="88" t="s">
        <v>245</v>
      </c>
      <c r="K11" s="87">
        <v>15285.5</v>
      </c>
      <c r="L11" s="87" t="s">
        <v>242</v>
      </c>
      <c r="M11" s="88" t="s">
        <v>134</v>
      </c>
      <c r="N11" s="88"/>
      <c r="O11" s="89" t="s">
        <v>246</v>
      </c>
      <c r="P11" s="90" t="s">
        <v>247</v>
      </c>
    </row>
    <row r="12" spans="1:16" ht="12.75" customHeight="1" thickBot="1" x14ac:dyDescent="0.25">
      <c r="A12" s="14" t="str">
        <f t="shared" si="0"/>
        <v>IBVS 795 </v>
      </c>
      <c r="B12" s="19" t="str">
        <f t="shared" si="1"/>
        <v>II</v>
      </c>
      <c r="C12" s="14">
        <f t="shared" si="2"/>
        <v>39948.576999999997</v>
      </c>
      <c r="D12" s="17" t="str">
        <f t="shared" si="3"/>
        <v>vis</v>
      </c>
      <c r="E12" s="86">
        <f>VLOOKUP(C12,Active!C$21:E$968,3,FALSE)</f>
        <v>15302.963887004287</v>
      </c>
      <c r="F12" s="19" t="s">
        <v>129</v>
      </c>
      <c r="G12" s="17" t="str">
        <f t="shared" si="4"/>
        <v>39948.577</v>
      </c>
      <c r="H12" s="14">
        <f t="shared" si="5"/>
        <v>15304.5</v>
      </c>
      <c r="I12" s="87" t="s">
        <v>248</v>
      </c>
      <c r="J12" s="88" t="s">
        <v>249</v>
      </c>
      <c r="K12" s="87">
        <v>15304.5</v>
      </c>
      <c r="L12" s="87" t="s">
        <v>250</v>
      </c>
      <c r="M12" s="88" t="s">
        <v>134</v>
      </c>
      <c r="N12" s="88"/>
      <c r="O12" s="89" t="s">
        <v>246</v>
      </c>
      <c r="P12" s="90" t="s">
        <v>247</v>
      </c>
    </row>
    <row r="13" spans="1:16" ht="12.75" customHeight="1" thickBot="1" x14ac:dyDescent="0.25">
      <c r="A13" s="14" t="str">
        <f t="shared" si="0"/>
        <v> BBS 2 </v>
      </c>
      <c r="B13" s="19" t="str">
        <f t="shared" si="1"/>
        <v>II</v>
      </c>
      <c r="C13" s="14">
        <f t="shared" si="2"/>
        <v>41363.303999999996</v>
      </c>
      <c r="D13" s="17" t="str">
        <f t="shared" si="3"/>
        <v>vis</v>
      </c>
      <c r="E13" s="86">
        <f>VLOOKUP(C13,Active!C$21:E$968,3,FALSE)</f>
        <v>16337.968832476949</v>
      </c>
      <c r="F13" s="19" t="s">
        <v>129</v>
      </c>
      <c r="G13" s="17" t="str">
        <f t="shared" si="4"/>
        <v>41363.304</v>
      </c>
      <c r="H13" s="14">
        <f t="shared" si="5"/>
        <v>16339.5</v>
      </c>
      <c r="I13" s="87" t="s">
        <v>262</v>
      </c>
      <c r="J13" s="88" t="s">
        <v>263</v>
      </c>
      <c r="K13" s="87">
        <v>16339.5</v>
      </c>
      <c r="L13" s="87" t="s">
        <v>264</v>
      </c>
      <c r="M13" s="88" t="s">
        <v>134</v>
      </c>
      <c r="N13" s="88"/>
      <c r="O13" s="89" t="s">
        <v>265</v>
      </c>
      <c r="P13" s="89" t="s">
        <v>266</v>
      </c>
    </row>
    <row r="14" spans="1:16" ht="12.75" customHeight="1" thickBot="1" x14ac:dyDescent="0.25">
      <c r="A14" s="14" t="str">
        <f t="shared" si="0"/>
        <v> BBS 8 </v>
      </c>
      <c r="B14" s="19" t="str">
        <f t="shared" si="1"/>
        <v>II</v>
      </c>
      <c r="C14" s="14">
        <f t="shared" si="2"/>
        <v>41743.286999999997</v>
      </c>
      <c r="D14" s="17" t="str">
        <f t="shared" si="3"/>
        <v>vis</v>
      </c>
      <c r="E14" s="86">
        <f>VLOOKUP(C14,Active!C$21:E$968,3,FALSE)</f>
        <v>16615.961889932936</v>
      </c>
      <c r="F14" s="19" t="s">
        <v>129</v>
      </c>
      <c r="G14" s="17" t="str">
        <f t="shared" si="4"/>
        <v>41743.287</v>
      </c>
      <c r="H14" s="14">
        <f t="shared" si="5"/>
        <v>16617.5</v>
      </c>
      <c r="I14" s="87" t="s">
        <v>267</v>
      </c>
      <c r="J14" s="88" t="s">
        <v>268</v>
      </c>
      <c r="K14" s="87">
        <v>16617.5</v>
      </c>
      <c r="L14" s="87" t="s">
        <v>250</v>
      </c>
      <c r="M14" s="88" t="s">
        <v>134</v>
      </c>
      <c r="N14" s="88"/>
      <c r="O14" s="89" t="s">
        <v>265</v>
      </c>
      <c r="P14" s="89" t="s">
        <v>269</v>
      </c>
    </row>
    <row r="15" spans="1:16" ht="12.75" customHeight="1" thickBot="1" x14ac:dyDescent="0.25">
      <c r="A15" s="14" t="str">
        <f t="shared" si="0"/>
        <v> BBS 13 </v>
      </c>
      <c r="B15" s="19" t="str">
        <f t="shared" si="1"/>
        <v>II</v>
      </c>
      <c r="C15" s="14">
        <f t="shared" si="2"/>
        <v>42071.336000000003</v>
      </c>
      <c r="D15" s="17" t="str">
        <f t="shared" si="3"/>
        <v>vis</v>
      </c>
      <c r="E15" s="86">
        <f>VLOOKUP(C15,Active!C$21:E$968,3,FALSE)</f>
        <v>16855.960375405659</v>
      </c>
      <c r="F15" s="19" t="s">
        <v>129</v>
      </c>
      <c r="G15" s="17" t="str">
        <f t="shared" si="4"/>
        <v>42071.336</v>
      </c>
      <c r="H15" s="14">
        <f t="shared" si="5"/>
        <v>16857.5</v>
      </c>
      <c r="I15" s="87" t="s">
        <v>270</v>
      </c>
      <c r="J15" s="88" t="s">
        <v>271</v>
      </c>
      <c r="K15" s="87">
        <v>16857.5</v>
      </c>
      <c r="L15" s="87" t="s">
        <v>215</v>
      </c>
      <c r="M15" s="88" t="s">
        <v>134</v>
      </c>
      <c r="N15" s="88"/>
      <c r="O15" s="89" t="s">
        <v>265</v>
      </c>
      <c r="P15" s="89" t="s">
        <v>272</v>
      </c>
    </row>
    <row r="16" spans="1:16" ht="12.75" customHeight="1" thickBot="1" x14ac:dyDescent="0.25">
      <c r="A16" s="14" t="str">
        <f t="shared" si="0"/>
        <v> BBS 27 </v>
      </c>
      <c r="B16" s="19" t="str">
        <f t="shared" si="1"/>
        <v>II</v>
      </c>
      <c r="C16" s="14">
        <f t="shared" si="2"/>
        <v>42835.402000000002</v>
      </c>
      <c r="D16" s="17" t="str">
        <f t="shared" si="3"/>
        <v>vis</v>
      </c>
      <c r="E16" s="86">
        <f>VLOOKUP(C16,Active!C$21:E$968,3,FALSE)</f>
        <v>17414.946023285083</v>
      </c>
      <c r="F16" s="19" t="s">
        <v>129</v>
      </c>
      <c r="G16" s="17" t="str">
        <f t="shared" si="4"/>
        <v>42835.402</v>
      </c>
      <c r="H16" s="14">
        <f t="shared" si="5"/>
        <v>17416.5</v>
      </c>
      <c r="I16" s="87" t="s">
        <v>275</v>
      </c>
      <c r="J16" s="88" t="s">
        <v>276</v>
      </c>
      <c r="K16" s="87">
        <v>17416.5</v>
      </c>
      <c r="L16" s="87" t="s">
        <v>277</v>
      </c>
      <c r="M16" s="88" t="s">
        <v>134</v>
      </c>
      <c r="N16" s="88"/>
      <c r="O16" s="89" t="s">
        <v>278</v>
      </c>
      <c r="P16" s="89" t="s">
        <v>279</v>
      </c>
    </row>
    <row r="17" spans="1:16" ht="12.75" customHeight="1" thickBot="1" x14ac:dyDescent="0.25">
      <c r="A17" s="14" t="str">
        <f t="shared" si="0"/>
        <v> AOEB 4 </v>
      </c>
      <c r="B17" s="19" t="str">
        <f t="shared" si="1"/>
        <v>II</v>
      </c>
      <c r="C17" s="14">
        <f t="shared" si="2"/>
        <v>42873.671000000002</v>
      </c>
      <c r="D17" s="17" t="str">
        <f t="shared" si="3"/>
        <v>vis</v>
      </c>
      <c r="E17" s="86">
        <f>VLOOKUP(C17,Active!C$21:E$968,3,FALSE)</f>
        <v>17442.943371365873</v>
      </c>
      <c r="F17" s="19" t="s">
        <v>129</v>
      </c>
      <c r="G17" s="17" t="str">
        <f t="shared" si="4"/>
        <v>42873.671</v>
      </c>
      <c r="H17" s="14">
        <f t="shared" si="5"/>
        <v>17444.5</v>
      </c>
      <c r="I17" s="87" t="s">
        <v>280</v>
      </c>
      <c r="J17" s="88" t="s">
        <v>281</v>
      </c>
      <c r="K17" s="87">
        <v>17444.5</v>
      </c>
      <c r="L17" s="87" t="s">
        <v>221</v>
      </c>
      <c r="M17" s="88" t="s">
        <v>134</v>
      </c>
      <c r="N17" s="88"/>
      <c r="O17" s="89" t="s">
        <v>282</v>
      </c>
      <c r="P17" s="89" t="s">
        <v>283</v>
      </c>
    </row>
    <row r="18" spans="1:16" ht="12.75" customHeight="1" thickBot="1" x14ac:dyDescent="0.25">
      <c r="A18" s="14" t="str">
        <f t="shared" si="0"/>
        <v> AOEB 4 </v>
      </c>
      <c r="B18" s="19" t="str">
        <f t="shared" si="1"/>
        <v>II</v>
      </c>
      <c r="C18" s="14">
        <f t="shared" si="2"/>
        <v>43577.620999999999</v>
      </c>
      <c r="D18" s="17" t="str">
        <f t="shared" si="3"/>
        <v>vis</v>
      </c>
      <c r="E18" s="86">
        <f>VLOOKUP(C18,Active!C$21:E$968,3,FALSE)</f>
        <v>17957.948550008452</v>
      </c>
      <c r="F18" s="19" t="s">
        <v>129</v>
      </c>
      <c r="G18" s="17" t="str">
        <f t="shared" si="4"/>
        <v>43577.621</v>
      </c>
      <c r="H18" s="14">
        <f t="shared" si="5"/>
        <v>17959.5</v>
      </c>
      <c r="I18" s="87" t="s">
        <v>284</v>
      </c>
      <c r="J18" s="88" t="s">
        <v>285</v>
      </c>
      <c r="K18" s="87">
        <v>17959.5</v>
      </c>
      <c r="L18" s="87" t="s">
        <v>286</v>
      </c>
      <c r="M18" s="88" t="s">
        <v>134</v>
      </c>
      <c r="N18" s="88"/>
      <c r="O18" s="89" t="s">
        <v>287</v>
      </c>
      <c r="P18" s="89" t="s">
        <v>283</v>
      </c>
    </row>
    <row r="19" spans="1:16" ht="12.75" customHeight="1" thickBot="1" x14ac:dyDescent="0.25">
      <c r="A19" s="14" t="str">
        <f t="shared" si="0"/>
        <v> AOEB 4 </v>
      </c>
      <c r="B19" s="19" t="str">
        <f t="shared" si="1"/>
        <v>II</v>
      </c>
      <c r="C19" s="14">
        <f t="shared" si="2"/>
        <v>43883.790999999997</v>
      </c>
      <c r="D19" s="17" t="str">
        <f t="shared" si="3"/>
        <v>vis</v>
      </c>
      <c r="E19" s="86">
        <f>VLOOKUP(C19,Active!C$21:E$968,3,FALSE)</f>
        <v>18181.9405033361</v>
      </c>
      <c r="F19" s="19" t="s">
        <v>129</v>
      </c>
      <c r="G19" s="17" t="str">
        <f t="shared" si="4"/>
        <v>43883.791</v>
      </c>
      <c r="H19" s="14">
        <f t="shared" si="5"/>
        <v>18183.5</v>
      </c>
      <c r="I19" s="87" t="s">
        <v>288</v>
      </c>
      <c r="J19" s="88" t="s">
        <v>289</v>
      </c>
      <c r="K19" s="87">
        <v>18183.5</v>
      </c>
      <c r="L19" s="87" t="s">
        <v>290</v>
      </c>
      <c r="M19" s="88" t="s">
        <v>134</v>
      </c>
      <c r="N19" s="88"/>
      <c r="O19" s="89" t="s">
        <v>287</v>
      </c>
      <c r="P19" s="89" t="s">
        <v>283</v>
      </c>
    </row>
    <row r="20" spans="1:16" ht="12.75" customHeight="1" thickBot="1" x14ac:dyDescent="0.25">
      <c r="A20" s="14" t="str">
        <f t="shared" si="0"/>
        <v> AOEB 4 </v>
      </c>
      <c r="B20" s="19" t="str">
        <f t="shared" si="1"/>
        <v>II</v>
      </c>
      <c r="C20" s="14">
        <f t="shared" si="2"/>
        <v>44598.663</v>
      </c>
      <c r="D20" s="17" t="str">
        <f t="shared" si="3"/>
        <v>vis</v>
      </c>
      <c r="E20" s="86">
        <f>VLOOKUP(C20,Active!C$21:E$968,3,FALSE)</f>
        <v>18704.936145166597</v>
      </c>
      <c r="F20" s="19" t="s">
        <v>129</v>
      </c>
      <c r="G20" s="17" t="str">
        <f t="shared" si="4"/>
        <v>44598.663</v>
      </c>
      <c r="H20" s="14">
        <f t="shared" si="5"/>
        <v>18706.5</v>
      </c>
      <c r="I20" s="87" t="s">
        <v>291</v>
      </c>
      <c r="J20" s="88" t="s">
        <v>292</v>
      </c>
      <c r="K20" s="87">
        <v>18706.5</v>
      </c>
      <c r="L20" s="87" t="s">
        <v>293</v>
      </c>
      <c r="M20" s="88" t="s">
        <v>134</v>
      </c>
      <c r="N20" s="88"/>
      <c r="O20" s="89" t="s">
        <v>287</v>
      </c>
      <c r="P20" s="89" t="s">
        <v>283</v>
      </c>
    </row>
    <row r="21" spans="1:16" ht="12.75" customHeight="1" thickBot="1" x14ac:dyDescent="0.25">
      <c r="A21" s="14" t="str">
        <f t="shared" si="0"/>
        <v> BRNO 26 </v>
      </c>
      <c r="B21" s="19" t="str">
        <f t="shared" si="1"/>
        <v>II</v>
      </c>
      <c r="C21" s="14">
        <f t="shared" si="2"/>
        <v>44623.26</v>
      </c>
      <c r="D21" s="17" t="str">
        <f t="shared" si="3"/>
        <v>vis</v>
      </c>
      <c r="E21" s="86">
        <f>VLOOKUP(C21,Active!C$21:E$968,3,FALSE)</f>
        <v>18722.931148191063</v>
      </c>
      <c r="F21" s="19" t="s">
        <v>129</v>
      </c>
      <c r="G21" s="17" t="str">
        <f t="shared" si="4"/>
        <v>44623.260</v>
      </c>
      <c r="H21" s="14">
        <f t="shared" si="5"/>
        <v>18724.5</v>
      </c>
      <c r="I21" s="87" t="s">
        <v>294</v>
      </c>
      <c r="J21" s="88" t="s">
        <v>295</v>
      </c>
      <c r="K21" s="87">
        <v>18724.5</v>
      </c>
      <c r="L21" s="87" t="s">
        <v>296</v>
      </c>
      <c r="M21" s="88" t="s">
        <v>134</v>
      </c>
      <c r="N21" s="88"/>
      <c r="O21" s="89" t="s">
        <v>297</v>
      </c>
      <c r="P21" s="89" t="s">
        <v>298</v>
      </c>
    </row>
    <row r="22" spans="1:16" ht="12.75" customHeight="1" thickBot="1" x14ac:dyDescent="0.25">
      <c r="A22" s="14" t="str">
        <f t="shared" si="0"/>
        <v> AOEB 4 </v>
      </c>
      <c r="B22" s="19" t="str">
        <f t="shared" si="1"/>
        <v>II</v>
      </c>
      <c r="C22" s="14">
        <f t="shared" si="2"/>
        <v>44635.572999999997</v>
      </c>
      <c r="D22" s="17" t="str">
        <f t="shared" si="3"/>
        <v>vis</v>
      </c>
      <c r="E22" s="86">
        <f>VLOOKUP(C22,Active!C$21:E$968,3,FALSE)</f>
        <v>18731.939257807688</v>
      </c>
      <c r="F22" s="19" t="s">
        <v>129</v>
      </c>
      <c r="G22" s="17" t="str">
        <f t="shared" si="4"/>
        <v>44635.573</v>
      </c>
      <c r="H22" s="14">
        <f t="shared" si="5"/>
        <v>18733.5</v>
      </c>
      <c r="I22" s="87" t="s">
        <v>299</v>
      </c>
      <c r="J22" s="88" t="s">
        <v>300</v>
      </c>
      <c r="K22" s="87">
        <v>18733.5</v>
      </c>
      <c r="L22" s="87" t="s">
        <v>290</v>
      </c>
      <c r="M22" s="88" t="s">
        <v>134</v>
      </c>
      <c r="N22" s="88"/>
      <c r="O22" s="89" t="s">
        <v>287</v>
      </c>
      <c r="P22" s="89" t="s">
        <v>283</v>
      </c>
    </row>
    <row r="23" spans="1:16" ht="12.75" customHeight="1" thickBot="1" x14ac:dyDescent="0.25">
      <c r="A23" s="14" t="str">
        <f t="shared" si="0"/>
        <v> BRNO 26 </v>
      </c>
      <c r="B23" s="19" t="str">
        <f t="shared" si="1"/>
        <v>II</v>
      </c>
      <c r="C23" s="14">
        <f t="shared" si="2"/>
        <v>44944.472999999998</v>
      </c>
      <c r="D23" s="17" t="str">
        <f t="shared" si="3"/>
        <v>vis</v>
      </c>
      <c r="E23" s="86">
        <f>VLOOKUP(C23,Active!C$21:E$968,3,FALSE)</f>
        <v>18957.928461135612</v>
      </c>
      <c r="F23" s="19" t="s">
        <v>129</v>
      </c>
      <c r="G23" s="17" t="str">
        <f t="shared" si="4"/>
        <v>44944.473</v>
      </c>
      <c r="H23" s="14">
        <f t="shared" si="5"/>
        <v>18959.5</v>
      </c>
      <c r="I23" s="87" t="s">
        <v>301</v>
      </c>
      <c r="J23" s="88" t="s">
        <v>302</v>
      </c>
      <c r="K23" s="87">
        <v>18959.5</v>
      </c>
      <c r="L23" s="87" t="s">
        <v>303</v>
      </c>
      <c r="M23" s="88" t="s">
        <v>134</v>
      </c>
      <c r="N23" s="88"/>
      <c r="O23" s="89" t="s">
        <v>297</v>
      </c>
      <c r="P23" s="89" t="s">
        <v>298</v>
      </c>
    </row>
    <row r="24" spans="1:16" ht="12.75" customHeight="1" thickBot="1" x14ac:dyDescent="0.25">
      <c r="A24" s="14" t="str">
        <f t="shared" si="0"/>
        <v> BRNO 26 </v>
      </c>
      <c r="B24" s="19" t="str">
        <f t="shared" si="1"/>
        <v>II</v>
      </c>
      <c r="C24" s="14">
        <f t="shared" si="2"/>
        <v>44944.478000000003</v>
      </c>
      <c r="D24" s="17" t="str">
        <f t="shared" si="3"/>
        <v>vis</v>
      </c>
      <c r="E24" s="86">
        <f>VLOOKUP(C24,Active!C$21:E$968,3,FALSE)</f>
        <v>18957.93211910265</v>
      </c>
      <c r="F24" s="19" t="s">
        <v>129</v>
      </c>
      <c r="G24" s="17" t="str">
        <f t="shared" si="4"/>
        <v>44944.478</v>
      </c>
      <c r="H24" s="14">
        <f t="shared" si="5"/>
        <v>18959.5</v>
      </c>
      <c r="I24" s="87" t="s">
        <v>304</v>
      </c>
      <c r="J24" s="88" t="s">
        <v>305</v>
      </c>
      <c r="K24" s="87">
        <v>18959.5</v>
      </c>
      <c r="L24" s="87" t="s">
        <v>306</v>
      </c>
      <c r="M24" s="88" t="s">
        <v>134</v>
      </c>
      <c r="N24" s="88"/>
      <c r="O24" s="89" t="s">
        <v>307</v>
      </c>
      <c r="P24" s="89" t="s">
        <v>298</v>
      </c>
    </row>
    <row r="25" spans="1:16" ht="12.75" customHeight="1" thickBot="1" x14ac:dyDescent="0.25">
      <c r="A25" s="14" t="str">
        <f t="shared" si="0"/>
        <v> BRNO 26 </v>
      </c>
      <c r="B25" s="19" t="str">
        <f t="shared" si="1"/>
        <v>II</v>
      </c>
      <c r="C25" s="14">
        <f t="shared" si="2"/>
        <v>44944.483999999997</v>
      </c>
      <c r="D25" s="17" t="str">
        <f t="shared" si="3"/>
        <v>vis</v>
      </c>
      <c r="E25" s="86">
        <f>VLOOKUP(C25,Active!C$21:E$968,3,FALSE)</f>
        <v>18957.936508663086</v>
      </c>
      <c r="F25" s="19" t="s">
        <v>129</v>
      </c>
      <c r="G25" s="17" t="str">
        <f t="shared" si="4"/>
        <v>44944.484</v>
      </c>
      <c r="H25" s="14">
        <f t="shared" si="5"/>
        <v>18959.5</v>
      </c>
      <c r="I25" s="87" t="s">
        <v>308</v>
      </c>
      <c r="J25" s="88" t="s">
        <v>309</v>
      </c>
      <c r="K25" s="87">
        <v>18959.5</v>
      </c>
      <c r="L25" s="87" t="s">
        <v>310</v>
      </c>
      <c r="M25" s="88" t="s">
        <v>134</v>
      </c>
      <c r="N25" s="88"/>
      <c r="O25" s="89" t="s">
        <v>311</v>
      </c>
      <c r="P25" s="89" t="s">
        <v>298</v>
      </c>
    </row>
    <row r="26" spans="1:16" ht="12.75" customHeight="1" thickBot="1" x14ac:dyDescent="0.25">
      <c r="A26" s="14" t="str">
        <f t="shared" si="0"/>
        <v> BRNO 26 </v>
      </c>
      <c r="B26" s="19" t="str">
        <f t="shared" si="1"/>
        <v>II</v>
      </c>
      <c r="C26" s="14">
        <f t="shared" si="2"/>
        <v>44959.514999999999</v>
      </c>
      <c r="D26" s="17" t="str">
        <f t="shared" si="3"/>
        <v>vis</v>
      </c>
      <c r="E26" s="86">
        <f>VLOOKUP(C26,Active!C$21:E$968,3,FALSE)</f>
        <v>18968.933089159113</v>
      </c>
      <c r="F26" s="19" t="s">
        <v>129</v>
      </c>
      <c r="G26" s="17" t="str">
        <f t="shared" si="4"/>
        <v>44959.515</v>
      </c>
      <c r="H26" s="14">
        <f t="shared" si="5"/>
        <v>18970.5</v>
      </c>
      <c r="I26" s="87" t="s">
        <v>312</v>
      </c>
      <c r="J26" s="88" t="s">
        <v>313</v>
      </c>
      <c r="K26" s="87">
        <v>18970.5</v>
      </c>
      <c r="L26" s="87" t="s">
        <v>314</v>
      </c>
      <c r="M26" s="88" t="s">
        <v>134</v>
      </c>
      <c r="N26" s="88"/>
      <c r="O26" s="89" t="s">
        <v>315</v>
      </c>
      <c r="P26" s="89" t="s">
        <v>298</v>
      </c>
    </row>
    <row r="27" spans="1:16" ht="12.75" customHeight="1" thickBot="1" x14ac:dyDescent="0.25">
      <c r="A27" s="14" t="str">
        <f t="shared" si="0"/>
        <v> BRNO 26 </v>
      </c>
      <c r="B27" s="19" t="str">
        <f t="shared" si="1"/>
        <v>II</v>
      </c>
      <c r="C27" s="14">
        <f t="shared" si="2"/>
        <v>44959.517999999996</v>
      </c>
      <c r="D27" s="17" t="str">
        <f t="shared" si="3"/>
        <v>vis</v>
      </c>
      <c r="E27" s="86">
        <f>VLOOKUP(C27,Active!C$21:E$968,3,FALSE)</f>
        <v>18968.935283939329</v>
      </c>
      <c r="F27" s="19" t="s">
        <v>129</v>
      </c>
      <c r="G27" s="17" t="str">
        <f t="shared" si="4"/>
        <v>44959.518</v>
      </c>
      <c r="H27" s="14">
        <f t="shared" si="5"/>
        <v>18970.5</v>
      </c>
      <c r="I27" s="87" t="s">
        <v>316</v>
      </c>
      <c r="J27" s="88" t="s">
        <v>317</v>
      </c>
      <c r="K27" s="87">
        <v>18970.5</v>
      </c>
      <c r="L27" s="87" t="s">
        <v>293</v>
      </c>
      <c r="M27" s="88" t="s">
        <v>134</v>
      </c>
      <c r="N27" s="88"/>
      <c r="O27" s="89" t="s">
        <v>297</v>
      </c>
      <c r="P27" s="89" t="s">
        <v>298</v>
      </c>
    </row>
    <row r="28" spans="1:16" ht="12.75" customHeight="1" thickBot="1" x14ac:dyDescent="0.25">
      <c r="A28" s="14" t="str">
        <f t="shared" si="0"/>
        <v> AOEB 4 </v>
      </c>
      <c r="B28" s="19" t="str">
        <f t="shared" si="1"/>
        <v>II</v>
      </c>
      <c r="C28" s="14">
        <f t="shared" si="2"/>
        <v>44989.578000000001</v>
      </c>
      <c r="D28" s="17" t="str">
        <f t="shared" si="3"/>
        <v>vis</v>
      </c>
      <c r="E28" s="86">
        <f>VLOOKUP(C28,Active!C$21:E$968,3,FALSE)</f>
        <v>18990.926981744571</v>
      </c>
      <c r="F28" s="19" t="s">
        <v>129</v>
      </c>
      <c r="G28" s="17" t="str">
        <f t="shared" si="4"/>
        <v>44989.578</v>
      </c>
      <c r="H28" s="14">
        <f t="shared" si="5"/>
        <v>18992.5</v>
      </c>
      <c r="I28" s="87" t="s">
        <v>318</v>
      </c>
      <c r="J28" s="88" t="s">
        <v>319</v>
      </c>
      <c r="K28" s="87">
        <v>18992.5</v>
      </c>
      <c r="L28" s="87" t="s">
        <v>320</v>
      </c>
      <c r="M28" s="88" t="s">
        <v>134</v>
      </c>
      <c r="N28" s="88"/>
      <c r="O28" s="89" t="s">
        <v>287</v>
      </c>
      <c r="P28" s="89" t="s">
        <v>283</v>
      </c>
    </row>
    <row r="29" spans="1:16" ht="12.75" customHeight="1" thickBot="1" x14ac:dyDescent="0.25">
      <c r="A29" s="14" t="str">
        <f t="shared" si="0"/>
        <v> BRNO 26 </v>
      </c>
      <c r="B29" s="19" t="str">
        <f t="shared" si="1"/>
        <v>II</v>
      </c>
      <c r="C29" s="14">
        <f t="shared" si="2"/>
        <v>45022.39</v>
      </c>
      <c r="D29" s="17" t="str">
        <f t="shared" si="3"/>
        <v>vis</v>
      </c>
      <c r="E29" s="86">
        <f>VLOOKUP(C29,Active!C$21:E$968,3,FALSE)</f>
        <v>19014.932024605027</v>
      </c>
      <c r="F29" s="19" t="s">
        <v>129</v>
      </c>
      <c r="G29" s="17" t="str">
        <f t="shared" si="4"/>
        <v>45022.390</v>
      </c>
      <c r="H29" s="14">
        <f t="shared" si="5"/>
        <v>19016.5</v>
      </c>
      <c r="I29" s="87" t="s">
        <v>321</v>
      </c>
      <c r="J29" s="88" t="s">
        <v>322</v>
      </c>
      <c r="K29" s="87">
        <v>19016.5</v>
      </c>
      <c r="L29" s="87" t="s">
        <v>306</v>
      </c>
      <c r="M29" s="88" t="s">
        <v>134</v>
      </c>
      <c r="N29" s="88"/>
      <c r="O29" s="89" t="s">
        <v>297</v>
      </c>
      <c r="P29" s="89" t="s">
        <v>298</v>
      </c>
    </row>
    <row r="30" spans="1:16" ht="12.75" customHeight="1" thickBot="1" x14ac:dyDescent="0.25">
      <c r="A30" s="14" t="str">
        <f t="shared" si="0"/>
        <v> BRNO 26 </v>
      </c>
      <c r="B30" s="19" t="str">
        <f t="shared" si="1"/>
        <v>II</v>
      </c>
      <c r="C30" s="14">
        <f t="shared" si="2"/>
        <v>45022.394999999997</v>
      </c>
      <c r="D30" s="17" t="str">
        <f t="shared" si="3"/>
        <v>vis</v>
      </c>
      <c r="E30" s="86">
        <f>VLOOKUP(C30,Active!C$21:E$968,3,FALSE)</f>
        <v>19014.935682572061</v>
      </c>
      <c r="F30" s="19" t="s">
        <v>129</v>
      </c>
      <c r="G30" s="17" t="str">
        <f t="shared" si="4"/>
        <v>45022.395</v>
      </c>
      <c r="H30" s="14">
        <f t="shared" si="5"/>
        <v>19016.5</v>
      </c>
      <c r="I30" s="87" t="s">
        <v>323</v>
      </c>
      <c r="J30" s="88" t="s">
        <v>324</v>
      </c>
      <c r="K30" s="87">
        <v>19016.5</v>
      </c>
      <c r="L30" s="87" t="s">
        <v>325</v>
      </c>
      <c r="M30" s="88" t="s">
        <v>134</v>
      </c>
      <c r="N30" s="88"/>
      <c r="O30" s="89" t="s">
        <v>315</v>
      </c>
      <c r="P30" s="89" t="s">
        <v>298</v>
      </c>
    </row>
    <row r="31" spans="1:16" ht="12.75" customHeight="1" thickBot="1" x14ac:dyDescent="0.25">
      <c r="A31" s="14" t="str">
        <f t="shared" si="0"/>
        <v> BRNO 26 </v>
      </c>
      <c r="B31" s="19" t="str">
        <f t="shared" si="1"/>
        <v>II</v>
      </c>
      <c r="C31" s="14">
        <f t="shared" si="2"/>
        <v>45022.394999999997</v>
      </c>
      <c r="D31" s="17" t="str">
        <f t="shared" si="3"/>
        <v>vis</v>
      </c>
      <c r="E31" s="86">
        <f>VLOOKUP(C31,Active!C$21:E$968,3,FALSE)</f>
        <v>19014.935682572061</v>
      </c>
      <c r="F31" s="19" t="s">
        <v>129</v>
      </c>
      <c r="G31" s="17" t="str">
        <f t="shared" si="4"/>
        <v>45022.395</v>
      </c>
      <c r="H31" s="14">
        <f t="shared" si="5"/>
        <v>19016.5</v>
      </c>
      <c r="I31" s="87" t="s">
        <v>323</v>
      </c>
      <c r="J31" s="88" t="s">
        <v>324</v>
      </c>
      <c r="K31" s="87">
        <v>19016.5</v>
      </c>
      <c r="L31" s="87" t="s">
        <v>325</v>
      </c>
      <c r="M31" s="88" t="s">
        <v>134</v>
      </c>
      <c r="N31" s="88"/>
      <c r="O31" s="89" t="s">
        <v>326</v>
      </c>
      <c r="P31" s="89" t="s">
        <v>298</v>
      </c>
    </row>
    <row r="32" spans="1:16" ht="12.75" customHeight="1" thickBot="1" x14ac:dyDescent="0.25">
      <c r="A32" s="14" t="str">
        <f t="shared" si="0"/>
        <v> AOEB 4 </v>
      </c>
      <c r="B32" s="19" t="str">
        <f t="shared" si="1"/>
        <v>II</v>
      </c>
      <c r="C32" s="14">
        <f t="shared" si="2"/>
        <v>45060.652000000002</v>
      </c>
      <c r="D32" s="17" t="str">
        <f t="shared" si="3"/>
        <v>vis</v>
      </c>
      <c r="E32" s="86">
        <f>VLOOKUP(C32,Active!C$21:E$968,3,FALSE)</f>
        <v>19042.924251531975</v>
      </c>
      <c r="F32" s="19" t="s">
        <v>129</v>
      </c>
      <c r="G32" s="17" t="str">
        <f t="shared" si="4"/>
        <v>45060.652</v>
      </c>
      <c r="H32" s="14">
        <f t="shared" si="5"/>
        <v>19044.5</v>
      </c>
      <c r="I32" s="87" t="s">
        <v>327</v>
      </c>
      <c r="J32" s="88" t="s">
        <v>328</v>
      </c>
      <c r="K32" s="87">
        <v>19044.5</v>
      </c>
      <c r="L32" s="87" t="s">
        <v>329</v>
      </c>
      <c r="M32" s="88" t="s">
        <v>134</v>
      </c>
      <c r="N32" s="88"/>
      <c r="O32" s="89" t="s">
        <v>287</v>
      </c>
      <c r="P32" s="89" t="s">
        <v>283</v>
      </c>
    </row>
    <row r="33" spans="1:16" ht="12.75" customHeight="1" thickBot="1" x14ac:dyDescent="0.25">
      <c r="A33" s="14" t="str">
        <f t="shared" si="0"/>
        <v> AOEB 4 </v>
      </c>
      <c r="B33" s="19" t="str">
        <f t="shared" si="1"/>
        <v>II</v>
      </c>
      <c r="C33" s="14">
        <f t="shared" si="2"/>
        <v>45373.68</v>
      </c>
      <c r="D33" s="17" t="str">
        <f t="shared" si="3"/>
        <v>vis</v>
      </c>
      <c r="E33" s="86">
        <f>VLOOKUP(C33,Active!C$21:E$968,3,FALSE)</f>
        <v>19271.933472442732</v>
      </c>
      <c r="F33" s="19" t="s">
        <v>129</v>
      </c>
      <c r="G33" s="17" t="str">
        <f t="shared" si="4"/>
        <v>45373.680</v>
      </c>
      <c r="H33" s="14">
        <f t="shared" si="5"/>
        <v>19273.5</v>
      </c>
      <c r="I33" s="87" t="s">
        <v>330</v>
      </c>
      <c r="J33" s="88" t="s">
        <v>331</v>
      </c>
      <c r="K33" s="87">
        <v>19273.5</v>
      </c>
      <c r="L33" s="87" t="s">
        <v>332</v>
      </c>
      <c r="M33" s="88" t="s">
        <v>134</v>
      </c>
      <c r="N33" s="88"/>
      <c r="O33" s="89" t="s">
        <v>287</v>
      </c>
      <c r="P33" s="89" t="s">
        <v>283</v>
      </c>
    </row>
    <row r="34" spans="1:16" ht="12.75" customHeight="1" thickBot="1" x14ac:dyDescent="0.25">
      <c r="A34" s="14" t="str">
        <f t="shared" si="0"/>
        <v> BRNO 26 </v>
      </c>
      <c r="B34" s="19" t="str">
        <f t="shared" si="1"/>
        <v>II</v>
      </c>
      <c r="C34" s="14">
        <f t="shared" si="2"/>
        <v>45652.504000000001</v>
      </c>
      <c r="D34" s="17" t="str">
        <f t="shared" si="3"/>
        <v>vis</v>
      </c>
      <c r="E34" s="86">
        <f>VLOOKUP(C34,Active!C$21:E$968,3,FALSE)</f>
        <v>19475.919272470914</v>
      </c>
      <c r="F34" s="19" t="s">
        <v>129</v>
      </c>
      <c r="G34" s="17" t="str">
        <f t="shared" si="4"/>
        <v>45652.504</v>
      </c>
      <c r="H34" s="14">
        <f t="shared" si="5"/>
        <v>19477.5</v>
      </c>
      <c r="I34" s="87" t="s">
        <v>333</v>
      </c>
      <c r="J34" s="88" t="s">
        <v>334</v>
      </c>
      <c r="K34" s="87">
        <v>19477.5</v>
      </c>
      <c r="L34" s="87" t="s">
        <v>335</v>
      </c>
      <c r="M34" s="88" t="s">
        <v>134</v>
      </c>
      <c r="N34" s="88"/>
      <c r="O34" s="89" t="s">
        <v>326</v>
      </c>
      <c r="P34" s="89" t="s">
        <v>298</v>
      </c>
    </row>
    <row r="35" spans="1:16" ht="12.75" customHeight="1" thickBot="1" x14ac:dyDescent="0.25">
      <c r="A35" s="14" t="str">
        <f t="shared" si="0"/>
        <v> BRNO 26 </v>
      </c>
      <c r="B35" s="19" t="str">
        <f t="shared" si="1"/>
        <v>II</v>
      </c>
      <c r="C35" s="14">
        <f t="shared" si="2"/>
        <v>45652.517</v>
      </c>
      <c r="D35" s="17" t="str">
        <f t="shared" si="3"/>
        <v>vis</v>
      </c>
      <c r="E35" s="86">
        <f>VLOOKUP(C35,Active!C$21:E$968,3,FALSE)</f>
        <v>19475.928783185202</v>
      </c>
      <c r="F35" s="19" t="s">
        <v>129</v>
      </c>
      <c r="G35" s="17" t="str">
        <f t="shared" si="4"/>
        <v>45652.517</v>
      </c>
      <c r="H35" s="14">
        <f t="shared" si="5"/>
        <v>19477.5</v>
      </c>
      <c r="I35" s="87" t="s">
        <v>336</v>
      </c>
      <c r="J35" s="88" t="s">
        <v>337</v>
      </c>
      <c r="K35" s="87">
        <v>19477.5</v>
      </c>
      <c r="L35" s="87" t="s">
        <v>338</v>
      </c>
      <c r="M35" s="88" t="s">
        <v>134</v>
      </c>
      <c r="N35" s="88"/>
      <c r="O35" s="89" t="s">
        <v>339</v>
      </c>
      <c r="P35" s="89" t="s">
        <v>298</v>
      </c>
    </row>
    <row r="36" spans="1:16" ht="12.75" customHeight="1" thickBot="1" x14ac:dyDescent="0.25">
      <c r="A36" s="14" t="str">
        <f t="shared" si="0"/>
        <v> AOEB 4 </v>
      </c>
      <c r="B36" s="19" t="str">
        <f t="shared" si="1"/>
        <v>II</v>
      </c>
      <c r="C36" s="14">
        <f t="shared" si="2"/>
        <v>45671.663</v>
      </c>
      <c r="D36" s="17" t="str">
        <f t="shared" si="3"/>
        <v>vis</v>
      </c>
      <c r="E36" s="86">
        <f>VLOOKUP(C36,Active!C$21:E$968,3,FALSE)</f>
        <v>19489.935870549773</v>
      </c>
      <c r="F36" s="19" t="s">
        <v>129</v>
      </c>
      <c r="G36" s="17" t="str">
        <f t="shared" si="4"/>
        <v>45671.663</v>
      </c>
      <c r="H36" s="14">
        <f t="shared" si="5"/>
        <v>19491.5</v>
      </c>
      <c r="I36" s="87" t="s">
        <v>340</v>
      </c>
      <c r="J36" s="88" t="s">
        <v>341</v>
      </c>
      <c r="K36" s="87">
        <v>19491.5</v>
      </c>
      <c r="L36" s="87" t="s">
        <v>310</v>
      </c>
      <c r="M36" s="88" t="s">
        <v>134</v>
      </c>
      <c r="N36" s="88"/>
      <c r="O36" s="89" t="s">
        <v>287</v>
      </c>
      <c r="P36" s="89" t="s">
        <v>283</v>
      </c>
    </row>
    <row r="37" spans="1:16" ht="12.75" customHeight="1" thickBot="1" x14ac:dyDescent="0.25">
      <c r="A37" s="14" t="str">
        <f t="shared" si="0"/>
        <v> AOEB 4 </v>
      </c>
      <c r="B37" s="19" t="str">
        <f t="shared" si="1"/>
        <v>II</v>
      </c>
      <c r="C37" s="14">
        <f t="shared" si="2"/>
        <v>45753.648999999998</v>
      </c>
      <c r="D37" s="17" t="str">
        <f t="shared" si="3"/>
        <v>vis</v>
      </c>
      <c r="E37" s="86">
        <f>VLOOKUP(C37,Active!C$21:E$968,3,FALSE)</f>
        <v>19549.916287591026</v>
      </c>
      <c r="F37" s="19" t="s">
        <v>129</v>
      </c>
      <c r="G37" s="17" t="str">
        <f t="shared" si="4"/>
        <v>45753.649</v>
      </c>
      <c r="H37" s="14">
        <f t="shared" si="5"/>
        <v>19551.5</v>
      </c>
      <c r="I37" s="87" t="s">
        <v>342</v>
      </c>
      <c r="J37" s="88" t="s">
        <v>343</v>
      </c>
      <c r="K37" s="87">
        <v>19551.5</v>
      </c>
      <c r="L37" s="87" t="s">
        <v>344</v>
      </c>
      <c r="M37" s="88" t="s">
        <v>134</v>
      </c>
      <c r="N37" s="88"/>
      <c r="O37" s="89" t="s">
        <v>287</v>
      </c>
      <c r="P37" s="89" t="s">
        <v>283</v>
      </c>
    </row>
    <row r="38" spans="1:16" ht="12.75" customHeight="1" thickBot="1" x14ac:dyDescent="0.25">
      <c r="A38" s="14" t="str">
        <f t="shared" si="0"/>
        <v> BBS 76 </v>
      </c>
      <c r="B38" s="19" t="str">
        <f t="shared" si="1"/>
        <v>II</v>
      </c>
      <c r="C38" s="14">
        <f t="shared" si="2"/>
        <v>46121.358999999997</v>
      </c>
      <c r="D38" s="17" t="str">
        <f t="shared" si="3"/>
        <v>vis</v>
      </c>
      <c r="E38" s="86">
        <f>VLOOKUP(C38,Active!C$21:E$968,3,FALSE)</f>
        <v>19818.93049916665</v>
      </c>
      <c r="F38" s="19" t="s">
        <v>129</v>
      </c>
      <c r="G38" s="17" t="str">
        <f t="shared" si="4"/>
        <v>46121.359</v>
      </c>
      <c r="H38" s="14">
        <f t="shared" si="5"/>
        <v>19820.5</v>
      </c>
      <c r="I38" s="87" t="s">
        <v>345</v>
      </c>
      <c r="J38" s="88" t="s">
        <v>346</v>
      </c>
      <c r="K38" s="87">
        <v>19820.5</v>
      </c>
      <c r="L38" s="87" t="s">
        <v>347</v>
      </c>
      <c r="M38" s="88" t="s">
        <v>134</v>
      </c>
      <c r="N38" s="88"/>
      <c r="O38" s="89" t="s">
        <v>348</v>
      </c>
      <c r="P38" s="89" t="s">
        <v>349</v>
      </c>
    </row>
    <row r="39" spans="1:16" ht="12.75" customHeight="1" thickBot="1" x14ac:dyDescent="0.25">
      <c r="A39" s="14" t="str">
        <f t="shared" si="0"/>
        <v> AOEB 4 </v>
      </c>
      <c r="B39" s="19" t="str">
        <f t="shared" si="1"/>
        <v>II</v>
      </c>
      <c r="C39" s="14">
        <f t="shared" si="2"/>
        <v>46413.857000000004</v>
      </c>
      <c r="D39" s="17" t="str">
        <f t="shared" si="3"/>
        <v>vis</v>
      </c>
      <c r="E39" s="86">
        <f>VLOOKUP(C39,Active!C$21:E$968,3,FALSE)</f>
        <v>20032.920107437978</v>
      </c>
      <c r="F39" s="19" t="s">
        <v>129</v>
      </c>
      <c r="G39" s="17" t="str">
        <f t="shared" si="4"/>
        <v>46413.857</v>
      </c>
      <c r="H39" s="14">
        <f t="shared" si="5"/>
        <v>20034.5</v>
      </c>
      <c r="I39" s="87" t="s">
        <v>350</v>
      </c>
      <c r="J39" s="88" t="s">
        <v>351</v>
      </c>
      <c r="K39" s="87">
        <v>20034.5</v>
      </c>
      <c r="L39" s="87" t="s">
        <v>352</v>
      </c>
      <c r="M39" s="88" t="s">
        <v>134</v>
      </c>
      <c r="N39" s="88"/>
      <c r="O39" s="89" t="s">
        <v>287</v>
      </c>
      <c r="P39" s="89" t="s">
        <v>283</v>
      </c>
    </row>
    <row r="40" spans="1:16" ht="12.75" customHeight="1" thickBot="1" x14ac:dyDescent="0.25">
      <c r="A40" s="14" t="str">
        <f t="shared" si="0"/>
        <v> AOEB 4 </v>
      </c>
      <c r="B40" s="19" t="str">
        <f t="shared" si="1"/>
        <v>II</v>
      </c>
      <c r="C40" s="14">
        <f t="shared" si="2"/>
        <v>46431.633000000002</v>
      </c>
      <c r="D40" s="17" t="str">
        <f t="shared" si="3"/>
        <v>vis</v>
      </c>
      <c r="E40" s="86">
        <f>VLOOKUP(C40,Active!C$21:E$968,3,FALSE)</f>
        <v>20045.924911835376</v>
      </c>
      <c r="F40" s="19" t="str">
        <f>LEFT(M40,1)</f>
        <v>V</v>
      </c>
      <c r="G40" s="17" t="str">
        <f t="shared" si="4"/>
        <v>46431.633</v>
      </c>
      <c r="H40" s="14">
        <f t="shared" si="5"/>
        <v>20047.5</v>
      </c>
      <c r="I40" s="87" t="s">
        <v>353</v>
      </c>
      <c r="J40" s="88" t="s">
        <v>354</v>
      </c>
      <c r="K40" s="87">
        <v>20047.5</v>
      </c>
      <c r="L40" s="87" t="s">
        <v>355</v>
      </c>
      <c r="M40" s="88" t="s">
        <v>134</v>
      </c>
      <c r="N40" s="88"/>
      <c r="O40" s="89" t="s">
        <v>356</v>
      </c>
      <c r="P40" s="89" t="s">
        <v>283</v>
      </c>
    </row>
    <row r="41" spans="1:16" ht="12.75" customHeight="1" thickBot="1" x14ac:dyDescent="0.25">
      <c r="A41" s="14" t="str">
        <f t="shared" si="0"/>
        <v> AOEB 4 </v>
      </c>
      <c r="B41" s="19" t="str">
        <f t="shared" si="1"/>
        <v>II</v>
      </c>
      <c r="C41" s="14">
        <f t="shared" si="2"/>
        <v>46442.572999999997</v>
      </c>
      <c r="D41" s="17" t="str">
        <f t="shared" si="3"/>
        <v>vis</v>
      </c>
      <c r="E41" s="86">
        <f>VLOOKUP(C41,Active!C$21:E$968,3,FALSE)</f>
        <v>20053.928543704613</v>
      </c>
      <c r="F41" s="19" t="str">
        <f>LEFT(M41,1)</f>
        <v>V</v>
      </c>
      <c r="G41" s="17" t="str">
        <f t="shared" si="4"/>
        <v>46442.573</v>
      </c>
      <c r="H41" s="14">
        <f t="shared" si="5"/>
        <v>20055.5</v>
      </c>
      <c r="I41" s="87" t="s">
        <v>357</v>
      </c>
      <c r="J41" s="88" t="s">
        <v>358</v>
      </c>
      <c r="K41" s="87">
        <v>20055.5</v>
      </c>
      <c r="L41" s="87" t="s">
        <v>359</v>
      </c>
      <c r="M41" s="88" t="s">
        <v>134</v>
      </c>
      <c r="N41" s="88"/>
      <c r="O41" s="89" t="s">
        <v>356</v>
      </c>
      <c r="P41" s="89" t="s">
        <v>283</v>
      </c>
    </row>
    <row r="42" spans="1:16" ht="12.75" customHeight="1" thickBot="1" x14ac:dyDescent="0.25">
      <c r="A42" s="14" t="str">
        <f t="shared" si="0"/>
        <v> AOEB 4 </v>
      </c>
      <c r="B42" s="19" t="str">
        <f t="shared" si="1"/>
        <v>II</v>
      </c>
      <c r="C42" s="14">
        <f t="shared" si="2"/>
        <v>46472.631999999998</v>
      </c>
      <c r="D42" s="17" t="str">
        <f t="shared" si="3"/>
        <v>vis</v>
      </c>
      <c r="E42" s="86">
        <f>VLOOKUP(C42,Active!C$21:E$968,3,FALSE)</f>
        <v>20075.919509916443</v>
      </c>
      <c r="F42" s="19" t="str">
        <f>LEFT(M42,1)</f>
        <v>V</v>
      </c>
      <c r="G42" s="17" t="str">
        <f t="shared" si="4"/>
        <v>46472.632</v>
      </c>
      <c r="H42" s="14">
        <f t="shared" si="5"/>
        <v>20077.5</v>
      </c>
      <c r="I42" s="87" t="s">
        <v>360</v>
      </c>
      <c r="J42" s="88" t="s">
        <v>361</v>
      </c>
      <c r="K42" s="87">
        <v>20077.5</v>
      </c>
      <c r="L42" s="87" t="s">
        <v>362</v>
      </c>
      <c r="M42" s="88" t="s">
        <v>134</v>
      </c>
      <c r="N42" s="88"/>
      <c r="O42" s="89" t="s">
        <v>287</v>
      </c>
      <c r="P42" s="89" t="s">
        <v>283</v>
      </c>
    </row>
    <row r="43" spans="1:16" ht="12.75" customHeight="1" thickBot="1" x14ac:dyDescent="0.25">
      <c r="A43" s="14" t="str">
        <f t="shared" ref="A43:A74" si="6">P43</f>
        <v> BBS 82 </v>
      </c>
      <c r="B43" s="19" t="str">
        <f t="shared" ref="B43:B74" si="7">IF(H43=INT(H43),"I","II")</f>
        <v>II</v>
      </c>
      <c r="C43" s="14">
        <f t="shared" ref="C43:C74" si="8">1*G43</f>
        <v>46770.629000000001</v>
      </c>
      <c r="D43" s="17" t="str">
        <f t="shared" ref="D43:D74" si="9">VLOOKUP(F43,I$1:J$5,2,FALSE)</f>
        <v>vis</v>
      </c>
      <c r="E43" s="86">
        <f>VLOOKUP(C43,Active!C$21:E$968,3,FALSE)</f>
        <v>20293.93215033118</v>
      </c>
      <c r="F43" s="19" t="str">
        <f>LEFT(M43,1)</f>
        <v>V</v>
      </c>
      <c r="G43" s="17" t="str">
        <f t="shared" ref="G43:G74" si="10">MID(I43,3,LEN(I43)-3)</f>
        <v>46770.629</v>
      </c>
      <c r="H43" s="14">
        <f t="shared" ref="H43:H74" si="11">1*K43</f>
        <v>20295.5</v>
      </c>
      <c r="I43" s="87" t="s">
        <v>363</v>
      </c>
      <c r="J43" s="88" t="s">
        <v>364</v>
      </c>
      <c r="K43" s="87">
        <v>20295.5</v>
      </c>
      <c r="L43" s="87" t="s">
        <v>365</v>
      </c>
      <c r="M43" s="88" t="s">
        <v>134</v>
      </c>
      <c r="N43" s="88"/>
      <c r="O43" s="89" t="s">
        <v>348</v>
      </c>
      <c r="P43" s="89" t="s">
        <v>366</v>
      </c>
    </row>
    <row r="44" spans="1:16" ht="12.75" customHeight="1" thickBot="1" x14ac:dyDescent="0.25">
      <c r="A44" s="14" t="str">
        <f t="shared" si="6"/>
        <v> BBS 88 </v>
      </c>
      <c r="B44" s="19" t="str">
        <f t="shared" si="7"/>
        <v>II</v>
      </c>
      <c r="C44" s="14">
        <f t="shared" si="8"/>
        <v>47205.292000000001</v>
      </c>
      <c r="D44" s="17" t="str">
        <f t="shared" si="9"/>
        <v>vis</v>
      </c>
      <c r="E44" s="86">
        <f>VLOOKUP(C44,Active!C$21:E$968,3,FALSE)</f>
        <v>20611.928735265221</v>
      </c>
      <c r="F44" s="19" t="str">
        <f>LEFT(M44,1)</f>
        <v>V</v>
      </c>
      <c r="G44" s="17" t="str">
        <f t="shared" si="10"/>
        <v>47205.292</v>
      </c>
      <c r="H44" s="14">
        <f t="shared" si="11"/>
        <v>20613.5</v>
      </c>
      <c r="I44" s="87" t="s">
        <v>367</v>
      </c>
      <c r="J44" s="88" t="s">
        <v>368</v>
      </c>
      <c r="K44" s="87">
        <v>20613.5</v>
      </c>
      <c r="L44" s="87" t="s">
        <v>347</v>
      </c>
      <c r="M44" s="88" t="s">
        <v>134</v>
      </c>
      <c r="N44" s="88"/>
      <c r="O44" s="89" t="s">
        <v>348</v>
      </c>
      <c r="P44" s="89" t="s">
        <v>369</v>
      </c>
    </row>
    <row r="45" spans="1:16" ht="12.75" customHeight="1" thickBot="1" x14ac:dyDescent="0.25">
      <c r="A45" s="14" t="str">
        <f t="shared" si="6"/>
        <v> BBS 95 </v>
      </c>
      <c r="B45" s="19" t="str">
        <f t="shared" si="7"/>
        <v>II</v>
      </c>
      <c r="C45" s="14">
        <f t="shared" si="8"/>
        <v>47954.33</v>
      </c>
      <c r="D45" s="17" t="str">
        <f t="shared" si="9"/>
        <v>vis</v>
      </c>
      <c r="E45" s="86">
        <f>VLOOKUP(C45,Active!C$21:E$968,3,FALSE)</f>
        <v>21159.919997428842</v>
      </c>
      <c r="F45" s="19" t="s">
        <v>129</v>
      </c>
      <c r="G45" s="17" t="str">
        <f t="shared" si="10"/>
        <v>47954.330</v>
      </c>
      <c r="H45" s="14">
        <f t="shared" si="11"/>
        <v>21161.5</v>
      </c>
      <c r="I45" s="87" t="s">
        <v>370</v>
      </c>
      <c r="J45" s="88" t="s">
        <v>371</v>
      </c>
      <c r="K45" s="87">
        <v>21161.5</v>
      </c>
      <c r="L45" s="87" t="s">
        <v>372</v>
      </c>
      <c r="M45" s="88" t="s">
        <v>373</v>
      </c>
      <c r="N45" s="88" t="s">
        <v>374</v>
      </c>
      <c r="O45" s="89" t="s">
        <v>348</v>
      </c>
      <c r="P45" s="89" t="s">
        <v>375</v>
      </c>
    </row>
    <row r="46" spans="1:16" ht="12.75" customHeight="1" thickBot="1" x14ac:dyDescent="0.25">
      <c r="A46" s="14" t="str">
        <f t="shared" si="6"/>
        <v>BAVM 56 </v>
      </c>
      <c r="B46" s="19" t="str">
        <f t="shared" si="7"/>
        <v>II</v>
      </c>
      <c r="C46" s="14">
        <f t="shared" si="8"/>
        <v>47969.37</v>
      </c>
      <c r="D46" s="17" t="str">
        <f t="shared" si="9"/>
        <v>vis</v>
      </c>
      <c r="E46" s="86">
        <f>VLOOKUP(C46,Active!C$21:E$968,3,FALSE)</f>
        <v>21170.923162265528</v>
      </c>
      <c r="F46" s="19" t="s">
        <v>129</v>
      </c>
      <c r="G46" s="17" t="str">
        <f t="shared" si="10"/>
        <v>47969.370</v>
      </c>
      <c r="H46" s="14">
        <f t="shared" si="11"/>
        <v>21172.5</v>
      </c>
      <c r="I46" s="87" t="s">
        <v>376</v>
      </c>
      <c r="J46" s="88" t="s">
        <v>377</v>
      </c>
      <c r="K46" s="87">
        <v>21172.5</v>
      </c>
      <c r="L46" s="87" t="s">
        <v>320</v>
      </c>
      <c r="M46" s="88" t="s">
        <v>130</v>
      </c>
      <c r="N46" s="88"/>
      <c r="O46" s="89" t="s">
        <v>378</v>
      </c>
      <c r="P46" s="90" t="s">
        <v>379</v>
      </c>
    </row>
    <row r="47" spans="1:16" ht="12.75" customHeight="1" thickBot="1" x14ac:dyDescent="0.25">
      <c r="A47" s="14" t="str">
        <f t="shared" si="6"/>
        <v> BBS 94 </v>
      </c>
      <c r="B47" s="19" t="str">
        <f t="shared" si="7"/>
        <v>II</v>
      </c>
      <c r="C47" s="14">
        <f t="shared" si="8"/>
        <v>47969.381000000001</v>
      </c>
      <c r="D47" s="17" t="str">
        <f t="shared" si="9"/>
        <v>vis</v>
      </c>
      <c r="E47" s="86">
        <f>VLOOKUP(C47,Active!C$21:E$968,3,FALSE)</f>
        <v>21170.931209793001</v>
      </c>
      <c r="F47" s="19" t="s">
        <v>129</v>
      </c>
      <c r="G47" s="17" t="str">
        <f t="shared" si="10"/>
        <v>47969.381</v>
      </c>
      <c r="H47" s="14">
        <f t="shared" si="11"/>
        <v>21172.5</v>
      </c>
      <c r="I47" s="87" t="s">
        <v>380</v>
      </c>
      <c r="J47" s="88" t="s">
        <v>381</v>
      </c>
      <c r="K47" s="87">
        <v>21172.5</v>
      </c>
      <c r="L47" s="87" t="s">
        <v>293</v>
      </c>
      <c r="M47" s="88" t="s">
        <v>134</v>
      </c>
      <c r="N47" s="88"/>
      <c r="O47" s="89" t="s">
        <v>382</v>
      </c>
      <c r="P47" s="89" t="s">
        <v>383</v>
      </c>
    </row>
    <row r="48" spans="1:16" ht="12.75" customHeight="1" thickBot="1" x14ac:dyDescent="0.25">
      <c r="A48" s="14" t="str">
        <f t="shared" si="6"/>
        <v> BRNO 31 </v>
      </c>
      <c r="B48" s="19" t="str">
        <f t="shared" si="7"/>
        <v>II</v>
      </c>
      <c r="C48" s="14">
        <f t="shared" si="8"/>
        <v>48271.474000000002</v>
      </c>
      <c r="D48" s="17" t="str">
        <f t="shared" si="9"/>
        <v>vis</v>
      </c>
      <c r="E48" s="86">
        <f>VLOOKUP(C48,Active!C$21:E$968,3,FALSE)</f>
        <v>21391.940456801556</v>
      </c>
      <c r="F48" s="19" t="s">
        <v>129</v>
      </c>
      <c r="G48" s="17" t="str">
        <f t="shared" si="10"/>
        <v>48271.474</v>
      </c>
      <c r="H48" s="14">
        <f t="shared" si="11"/>
        <v>21393.5</v>
      </c>
      <c r="I48" s="87" t="s">
        <v>384</v>
      </c>
      <c r="J48" s="88" t="s">
        <v>385</v>
      </c>
      <c r="K48" s="87">
        <v>21393.5</v>
      </c>
      <c r="L48" s="87" t="s">
        <v>386</v>
      </c>
      <c r="M48" s="88" t="s">
        <v>134</v>
      </c>
      <c r="N48" s="88"/>
      <c r="O48" s="89" t="s">
        <v>387</v>
      </c>
      <c r="P48" s="89" t="s">
        <v>388</v>
      </c>
    </row>
    <row r="49" spans="1:16" ht="12.75" customHeight="1" thickBot="1" x14ac:dyDescent="0.25">
      <c r="A49" s="14" t="str">
        <f t="shared" si="6"/>
        <v>OEJV 0060 </v>
      </c>
      <c r="B49" s="19" t="str">
        <f t="shared" si="7"/>
        <v>II</v>
      </c>
      <c r="C49" s="14">
        <f t="shared" si="8"/>
        <v>49702.58</v>
      </c>
      <c r="D49" s="17" t="str">
        <f t="shared" si="9"/>
        <v>vis</v>
      </c>
      <c r="E49" s="86">
        <f>VLOOKUP(C49,Active!C$21:E$968,3,FALSE)</f>
        <v>22438.928170682466</v>
      </c>
      <c r="F49" s="19" t="s">
        <v>129</v>
      </c>
      <c r="G49" s="17" t="str">
        <f t="shared" si="10"/>
        <v>49702.580</v>
      </c>
      <c r="H49" s="14">
        <f t="shared" si="11"/>
        <v>22440.5</v>
      </c>
      <c r="I49" s="87" t="s">
        <v>389</v>
      </c>
      <c r="J49" s="88" t="s">
        <v>390</v>
      </c>
      <c r="K49" s="87">
        <v>22440.5</v>
      </c>
      <c r="L49" s="87" t="s">
        <v>365</v>
      </c>
      <c r="M49" s="88" t="s">
        <v>134</v>
      </c>
      <c r="N49" s="88"/>
      <c r="O49" s="89" t="s">
        <v>391</v>
      </c>
      <c r="P49" s="90" t="s">
        <v>392</v>
      </c>
    </row>
    <row r="50" spans="1:16" ht="12.75" customHeight="1" thickBot="1" x14ac:dyDescent="0.25">
      <c r="A50" s="14" t="str">
        <f t="shared" si="6"/>
        <v> AOEB 4 </v>
      </c>
      <c r="B50" s="19" t="str">
        <f t="shared" si="7"/>
        <v>II</v>
      </c>
      <c r="C50" s="14">
        <f t="shared" si="8"/>
        <v>49743.580999999998</v>
      </c>
      <c r="D50" s="17" t="str">
        <f t="shared" si="9"/>
        <v>vis</v>
      </c>
      <c r="E50" s="86">
        <f>VLOOKUP(C50,Active!C$21:E$968,3,FALSE)</f>
        <v>22468.924231950346</v>
      </c>
      <c r="F50" s="19" t="s">
        <v>129</v>
      </c>
      <c r="G50" s="17" t="str">
        <f t="shared" si="10"/>
        <v>49743.581</v>
      </c>
      <c r="H50" s="14">
        <f t="shared" si="11"/>
        <v>22470.5</v>
      </c>
      <c r="I50" s="87" t="s">
        <v>393</v>
      </c>
      <c r="J50" s="88" t="s">
        <v>394</v>
      </c>
      <c r="K50" s="87">
        <v>22470.5</v>
      </c>
      <c r="L50" s="87" t="s">
        <v>359</v>
      </c>
      <c r="M50" s="88" t="s">
        <v>134</v>
      </c>
      <c r="N50" s="88"/>
      <c r="O50" s="89" t="s">
        <v>287</v>
      </c>
      <c r="P50" s="89" t="s">
        <v>283</v>
      </c>
    </row>
    <row r="51" spans="1:16" ht="12.75" customHeight="1" thickBot="1" x14ac:dyDescent="0.25">
      <c r="A51" s="14" t="str">
        <f t="shared" si="6"/>
        <v> BBS 109 </v>
      </c>
      <c r="B51" s="19" t="str">
        <f t="shared" si="7"/>
        <v>II</v>
      </c>
      <c r="C51" s="14">
        <f t="shared" si="8"/>
        <v>49817.387999999999</v>
      </c>
      <c r="D51" s="17" t="str">
        <f t="shared" si="9"/>
        <v>vis</v>
      </c>
      <c r="E51" s="86">
        <f>VLOOKUP(C51,Active!C$21:E$968,3,FALSE)</f>
        <v>22522.920946518247</v>
      </c>
      <c r="F51" s="19" t="s">
        <v>129</v>
      </c>
      <c r="G51" s="17" t="str">
        <f t="shared" si="10"/>
        <v>49817.388</v>
      </c>
      <c r="H51" s="14">
        <f t="shared" si="11"/>
        <v>22524.5</v>
      </c>
      <c r="I51" s="87" t="s">
        <v>395</v>
      </c>
      <c r="J51" s="88" t="s">
        <v>396</v>
      </c>
      <c r="K51" s="87">
        <v>22524.5</v>
      </c>
      <c r="L51" s="87" t="s">
        <v>320</v>
      </c>
      <c r="M51" s="88" t="s">
        <v>134</v>
      </c>
      <c r="N51" s="88"/>
      <c r="O51" s="89" t="s">
        <v>278</v>
      </c>
      <c r="P51" s="89" t="s">
        <v>397</v>
      </c>
    </row>
    <row r="52" spans="1:16" ht="12.75" customHeight="1" thickBot="1" x14ac:dyDescent="0.25">
      <c r="A52" s="14" t="str">
        <f t="shared" si="6"/>
        <v>OEJV 0060 </v>
      </c>
      <c r="B52" s="19" t="str">
        <f t="shared" si="7"/>
        <v>II</v>
      </c>
      <c r="C52" s="14">
        <f t="shared" si="8"/>
        <v>49989.62</v>
      </c>
      <c r="D52" s="17" t="str">
        <f t="shared" si="9"/>
        <v>vis</v>
      </c>
      <c r="E52" s="86">
        <f>VLOOKUP(C52,Active!C$21:E$968,3,FALSE)</f>
        <v>22648.924742140051</v>
      </c>
      <c r="F52" s="19" t="s">
        <v>129</v>
      </c>
      <c r="G52" s="17" t="str">
        <f t="shared" si="10"/>
        <v>49989.620</v>
      </c>
      <c r="H52" s="14">
        <f t="shared" si="11"/>
        <v>22650.5</v>
      </c>
      <c r="I52" s="87" t="s">
        <v>398</v>
      </c>
      <c r="J52" s="88" t="s">
        <v>399</v>
      </c>
      <c r="K52" s="87">
        <v>22650.5</v>
      </c>
      <c r="L52" s="87" t="s">
        <v>347</v>
      </c>
      <c r="M52" s="88" t="s">
        <v>134</v>
      </c>
      <c r="N52" s="88"/>
      <c r="O52" s="89" t="s">
        <v>391</v>
      </c>
      <c r="P52" s="90" t="s">
        <v>392</v>
      </c>
    </row>
    <row r="53" spans="1:16" ht="12.75" customHeight="1" thickBot="1" x14ac:dyDescent="0.25">
      <c r="A53" s="14" t="str">
        <f t="shared" si="6"/>
        <v> BBS 111 </v>
      </c>
      <c r="B53" s="19" t="str">
        <f t="shared" si="7"/>
        <v>II</v>
      </c>
      <c r="C53" s="14">
        <f t="shared" si="8"/>
        <v>50141.34</v>
      </c>
      <c r="D53" s="17" t="str">
        <f t="shared" si="9"/>
        <v>vis</v>
      </c>
      <c r="E53" s="86">
        <f>VLOOKUP(C53,Active!C$21:E$968,3,FALSE)</f>
        <v>22759.922093803732</v>
      </c>
      <c r="F53" s="19" t="s">
        <v>129</v>
      </c>
      <c r="G53" s="17" t="str">
        <f t="shared" si="10"/>
        <v>50141.340</v>
      </c>
      <c r="H53" s="14">
        <f t="shared" si="11"/>
        <v>22761.5</v>
      </c>
      <c r="I53" s="87" t="s">
        <v>400</v>
      </c>
      <c r="J53" s="88" t="s">
        <v>401</v>
      </c>
      <c r="K53" s="87">
        <v>22761.5</v>
      </c>
      <c r="L53" s="87" t="s">
        <v>303</v>
      </c>
      <c r="M53" s="88" t="s">
        <v>134</v>
      </c>
      <c r="N53" s="88"/>
      <c r="O53" s="89" t="s">
        <v>278</v>
      </c>
      <c r="P53" s="89" t="s">
        <v>402</v>
      </c>
    </row>
    <row r="54" spans="1:16" ht="12.75" customHeight="1" thickBot="1" x14ac:dyDescent="0.25">
      <c r="A54" s="14" t="str">
        <f t="shared" si="6"/>
        <v> BBS 111 </v>
      </c>
      <c r="B54" s="19" t="str">
        <f t="shared" si="7"/>
        <v>II</v>
      </c>
      <c r="C54" s="14">
        <f t="shared" si="8"/>
        <v>50167.32</v>
      </c>
      <c r="D54" s="17" t="str">
        <f t="shared" si="9"/>
        <v>vis</v>
      </c>
      <c r="E54" s="86">
        <f>VLOOKUP(C54,Active!C$21:E$968,3,FALSE)</f>
        <v>22778.928890509658</v>
      </c>
      <c r="F54" s="19" t="s">
        <v>129</v>
      </c>
      <c r="G54" s="17" t="str">
        <f t="shared" si="10"/>
        <v>50167.320</v>
      </c>
      <c r="H54" s="14">
        <f t="shared" si="11"/>
        <v>22780.5</v>
      </c>
      <c r="I54" s="87" t="s">
        <v>403</v>
      </c>
      <c r="J54" s="88" t="s">
        <v>404</v>
      </c>
      <c r="K54" s="87">
        <v>22780.5</v>
      </c>
      <c r="L54" s="87" t="s">
        <v>325</v>
      </c>
      <c r="M54" s="88" t="s">
        <v>134</v>
      </c>
      <c r="N54" s="88"/>
      <c r="O54" s="89" t="s">
        <v>278</v>
      </c>
      <c r="P54" s="89" t="s">
        <v>402</v>
      </c>
    </row>
    <row r="55" spans="1:16" ht="12.75" customHeight="1" thickBot="1" x14ac:dyDescent="0.25">
      <c r="A55" s="14" t="str">
        <f t="shared" si="6"/>
        <v> AOEB 4 </v>
      </c>
      <c r="B55" s="19" t="str">
        <f t="shared" si="7"/>
        <v>II</v>
      </c>
      <c r="C55" s="14">
        <f t="shared" si="8"/>
        <v>50492.614999999998</v>
      </c>
      <c r="D55" s="17" t="str">
        <f t="shared" si="9"/>
        <v>vis</v>
      </c>
      <c r="E55" s="86">
        <f>VLOOKUP(C55,Active!C$21:E$968,3,FALSE)</f>
        <v>23016.912567740339</v>
      </c>
      <c r="F55" s="19" t="s">
        <v>129</v>
      </c>
      <c r="G55" s="17" t="str">
        <f t="shared" si="10"/>
        <v>50492.615</v>
      </c>
      <c r="H55" s="14">
        <f t="shared" si="11"/>
        <v>23018.5</v>
      </c>
      <c r="I55" s="87" t="s">
        <v>410</v>
      </c>
      <c r="J55" s="88" t="s">
        <v>411</v>
      </c>
      <c r="K55" s="87">
        <v>23018.5</v>
      </c>
      <c r="L55" s="87" t="s">
        <v>335</v>
      </c>
      <c r="M55" s="88" t="s">
        <v>134</v>
      </c>
      <c r="N55" s="88"/>
      <c r="O55" s="89" t="s">
        <v>287</v>
      </c>
      <c r="P55" s="89" t="s">
        <v>283</v>
      </c>
    </row>
    <row r="56" spans="1:16" ht="12.75" customHeight="1" thickBot="1" x14ac:dyDescent="0.25">
      <c r="A56" s="14" t="str">
        <f t="shared" si="6"/>
        <v> BBS 115 </v>
      </c>
      <c r="B56" s="19" t="str">
        <f t="shared" si="7"/>
        <v>II</v>
      </c>
      <c r="C56" s="14">
        <f t="shared" si="8"/>
        <v>50547.307999999997</v>
      </c>
      <c r="D56" s="17" t="str">
        <f t="shared" si="9"/>
        <v>vis</v>
      </c>
      <c r="E56" s="86">
        <f>VLOOKUP(C56,Active!C$21:E$968,3,FALSE)</f>
        <v>23056.92560593268</v>
      </c>
      <c r="F56" s="19" t="s">
        <v>129</v>
      </c>
      <c r="G56" s="17" t="str">
        <f t="shared" si="10"/>
        <v>50547.308</v>
      </c>
      <c r="H56" s="14">
        <f t="shared" si="11"/>
        <v>23058.5</v>
      </c>
      <c r="I56" s="87" t="s">
        <v>412</v>
      </c>
      <c r="J56" s="88" t="s">
        <v>413</v>
      </c>
      <c r="K56" s="87">
        <v>23058.5</v>
      </c>
      <c r="L56" s="87" t="s">
        <v>314</v>
      </c>
      <c r="M56" s="88" t="s">
        <v>134</v>
      </c>
      <c r="N56" s="88"/>
      <c r="O56" s="89" t="s">
        <v>278</v>
      </c>
      <c r="P56" s="89" t="s">
        <v>414</v>
      </c>
    </row>
    <row r="57" spans="1:16" ht="12.75" customHeight="1" thickBot="1" x14ac:dyDescent="0.25">
      <c r="A57" s="14" t="str">
        <f t="shared" si="6"/>
        <v> BBS 117 </v>
      </c>
      <c r="B57" s="19" t="str">
        <f t="shared" si="7"/>
        <v>II</v>
      </c>
      <c r="C57" s="14">
        <f t="shared" si="8"/>
        <v>50860.31</v>
      </c>
      <c r="D57" s="17" t="str">
        <f t="shared" si="9"/>
        <v>vis</v>
      </c>
      <c r="E57" s="86">
        <f>VLOOKUP(C57,Active!C$21:E$968,3,FALSE)</f>
        <v>23285.915805414865</v>
      </c>
      <c r="F57" s="19" t="s">
        <v>129</v>
      </c>
      <c r="G57" s="17" t="str">
        <f t="shared" si="10"/>
        <v>50860.310</v>
      </c>
      <c r="H57" s="14">
        <f t="shared" si="11"/>
        <v>23287.5</v>
      </c>
      <c r="I57" s="87" t="s">
        <v>418</v>
      </c>
      <c r="J57" s="88" t="s">
        <v>419</v>
      </c>
      <c r="K57" s="87">
        <v>23287.5</v>
      </c>
      <c r="L57" s="87" t="s">
        <v>372</v>
      </c>
      <c r="M57" s="88" t="s">
        <v>134</v>
      </c>
      <c r="N57" s="88"/>
      <c r="O57" s="89" t="s">
        <v>278</v>
      </c>
      <c r="P57" s="89" t="s">
        <v>420</v>
      </c>
    </row>
    <row r="58" spans="1:16" ht="12.75" customHeight="1" thickBot="1" x14ac:dyDescent="0.25">
      <c r="A58" s="14" t="str">
        <f t="shared" si="6"/>
        <v> BBS 120 </v>
      </c>
      <c r="B58" s="19" t="str">
        <f t="shared" si="7"/>
        <v>II</v>
      </c>
      <c r="C58" s="14">
        <f t="shared" si="8"/>
        <v>51103.62</v>
      </c>
      <c r="D58" s="17" t="str">
        <f t="shared" si="9"/>
        <v>vis</v>
      </c>
      <c r="E58" s="86">
        <f>VLOOKUP(C58,Active!C$21:E$968,3,FALSE)</f>
        <v>23463.919797197701</v>
      </c>
      <c r="F58" s="19" t="s">
        <v>129</v>
      </c>
      <c r="G58" s="17" t="str">
        <f t="shared" si="10"/>
        <v>51103.62</v>
      </c>
      <c r="H58" s="14">
        <f t="shared" si="11"/>
        <v>23465.5</v>
      </c>
      <c r="I58" s="87" t="s">
        <v>426</v>
      </c>
      <c r="J58" s="88" t="s">
        <v>427</v>
      </c>
      <c r="K58" s="87">
        <v>23465.5</v>
      </c>
      <c r="L58" s="87" t="s">
        <v>428</v>
      </c>
      <c r="M58" s="88" t="s">
        <v>373</v>
      </c>
      <c r="N58" s="88" t="s">
        <v>374</v>
      </c>
      <c r="O58" s="89" t="s">
        <v>348</v>
      </c>
      <c r="P58" s="89" t="s">
        <v>429</v>
      </c>
    </row>
    <row r="59" spans="1:16" ht="12.75" customHeight="1" thickBot="1" x14ac:dyDescent="0.25">
      <c r="A59" s="14" t="str">
        <f t="shared" si="6"/>
        <v> BBS 120 </v>
      </c>
      <c r="B59" s="19" t="str">
        <f t="shared" si="7"/>
        <v>II</v>
      </c>
      <c r="C59" s="14">
        <f t="shared" si="8"/>
        <v>51270.372799999997</v>
      </c>
      <c r="D59" s="17" t="str">
        <f t="shared" si="9"/>
        <v>vis</v>
      </c>
      <c r="E59" s="86">
        <f>VLOOKUP(C59,Active!C$21:E$968,3,FALSE)</f>
        <v>23585.915046225542</v>
      </c>
      <c r="F59" s="19" t="s">
        <v>129</v>
      </c>
      <c r="G59" s="17" t="str">
        <f t="shared" si="10"/>
        <v>51270.3728</v>
      </c>
      <c r="H59" s="14">
        <f t="shared" si="11"/>
        <v>23587.5</v>
      </c>
      <c r="I59" s="87" t="s">
        <v>435</v>
      </c>
      <c r="J59" s="88" t="s">
        <v>436</v>
      </c>
      <c r="K59" s="87">
        <v>23587.5</v>
      </c>
      <c r="L59" s="87" t="s">
        <v>437</v>
      </c>
      <c r="M59" s="88" t="s">
        <v>373</v>
      </c>
      <c r="N59" s="88" t="s">
        <v>374</v>
      </c>
      <c r="O59" s="89" t="s">
        <v>265</v>
      </c>
      <c r="P59" s="89" t="s">
        <v>429</v>
      </c>
    </row>
    <row r="60" spans="1:16" ht="12.75" customHeight="1" thickBot="1" x14ac:dyDescent="0.25">
      <c r="A60" s="14" t="str">
        <f t="shared" si="6"/>
        <v> BBS 129 </v>
      </c>
      <c r="B60" s="19" t="str">
        <f t="shared" si="7"/>
        <v>II</v>
      </c>
      <c r="C60" s="14">
        <f t="shared" si="8"/>
        <v>52723.366999999998</v>
      </c>
      <c r="D60" s="17" t="str">
        <f t="shared" si="9"/>
        <v>vis</v>
      </c>
      <c r="E60" s="86">
        <f>VLOOKUP(C60,Active!C$21:E$968,3,FALSE)</f>
        <v>24648.91602291086</v>
      </c>
      <c r="F60" s="19" t="s">
        <v>129</v>
      </c>
      <c r="G60" s="17" t="str">
        <f t="shared" si="10"/>
        <v>52723.367</v>
      </c>
      <c r="H60" s="14">
        <f t="shared" si="11"/>
        <v>24650.5</v>
      </c>
      <c r="I60" s="87" t="s">
        <v>457</v>
      </c>
      <c r="J60" s="88" t="s">
        <v>458</v>
      </c>
      <c r="K60" s="87">
        <v>24650.5</v>
      </c>
      <c r="L60" s="87" t="s">
        <v>355</v>
      </c>
      <c r="M60" s="88" t="s">
        <v>373</v>
      </c>
      <c r="N60" s="88" t="s">
        <v>374</v>
      </c>
      <c r="O60" s="89" t="s">
        <v>348</v>
      </c>
      <c r="P60" s="89" t="s">
        <v>459</v>
      </c>
    </row>
    <row r="61" spans="1:16" ht="12.75" customHeight="1" thickBot="1" x14ac:dyDescent="0.25">
      <c r="A61" s="14" t="str">
        <f t="shared" si="6"/>
        <v>IBVS 5602 </v>
      </c>
      <c r="B61" s="19" t="str">
        <f t="shared" si="7"/>
        <v>II</v>
      </c>
      <c r="C61" s="14">
        <f t="shared" si="8"/>
        <v>53048.682099999998</v>
      </c>
      <c r="D61" s="17" t="str">
        <f t="shared" si="9"/>
        <v>vis</v>
      </c>
      <c r="E61" s="86">
        <f>VLOOKUP(C61,Active!C$21:E$968,3,FALSE)</f>
        <v>24886.91440516902</v>
      </c>
      <c r="F61" s="19" t="s">
        <v>129</v>
      </c>
      <c r="G61" s="17" t="str">
        <f t="shared" si="10"/>
        <v>53048.6821</v>
      </c>
      <c r="H61" s="14">
        <f t="shared" si="11"/>
        <v>24888.5</v>
      </c>
      <c r="I61" s="87" t="s">
        <v>464</v>
      </c>
      <c r="J61" s="88" t="s">
        <v>465</v>
      </c>
      <c r="K61" s="87">
        <v>24888.5</v>
      </c>
      <c r="L61" s="87" t="s">
        <v>466</v>
      </c>
      <c r="M61" s="88" t="s">
        <v>373</v>
      </c>
      <c r="N61" s="88" t="s">
        <v>374</v>
      </c>
      <c r="O61" s="89" t="s">
        <v>467</v>
      </c>
      <c r="P61" s="90" t="s">
        <v>468</v>
      </c>
    </row>
    <row r="62" spans="1:16" ht="12.75" customHeight="1" thickBot="1" x14ac:dyDescent="0.25">
      <c r="A62" s="14" t="str">
        <f t="shared" si="6"/>
        <v>IBVS 5809 </v>
      </c>
      <c r="B62" s="19" t="str">
        <f t="shared" si="7"/>
        <v>I</v>
      </c>
      <c r="C62" s="14">
        <f t="shared" si="8"/>
        <v>53112.232000000004</v>
      </c>
      <c r="D62" s="17" t="str">
        <f t="shared" si="9"/>
        <v>vis</v>
      </c>
      <c r="E62" s="86">
        <f>VLOOKUP(C62,Active!C$21:E$968,3,FALSE)</f>
        <v>24933.407093005113</v>
      </c>
      <c r="F62" s="19" t="s">
        <v>129</v>
      </c>
      <c r="G62" s="17" t="str">
        <f t="shared" si="10"/>
        <v>53112.232</v>
      </c>
      <c r="H62" s="14">
        <f t="shared" si="11"/>
        <v>24935</v>
      </c>
      <c r="I62" s="87" t="s">
        <v>474</v>
      </c>
      <c r="J62" s="88" t="s">
        <v>475</v>
      </c>
      <c r="K62" s="87">
        <v>24935</v>
      </c>
      <c r="L62" s="87" t="s">
        <v>476</v>
      </c>
      <c r="M62" s="88" t="s">
        <v>433</v>
      </c>
      <c r="N62" s="88" t="s">
        <v>129</v>
      </c>
      <c r="O62" s="89" t="s">
        <v>477</v>
      </c>
      <c r="P62" s="90" t="s">
        <v>478</v>
      </c>
    </row>
    <row r="63" spans="1:16" ht="12.75" customHeight="1" thickBot="1" x14ac:dyDescent="0.25">
      <c r="A63" s="14" t="str">
        <f t="shared" si="6"/>
        <v>IBVS 5809 </v>
      </c>
      <c r="B63" s="19" t="str">
        <f t="shared" si="7"/>
        <v>II</v>
      </c>
      <c r="C63" s="14">
        <f t="shared" si="8"/>
        <v>53112.927000000003</v>
      </c>
      <c r="D63" s="17" t="str">
        <f t="shared" si="9"/>
        <v>vis</v>
      </c>
      <c r="E63" s="86">
        <f>VLOOKUP(C63,Active!C$21:E$968,3,FALSE)</f>
        <v>24933.915550422771</v>
      </c>
      <c r="F63" s="19" t="s">
        <v>129</v>
      </c>
      <c r="G63" s="17" t="str">
        <f t="shared" si="10"/>
        <v>53112.927</v>
      </c>
      <c r="H63" s="14">
        <f t="shared" si="11"/>
        <v>24935.5</v>
      </c>
      <c r="I63" s="87" t="s">
        <v>479</v>
      </c>
      <c r="J63" s="88" t="s">
        <v>480</v>
      </c>
      <c r="K63" s="87">
        <v>24935.5</v>
      </c>
      <c r="L63" s="87" t="s">
        <v>355</v>
      </c>
      <c r="M63" s="88" t="s">
        <v>433</v>
      </c>
      <c r="N63" s="88" t="s">
        <v>129</v>
      </c>
      <c r="O63" s="89" t="s">
        <v>477</v>
      </c>
      <c r="P63" s="90" t="s">
        <v>478</v>
      </c>
    </row>
    <row r="64" spans="1:16" ht="12.75" customHeight="1" thickBot="1" x14ac:dyDescent="0.25">
      <c r="A64" s="14" t="str">
        <f t="shared" si="6"/>
        <v>BAVM 178 </v>
      </c>
      <c r="B64" s="19" t="str">
        <f t="shared" si="7"/>
        <v>II</v>
      </c>
      <c r="C64" s="14">
        <f t="shared" si="8"/>
        <v>53670.608699999997</v>
      </c>
      <c r="D64" s="17" t="str">
        <f t="shared" si="9"/>
        <v>vis</v>
      </c>
      <c r="E64" s="86">
        <f>VLOOKUP(C64,Active!C$21:E$968,3,FALSE)</f>
        <v>25341.911805176929</v>
      </c>
      <c r="F64" s="19" t="s">
        <v>129</v>
      </c>
      <c r="G64" s="17" t="str">
        <f t="shared" si="10"/>
        <v>53670.6087</v>
      </c>
      <c r="H64" s="14">
        <f t="shared" si="11"/>
        <v>25343.5</v>
      </c>
      <c r="I64" s="87" t="s">
        <v>484</v>
      </c>
      <c r="J64" s="88" t="s">
        <v>485</v>
      </c>
      <c r="K64" s="87">
        <v>25343.5</v>
      </c>
      <c r="L64" s="87" t="s">
        <v>432</v>
      </c>
      <c r="M64" s="88" t="s">
        <v>433</v>
      </c>
      <c r="N64" s="88" t="s">
        <v>486</v>
      </c>
      <c r="O64" s="89" t="s">
        <v>378</v>
      </c>
      <c r="P64" s="90" t="s">
        <v>487</v>
      </c>
    </row>
    <row r="65" spans="1:16" ht="12.75" customHeight="1" thickBot="1" x14ac:dyDescent="0.25">
      <c r="A65" s="14" t="str">
        <f t="shared" si="6"/>
        <v>BAVM 178 </v>
      </c>
      <c r="B65" s="19" t="str">
        <f t="shared" si="7"/>
        <v>II</v>
      </c>
      <c r="C65" s="14">
        <f t="shared" si="8"/>
        <v>53766.290500000003</v>
      </c>
      <c r="D65" s="17" t="str">
        <f t="shared" si="9"/>
        <v>vis</v>
      </c>
      <c r="E65" s="86">
        <f>VLOOKUP(C65,Active!C$21:E$968,3,FALSE)</f>
        <v>25411.911979197594</v>
      </c>
      <c r="F65" s="19" t="s">
        <v>129</v>
      </c>
      <c r="G65" s="17" t="str">
        <f t="shared" si="10"/>
        <v>53766.2905</v>
      </c>
      <c r="H65" s="14">
        <f t="shared" si="11"/>
        <v>25413.5</v>
      </c>
      <c r="I65" s="87" t="s">
        <v>494</v>
      </c>
      <c r="J65" s="88" t="s">
        <v>495</v>
      </c>
      <c r="K65" s="87" t="s">
        <v>496</v>
      </c>
      <c r="L65" s="87" t="s">
        <v>497</v>
      </c>
      <c r="M65" s="88" t="s">
        <v>433</v>
      </c>
      <c r="N65" s="88" t="s">
        <v>498</v>
      </c>
      <c r="O65" s="89" t="s">
        <v>499</v>
      </c>
      <c r="P65" s="90" t="s">
        <v>487</v>
      </c>
    </row>
    <row r="66" spans="1:16" ht="12.75" customHeight="1" thickBot="1" x14ac:dyDescent="0.25">
      <c r="A66" s="14" t="str">
        <f t="shared" si="6"/>
        <v>JAAVSO 36(2);171 </v>
      </c>
      <c r="B66" s="19" t="str">
        <f t="shared" si="7"/>
        <v>II</v>
      </c>
      <c r="C66" s="14">
        <f t="shared" si="8"/>
        <v>54516.703999999998</v>
      </c>
      <c r="D66" s="17" t="str">
        <f t="shared" si="9"/>
        <v>vis</v>
      </c>
      <c r="E66" s="86">
        <f>VLOOKUP(C66,Active!C$21:E$968,3,FALSE)</f>
        <v>25960.909548092117</v>
      </c>
      <c r="F66" s="19" t="s">
        <v>129</v>
      </c>
      <c r="G66" s="17" t="str">
        <f t="shared" si="10"/>
        <v>54516.7040</v>
      </c>
      <c r="H66" s="14">
        <f t="shared" si="11"/>
        <v>25962.5</v>
      </c>
      <c r="I66" s="87" t="s">
        <v>514</v>
      </c>
      <c r="J66" s="88" t="s">
        <v>515</v>
      </c>
      <c r="K66" s="87" t="s">
        <v>516</v>
      </c>
      <c r="L66" s="87" t="s">
        <v>517</v>
      </c>
      <c r="M66" s="88" t="s">
        <v>433</v>
      </c>
      <c r="N66" s="88" t="s">
        <v>434</v>
      </c>
      <c r="O66" s="89" t="s">
        <v>508</v>
      </c>
      <c r="P66" s="90" t="s">
        <v>518</v>
      </c>
    </row>
    <row r="67" spans="1:16" ht="12.75" customHeight="1" thickBot="1" x14ac:dyDescent="0.25">
      <c r="A67" s="14" t="str">
        <f t="shared" si="6"/>
        <v>JAAVSO 37(1);44 </v>
      </c>
      <c r="B67" s="19" t="str">
        <f t="shared" si="7"/>
        <v>II</v>
      </c>
      <c r="C67" s="14">
        <f t="shared" si="8"/>
        <v>54792.819000000003</v>
      </c>
      <c r="D67" s="17" t="str">
        <f t="shared" si="9"/>
        <v>vis</v>
      </c>
      <c r="E67" s="86">
        <f>VLOOKUP(C67,Active!C$21:E$968,3,FALSE)</f>
        <v>26162.913461581567</v>
      </c>
      <c r="F67" s="19" t="s">
        <v>129</v>
      </c>
      <c r="G67" s="17" t="str">
        <f t="shared" si="10"/>
        <v>54792.819</v>
      </c>
      <c r="H67" s="14">
        <f t="shared" si="11"/>
        <v>26164.5</v>
      </c>
      <c r="I67" s="87" t="s">
        <v>519</v>
      </c>
      <c r="J67" s="88" t="s">
        <v>520</v>
      </c>
      <c r="K67" s="87" t="s">
        <v>521</v>
      </c>
      <c r="L67" s="87" t="s">
        <v>355</v>
      </c>
      <c r="M67" s="88" t="s">
        <v>433</v>
      </c>
      <c r="N67" s="88" t="s">
        <v>434</v>
      </c>
      <c r="O67" s="89" t="s">
        <v>287</v>
      </c>
      <c r="P67" s="90" t="s">
        <v>522</v>
      </c>
    </row>
    <row r="68" spans="1:16" ht="12.75" customHeight="1" thickBot="1" x14ac:dyDescent="0.25">
      <c r="A68" s="14" t="str">
        <f t="shared" si="6"/>
        <v>BAVM 209 </v>
      </c>
      <c r="B68" s="19" t="str">
        <f t="shared" si="7"/>
        <v>I</v>
      </c>
      <c r="C68" s="14">
        <f t="shared" si="8"/>
        <v>54830.416700000002</v>
      </c>
      <c r="D68" s="17" t="str">
        <f t="shared" si="9"/>
        <v>vis</v>
      </c>
      <c r="E68" s="86">
        <f>VLOOKUP(C68,Active!C$21:E$968,3,FALSE)</f>
        <v>26190.419691008443</v>
      </c>
      <c r="F68" s="19" t="s">
        <v>129</v>
      </c>
      <c r="G68" s="17" t="str">
        <f t="shared" si="10"/>
        <v>54830.4167</v>
      </c>
      <c r="H68" s="14">
        <f t="shared" si="11"/>
        <v>26192</v>
      </c>
      <c r="I68" s="87" t="s">
        <v>523</v>
      </c>
      <c r="J68" s="88" t="s">
        <v>524</v>
      </c>
      <c r="K68" s="87" t="s">
        <v>525</v>
      </c>
      <c r="L68" s="87" t="s">
        <v>526</v>
      </c>
      <c r="M68" s="88" t="s">
        <v>433</v>
      </c>
      <c r="N68" s="88" t="s">
        <v>486</v>
      </c>
      <c r="O68" s="89" t="s">
        <v>527</v>
      </c>
      <c r="P68" s="90" t="s">
        <v>528</v>
      </c>
    </row>
    <row r="69" spans="1:16" ht="12.75" customHeight="1" thickBot="1" x14ac:dyDescent="0.25">
      <c r="A69" s="14" t="str">
        <f t="shared" si="6"/>
        <v>IBVS 5894 </v>
      </c>
      <c r="B69" s="19" t="str">
        <f t="shared" si="7"/>
        <v>II</v>
      </c>
      <c r="C69" s="14">
        <f t="shared" si="8"/>
        <v>54881.6613</v>
      </c>
      <c r="D69" s="17" t="str">
        <f t="shared" si="9"/>
        <v>vis</v>
      </c>
      <c r="E69" s="86">
        <f>VLOOKUP(C69,Active!C$21:E$968,3,FALSE)</f>
        <v>26227.909902497144</v>
      </c>
      <c r="F69" s="19" t="s">
        <v>129</v>
      </c>
      <c r="G69" s="17" t="str">
        <f t="shared" si="10"/>
        <v>54881.6613</v>
      </c>
      <c r="H69" s="14">
        <f t="shared" si="11"/>
        <v>26229.5</v>
      </c>
      <c r="I69" s="87" t="s">
        <v>529</v>
      </c>
      <c r="J69" s="88" t="s">
        <v>530</v>
      </c>
      <c r="K69" s="87" t="s">
        <v>531</v>
      </c>
      <c r="L69" s="87" t="s">
        <v>532</v>
      </c>
      <c r="M69" s="88" t="s">
        <v>433</v>
      </c>
      <c r="N69" s="88" t="s">
        <v>129</v>
      </c>
      <c r="O69" s="89" t="s">
        <v>265</v>
      </c>
      <c r="P69" s="90" t="s">
        <v>533</v>
      </c>
    </row>
    <row r="70" spans="1:16" ht="12.75" customHeight="1" thickBot="1" x14ac:dyDescent="0.25">
      <c r="A70" s="14" t="str">
        <f t="shared" si="6"/>
        <v> JAAVSO 38;120 </v>
      </c>
      <c r="B70" s="19" t="str">
        <f t="shared" si="7"/>
        <v>II</v>
      </c>
      <c r="C70" s="14">
        <f t="shared" si="8"/>
        <v>55146.839399999997</v>
      </c>
      <c r="D70" s="17" t="str">
        <f t="shared" si="9"/>
        <v>vis</v>
      </c>
      <c r="E70" s="86">
        <f>VLOOKUP(C70,Active!C$21:E$968,3,FALSE)</f>
        <v>26421.912452056906</v>
      </c>
      <c r="F70" s="19" t="s">
        <v>129</v>
      </c>
      <c r="G70" s="17" t="str">
        <f t="shared" si="10"/>
        <v>55146.8394</v>
      </c>
      <c r="H70" s="14">
        <f t="shared" si="11"/>
        <v>26423.5</v>
      </c>
      <c r="I70" s="87" t="s">
        <v>534</v>
      </c>
      <c r="J70" s="88" t="s">
        <v>535</v>
      </c>
      <c r="K70" s="87" t="s">
        <v>536</v>
      </c>
      <c r="L70" s="87" t="s">
        <v>537</v>
      </c>
      <c r="M70" s="88" t="s">
        <v>433</v>
      </c>
      <c r="N70" s="88" t="s">
        <v>434</v>
      </c>
      <c r="O70" s="89" t="s">
        <v>287</v>
      </c>
      <c r="P70" s="89" t="s">
        <v>538</v>
      </c>
    </row>
    <row r="71" spans="1:16" ht="12.75" customHeight="1" thickBot="1" x14ac:dyDescent="0.25">
      <c r="A71" s="14" t="str">
        <f t="shared" si="6"/>
        <v> JAAVSO 39;94 </v>
      </c>
      <c r="B71" s="19" t="str">
        <f t="shared" si="7"/>
        <v>II</v>
      </c>
      <c r="C71" s="14">
        <f t="shared" si="8"/>
        <v>55261.659200000002</v>
      </c>
      <c r="D71" s="17" t="str">
        <f t="shared" si="9"/>
        <v>vis</v>
      </c>
      <c r="E71" s="86">
        <f>VLOOKUP(C71,Active!C$21:E$968,3,FALSE)</f>
        <v>26505.913860694895</v>
      </c>
      <c r="F71" s="19" t="s">
        <v>129</v>
      </c>
      <c r="G71" s="17" t="str">
        <f t="shared" si="10"/>
        <v>55261.6592</v>
      </c>
      <c r="H71" s="14">
        <f t="shared" si="11"/>
        <v>26507.5</v>
      </c>
      <c r="I71" s="87" t="s">
        <v>546</v>
      </c>
      <c r="J71" s="88" t="s">
        <v>547</v>
      </c>
      <c r="K71" s="87" t="s">
        <v>548</v>
      </c>
      <c r="L71" s="87" t="s">
        <v>549</v>
      </c>
      <c r="M71" s="88" t="s">
        <v>433</v>
      </c>
      <c r="N71" s="88" t="s">
        <v>434</v>
      </c>
      <c r="O71" s="89" t="s">
        <v>287</v>
      </c>
      <c r="P71" s="89" t="s">
        <v>550</v>
      </c>
    </row>
    <row r="72" spans="1:16" ht="12.75" customHeight="1" thickBot="1" x14ac:dyDescent="0.25">
      <c r="A72" s="14" t="str">
        <f t="shared" si="6"/>
        <v>IBVS 5974 </v>
      </c>
      <c r="B72" s="19" t="str">
        <f t="shared" si="7"/>
        <v>II</v>
      </c>
      <c r="C72" s="14">
        <f t="shared" si="8"/>
        <v>55261.659399999997</v>
      </c>
      <c r="D72" s="17" t="str">
        <f t="shared" si="9"/>
        <v>vis</v>
      </c>
      <c r="E72" s="86">
        <f>VLOOKUP(C72,Active!C$21:E$968,3,FALSE)</f>
        <v>26505.914007013573</v>
      </c>
      <c r="F72" s="19" t="s">
        <v>129</v>
      </c>
      <c r="G72" s="17" t="str">
        <f t="shared" si="10"/>
        <v>55261.6594</v>
      </c>
      <c r="H72" s="14">
        <f t="shared" si="11"/>
        <v>26507.5</v>
      </c>
      <c r="I72" s="87" t="s">
        <v>551</v>
      </c>
      <c r="J72" s="88" t="s">
        <v>547</v>
      </c>
      <c r="K72" s="87" t="s">
        <v>548</v>
      </c>
      <c r="L72" s="87" t="s">
        <v>552</v>
      </c>
      <c r="M72" s="88" t="s">
        <v>433</v>
      </c>
      <c r="N72" s="88" t="s">
        <v>129</v>
      </c>
      <c r="O72" s="89" t="s">
        <v>463</v>
      </c>
      <c r="P72" s="90" t="s">
        <v>553</v>
      </c>
    </row>
    <row r="73" spans="1:16" ht="12.75" customHeight="1" thickBot="1" x14ac:dyDescent="0.25">
      <c r="A73" s="14" t="str">
        <f t="shared" si="6"/>
        <v> JAAVSO 39;177 </v>
      </c>
      <c r="B73" s="19" t="str">
        <f t="shared" si="7"/>
        <v>II</v>
      </c>
      <c r="C73" s="14">
        <f t="shared" si="8"/>
        <v>55559.633600000001</v>
      </c>
      <c r="D73" s="17" t="str">
        <f t="shared" si="9"/>
        <v>vis</v>
      </c>
      <c r="E73" s="86">
        <f>VLOOKUP(C73,Active!C$21:E$968,3,FALSE)</f>
        <v>26723.909967098632</v>
      </c>
      <c r="F73" s="19" t="s">
        <v>129</v>
      </c>
      <c r="G73" s="17" t="str">
        <f t="shared" si="10"/>
        <v>55559.6336</v>
      </c>
      <c r="H73" s="14">
        <f t="shared" si="11"/>
        <v>26725.5</v>
      </c>
      <c r="I73" s="87" t="s">
        <v>554</v>
      </c>
      <c r="J73" s="88" t="s">
        <v>555</v>
      </c>
      <c r="K73" s="87" t="s">
        <v>556</v>
      </c>
      <c r="L73" s="87" t="s">
        <v>557</v>
      </c>
      <c r="M73" s="88" t="s">
        <v>433</v>
      </c>
      <c r="N73" s="88" t="s">
        <v>129</v>
      </c>
      <c r="O73" s="89" t="s">
        <v>558</v>
      </c>
      <c r="P73" s="89" t="s">
        <v>559</v>
      </c>
    </row>
    <row r="74" spans="1:16" ht="12.75" customHeight="1" thickBot="1" x14ac:dyDescent="0.25">
      <c r="A74" s="14" t="str">
        <f t="shared" si="6"/>
        <v> JAAVSO 39;177 </v>
      </c>
      <c r="B74" s="19" t="str">
        <f t="shared" si="7"/>
        <v>II</v>
      </c>
      <c r="C74" s="14">
        <f t="shared" si="8"/>
        <v>55574.667399999998</v>
      </c>
      <c r="D74" s="17" t="str">
        <f t="shared" si="9"/>
        <v>vis</v>
      </c>
      <c r="E74" s="86">
        <f>VLOOKUP(C74,Active!C$21:E$968,3,FALSE)</f>
        <v>26734.908596056197</v>
      </c>
      <c r="F74" s="19" t="s">
        <v>129</v>
      </c>
      <c r="G74" s="17" t="str">
        <f t="shared" si="10"/>
        <v>55574.6674</v>
      </c>
      <c r="H74" s="14">
        <f t="shared" si="11"/>
        <v>26736.5</v>
      </c>
      <c r="I74" s="87" t="s">
        <v>560</v>
      </c>
      <c r="J74" s="88" t="s">
        <v>561</v>
      </c>
      <c r="K74" s="87" t="s">
        <v>562</v>
      </c>
      <c r="L74" s="87" t="s">
        <v>563</v>
      </c>
      <c r="M74" s="88" t="s">
        <v>433</v>
      </c>
      <c r="N74" s="88" t="s">
        <v>129</v>
      </c>
      <c r="O74" s="89" t="s">
        <v>564</v>
      </c>
      <c r="P74" s="89" t="s">
        <v>559</v>
      </c>
    </row>
    <row r="75" spans="1:16" ht="12.75" customHeight="1" thickBot="1" x14ac:dyDescent="0.25">
      <c r="A75" s="14" t="str">
        <f t="shared" ref="A75:A106" si="12">P75</f>
        <v> JAAVSO 39;177 </v>
      </c>
      <c r="B75" s="19" t="str">
        <f t="shared" ref="B75:B106" si="13">IF(H75=INT(H75),"I","II")</f>
        <v>II</v>
      </c>
      <c r="C75" s="14">
        <f t="shared" ref="C75:C106" si="14">1*G75</f>
        <v>55585.6037</v>
      </c>
      <c r="D75" s="17" t="str">
        <f t="shared" ref="D75:D106" si="15">VLOOKUP(F75,I$1:J$5,2,FALSE)</f>
        <v>vis</v>
      </c>
      <c r="E75" s="86">
        <f>VLOOKUP(C75,Active!C$21:E$968,3,FALSE)</f>
        <v>26742.909521029833</v>
      </c>
      <c r="F75" s="19" t="s">
        <v>129</v>
      </c>
      <c r="G75" s="17" t="str">
        <f t="shared" ref="G75:G106" si="16">MID(I75,3,LEN(I75)-3)</f>
        <v>55585.6037</v>
      </c>
      <c r="H75" s="14">
        <f t="shared" ref="H75:H106" si="17">1*K75</f>
        <v>26744.5</v>
      </c>
      <c r="I75" s="87" t="s">
        <v>565</v>
      </c>
      <c r="J75" s="88" t="s">
        <v>566</v>
      </c>
      <c r="K75" s="87" t="s">
        <v>567</v>
      </c>
      <c r="L75" s="87" t="s">
        <v>568</v>
      </c>
      <c r="M75" s="88" t="s">
        <v>433</v>
      </c>
      <c r="N75" s="88" t="s">
        <v>129</v>
      </c>
      <c r="O75" s="89" t="s">
        <v>558</v>
      </c>
      <c r="P75" s="89" t="s">
        <v>559</v>
      </c>
    </row>
    <row r="76" spans="1:16" ht="12.75" customHeight="1" thickBot="1" x14ac:dyDescent="0.25">
      <c r="A76" s="14" t="str">
        <f t="shared" si="12"/>
        <v>IBVS 5992 </v>
      </c>
      <c r="B76" s="19" t="str">
        <f t="shared" si="13"/>
        <v>II</v>
      </c>
      <c r="C76" s="14">
        <f t="shared" si="14"/>
        <v>55600.637900000002</v>
      </c>
      <c r="D76" s="17" t="str">
        <f t="shared" si="15"/>
        <v>vis</v>
      </c>
      <c r="E76" s="86">
        <f>VLOOKUP(C76,Active!C$21:E$968,3,FALSE)</f>
        <v>26753.908442624754</v>
      </c>
      <c r="F76" s="19" t="s">
        <v>129</v>
      </c>
      <c r="G76" s="17" t="str">
        <f t="shared" si="16"/>
        <v>55600.6379</v>
      </c>
      <c r="H76" s="14">
        <f t="shared" si="17"/>
        <v>26755.5</v>
      </c>
      <c r="I76" s="87" t="s">
        <v>569</v>
      </c>
      <c r="J76" s="88" t="s">
        <v>570</v>
      </c>
      <c r="K76" s="87" t="s">
        <v>571</v>
      </c>
      <c r="L76" s="87" t="s">
        <v>572</v>
      </c>
      <c r="M76" s="88" t="s">
        <v>433</v>
      </c>
      <c r="N76" s="88" t="s">
        <v>129</v>
      </c>
      <c r="O76" s="89" t="s">
        <v>265</v>
      </c>
      <c r="P76" s="90" t="s">
        <v>573</v>
      </c>
    </row>
    <row r="77" spans="1:16" ht="12.75" customHeight="1" thickBot="1" x14ac:dyDescent="0.25">
      <c r="A77" s="14" t="str">
        <f t="shared" si="12"/>
        <v> JAAVSO 39;177 </v>
      </c>
      <c r="B77" s="19" t="str">
        <f t="shared" si="13"/>
        <v>II</v>
      </c>
      <c r="C77" s="14">
        <f t="shared" si="14"/>
        <v>55611.574500000002</v>
      </c>
      <c r="D77" s="17" t="str">
        <f t="shared" si="15"/>
        <v>vis</v>
      </c>
      <c r="E77" s="86">
        <f>VLOOKUP(C77,Active!C$21:E$968,3,FALSE)</f>
        <v>26761.90958707641</v>
      </c>
      <c r="F77" s="19" t="s">
        <v>129</v>
      </c>
      <c r="G77" s="17" t="str">
        <f t="shared" si="16"/>
        <v>55611.5745</v>
      </c>
      <c r="H77" s="14">
        <f t="shared" si="17"/>
        <v>26763.5</v>
      </c>
      <c r="I77" s="87" t="s">
        <v>574</v>
      </c>
      <c r="J77" s="88" t="s">
        <v>575</v>
      </c>
      <c r="K77" s="87" t="s">
        <v>576</v>
      </c>
      <c r="L77" s="87" t="s">
        <v>497</v>
      </c>
      <c r="M77" s="88" t="s">
        <v>433</v>
      </c>
      <c r="N77" s="88" t="s">
        <v>129</v>
      </c>
      <c r="O77" s="89" t="s">
        <v>577</v>
      </c>
      <c r="P77" s="89" t="s">
        <v>559</v>
      </c>
    </row>
    <row r="78" spans="1:16" ht="12.75" customHeight="1" thickBot="1" x14ac:dyDescent="0.25">
      <c r="A78" s="14" t="str">
        <f t="shared" si="12"/>
        <v> JAAVSO 40;975 </v>
      </c>
      <c r="B78" s="19" t="str">
        <f t="shared" si="13"/>
        <v>II</v>
      </c>
      <c r="C78" s="14">
        <f t="shared" si="14"/>
        <v>55854.886599999998</v>
      </c>
      <c r="D78" s="17" t="str">
        <f t="shared" si="15"/>
        <v>vis</v>
      </c>
      <c r="E78" s="86">
        <f>VLOOKUP(C78,Active!C$21:E$968,3,FALSE)</f>
        <v>26939.915115205393</v>
      </c>
      <c r="F78" s="19" t="s">
        <v>129</v>
      </c>
      <c r="G78" s="17" t="str">
        <f t="shared" si="16"/>
        <v>55854.8866</v>
      </c>
      <c r="H78" s="14">
        <f t="shared" si="17"/>
        <v>26941.5</v>
      </c>
      <c r="I78" s="87" t="s">
        <v>578</v>
      </c>
      <c r="J78" s="88" t="s">
        <v>579</v>
      </c>
      <c r="K78" s="87" t="s">
        <v>580</v>
      </c>
      <c r="L78" s="87" t="s">
        <v>581</v>
      </c>
      <c r="M78" s="88" t="s">
        <v>433</v>
      </c>
      <c r="N78" s="88" t="s">
        <v>129</v>
      </c>
      <c r="O78" s="89" t="s">
        <v>582</v>
      </c>
      <c r="P78" s="89" t="s">
        <v>583</v>
      </c>
    </row>
    <row r="79" spans="1:16" ht="12.75" customHeight="1" thickBot="1" x14ac:dyDescent="0.25">
      <c r="A79" s="14" t="str">
        <f t="shared" si="12"/>
        <v>IBVS 6011 </v>
      </c>
      <c r="B79" s="19" t="str">
        <f t="shared" si="13"/>
        <v>II</v>
      </c>
      <c r="C79" s="14">
        <f t="shared" si="14"/>
        <v>55895.891199999998</v>
      </c>
      <c r="D79" s="17" t="str">
        <f t="shared" si="15"/>
        <v>vis</v>
      </c>
      <c r="E79" s="86">
        <f>VLOOKUP(C79,Active!C$21:E$968,3,FALSE)</f>
        <v>26969.913810209538</v>
      </c>
      <c r="F79" s="19" t="s">
        <v>129</v>
      </c>
      <c r="G79" s="17" t="str">
        <f t="shared" si="16"/>
        <v>55895.8912</v>
      </c>
      <c r="H79" s="14">
        <f t="shared" si="17"/>
        <v>26971.5</v>
      </c>
      <c r="I79" s="87" t="s">
        <v>584</v>
      </c>
      <c r="J79" s="88" t="s">
        <v>585</v>
      </c>
      <c r="K79" s="87" t="s">
        <v>586</v>
      </c>
      <c r="L79" s="87" t="s">
        <v>587</v>
      </c>
      <c r="M79" s="88" t="s">
        <v>433</v>
      </c>
      <c r="N79" s="88" t="s">
        <v>129</v>
      </c>
      <c r="O79" s="89" t="s">
        <v>265</v>
      </c>
      <c r="P79" s="90" t="s">
        <v>588</v>
      </c>
    </row>
    <row r="80" spans="1:16" ht="12.75" customHeight="1" thickBot="1" x14ac:dyDescent="0.25">
      <c r="A80" s="14" t="str">
        <f t="shared" si="12"/>
        <v> JAAVSO 41;122 </v>
      </c>
      <c r="B80" s="19" t="str">
        <f t="shared" si="13"/>
        <v>II</v>
      </c>
      <c r="C80" s="14">
        <f t="shared" si="14"/>
        <v>55965.599600000001</v>
      </c>
      <c r="D80" s="17" t="str">
        <f t="shared" si="15"/>
        <v>vis</v>
      </c>
      <c r="E80" s="86">
        <f>VLOOKUP(C80,Active!C$21:E$968,3,FALSE)</f>
        <v>27020.912016040762</v>
      </c>
      <c r="F80" s="19" t="s">
        <v>129</v>
      </c>
      <c r="G80" s="17" t="str">
        <f t="shared" si="16"/>
        <v>55965.5996</v>
      </c>
      <c r="H80" s="14">
        <f t="shared" si="17"/>
        <v>27022.5</v>
      </c>
      <c r="I80" s="87" t="s">
        <v>589</v>
      </c>
      <c r="J80" s="88" t="s">
        <v>590</v>
      </c>
      <c r="K80" s="87" t="s">
        <v>591</v>
      </c>
      <c r="L80" s="87" t="s">
        <v>592</v>
      </c>
      <c r="M80" s="88" t="s">
        <v>433</v>
      </c>
      <c r="N80" s="88" t="s">
        <v>129</v>
      </c>
      <c r="O80" s="89" t="s">
        <v>582</v>
      </c>
      <c r="P80" s="89" t="s">
        <v>593</v>
      </c>
    </row>
    <row r="81" spans="1:16" ht="12.75" customHeight="1" thickBot="1" x14ac:dyDescent="0.25">
      <c r="A81" s="14" t="str">
        <f t="shared" si="12"/>
        <v> JAAVSO 42;426 </v>
      </c>
      <c r="B81" s="19" t="str">
        <f t="shared" si="13"/>
        <v>II</v>
      </c>
      <c r="C81" s="14">
        <f t="shared" si="14"/>
        <v>56610.764300000003</v>
      </c>
      <c r="D81" s="17" t="str">
        <f t="shared" si="15"/>
        <v>vis</v>
      </c>
      <c r="E81" s="86">
        <f>VLOOKUP(C81,Active!C$21:E$968,3,FALSE)</f>
        <v>27492.910256792791</v>
      </c>
      <c r="F81" s="19" t="s">
        <v>129</v>
      </c>
      <c r="G81" s="17" t="str">
        <f t="shared" si="16"/>
        <v>56610.7643</v>
      </c>
      <c r="H81" s="14">
        <f t="shared" si="17"/>
        <v>27494.5</v>
      </c>
      <c r="I81" s="87" t="s">
        <v>599</v>
      </c>
      <c r="J81" s="88" t="s">
        <v>600</v>
      </c>
      <c r="K81" s="87" t="s">
        <v>601</v>
      </c>
      <c r="L81" s="87" t="s">
        <v>602</v>
      </c>
      <c r="M81" s="88" t="s">
        <v>433</v>
      </c>
      <c r="N81" s="88" t="s">
        <v>129</v>
      </c>
      <c r="O81" s="89" t="s">
        <v>287</v>
      </c>
      <c r="P81" s="89" t="s">
        <v>603</v>
      </c>
    </row>
    <row r="82" spans="1:16" ht="12.75" customHeight="1" thickBot="1" x14ac:dyDescent="0.25">
      <c r="A82" s="14" t="str">
        <f t="shared" si="12"/>
        <v> JAAVSO 42;426 </v>
      </c>
      <c r="B82" s="19" t="str">
        <f t="shared" si="13"/>
        <v>II</v>
      </c>
      <c r="C82" s="14">
        <f t="shared" si="14"/>
        <v>56610.7644</v>
      </c>
      <c r="D82" s="17" t="str">
        <f t="shared" si="15"/>
        <v>vis</v>
      </c>
      <c r="E82" s="86">
        <f>VLOOKUP(C82,Active!C$21:E$968,3,FALSE)</f>
        <v>27492.910329952123</v>
      </c>
      <c r="F82" s="19" t="s">
        <v>129</v>
      </c>
      <c r="G82" s="17" t="str">
        <f t="shared" si="16"/>
        <v>56610.7644</v>
      </c>
      <c r="H82" s="14">
        <f t="shared" si="17"/>
        <v>27494.5</v>
      </c>
      <c r="I82" s="87" t="s">
        <v>604</v>
      </c>
      <c r="J82" s="88" t="s">
        <v>600</v>
      </c>
      <c r="K82" s="87" t="s">
        <v>601</v>
      </c>
      <c r="L82" s="87" t="s">
        <v>605</v>
      </c>
      <c r="M82" s="88" t="s">
        <v>433</v>
      </c>
      <c r="N82" s="88" t="s">
        <v>129</v>
      </c>
      <c r="O82" s="89" t="s">
        <v>558</v>
      </c>
      <c r="P82" s="89" t="s">
        <v>603</v>
      </c>
    </row>
    <row r="83" spans="1:16" ht="12.75" customHeight="1" thickBot="1" x14ac:dyDescent="0.25">
      <c r="A83" s="14" t="str">
        <f t="shared" si="12"/>
        <v>IBVS 6131 </v>
      </c>
      <c r="B83" s="19" t="str">
        <f t="shared" si="13"/>
        <v>II</v>
      </c>
      <c r="C83" s="14">
        <f t="shared" si="14"/>
        <v>56662.705000000002</v>
      </c>
      <c r="D83" s="17" t="str">
        <f t="shared" si="15"/>
        <v>vis</v>
      </c>
      <c r="E83" s="86">
        <f>VLOOKUP(C83,Active!C$21:E$968,3,FALSE)</f>
        <v>27530.90973045188</v>
      </c>
      <c r="F83" s="19" t="s">
        <v>129</v>
      </c>
      <c r="G83" s="17" t="str">
        <f t="shared" si="16"/>
        <v>56662.705</v>
      </c>
      <c r="H83" s="14">
        <f t="shared" si="17"/>
        <v>27532.5</v>
      </c>
      <c r="I83" s="87" t="s">
        <v>606</v>
      </c>
      <c r="J83" s="88" t="s">
        <v>607</v>
      </c>
      <c r="K83" s="87" t="s">
        <v>608</v>
      </c>
      <c r="L83" s="87" t="s">
        <v>609</v>
      </c>
      <c r="M83" s="88" t="s">
        <v>433</v>
      </c>
      <c r="N83" s="88" t="s">
        <v>124</v>
      </c>
      <c r="O83" s="89" t="s">
        <v>467</v>
      </c>
      <c r="P83" s="90" t="s">
        <v>610</v>
      </c>
    </row>
    <row r="84" spans="1:16" ht="12.75" customHeight="1" thickBot="1" x14ac:dyDescent="0.25">
      <c r="A84" s="14" t="str">
        <f t="shared" si="12"/>
        <v> JAAVSO 42;426 </v>
      </c>
      <c r="B84" s="19" t="str">
        <f t="shared" si="13"/>
        <v>II</v>
      </c>
      <c r="C84" s="14">
        <f t="shared" si="14"/>
        <v>56688.6777</v>
      </c>
      <c r="D84" s="17" t="str">
        <f t="shared" si="15"/>
        <v>vis</v>
      </c>
      <c r="E84" s="86">
        <f>VLOOKUP(C84,Active!C$21:E$968,3,FALSE)</f>
        <v>27549.911186525933</v>
      </c>
      <c r="F84" s="19" t="s">
        <v>129</v>
      </c>
      <c r="G84" s="17" t="str">
        <f t="shared" si="16"/>
        <v>56688.6777</v>
      </c>
      <c r="H84" s="14">
        <f t="shared" si="17"/>
        <v>27551.5</v>
      </c>
      <c r="I84" s="87" t="s">
        <v>617</v>
      </c>
      <c r="J84" s="88" t="s">
        <v>618</v>
      </c>
      <c r="K84" s="87" t="s">
        <v>619</v>
      </c>
      <c r="L84" s="87" t="s">
        <v>620</v>
      </c>
      <c r="M84" s="88" t="s">
        <v>433</v>
      </c>
      <c r="N84" s="88" t="s">
        <v>129</v>
      </c>
      <c r="O84" s="89" t="s">
        <v>558</v>
      </c>
      <c r="P84" s="89" t="s">
        <v>603</v>
      </c>
    </row>
    <row r="85" spans="1:16" ht="12.75" customHeight="1" thickBot="1" x14ac:dyDescent="0.25">
      <c r="A85" s="14" t="str">
        <f t="shared" si="12"/>
        <v>BAVM 239 </v>
      </c>
      <c r="B85" s="19" t="str">
        <f t="shared" si="13"/>
        <v>II</v>
      </c>
      <c r="C85" s="14">
        <f t="shared" si="14"/>
        <v>57060.4712</v>
      </c>
      <c r="D85" s="17" t="str">
        <f t="shared" si="15"/>
        <v>vis</v>
      </c>
      <c r="E85" s="86">
        <f>VLOOKUP(C85,Active!C$21:E$968,3,FALSE)</f>
        <v>27821.912859777796</v>
      </c>
      <c r="F85" s="19" t="s">
        <v>129</v>
      </c>
      <c r="G85" s="17" t="str">
        <f t="shared" si="16"/>
        <v>57060.4712</v>
      </c>
      <c r="H85" s="14">
        <f t="shared" si="17"/>
        <v>27823.5</v>
      </c>
      <c r="I85" s="87" t="s">
        <v>621</v>
      </c>
      <c r="J85" s="88" t="s">
        <v>622</v>
      </c>
      <c r="K85" s="87" t="s">
        <v>623</v>
      </c>
      <c r="L85" s="87" t="s">
        <v>624</v>
      </c>
      <c r="M85" s="88" t="s">
        <v>433</v>
      </c>
      <c r="N85" s="88" t="s">
        <v>486</v>
      </c>
      <c r="O85" s="89" t="s">
        <v>527</v>
      </c>
      <c r="P85" s="90" t="s">
        <v>625</v>
      </c>
    </row>
    <row r="86" spans="1:16" ht="12.75" customHeight="1" thickBot="1" x14ac:dyDescent="0.25">
      <c r="A86" s="14" t="str">
        <f t="shared" si="12"/>
        <v> AN 188.148 </v>
      </c>
      <c r="B86" s="19" t="str">
        <f t="shared" si="13"/>
        <v>I</v>
      </c>
      <c r="C86" s="14">
        <f t="shared" si="14"/>
        <v>18379.28</v>
      </c>
      <c r="D86" s="17" t="str">
        <f t="shared" si="15"/>
        <v>vis</v>
      </c>
      <c r="E86" s="86">
        <f>VLOOKUP(C86,Active!C$21:E$968,3,FALSE)</f>
        <v>-476.9915852307351</v>
      </c>
      <c r="F86" s="19" t="s">
        <v>129</v>
      </c>
      <c r="G86" s="17" t="str">
        <f t="shared" si="16"/>
        <v>18379.28</v>
      </c>
      <c r="H86" s="14">
        <f t="shared" si="17"/>
        <v>-477</v>
      </c>
      <c r="I86" s="87" t="s">
        <v>131</v>
      </c>
      <c r="J86" s="88" t="s">
        <v>132</v>
      </c>
      <c r="K86" s="87">
        <v>-477</v>
      </c>
      <c r="L86" s="87" t="s">
        <v>133</v>
      </c>
      <c r="M86" s="88" t="s">
        <v>134</v>
      </c>
      <c r="N86" s="88"/>
      <c r="O86" s="89" t="s">
        <v>135</v>
      </c>
      <c r="P86" s="89" t="s">
        <v>136</v>
      </c>
    </row>
    <row r="87" spans="1:16" ht="12.75" customHeight="1" thickBot="1" x14ac:dyDescent="0.25">
      <c r="A87" s="14" t="str">
        <f t="shared" si="12"/>
        <v> AN 188.148 </v>
      </c>
      <c r="B87" s="19" t="str">
        <f t="shared" si="13"/>
        <v>I</v>
      </c>
      <c r="C87" s="14">
        <f t="shared" si="14"/>
        <v>18398.38</v>
      </c>
      <c r="D87" s="17" t="str">
        <f t="shared" si="15"/>
        <v>vis</v>
      </c>
      <c r="E87" s="86">
        <f>VLOOKUP(C87,Active!C$21:E$968,3,FALSE)</f>
        <v>-463.01815116286889</v>
      </c>
      <c r="F87" s="19" t="s">
        <v>129</v>
      </c>
      <c r="G87" s="17" t="str">
        <f t="shared" si="16"/>
        <v>18398.38</v>
      </c>
      <c r="H87" s="14">
        <f t="shared" si="17"/>
        <v>-463</v>
      </c>
      <c r="I87" s="87" t="s">
        <v>137</v>
      </c>
      <c r="J87" s="88" t="s">
        <v>138</v>
      </c>
      <c r="K87" s="87">
        <v>-463</v>
      </c>
      <c r="L87" s="87" t="s">
        <v>139</v>
      </c>
      <c r="M87" s="88" t="s">
        <v>134</v>
      </c>
      <c r="N87" s="88"/>
      <c r="O87" s="89" t="s">
        <v>135</v>
      </c>
      <c r="P87" s="89" t="s">
        <v>136</v>
      </c>
    </row>
    <row r="88" spans="1:16" ht="12.75" customHeight="1" thickBot="1" x14ac:dyDescent="0.25">
      <c r="A88" s="14" t="str">
        <f t="shared" si="12"/>
        <v> AN 188.148 </v>
      </c>
      <c r="B88" s="19" t="str">
        <f t="shared" si="13"/>
        <v>I</v>
      </c>
      <c r="C88" s="14">
        <f t="shared" si="14"/>
        <v>18662.18</v>
      </c>
      <c r="D88" s="17" t="str">
        <f t="shared" si="15"/>
        <v>vis</v>
      </c>
      <c r="E88" s="86">
        <f>VLOOKUP(C88,Active!C$21:E$968,3,FALSE)</f>
        <v>-270.02381047686566</v>
      </c>
      <c r="F88" s="19" t="s">
        <v>129</v>
      </c>
      <c r="G88" s="17" t="str">
        <f t="shared" si="16"/>
        <v>18662.18</v>
      </c>
      <c r="H88" s="14">
        <f t="shared" si="17"/>
        <v>-270</v>
      </c>
      <c r="I88" s="87" t="s">
        <v>140</v>
      </c>
      <c r="J88" s="88" t="s">
        <v>141</v>
      </c>
      <c r="K88" s="87">
        <v>-270</v>
      </c>
      <c r="L88" s="87" t="s">
        <v>139</v>
      </c>
      <c r="M88" s="88" t="s">
        <v>134</v>
      </c>
      <c r="N88" s="88"/>
      <c r="O88" s="89" t="s">
        <v>135</v>
      </c>
      <c r="P88" s="89" t="s">
        <v>136</v>
      </c>
    </row>
    <row r="89" spans="1:16" ht="12.75" customHeight="1" thickBot="1" x14ac:dyDescent="0.25">
      <c r="A89" s="14" t="str">
        <f t="shared" si="12"/>
        <v> AN 188.148 </v>
      </c>
      <c r="B89" s="19" t="str">
        <f t="shared" si="13"/>
        <v>I</v>
      </c>
      <c r="C89" s="14">
        <f t="shared" si="14"/>
        <v>18703.23</v>
      </c>
      <c r="D89" s="17" t="str">
        <f t="shared" si="15"/>
        <v>vis</v>
      </c>
      <c r="E89" s="86">
        <f>VLOOKUP(C89,Active!C$21:E$968,3,FALSE)</f>
        <v>-239.99190113205779</v>
      </c>
      <c r="F89" s="19" t="s">
        <v>129</v>
      </c>
      <c r="G89" s="17" t="str">
        <f t="shared" si="16"/>
        <v>18703.23</v>
      </c>
      <c r="H89" s="14">
        <f t="shared" si="17"/>
        <v>-240</v>
      </c>
      <c r="I89" s="87" t="s">
        <v>142</v>
      </c>
      <c r="J89" s="88" t="s">
        <v>143</v>
      </c>
      <c r="K89" s="87">
        <v>-240</v>
      </c>
      <c r="L89" s="87" t="s">
        <v>133</v>
      </c>
      <c r="M89" s="88" t="s">
        <v>134</v>
      </c>
      <c r="N89" s="88"/>
      <c r="O89" s="89" t="s">
        <v>135</v>
      </c>
      <c r="P89" s="89" t="s">
        <v>136</v>
      </c>
    </row>
    <row r="90" spans="1:16" ht="12.75" customHeight="1" thickBot="1" x14ac:dyDescent="0.25">
      <c r="A90" s="14" t="str">
        <f t="shared" si="12"/>
        <v> AN 188.148 </v>
      </c>
      <c r="B90" s="19" t="str">
        <f t="shared" si="13"/>
        <v>I</v>
      </c>
      <c r="C90" s="14">
        <f t="shared" si="14"/>
        <v>19009.37</v>
      </c>
      <c r="D90" s="17" t="str">
        <f t="shared" si="15"/>
        <v>vis</v>
      </c>
      <c r="E90" s="86">
        <f>VLOOKUP(C90,Active!C$21:E$968,3,FALSE)</f>
        <v>-16.021895606610173</v>
      </c>
      <c r="F90" s="19" t="s">
        <v>129</v>
      </c>
      <c r="G90" s="17" t="str">
        <f t="shared" si="16"/>
        <v>19009.37</v>
      </c>
      <c r="H90" s="14">
        <f t="shared" si="17"/>
        <v>-16</v>
      </c>
      <c r="I90" s="87" t="s">
        <v>144</v>
      </c>
      <c r="J90" s="88" t="s">
        <v>145</v>
      </c>
      <c r="K90" s="87">
        <v>-16</v>
      </c>
      <c r="L90" s="87" t="s">
        <v>139</v>
      </c>
      <c r="M90" s="88" t="s">
        <v>134</v>
      </c>
      <c r="N90" s="88"/>
      <c r="O90" s="89" t="s">
        <v>135</v>
      </c>
      <c r="P90" s="89" t="s">
        <v>136</v>
      </c>
    </row>
    <row r="91" spans="1:16" ht="12.75" customHeight="1" thickBot="1" x14ac:dyDescent="0.25">
      <c r="A91" s="14" t="str">
        <f t="shared" si="12"/>
        <v> AN 188.148 </v>
      </c>
      <c r="B91" s="19" t="str">
        <f t="shared" si="13"/>
        <v>I</v>
      </c>
      <c r="C91" s="14">
        <f t="shared" si="14"/>
        <v>19031.259999999998</v>
      </c>
      <c r="D91" s="17" t="str">
        <f t="shared" si="15"/>
        <v>vis</v>
      </c>
      <c r="E91" s="86">
        <f>VLOOKUP(C91,Active!C$21:E$968,3,FALSE)</f>
        <v>-7.3159340684352502E-3</v>
      </c>
      <c r="F91" s="19" t="s">
        <v>129</v>
      </c>
      <c r="G91" s="17" t="str">
        <f t="shared" si="16"/>
        <v>19031.26</v>
      </c>
      <c r="H91" s="14">
        <f t="shared" si="17"/>
        <v>0</v>
      </c>
      <c r="I91" s="87" t="s">
        <v>146</v>
      </c>
      <c r="J91" s="88" t="s">
        <v>147</v>
      </c>
      <c r="K91" s="87">
        <v>0</v>
      </c>
      <c r="L91" s="87" t="s">
        <v>148</v>
      </c>
      <c r="M91" s="88" t="s">
        <v>134</v>
      </c>
      <c r="N91" s="88"/>
      <c r="O91" s="89" t="s">
        <v>135</v>
      </c>
      <c r="P91" s="89" t="s">
        <v>136</v>
      </c>
    </row>
    <row r="92" spans="1:16" ht="12.75" customHeight="1" thickBot="1" x14ac:dyDescent="0.25">
      <c r="A92" s="14" t="str">
        <f t="shared" si="12"/>
        <v> AN 188.148 </v>
      </c>
      <c r="B92" s="19" t="str">
        <f t="shared" si="13"/>
        <v>I</v>
      </c>
      <c r="C92" s="14">
        <f t="shared" si="14"/>
        <v>19046.259999999998</v>
      </c>
      <c r="D92" s="17" t="str">
        <f t="shared" si="15"/>
        <v>vis</v>
      </c>
      <c r="E92" s="86">
        <f>VLOOKUP(C92,Active!C$21:E$968,3,FALSE)</f>
        <v>10.966585166348763</v>
      </c>
      <c r="F92" s="19" t="s">
        <v>129</v>
      </c>
      <c r="G92" s="17" t="str">
        <f t="shared" si="16"/>
        <v>19046.26</v>
      </c>
      <c r="H92" s="14">
        <f t="shared" si="17"/>
        <v>11</v>
      </c>
      <c r="I92" s="87" t="s">
        <v>149</v>
      </c>
      <c r="J92" s="88" t="s">
        <v>150</v>
      </c>
      <c r="K92" s="87">
        <v>11</v>
      </c>
      <c r="L92" s="87" t="s">
        <v>151</v>
      </c>
      <c r="M92" s="88" t="s">
        <v>134</v>
      </c>
      <c r="N92" s="88"/>
      <c r="O92" s="89" t="s">
        <v>135</v>
      </c>
      <c r="P92" s="89" t="s">
        <v>136</v>
      </c>
    </row>
    <row r="93" spans="1:16" ht="12.75" customHeight="1" thickBot="1" x14ac:dyDescent="0.25">
      <c r="A93" s="14" t="str">
        <f t="shared" si="12"/>
        <v> AN 188.148 </v>
      </c>
      <c r="B93" s="19" t="str">
        <f t="shared" si="13"/>
        <v>I</v>
      </c>
      <c r="C93" s="14">
        <f t="shared" si="14"/>
        <v>19083.25</v>
      </c>
      <c r="D93" s="17" t="str">
        <f t="shared" si="15"/>
        <v>vis</v>
      </c>
      <c r="E93" s="86">
        <f>VLOOKUP(C93,Active!C$21:E$968,3,FALSE)</f>
        <v>38.028225279978741</v>
      </c>
      <c r="F93" s="19" t="s">
        <v>129</v>
      </c>
      <c r="G93" s="17" t="str">
        <f t="shared" si="16"/>
        <v>19083.25</v>
      </c>
      <c r="H93" s="14">
        <f t="shared" si="17"/>
        <v>38</v>
      </c>
      <c r="I93" s="87" t="s">
        <v>152</v>
      </c>
      <c r="J93" s="88" t="s">
        <v>153</v>
      </c>
      <c r="K93" s="87">
        <v>38</v>
      </c>
      <c r="L93" s="87" t="s">
        <v>154</v>
      </c>
      <c r="M93" s="88" t="s">
        <v>134</v>
      </c>
      <c r="N93" s="88"/>
      <c r="O93" s="89" t="s">
        <v>135</v>
      </c>
      <c r="P93" s="89" t="s">
        <v>136</v>
      </c>
    </row>
    <row r="94" spans="1:16" ht="12.75" customHeight="1" thickBot="1" x14ac:dyDescent="0.25">
      <c r="A94" s="14" t="str">
        <f t="shared" si="12"/>
        <v> AN 188.148 </v>
      </c>
      <c r="B94" s="19" t="str">
        <f t="shared" si="13"/>
        <v>I</v>
      </c>
      <c r="C94" s="14">
        <f t="shared" si="14"/>
        <v>19098.25</v>
      </c>
      <c r="D94" s="17" t="str">
        <f t="shared" si="15"/>
        <v>vis</v>
      </c>
      <c r="E94" s="86">
        <f>VLOOKUP(C94,Active!C$21:E$968,3,FALSE)</f>
        <v>49.002126380395943</v>
      </c>
      <c r="F94" s="19" t="s">
        <v>129</v>
      </c>
      <c r="G94" s="17" t="str">
        <f t="shared" si="16"/>
        <v>19098.25</v>
      </c>
      <c r="H94" s="14">
        <f t="shared" si="17"/>
        <v>49</v>
      </c>
      <c r="I94" s="87" t="s">
        <v>155</v>
      </c>
      <c r="J94" s="88" t="s">
        <v>156</v>
      </c>
      <c r="K94" s="87">
        <v>49</v>
      </c>
      <c r="L94" s="87" t="s">
        <v>157</v>
      </c>
      <c r="M94" s="88" t="s">
        <v>134</v>
      </c>
      <c r="N94" s="88"/>
      <c r="O94" s="89" t="s">
        <v>135</v>
      </c>
      <c r="P94" s="89" t="s">
        <v>136</v>
      </c>
    </row>
    <row r="95" spans="1:16" ht="12.75" customHeight="1" thickBot="1" x14ac:dyDescent="0.25">
      <c r="A95" s="14" t="str">
        <f t="shared" si="12"/>
        <v> AN 188.148 </v>
      </c>
      <c r="B95" s="19" t="str">
        <f t="shared" si="13"/>
        <v>I</v>
      </c>
      <c r="C95" s="14">
        <f t="shared" si="14"/>
        <v>19113.25</v>
      </c>
      <c r="D95" s="17" t="str">
        <f t="shared" si="15"/>
        <v>vis</v>
      </c>
      <c r="E95" s="86">
        <f>VLOOKUP(C95,Active!C$21:E$968,3,FALSE)</f>
        <v>59.976027480813137</v>
      </c>
      <c r="F95" s="19" t="s">
        <v>129</v>
      </c>
      <c r="G95" s="17" t="str">
        <f t="shared" si="16"/>
        <v>19113.25</v>
      </c>
      <c r="H95" s="14">
        <f t="shared" si="17"/>
        <v>60</v>
      </c>
      <c r="I95" s="87" t="s">
        <v>158</v>
      </c>
      <c r="J95" s="88" t="s">
        <v>159</v>
      </c>
      <c r="K95" s="87">
        <v>60</v>
      </c>
      <c r="L95" s="87" t="s">
        <v>139</v>
      </c>
      <c r="M95" s="88" t="s">
        <v>134</v>
      </c>
      <c r="N95" s="88"/>
      <c r="O95" s="89" t="s">
        <v>135</v>
      </c>
      <c r="P95" s="89" t="s">
        <v>136</v>
      </c>
    </row>
    <row r="96" spans="1:16" ht="12.75" customHeight="1" thickBot="1" x14ac:dyDescent="0.25">
      <c r="A96" s="14" t="str">
        <f t="shared" si="12"/>
        <v> AN 188.148 </v>
      </c>
      <c r="B96" s="19" t="str">
        <f t="shared" si="13"/>
        <v>I</v>
      </c>
      <c r="C96" s="14">
        <f t="shared" si="14"/>
        <v>19117.400000000001</v>
      </c>
      <c r="D96" s="17" t="str">
        <f t="shared" si="15"/>
        <v>vis</v>
      </c>
      <c r="E96" s="86">
        <f>VLOOKUP(C96,Active!C$21:E$968,3,FALSE)</f>
        <v>63.012140118596292</v>
      </c>
      <c r="F96" s="19" t="s">
        <v>129</v>
      </c>
      <c r="G96" s="17" t="str">
        <f t="shared" si="16"/>
        <v>19117.40</v>
      </c>
      <c r="H96" s="14">
        <f t="shared" si="17"/>
        <v>63</v>
      </c>
      <c r="I96" s="87" t="s">
        <v>160</v>
      </c>
      <c r="J96" s="88" t="s">
        <v>161</v>
      </c>
      <c r="K96" s="87">
        <v>63</v>
      </c>
      <c r="L96" s="87" t="s">
        <v>162</v>
      </c>
      <c r="M96" s="88" t="s">
        <v>134</v>
      </c>
      <c r="N96" s="88"/>
      <c r="O96" s="89" t="s">
        <v>135</v>
      </c>
      <c r="P96" s="89" t="s">
        <v>136</v>
      </c>
    </row>
    <row r="97" spans="1:16" ht="12.75" customHeight="1" thickBot="1" x14ac:dyDescent="0.25">
      <c r="A97" s="14" t="str">
        <f t="shared" si="12"/>
        <v> AN 188.148 </v>
      </c>
      <c r="B97" s="19" t="str">
        <f t="shared" si="13"/>
        <v>I</v>
      </c>
      <c r="C97" s="14">
        <f t="shared" si="14"/>
        <v>19128.259999999998</v>
      </c>
      <c r="D97" s="17" t="str">
        <f t="shared" si="15"/>
        <v>vis</v>
      </c>
      <c r="E97" s="86">
        <f>VLOOKUP(C97,Active!C$21:E$968,3,FALSE)</f>
        <v>70.957244515296111</v>
      </c>
      <c r="F97" s="19" t="s">
        <v>129</v>
      </c>
      <c r="G97" s="17" t="str">
        <f t="shared" si="16"/>
        <v>19128.26</v>
      </c>
      <c r="H97" s="14">
        <f t="shared" si="17"/>
        <v>71</v>
      </c>
      <c r="I97" s="87" t="s">
        <v>163</v>
      </c>
      <c r="J97" s="88" t="s">
        <v>164</v>
      </c>
      <c r="K97" s="87">
        <v>71</v>
      </c>
      <c r="L97" s="87" t="s">
        <v>165</v>
      </c>
      <c r="M97" s="88" t="s">
        <v>134</v>
      </c>
      <c r="N97" s="88"/>
      <c r="O97" s="89" t="s">
        <v>135</v>
      </c>
      <c r="P97" s="89" t="s">
        <v>136</v>
      </c>
    </row>
    <row r="98" spans="1:16" ht="12.75" customHeight="1" thickBot="1" x14ac:dyDescent="0.25">
      <c r="A98" s="14" t="str">
        <f t="shared" si="12"/>
        <v> MVS 188 </v>
      </c>
      <c r="B98" s="19" t="str">
        <f t="shared" si="13"/>
        <v>I</v>
      </c>
      <c r="C98" s="14">
        <f t="shared" si="14"/>
        <v>28193.498</v>
      </c>
      <c r="D98" s="17" t="str">
        <f t="shared" si="15"/>
        <v>vis</v>
      </c>
      <c r="E98" s="86">
        <f>VLOOKUP(C98,Active!C$21:E$968,3,FALSE)</f>
        <v>6703.0255954315498</v>
      </c>
      <c r="F98" s="19" t="s">
        <v>129</v>
      </c>
      <c r="G98" s="17" t="str">
        <f t="shared" si="16"/>
        <v>28193.498</v>
      </c>
      <c r="H98" s="14">
        <f t="shared" si="17"/>
        <v>6704</v>
      </c>
      <c r="I98" s="87" t="s">
        <v>166</v>
      </c>
      <c r="J98" s="88" t="s">
        <v>167</v>
      </c>
      <c r="K98" s="87">
        <v>6704</v>
      </c>
      <c r="L98" s="87" t="s">
        <v>168</v>
      </c>
      <c r="M98" s="88" t="s">
        <v>169</v>
      </c>
      <c r="N98" s="88"/>
      <c r="O98" s="89" t="s">
        <v>170</v>
      </c>
      <c r="P98" s="89" t="s">
        <v>171</v>
      </c>
    </row>
    <row r="99" spans="1:16" ht="12.75" customHeight="1" thickBot="1" x14ac:dyDescent="0.25">
      <c r="A99" s="14" t="str">
        <f t="shared" si="12"/>
        <v> MVS 188 </v>
      </c>
      <c r="B99" s="19" t="str">
        <f t="shared" si="13"/>
        <v>I</v>
      </c>
      <c r="C99" s="14">
        <f t="shared" si="14"/>
        <v>28834.502</v>
      </c>
      <c r="D99" s="17" t="str">
        <f t="shared" si="15"/>
        <v>vis</v>
      </c>
      <c r="E99" s="86">
        <f>VLOOKUP(C99,Active!C$21:E$968,3,FALSE)</f>
        <v>7171.9798954963389</v>
      </c>
      <c r="F99" s="19" t="s">
        <v>129</v>
      </c>
      <c r="G99" s="17" t="str">
        <f t="shared" si="16"/>
        <v>28834.502</v>
      </c>
      <c r="H99" s="14">
        <f t="shared" si="17"/>
        <v>7173</v>
      </c>
      <c r="I99" s="87" t="s">
        <v>172</v>
      </c>
      <c r="J99" s="88" t="s">
        <v>173</v>
      </c>
      <c r="K99" s="87">
        <v>7173</v>
      </c>
      <c r="L99" s="87" t="s">
        <v>174</v>
      </c>
      <c r="M99" s="88" t="s">
        <v>169</v>
      </c>
      <c r="N99" s="88"/>
      <c r="O99" s="89" t="s">
        <v>170</v>
      </c>
      <c r="P99" s="89" t="s">
        <v>171</v>
      </c>
    </row>
    <row r="100" spans="1:16" ht="12.75" customHeight="1" thickBot="1" x14ac:dyDescent="0.25">
      <c r="A100" s="14" t="str">
        <f t="shared" si="12"/>
        <v> MVS 188 </v>
      </c>
      <c r="B100" s="19" t="str">
        <f t="shared" si="13"/>
        <v>I</v>
      </c>
      <c r="C100" s="14">
        <f t="shared" si="14"/>
        <v>28845.420999999998</v>
      </c>
      <c r="D100" s="17" t="str">
        <f t="shared" si="15"/>
        <v>vis</v>
      </c>
      <c r="E100" s="86">
        <f>VLOOKUP(C100,Active!C$21:E$968,3,FALSE)</f>
        <v>7179.9681639040346</v>
      </c>
      <c r="F100" s="19" t="s">
        <v>129</v>
      </c>
      <c r="G100" s="17" t="str">
        <f t="shared" si="16"/>
        <v>28845.421</v>
      </c>
      <c r="H100" s="14">
        <f t="shared" si="17"/>
        <v>7181</v>
      </c>
      <c r="I100" s="87" t="s">
        <v>175</v>
      </c>
      <c r="J100" s="88" t="s">
        <v>176</v>
      </c>
      <c r="K100" s="87">
        <v>7181</v>
      </c>
      <c r="L100" s="87" t="s">
        <v>177</v>
      </c>
      <c r="M100" s="88" t="s">
        <v>169</v>
      </c>
      <c r="N100" s="88"/>
      <c r="O100" s="89" t="s">
        <v>170</v>
      </c>
      <c r="P100" s="89" t="s">
        <v>171</v>
      </c>
    </row>
    <row r="101" spans="1:16" ht="12.75" customHeight="1" thickBot="1" x14ac:dyDescent="0.25">
      <c r="A101" s="14" t="str">
        <f t="shared" si="12"/>
        <v> MVS 188 </v>
      </c>
      <c r="B101" s="19" t="str">
        <f t="shared" si="13"/>
        <v>I</v>
      </c>
      <c r="C101" s="14">
        <f t="shared" si="14"/>
        <v>28897.383999999998</v>
      </c>
      <c r="D101" s="17" t="str">
        <f t="shared" si="15"/>
        <v>vis</v>
      </c>
      <c r="E101" s="86">
        <f>VLOOKUP(C101,Active!C$21:E$968,3,FALSE)</f>
        <v>7217.9839520960995</v>
      </c>
      <c r="F101" s="19" t="s">
        <v>129</v>
      </c>
      <c r="G101" s="17" t="str">
        <f t="shared" si="16"/>
        <v>28897.384</v>
      </c>
      <c r="H101" s="14">
        <f t="shared" si="17"/>
        <v>7219</v>
      </c>
      <c r="I101" s="87" t="s">
        <v>178</v>
      </c>
      <c r="J101" s="88" t="s">
        <v>179</v>
      </c>
      <c r="K101" s="87">
        <v>7219</v>
      </c>
      <c r="L101" s="87" t="s">
        <v>180</v>
      </c>
      <c r="M101" s="88" t="s">
        <v>169</v>
      </c>
      <c r="N101" s="88"/>
      <c r="O101" s="89" t="s">
        <v>170</v>
      </c>
      <c r="P101" s="89" t="s">
        <v>171</v>
      </c>
    </row>
    <row r="102" spans="1:16" ht="12.75" customHeight="1" thickBot="1" x14ac:dyDescent="0.25">
      <c r="A102" s="14" t="str">
        <f t="shared" si="12"/>
        <v> MVS 188 </v>
      </c>
      <c r="B102" s="19" t="str">
        <f t="shared" si="13"/>
        <v>I</v>
      </c>
      <c r="C102" s="14">
        <f t="shared" si="14"/>
        <v>28979.334999999999</v>
      </c>
      <c r="D102" s="17" t="str">
        <f t="shared" si="15"/>
        <v>vis</v>
      </c>
      <c r="E102" s="86">
        <f>VLOOKUP(C102,Active!C$21:E$968,3,FALSE)</f>
        <v>7277.9387633681199</v>
      </c>
      <c r="F102" s="19" t="s">
        <v>129</v>
      </c>
      <c r="G102" s="17" t="str">
        <f t="shared" si="16"/>
        <v>28979.335</v>
      </c>
      <c r="H102" s="14">
        <f t="shared" si="17"/>
        <v>7279</v>
      </c>
      <c r="I102" s="87" t="s">
        <v>181</v>
      </c>
      <c r="J102" s="88" t="s">
        <v>182</v>
      </c>
      <c r="K102" s="87">
        <v>7279</v>
      </c>
      <c r="L102" s="87" t="s">
        <v>183</v>
      </c>
      <c r="M102" s="88" t="s">
        <v>169</v>
      </c>
      <c r="N102" s="88"/>
      <c r="O102" s="89" t="s">
        <v>170</v>
      </c>
      <c r="P102" s="89" t="s">
        <v>171</v>
      </c>
    </row>
    <row r="103" spans="1:16" ht="12.75" customHeight="1" thickBot="1" x14ac:dyDescent="0.25">
      <c r="A103" s="14" t="str">
        <f t="shared" si="12"/>
        <v> MVS 188 </v>
      </c>
      <c r="B103" s="19" t="str">
        <f t="shared" si="13"/>
        <v>I</v>
      </c>
      <c r="C103" s="14">
        <f t="shared" si="14"/>
        <v>29162.584999999999</v>
      </c>
      <c r="D103" s="17" t="str">
        <f t="shared" si="15"/>
        <v>vis</v>
      </c>
      <c r="E103" s="86">
        <f>VLOOKUP(C103,Active!C$21:E$968,3,FALSE)</f>
        <v>7412.003255144883</v>
      </c>
      <c r="F103" s="19" t="s">
        <v>129</v>
      </c>
      <c r="G103" s="17" t="str">
        <f t="shared" si="16"/>
        <v>29162.585</v>
      </c>
      <c r="H103" s="14">
        <f t="shared" si="17"/>
        <v>7413</v>
      </c>
      <c r="I103" s="87" t="s">
        <v>184</v>
      </c>
      <c r="J103" s="88" t="s">
        <v>185</v>
      </c>
      <c r="K103" s="87">
        <v>7413</v>
      </c>
      <c r="L103" s="87" t="s">
        <v>186</v>
      </c>
      <c r="M103" s="88" t="s">
        <v>169</v>
      </c>
      <c r="N103" s="88"/>
      <c r="O103" s="89" t="s">
        <v>170</v>
      </c>
      <c r="P103" s="89" t="s">
        <v>171</v>
      </c>
    </row>
    <row r="104" spans="1:16" ht="12.75" customHeight="1" thickBot="1" x14ac:dyDescent="0.25">
      <c r="A104" s="14" t="str">
        <f t="shared" si="12"/>
        <v> MVS 188 </v>
      </c>
      <c r="B104" s="19" t="str">
        <f t="shared" si="13"/>
        <v>I</v>
      </c>
      <c r="C104" s="14">
        <f t="shared" si="14"/>
        <v>29229.566999999999</v>
      </c>
      <c r="D104" s="17" t="str">
        <f t="shared" si="15"/>
        <v>vis</v>
      </c>
      <c r="E104" s="86">
        <f>VLOOKUP(C104,Active!C$21:E$968,3,FALSE)</f>
        <v>7461.006844712093</v>
      </c>
      <c r="F104" s="19" t="s">
        <v>129</v>
      </c>
      <c r="G104" s="17" t="str">
        <f t="shared" si="16"/>
        <v>29229.567</v>
      </c>
      <c r="H104" s="14">
        <f t="shared" si="17"/>
        <v>7462</v>
      </c>
      <c r="I104" s="87" t="s">
        <v>187</v>
      </c>
      <c r="J104" s="88" t="s">
        <v>188</v>
      </c>
      <c r="K104" s="87">
        <v>7462</v>
      </c>
      <c r="L104" s="87" t="s">
        <v>189</v>
      </c>
      <c r="M104" s="88" t="s">
        <v>169</v>
      </c>
      <c r="N104" s="88"/>
      <c r="O104" s="89" t="s">
        <v>170</v>
      </c>
      <c r="P104" s="89" t="s">
        <v>171</v>
      </c>
    </row>
    <row r="105" spans="1:16" ht="12.75" customHeight="1" thickBot="1" x14ac:dyDescent="0.25">
      <c r="A105" s="14" t="str">
        <f t="shared" si="12"/>
        <v> MVS 188 </v>
      </c>
      <c r="B105" s="19" t="str">
        <f t="shared" si="13"/>
        <v>I</v>
      </c>
      <c r="C105" s="14">
        <f t="shared" si="14"/>
        <v>29251.35</v>
      </c>
      <c r="D105" s="17" t="str">
        <f t="shared" si="15"/>
        <v>vis</v>
      </c>
      <c r="E105" s="86">
        <f>VLOOKUP(C105,Active!C$21:E$968,3,FALSE)</f>
        <v>7476.9431438901183</v>
      </c>
      <c r="F105" s="19" t="s">
        <v>129</v>
      </c>
      <c r="G105" s="17" t="str">
        <f t="shared" si="16"/>
        <v>29251.350</v>
      </c>
      <c r="H105" s="14">
        <f t="shared" si="17"/>
        <v>7478</v>
      </c>
      <c r="I105" s="87" t="s">
        <v>190</v>
      </c>
      <c r="J105" s="88" t="s">
        <v>191</v>
      </c>
      <c r="K105" s="87">
        <v>7478</v>
      </c>
      <c r="L105" s="87" t="s">
        <v>192</v>
      </c>
      <c r="M105" s="88" t="s">
        <v>169</v>
      </c>
      <c r="N105" s="88"/>
      <c r="O105" s="89" t="s">
        <v>170</v>
      </c>
      <c r="P105" s="89" t="s">
        <v>171</v>
      </c>
    </row>
    <row r="106" spans="1:16" ht="12.75" customHeight="1" thickBot="1" x14ac:dyDescent="0.25">
      <c r="A106" s="14" t="str">
        <f t="shared" si="12"/>
        <v> MVS 188 </v>
      </c>
      <c r="B106" s="19" t="str">
        <f t="shared" si="13"/>
        <v>I</v>
      </c>
      <c r="C106" s="14">
        <f t="shared" si="14"/>
        <v>29531.627</v>
      </c>
      <c r="D106" s="17" t="str">
        <f t="shared" si="15"/>
        <v>vis</v>
      </c>
      <c r="E106" s="86">
        <f>VLOOKUP(C106,Active!C$21:E$968,3,FALSE)</f>
        <v>7681.9919491382279</v>
      </c>
      <c r="F106" s="19" t="s">
        <v>129</v>
      </c>
      <c r="G106" s="17" t="str">
        <f t="shared" si="16"/>
        <v>29531.627</v>
      </c>
      <c r="H106" s="14">
        <f t="shared" si="17"/>
        <v>7683</v>
      </c>
      <c r="I106" s="87" t="s">
        <v>193</v>
      </c>
      <c r="J106" s="88" t="s">
        <v>194</v>
      </c>
      <c r="K106" s="87">
        <v>7683</v>
      </c>
      <c r="L106" s="87" t="s">
        <v>195</v>
      </c>
      <c r="M106" s="88" t="s">
        <v>169</v>
      </c>
      <c r="N106" s="88"/>
      <c r="O106" s="89" t="s">
        <v>170</v>
      </c>
      <c r="P106" s="89" t="s">
        <v>171</v>
      </c>
    </row>
    <row r="107" spans="1:16" ht="12.75" customHeight="1" thickBot="1" x14ac:dyDescent="0.25">
      <c r="A107" s="14" t="str">
        <f t="shared" ref="A107:A142" si="18">P107</f>
        <v> MVS 188 </v>
      </c>
      <c r="B107" s="19" t="str">
        <f t="shared" ref="B107:B142" si="19">IF(H107=INT(H107),"I","II")</f>
        <v>I</v>
      </c>
      <c r="C107" s="14">
        <f t="shared" ref="C107:C142" si="20">1*G107</f>
        <v>29579.463</v>
      </c>
      <c r="D107" s="17" t="str">
        <f t="shared" ref="D107:D142" si="21">VLOOKUP(F107,I$1:J$5,2,FALSE)</f>
        <v>vis</v>
      </c>
      <c r="E107" s="86">
        <f>VLOOKUP(C107,Active!C$21:E$968,3,FALSE)</f>
        <v>7716.9884513408651</v>
      </c>
      <c r="F107" s="19" t="s">
        <v>129</v>
      </c>
      <c r="G107" s="17" t="str">
        <f t="shared" ref="G107:G142" si="22">MID(I107,3,LEN(I107)-3)</f>
        <v>29579.463</v>
      </c>
      <c r="H107" s="14">
        <f t="shared" ref="H107:H142" si="23">1*K107</f>
        <v>7718</v>
      </c>
      <c r="I107" s="87" t="s">
        <v>196</v>
      </c>
      <c r="J107" s="88" t="s">
        <v>197</v>
      </c>
      <c r="K107" s="87">
        <v>7718</v>
      </c>
      <c r="L107" s="87" t="s">
        <v>198</v>
      </c>
      <c r="M107" s="88" t="s">
        <v>169</v>
      </c>
      <c r="N107" s="88"/>
      <c r="O107" s="89" t="s">
        <v>170</v>
      </c>
      <c r="P107" s="89" t="s">
        <v>171</v>
      </c>
    </row>
    <row r="108" spans="1:16" ht="12.75" customHeight="1" thickBot="1" x14ac:dyDescent="0.25">
      <c r="A108" s="14" t="str">
        <f t="shared" si="18"/>
        <v> MVS 188 </v>
      </c>
      <c r="B108" s="19" t="str">
        <f t="shared" si="19"/>
        <v>I</v>
      </c>
      <c r="C108" s="14">
        <f t="shared" si="20"/>
        <v>29639.59</v>
      </c>
      <c r="D108" s="17" t="str">
        <f t="shared" si="21"/>
        <v>vis</v>
      </c>
      <c r="E108" s="86">
        <f>VLOOKUP(C108,Active!C$21:E$968,3,FALSE)</f>
        <v>7760.9769681051839</v>
      </c>
      <c r="F108" s="19" t="s">
        <v>129</v>
      </c>
      <c r="G108" s="17" t="str">
        <f t="shared" si="22"/>
        <v>29639.590</v>
      </c>
      <c r="H108" s="14">
        <f t="shared" si="23"/>
        <v>7762</v>
      </c>
      <c r="I108" s="87" t="s">
        <v>199</v>
      </c>
      <c r="J108" s="88" t="s">
        <v>200</v>
      </c>
      <c r="K108" s="87">
        <v>7762</v>
      </c>
      <c r="L108" s="87" t="s">
        <v>201</v>
      </c>
      <c r="M108" s="88" t="s">
        <v>169</v>
      </c>
      <c r="N108" s="88"/>
      <c r="O108" s="89" t="s">
        <v>170</v>
      </c>
      <c r="P108" s="89" t="s">
        <v>171</v>
      </c>
    </row>
    <row r="109" spans="1:16" ht="12.75" customHeight="1" thickBot="1" x14ac:dyDescent="0.25">
      <c r="A109" s="14" t="str">
        <f t="shared" si="18"/>
        <v> MVS 188 </v>
      </c>
      <c r="B109" s="19" t="str">
        <f t="shared" si="19"/>
        <v>I</v>
      </c>
      <c r="C109" s="14">
        <f t="shared" si="20"/>
        <v>30432.416000000001</v>
      </c>
      <c r="D109" s="17" t="str">
        <f t="shared" si="21"/>
        <v>vis</v>
      </c>
      <c r="E109" s="86">
        <f>VLOOKUP(C109,Active!C$21:E$968,3,FALSE)</f>
        <v>8341.0032423611428</v>
      </c>
      <c r="F109" s="19" t="s">
        <v>129</v>
      </c>
      <c r="G109" s="17" t="str">
        <f t="shared" si="22"/>
        <v>30432.416</v>
      </c>
      <c r="H109" s="14">
        <f t="shared" si="23"/>
        <v>8342</v>
      </c>
      <c r="I109" s="87" t="s">
        <v>202</v>
      </c>
      <c r="J109" s="88" t="s">
        <v>203</v>
      </c>
      <c r="K109" s="87">
        <v>8342</v>
      </c>
      <c r="L109" s="87" t="s">
        <v>204</v>
      </c>
      <c r="M109" s="88" t="s">
        <v>169</v>
      </c>
      <c r="N109" s="88"/>
      <c r="O109" s="89" t="s">
        <v>170</v>
      </c>
      <c r="P109" s="89" t="s">
        <v>171</v>
      </c>
    </row>
    <row r="110" spans="1:16" ht="12.75" customHeight="1" thickBot="1" x14ac:dyDescent="0.25">
      <c r="A110" s="14" t="str">
        <f t="shared" si="18"/>
        <v> MVS 188 </v>
      </c>
      <c r="B110" s="19" t="str">
        <f t="shared" si="19"/>
        <v>I</v>
      </c>
      <c r="C110" s="14">
        <f t="shared" si="20"/>
        <v>30808.317999999999</v>
      </c>
      <c r="D110" s="17" t="str">
        <f t="shared" si="21"/>
        <v>vis</v>
      </c>
      <c r="E110" s="86">
        <f>VLOOKUP(C110,Active!C$21:E$968,3,FALSE)</f>
        <v>8616.0106671244102</v>
      </c>
      <c r="F110" s="19" t="s">
        <v>129</v>
      </c>
      <c r="G110" s="17" t="str">
        <f t="shared" si="22"/>
        <v>30808.318</v>
      </c>
      <c r="H110" s="14">
        <f t="shared" si="23"/>
        <v>8617</v>
      </c>
      <c r="I110" s="87" t="s">
        <v>205</v>
      </c>
      <c r="J110" s="88" t="s">
        <v>206</v>
      </c>
      <c r="K110" s="87">
        <v>8617</v>
      </c>
      <c r="L110" s="87" t="s">
        <v>207</v>
      </c>
      <c r="M110" s="88" t="s">
        <v>169</v>
      </c>
      <c r="N110" s="88"/>
      <c r="O110" s="89" t="s">
        <v>170</v>
      </c>
      <c r="P110" s="89" t="s">
        <v>171</v>
      </c>
    </row>
    <row r="111" spans="1:16" ht="12.75" customHeight="1" thickBot="1" x14ac:dyDescent="0.25">
      <c r="A111" s="14" t="str">
        <f t="shared" si="18"/>
        <v> MVS 2.123 </v>
      </c>
      <c r="B111" s="19" t="str">
        <f t="shared" si="19"/>
        <v>I</v>
      </c>
      <c r="C111" s="14">
        <f t="shared" si="20"/>
        <v>35899.339</v>
      </c>
      <c r="D111" s="17" t="str">
        <f t="shared" si="21"/>
        <v>vis</v>
      </c>
      <c r="E111" s="86">
        <f>VLOOKUP(C111,Active!C$21:E$968,3,FALSE)</f>
        <v>12340.568064067547</v>
      </c>
      <c r="F111" s="19" t="s">
        <v>129</v>
      </c>
      <c r="G111" s="17" t="str">
        <f t="shared" si="22"/>
        <v>35899.339</v>
      </c>
      <c r="H111" s="14">
        <f t="shared" si="23"/>
        <v>12342</v>
      </c>
      <c r="I111" s="87" t="s">
        <v>208</v>
      </c>
      <c r="J111" s="88" t="s">
        <v>209</v>
      </c>
      <c r="K111" s="87">
        <v>12342</v>
      </c>
      <c r="L111" s="87" t="s">
        <v>210</v>
      </c>
      <c r="M111" s="88" t="s">
        <v>169</v>
      </c>
      <c r="N111" s="88"/>
      <c r="O111" s="89" t="s">
        <v>211</v>
      </c>
      <c r="P111" s="89" t="s">
        <v>212</v>
      </c>
    </row>
    <row r="112" spans="1:16" ht="12.75" customHeight="1" thickBot="1" x14ac:dyDescent="0.25">
      <c r="A112" s="14" t="str">
        <f t="shared" si="18"/>
        <v> MVS 2.123 </v>
      </c>
      <c r="B112" s="19" t="str">
        <f t="shared" si="19"/>
        <v>II</v>
      </c>
      <c r="C112" s="14">
        <f t="shared" si="20"/>
        <v>35920.39</v>
      </c>
      <c r="D112" s="17" t="str">
        <f t="shared" si="21"/>
        <v>vis</v>
      </c>
      <c r="E112" s="86">
        <f>VLOOKUP(C112,Active!C$21:E$968,3,FALSE)</f>
        <v>12355.968836871873</v>
      </c>
      <c r="F112" s="19" t="s">
        <v>129</v>
      </c>
      <c r="G112" s="17" t="str">
        <f t="shared" si="22"/>
        <v>35920.390</v>
      </c>
      <c r="H112" s="14">
        <f t="shared" si="23"/>
        <v>12357.5</v>
      </c>
      <c r="I112" s="87" t="s">
        <v>213</v>
      </c>
      <c r="J112" s="88" t="s">
        <v>214</v>
      </c>
      <c r="K112" s="87">
        <v>12357.5</v>
      </c>
      <c r="L112" s="87" t="s">
        <v>215</v>
      </c>
      <c r="M112" s="88" t="s">
        <v>169</v>
      </c>
      <c r="N112" s="88"/>
      <c r="O112" s="89" t="s">
        <v>211</v>
      </c>
      <c r="P112" s="89" t="s">
        <v>212</v>
      </c>
    </row>
    <row r="113" spans="1:16" ht="12.75" customHeight="1" thickBot="1" x14ac:dyDescent="0.25">
      <c r="A113" s="14" t="str">
        <f t="shared" si="18"/>
        <v> MVS 2.123 </v>
      </c>
      <c r="B113" s="19" t="str">
        <f t="shared" si="19"/>
        <v>II</v>
      </c>
      <c r="C113" s="14">
        <f t="shared" si="20"/>
        <v>36285.341999999997</v>
      </c>
      <c r="D113" s="17" t="str">
        <f t="shared" si="21"/>
        <v>vis</v>
      </c>
      <c r="E113" s="86">
        <f>VLOOKUP(C113,Active!C$21:E$968,3,FALSE)</f>
        <v>12622.965313831834</v>
      </c>
      <c r="F113" s="19" t="s">
        <v>129</v>
      </c>
      <c r="G113" s="17" t="str">
        <f t="shared" si="22"/>
        <v>36285.342</v>
      </c>
      <c r="H113" s="14">
        <f t="shared" si="23"/>
        <v>12624.5</v>
      </c>
      <c r="I113" s="87" t="s">
        <v>216</v>
      </c>
      <c r="J113" s="88" t="s">
        <v>217</v>
      </c>
      <c r="K113" s="87">
        <v>12624.5</v>
      </c>
      <c r="L113" s="87" t="s">
        <v>218</v>
      </c>
      <c r="M113" s="88" t="s">
        <v>169</v>
      </c>
      <c r="N113" s="88"/>
      <c r="O113" s="89" t="s">
        <v>211</v>
      </c>
      <c r="P113" s="89" t="s">
        <v>212</v>
      </c>
    </row>
    <row r="114" spans="1:16" ht="12.75" customHeight="1" thickBot="1" x14ac:dyDescent="0.25">
      <c r="A114" s="14" t="str">
        <f t="shared" si="18"/>
        <v> MVS 2.123 </v>
      </c>
      <c r="B114" s="19" t="str">
        <f t="shared" si="19"/>
        <v>II</v>
      </c>
      <c r="C114" s="14">
        <f t="shared" si="20"/>
        <v>37206.599000000002</v>
      </c>
      <c r="D114" s="17" t="str">
        <f t="shared" si="21"/>
        <v>vis</v>
      </c>
      <c r="E114" s="86">
        <f>VLOOKUP(C114,Active!C$21:E$968,3,FALSE)</f>
        <v>13296.950860902974</v>
      </c>
      <c r="F114" s="19" t="s">
        <v>129</v>
      </c>
      <c r="G114" s="17" t="str">
        <f t="shared" si="22"/>
        <v>37206.599</v>
      </c>
      <c r="H114" s="14">
        <f t="shared" si="23"/>
        <v>13298.5</v>
      </c>
      <c r="I114" s="87" t="s">
        <v>219</v>
      </c>
      <c r="J114" s="88" t="s">
        <v>220</v>
      </c>
      <c r="K114" s="87">
        <v>13298.5</v>
      </c>
      <c r="L114" s="87" t="s">
        <v>221</v>
      </c>
      <c r="M114" s="88" t="s">
        <v>169</v>
      </c>
      <c r="N114" s="88"/>
      <c r="O114" s="89" t="s">
        <v>211</v>
      </c>
      <c r="P114" s="89" t="s">
        <v>212</v>
      </c>
    </row>
    <row r="115" spans="1:16" ht="12.75" customHeight="1" thickBot="1" x14ac:dyDescent="0.25">
      <c r="A115" s="14" t="str">
        <f t="shared" si="18"/>
        <v> MVS 639 </v>
      </c>
      <c r="B115" s="19" t="str">
        <f t="shared" si="19"/>
        <v>II</v>
      </c>
      <c r="C115" s="14">
        <f t="shared" si="20"/>
        <v>37377.493000000002</v>
      </c>
      <c r="D115" s="17" t="str">
        <f t="shared" si="21"/>
        <v>vis</v>
      </c>
      <c r="E115" s="86">
        <f>VLOOKUP(C115,Active!C$21:E$968,3,FALSE)</f>
        <v>13421.975784546621</v>
      </c>
      <c r="F115" s="19" t="s">
        <v>129</v>
      </c>
      <c r="G115" s="17" t="str">
        <f t="shared" si="22"/>
        <v>37377.493</v>
      </c>
      <c r="H115" s="14">
        <f t="shared" si="23"/>
        <v>13423.5</v>
      </c>
      <c r="I115" s="87" t="s">
        <v>222</v>
      </c>
      <c r="J115" s="88" t="s">
        <v>223</v>
      </c>
      <c r="K115" s="87">
        <v>13423.5</v>
      </c>
      <c r="L115" s="87" t="s">
        <v>224</v>
      </c>
      <c r="M115" s="88" t="s">
        <v>130</v>
      </c>
      <c r="N115" s="88"/>
      <c r="O115" s="89" t="s">
        <v>225</v>
      </c>
      <c r="P115" s="89" t="s">
        <v>226</v>
      </c>
    </row>
    <row r="116" spans="1:16" ht="12.75" customHeight="1" thickBot="1" x14ac:dyDescent="0.25">
      <c r="A116" s="14" t="str">
        <f t="shared" si="18"/>
        <v> HABZ 90 </v>
      </c>
      <c r="B116" s="19" t="str">
        <f t="shared" si="19"/>
        <v>II</v>
      </c>
      <c r="C116" s="14">
        <f t="shared" si="20"/>
        <v>37399.339999999997</v>
      </c>
      <c r="D116" s="17" t="str">
        <f t="shared" si="21"/>
        <v>vis</v>
      </c>
      <c r="E116" s="86">
        <f>VLOOKUP(C116,Active!C$21:E$968,3,FALSE)</f>
        <v>13437.958905702671</v>
      </c>
      <c r="F116" s="19" t="s">
        <v>129</v>
      </c>
      <c r="G116" s="17" t="str">
        <f t="shared" si="22"/>
        <v>37399.340</v>
      </c>
      <c r="H116" s="14">
        <f t="shared" si="23"/>
        <v>13439.5</v>
      </c>
      <c r="I116" s="87" t="s">
        <v>227</v>
      </c>
      <c r="J116" s="88" t="s">
        <v>228</v>
      </c>
      <c r="K116" s="87">
        <v>13439.5</v>
      </c>
      <c r="L116" s="87" t="s">
        <v>229</v>
      </c>
      <c r="M116" s="88" t="s">
        <v>169</v>
      </c>
      <c r="N116" s="88"/>
      <c r="O116" s="89" t="s">
        <v>230</v>
      </c>
      <c r="P116" s="89" t="s">
        <v>231</v>
      </c>
    </row>
    <row r="117" spans="1:16" ht="12.75" customHeight="1" thickBot="1" x14ac:dyDescent="0.25">
      <c r="A117" s="14" t="str">
        <f t="shared" si="18"/>
        <v> HABZ 90 </v>
      </c>
      <c r="B117" s="19" t="str">
        <f t="shared" si="19"/>
        <v>II</v>
      </c>
      <c r="C117" s="14">
        <f t="shared" si="20"/>
        <v>37697.321000000004</v>
      </c>
      <c r="D117" s="17" t="str">
        <f t="shared" si="21"/>
        <v>vis</v>
      </c>
      <c r="E117" s="86">
        <f>VLOOKUP(C117,Active!C$21:E$968,3,FALSE)</f>
        <v>13655.959840622903</v>
      </c>
      <c r="F117" s="19" t="s">
        <v>129</v>
      </c>
      <c r="G117" s="17" t="str">
        <f t="shared" si="22"/>
        <v>37697.321</v>
      </c>
      <c r="H117" s="14">
        <f t="shared" si="23"/>
        <v>13657.5</v>
      </c>
      <c r="I117" s="87" t="s">
        <v>232</v>
      </c>
      <c r="J117" s="88" t="s">
        <v>233</v>
      </c>
      <c r="K117" s="87">
        <v>13657.5</v>
      </c>
      <c r="L117" s="87" t="s">
        <v>234</v>
      </c>
      <c r="M117" s="88" t="s">
        <v>169</v>
      </c>
      <c r="N117" s="88"/>
      <c r="O117" s="89" t="s">
        <v>230</v>
      </c>
      <c r="P117" s="89" t="s">
        <v>231</v>
      </c>
    </row>
    <row r="118" spans="1:16" ht="12.75" customHeight="1" thickBot="1" x14ac:dyDescent="0.25">
      <c r="A118" s="14" t="str">
        <f t="shared" si="18"/>
        <v> BRNO 6 </v>
      </c>
      <c r="B118" s="19" t="str">
        <f t="shared" si="19"/>
        <v>II</v>
      </c>
      <c r="C118" s="14">
        <f t="shared" si="20"/>
        <v>38502.417999999998</v>
      </c>
      <c r="D118" s="17" t="str">
        <f t="shared" si="21"/>
        <v>vis</v>
      </c>
      <c r="E118" s="86">
        <f>VLOOKUP(C118,Active!C$21:E$968,3,FALSE)</f>
        <v>14244.963497572406</v>
      </c>
      <c r="F118" s="19" t="s">
        <v>129</v>
      </c>
      <c r="G118" s="17" t="str">
        <f t="shared" si="22"/>
        <v>38502.418</v>
      </c>
      <c r="H118" s="14">
        <f t="shared" si="23"/>
        <v>14246.5</v>
      </c>
      <c r="I118" s="87" t="s">
        <v>235</v>
      </c>
      <c r="J118" s="88" t="s">
        <v>236</v>
      </c>
      <c r="K118" s="87">
        <v>14246.5</v>
      </c>
      <c r="L118" s="87" t="s">
        <v>237</v>
      </c>
      <c r="M118" s="88" t="s">
        <v>134</v>
      </c>
      <c r="N118" s="88"/>
      <c r="O118" s="89" t="s">
        <v>238</v>
      </c>
      <c r="P118" s="89" t="s">
        <v>239</v>
      </c>
    </row>
    <row r="119" spans="1:16" ht="12.75" customHeight="1" thickBot="1" x14ac:dyDescent="0.25">
      <c r="A119" s="14" t="str">
        <f t="shared" si="18"/>
        <v> BRNO 6 </v>
      </c>
      <c r="B119" s="19" t="str">
        <f t="shared" si="19"/>
        <v>II</v>
      </c>
      <c r="C119" s="14">
        <f t="shared" si="20"/>
        <v>38502.421999999999</v>
      </c>
      <c r="D119" s="17" t="str">
        <f t="shared" si="21"/>
        <v>vis</v>
      </c>
      <c r="E119" s="86">
        <f>VLOOKUP(C119,Active!C$21:E$968,3,FALSE)</f>
        <v>14244.966423946033</v>
      </c>
      <c r="F119" s="19" t="s">
        <v>129</v>
      </c>
      <c r="G119" s="17" t="str">
        <f t="shared" si="22"/>
        <v>38502.422</v>
      </c>
      <c r="H119" s="14">
        <f t="shared" si="23"/>
        <v>14246.5</v>
      </c>
      <c r="I119" s="87" t="s">
        <v>240</v>
      </c>
      <c r="J119" s="88" t="s">
        <v>241</v>
      </c>
      <c r="K119" s="87">
        <v>14246.5</v>
      </c>
      <c r="L119" s="87" t="s">
        <v>242</v>
      </c>
      <c r="M119" s="88" t="s">
        <v>134</v>
      </c>
      <c r="N119" s="88"/>
      <c r="O119" s="89" t="s">
        <v>243</v>
      </c>
      <c r="P119" s="89" t="s">
        <v>239</v>
      </c>
    </row>
    <row r="120" spans="1:16" ht="12.75" customHeight="1" thickBot="1" x14ac:dyDescent="0.25">
      <c r="A120" s="14" t="str">
        <f t="shared" si="18"/>
        <v> AVSJ 5.35 </v>
      </c>
      <c r="B120" s="19" t="str">
        <f t="shared" si="19"/>
        <v>II</v>
      </c>
      <c r="C120" s="14">
        <f t="shared" si="20"/>
        <v>41036.589999999997</v>
      </c>
      <c r="D120" s="17" t="str">
        <f t="shared" si="21"/>
        <v>vis</v>
      </c>
      <c r="E120" s="86">
        <f>VLOOKUP(C120,Active!C$21:E$968,3,FALSE)</f>
        <v>16098.947024202167</v>
      </c>
      <c r="F120" s="19" t="s">
        <v>129</v>
      </c>
      <c r="G120" s="17" t="str">
        <f t="shared" si="22"/>
        <v>41036.590</v>
      </c>
      <c r="H120" s="14">
        <f t="shared" si="23"/>
        <v>16100.5</v>
      </c>
      <c r="I120" s="87" t="s">
        <v>251</v>
      </c>
      <c r="J120" s="88" t="s">
        <v>252</v>
      </c>
      <c r="K120" s="87">
        <v>16100.5</v>
      </c>
      <c r="L120" s="87" t="s">
        <v>253</v>
      </c>
      <c r="M120" s="88" t="s">
        <v>134</v>
      </c>
      <c r="N120" s="88"/>
      <c r="O120" s="89" t="s">
        <v>254</v>
      </c>
      <c r="P120" s="89" t="s">
        <v>255</v>
      </c>
    </row>
    <row r="121" spans="1:16" ht="12.75" customHeight="1" thickBot="1" x14ac:dyDescent="0.25">
      <c r="A121" s="14" t="str">
        <f t="shared" si="18"/>
        <v> HABZ 90 </v>
      </c>
      <c r="B121" s="19" t="str">
        <f t="shared" si="19"/>
        <v>II</v>
      </c>
      <c r="C121" s="14">
        <f t="shared" si="20"/>
        <v>41333.26</v>
      </c>
      <c r="D121" s="17" t="str">
        <f t="shared" si="21"/>
        <v>vis</v>
      </c>
      <c r="E121" s="86">
        <f>VLOOKUP(C121,Active!C$21:E$968,3,FALSE)</f>
        <v>16315.988840166223</v>
      </c>
      <c r="F121" s="19" t="s">
        <v>129</v>
      </c>
      <c r="G121" s="17" t="str">
        <f t="shared" si="22"/>
        <v>41333.260</v>
      </c>
      <c r="H121" s="14">
        <f t="shared" si="23"/>
        <v>16317.5</v>
      </c>
      <c r="I121" s="87" t="s">
        <v>256</v>
      </c>
      <c r="J121" s="88" t="s">
        <v>257</v>
      </c>
      <c r="K121" s="87">
        <v>16317.5</v>
      </c>
      <c r="L121" s="87" t="s">
        <v>258</v>
      </c>
      <c r="M121" s="88" t="s">
        <v>169</v>
      </c>
      <c r="N121" s="88"/>
      <c r="O121" s="89" t="s">
        <v>230</v>
      </c>
      <c r="P121" s="89" t="s">
        <v>231</v>
      </c>
    </row>
    <row r="122" spans="1:16" ht="12.75" customHeight="1" thickBot="1" x14ac:dyDescent="0.25">
      <c r="A122" s="14" t="str">
        <f t="shared" si="18"/>
        <v> HABZ 90 </v>
      </c>
      <c r="B122" s="19" t="str">
        <f t="shared" si="19"/>
        <v>II</v>
      </c>
      <c r="C122" s="14">
        <f t="shared" si="20"/>
        <v>41337.345999999998</v>
      </c>
      <c r="D122" s="17" t="str">
        <f t="shared" si="21"/>
        <v>vis</v>
      </c>
      <c r="E122" s="86">
        <f>VLOOKUP(C122,Active!C$21:E$968,3,FALSE)</f>
        <v>16318.978130825973</v>
      </c>
      <c r="F122" s="19" t="s">
        <v>129</v>
      </c>
      <c r="G122" s="17" t="str">
        <f t="shared" si="22"/>
        <v>41337.346</v>
      </c>
      <c r="H122" s="14">
        <f t="shared" si="23"/>
        <v>16320.5</v>
      </c>
      <c r="I122" s="87" t="s">
        <v>259</v>
      </c>
      <c r="J122" s="88" t="s">
        <v>260</v>
      </c>
      <c r="K122" s="87">
        <v>16320.5</v>
      </c>
      <c r="L122" s="87" t="s">
        <v>261</v>
      </c>
      <c r="M122" s="88" t="s">
        <v>169</v>
      </c>
      <c r="N122" s="88"/>
      <c r="O122" s="89" t="s">
        <v>230</v>
      </c>
      <c r="P122" s="89" t="s">
        <v>231</v>
      </c>
    </row>
    <row r="123" spans="1:16" ht="12.75" customHeight="1" thickBot="1" x14ac:dyDescent="0.25">
      <c r="A123" s="14" t="str">
        <f t="shared" si="18"/>
        <v> HABZ 90 </v>
      </c>
      <c r="B123" s="19" t="str">
        <f t="shared" si="19"/>
        <v>II</v>
      </c>
      <c r="C123" s="14">
        <f t="shared" si="20"/>
        <v>42425.358</v>
      </c>
      <c r="D123" s="17" t="str">
        <f t="shared" si="21"/>
        <v>vis</v>
      </c>
      <c r="E123" s="86">
        <f>VLOOKUP(C123,Active!C$21:E$968,3,FALSE)</f>
        <v>17114.960536430452</v>
      </c>
      <c r="F123" s="19" t="s">
        <v>129</v>
      </c>
      <c r="G123" s="17" t="str">
        <f t="shared" si="22"/>
        <v>42425.358</v>
      </c>
      <c r="H123" s="14">
        <f t="shared" si="23"/>
        <v>17116.5</v>
      </c>
      <c r="I123" s="87" t="s">
        <v>273</v>
      </c>
      <c r="J123" s="88" t="s">
        <v>274</v>
      </c>
      <c r="K123" s="87">
        <v>17116.5</v>
      </c>
      <c r="L123" s="87" t="s">
        <v>250</v>
      </c>
      <c r="M123" s="88" t="s">
        <v>169</v>
      </c>
      <c r="N123" s="88"/>
      <c r="O123" s="89" t="s">
        <v>230</v>
      </c>
      <c r="P123" s="89" t="s">
        <v>231</v>
      </c>
    </row>
    <row r="124" spans="1:16" ht="12.75" customHeight="1" thickBot="1" x14ac:dyDescent="0.25">
      <c r="A124" s="14" t="str">
        <f t="shared" si="18"/>
        <v> BRNO 32 </v>
      </c>
      <c r="B124" s="19" t="str">
        <f t="shared" si="19"/>
        <v>II</v>
      </c>
      <c r="C124" s="14">
        <f t="shared" si="20"/>
        <v>50491.270100000002</v>
      </c>
      <c r="D124" s="17" t="str">
        <f t="shared" si="21"/>
        <v>vis</v>
      </c>
      <c r="E124" s="86">
        <f>VLOOKUP(C124,Active!C$21:E$968,3,FALSE)</f>
        <v>23015.928647767676</v>
      </c>
      <c r="F124" s="19" t="s">
        <v>129</v>
      </c>
      <c r="G124" s="17" t="str">
        <f t="shared" si="22"/>
        <v>50491.2701</v>
      </c>
      <c r="H124" s="14">
        <f t="shared" si="23"/>
        <v>23017.5</v>
      </c>
      <c r="I124" s="87" t="s">
        <v>405</v>
      </c>
      <c r="J124" s="88" t="s">
        <v>406</v>
      </c>
      <c r="K124" s="87">
        <v>23017.5</v>
      </c>
      <c r="L124" s="87" t="s">
        <v>407</v>
      </c>
      <c r="M124" s="88" t="s">
        <v>134</v>
      </c>
      <c r="N124" s="88"/>
      <c r="O124" s="89" t="s">
        <v>408</v>
      </c>
      <c r="P124" s="89" t="s">
        <v>409</v>
      </c>
    </row>
    <row r="125" spans="1:16" ht="12.75" customHeight="1" thickBot="1" x14ac:dyDescent="0.25">
      <c r="A125" s="14" t="str">
        <f t="shared" si="18"/>
        <v> BRNO 32 </v>
      </c>
      <c r="B125" s="19" t="str">
        <f t="shared" si="19"/>
        <v>II</v>
      </c>
      <c r="C125" s="14">
        <f t="shared" si="20"/>
        <v>50849.358099999998</v>
      </c>
      <c r="D125" s="17" t="str">
        <f t="shared" si="21"/>
        <v>vis</v>
      </c>
      <c r="E125" s="86">
        <f>VLOOKUP(C125,Active!C$21:E$968,3,FALSE)</f>
        <v>23277.903467584089</v>
      </c>
      <c r="F125" s="19" t="s">
        <v>129</v>
      </c>
      <c r="G125" s="17" t="str">
        <f t="shared" si="22"/>
        <v>50849.3581</v>
      </c>
      <c r="H125" s="14">
        <f t="shared" si="23"/>
        <v>23279.5</v>
      </c>
      <c r="I125" s="87" t="s">
        <v>415</v>
      </c>
      <c r="J125" s="88" t="s">
        <v>416</v>
      </c>
      <c r="K125" s="87">
        <v>23279.5</v>
      </c>
      <c r="L125" s="87" t="s">
        <v>417</v>
      </c>
      <c r="M125" s="88" t="s">
        <v>134</v>
      </c>
      <c r="N125" s="88"/>
      <c r="O125" s="89" t="s">
        <v>408</v>
      </c>
      <c r="P125" s="89" t="s">
        <v>409</v>
      </c>
    </row>
    <row r="126" spans="1:16" ht="12.75" customHeight="1" thickBot="1" x14ac:dyDescent="0.25">
      <c r="A126" s="14" t="str">
        <f t="shared" si="18"/>
        <v> AOEB 12 </v>
      </c>
      <c r="B126" s="19" t="str">
        <f t="shared" si="19"/>
        <v>II</v>
      </c>
      <c r="C126" s="14">
        <f t="shared" si="20"/>
        <v>50876.701999999997</v>
      </c>
      <c r="D126" s="17" t="str">
        <f t="shared" si="21"/>
        <v>vis</v>
      </c>
      <c r="E126" s="86">
        <f>VLOOKUP(C126,Active!C$21:E$968,3,FALSE)</f>
        <v>23297.908084537401</v>
      </c>
      <c r="F126" s="19" t="s">
        <v>129</v>
      </c>
      <c r="G126" s="17" t="str">
        <f t="shared" si="22"/>
        <v>50876.702</v>
      </c>
      <c r="H126" s="14">
        <f t="shared" si="23"/>
        <v>23299.5</v>
      </c>
      <c r="I126" s="87" t="s">
        <v>421</v>
      </c>
      <c r="J126" s="88" t="s">
        <v>422</v>
      </c>
      <c r="K126" s="87">
        <v>23299.5</v>
      </c>
      <c r="L126" s="87" t="s">
        <v>423</v>
      </c>
      <c r="M126" s="88" t="s">
        <v>134</v>
      </c>
      <c r="N126" s="88"/>
      <c r="O126" s="89" t="s">
        <v>424</v>
      </c>
      <c r="P126" s="89" t="s">
        <v>425</v>
      </c>
    </row>
    <row r="127" spans="1:16" ht="12.75" customHeight="1" thickBot="1" x14ac:dyDescent="0.25">
      <c r="A127" s="14" t="str">
        <f t="shared" si="18"/>
        <v> AOEB 12 </v>
      </c>
      <c r="B127" s="19" t="str">
        <f t="shared" si="19"/>
        <v>II</v>
      </c>
      <c r="C127" s="14">
        <f t="shared" si="20"/>
        <v>51267.639000000003</v>
      </c>
      <c r="D127" s="17" t="str">
        <f t="shared" si="21"/>
        <v>vis</v>
      </c>
      <c r="E127" s="86">
        <f>VLOOKUP(C127,Active!C$21:E$968,3,FALSE)</f>
        <v>23583.915016170322</v>
      </c>
      <c r="F127" s="19" t="s">
        <v>129</v>
      </c>
      <c r="G127" s="17" t="str">
        <f t="shared" si="22"/>
        <v>51267.6390</v>
      </c>
      <c r="H127" s="14">
        <f t="shared" si="23"/>
        <v>23585.5</v>
      </c>
      <c r="I127" s="87" t="s">
        <v>430</v>
      </c>
      <c r="J127" s="88" t="s">
        <v>431</v>
      </c>
      <c r="K127" s="87">
        <v>23585.5</v>
      </c>
      <c r="L127" s="87" t="s">
        <v>432</v>
      </c>
      <c r="M127" s="88" t="s">
        <v>433</v>
      </c>
      <c r="N127" s="88" t="s">
        <v>434</v>
      </c>
      <c r="O127" s="89" t="s">
        <v>287</v>
      </c>
      <c r="P127" s="89" t="s">
        <v>425</v>
      </c>
    </row>
    <row r="128" spans="1:16" ht="12.75" customHeight="1" thickBot="1" x14ac:dyDescent="0.25">
      <c r="A128" s="14" t="str">
        <f t="shared" si="18"/>
        <v> AOEB 12 </v>
      </c>
      <c r="B128" s="19" t="str">
        <f t="shared" si="19"/>
        <v>II</v>
      </c>
      <c r="C128" s="14">
        <f t="shared" si="20"/>
        <v>51934.688999999998</v>
      </c>
      <c r="D128" s="17" t="str">
        <f t="shared" si="21"/>
        <v>vis</v>
      </c>
      <c r="E128" s="86">
        <f>VLOOKUP(C128,Active!C$21:E$968,3,FALSE)</f>
        <v>24071.924398105872</v>
      </c>
      <c r="F128" s="19" t="s">
        <v>129</v>
      </c>
      <c r="G128" s="17" t="str">
        <f t="shared" si="22"/>
        <v>51934.689</v>
      </c>
      <c r="H128" s="14">
        <f t="shared" si="23"/>
        <v>24073.5</v>
      </c>
      <c r="I128" s="87" t="s">
        <v>438</v>
      </c>
      <c r="J128" s="88" t="s">
        <v>439</v>
      </c>
      <c r="K128" s="87">
        <v>24073.5</v>
      </c>
      <c r="L128" s="87" t="s">
        <v>332</v>
      </c>
      <c r="M128" s="88" t="s">
        <v>134</v>
      </c>
      <c r="N128" s="88"/>
      <c r="O128" s="89" t="s">
        <v>424</v>
      </c>
      <c r="P128" s="89" t="s">
        <v>425</v>
      </c>
    </row>
    <row r="129" spans="1:16" ht="12.75" customHeight="1" thickBot="1" x14ac:dyDescent="0.25">
      <c r="A129" s="14" t="str">
        <f t="shared" si="18"/>
        <v> AOEB 12 </v>
      </c>
      <c r="B129" s="19" t="str">
        <f t="shared" si="19"/>
        <v>II</v>
      </c>
      <c r="C129" s="14">
        <f t="shared" si="20"/>
        <v>52310.559999999998</v>
      </c>
      <c r="D129" s="17" t="str">
        <f t="shared" si="21"/>
        <v>vis</v>
      </c>
      <c r="E129" s="86">
        <f>VLOOKUP(C129,Active!C$21:E$968,3,FALSE)</f>
        <v>24346.909143473531</v>
      </c>
      <c r="F129" s="19" t="s">
        <v>129</v>
      </c>
      <c r="G129" s="17" t="str">
        <f t="shared" si="22"/>
        <v>52310.560</v>
      </c>
      <c r="H129" s="14">
        <f t="shared" si="23"/>
        <v>24348.5</v>
      </c>
      <c r="I129" s="87" t="s">
        <v>440</v>
      </c>
      <c r="J129" s="88" t="s">
        <v>441</v>
      </c>
      <c r="K129" s="87">
        <v>24348.5</v>
      </c>
      <c r="L129" s="87" t="s">
        <v>442</v>
      </c>
      <c r="M129" s="88" t="s">
        <v>134</v>
      </c>
      <c r="N129" s="88"/>
      <c r="O129" s="89" t="s">
        <v>443</v>
      </c>
      <c r="P129" s="89" t="s">
        <v>425</v>
      </c>
    </row>
    <row r="130" spans="1:16" ht="12.75" customHeight="1" thickBot="1" x14ac:dyDescent="0.25">
      <c r="A130" s="14" t="str">
        <f t="shared" si="18"/>
        <v>OEJV 0074 </v>
      </c>
      <c r="B130" s="19" t="str">
        <f t="shared" si="19"/>
        <v>II</v>
      </c>
      <c r="C130" s="14">
        <f t="shared" si="20"/>
        <v>52321.495999999999</v>
      </c>
      <c r="D130" s="17" t="str">
        <f t="shared" si="21"/>
        <v>vis</v>
      </c>
      <c r="E130" s="86">
        <f>VLOOKUP(C130,Active!C$21:E$968,3,FALSE)</f>
        <v>24354.909848969142</v>
      </c>
      <c r="F130" s="19" t="s">
        <v>129</v>
      </c>
      <c r="G130" s="17" t="str">
        <f t="shared" si="22"/>
        <v>52321.496</v>
      </c>
      <c r="H130" s="14">
        <f t="shared" si="23"/>
        <v>24356.5</v>
      </c>
      <c r="I130" s="87" t="s">
        <v>444</v>
      </c>
      <c r="J130" s="88" t="s">
        <v>445</v>
      </c>
      <c r="K130" s="87">
        <v>24356.5</v>
      </c>
      <c r="L130" s="87" t="s">
        <v>446</v>
      </c>
      <c r="M130" s="88" t="s">
        <v>134</v>
      </c>
      <c r="N130" s="88"/>
      <c r="O130" s="89" t="s">
        <v>447</v>
      </c>
      <c r="P130" s="90" t="s">
        <v>448</v>
      </c>
    </row>
    <row r="131" spans="1:16" ht="12.75" customHeight="1" thickBot="1" x14ac:dyDescent="0.25">
      <c r="A131" s="14" t="str">
        <f t="shared" si="18"/>
        <v>OEJV 0074 </v>
      </c>
      <c r="B131" s="19" t="str">
        <f t="shared" si="19"/>
        <v>II</v>
      </c>
      <c r="C131" s="14">
        <f t="shared" si="20"/>
        <v>52321.502</v>
      </c>
      <c r="D131" s="17" t="str">
        <f t="shared" si="21"/>
        <v>vis</v>
      </c>
      <c r="E131" s="86">
        <f>VLOOKUP(C131,Active!C$21:E$968,3,FALSE)</f>
        <v>24354.914238529589</v>
      </c>
      <c r="F131" s="19" t="s">
        <v>129</v>
      </c>
      <c r="G131" s="17" t="str">
        <f t="shared" si="22"/>
        <v>52321.502</v>
      </c>
      <c r="H131" s="14">
        <f t="shared" si="23"/>
        <v>24356.5</v>
      </c>
      <c r="I131" s="87" t="s">
        <v>449</v>
      </c>
      <c r="J131" s="88" t="s">
        <v>450</v>
      </c>
      <c r="K131" s="87">
        <v>24356.5</v>
      </c>
      <c r="L131" s="87" t="s">
        <v>372</v>
      </c>
      <c r="M131" s="88" t="s">
        <v>134</v>
      </c>
      <c r="N131" s="88"/>
      <c r="O131" s="89" t="s">
        <v>451</v>
      </c>
      <c r="P131" s="90" t="s">
        <v>448</v>
      </c>
    </row>
    <row r="132" spans="1:16" ht="12.75" customHeight="1" thickBot="1" x14ac:dyDescent="0.25">
      <c r="A132" s="14" t="str">
        <f t="shared" si="18"/>
        <v>IBVS 5694 </v>
      </c>
      <c r="B132" s="19" t="str">
        <f t="shared" si="19"/>
        <v>I</v>
      </c>
      <c r="C132" s="14">
        <f t="shared" si="20"/>
        <v>52709.017800000001</v>
      </c>
      <c r="D132" s="17" t="str">
        <f t="shared" si="21"/>
        <v>vis</v>
      </c>
      <c r="E132" s="86">
        <f>VLOOKUP(C132,Active!C$21:E$968,3,FALSE)</f>
        <v>24638.418242799522</v>
      </c>
      <c r="F132" s="19" t="s">
        <v>129</v>
      </c>
      <c r="G132" s="17" t="str">
        <f t="shared" si="22"/>
        <v>52709.0178</v>
      </c>
      <c r="H132" s="14">
        <f t="shared" si="23"/>
        <v>24640</v>
      </c>
      <c r="I132" s="87" t="s">
        <v>452</v>
      </c>
      <c r="J132" s="88" t="s">
        <v>453</v>
      </c>
      <c r="K132" s="87">
        <v>24640</v>
      </c>
      <c r="L132" s="87" t="s">
        <v>454</v>
      </c>
      <c r="M132" s="88" t="s">
        <v>373</v>
      </c>
      <c r="N132" s="88" t="s">
        <v>374</v>
      </c>
      <c r="O132" s="89" t="s">
        <v>455</v>
      </c>
      <c r="P132" s="90" t="s">
        <v>456</v>
      </c>
    </row>
    <row r="133" spans="1:16" ht="12.75" customHeight="1" thickBot="1" x14ac:dyDescent="0.25">
      <c r="A133" s="14" t="str">
        <f t="shared" si="18"/>
        <v> AOEB 12 </v>
      </c>
      <c r="B133" s="19" t="str">
        <f t="shared" si="19"/>
        <v>II</v>
      </c>
      <c r="C133" s="14">
        <f t="shared" si="20"/>
        <v>53033.646099999998</v>
      </c>
      <c r="D133" s="17" t="str">
        <f t="shared" si="21"/>
        <v>vis</v>
      </c>
      <c r="E133" s="86">
        <f>VLOOKUP(C133,Active!C$21:E$968,3,FALSE)</f>
        <v>24875.914166705956</v>
      </c>
      <c r="F133" s="19" t="s">
        <v>129</v>
      </c>
      <c r="G133" s="17" t="str">
        <f t="shared" si="22"/>
        <v>53033.6461</v>
      </c>
      <c r="H133" s="14">
        <f t="shared" si="23"/>
        <v>24877.5</v>
      </c>
      <c r="I133" s="87" t="s">
        <v>460</v>
      </c>
      <c r="J133" s="88" t="s">
        <v>461</v>
      </c>
      <c r="K133" s="87">
        <v>24877.5</v>
      </c>
      <c r="L133" s="87" t="s">
        <v>462</v>
      </c>
      <c r="M133" s="88" t="s">
        <v>433</v>
      </c>
      <c r="N133" s="88" t="s">
        <v>434</v>
      </c>
      <c r="O133" s="89" t="s">
        <v>463</v>
      </c>
      <c r="P133" s="89" t="s">
        <v>425</v>
      </c>
    </row>
    <row r="134" spans="1:16" ht="12.75" customHeight="1" thickBot="1" x14ac:dyDescent="0.25">
      <c r="A134" s="14" t="str">
        <f t="shared" si="18"/>
        <v> arXiv 1102.2742 </v>
      </c>
      <c r="B134" s="19" t="str">
        <f t="shared" si="19"/>
        <v>II</v>
      </c>
      <c r="C134" s="14">
        <f t="shared" si="20"/>
        <v>53111.557699999998</v>
      </c>
      <c r="D134" s="17" t="str">
        <f t="shared" si="21"/>
        <v>vis</v>
      </c>
      <c r="E134" s="86">
        <f>VLOOKUP(C134,Active!C$21:E$968,3,FALSE)</f>
        <v>24932.913779570979</v>
      </c>
      <c r="F134" s="19" t="s">
        <v>129</v>
      </c>
      <c r="G134" s="17" t="str">
        <f t="shared" si="22"/>
        <v>53111.5577</v>
      </c>
      <c r="H134" s="14">
        <f t="shared" si="23"/>
        <v>24934.5</v>
      </c>
      <c r="I134" s="87" t="s">
        <v>469</v>
      </c>
      <c r="J134" s="88" t="s">
        <v>470</v>
      </c>
      <c r="K134" s="87">
        <v>24934.5</v>
      </c>
      <c r="L134" s="87" t="s">
        <v>471</v>
      </c>
      <c r="M134" s="88" t="s">
        <v>433</v>
      </c>
      <c r="N134" s="88" t="s">
        <v>129</v>
      </c>
      <c r="O134" s="89" t="s">
        <v>472</v>
      </c>
      <c r="P134" s="89" t="s">
        <v>473</v>
      </c>
    </row>
    <row r="135" spans="1:16" ht="12.75" customHeight="1" thickBot="1" x14ac:dyDescent="0.25">
      <c r="A135" s="14" t="str">
        <f t="shared" si="18"/>
        <v> arXiv 1102.2742 </v>
      </c>
      <c r="B135" s="19" t="str">
        <f t="shared" si="19"/>
        <v>I</v>
      </c>
      <c r="C135" s="14">
        <f t="shared" si="20"/>
        <v>53113.618600000002</v>
      </c>
      <c r="D135" s="17" t="str">
        <f t="shared" si="21"/>
        <v>vis</v>
      </c>
      <c r="E135" s="86">
        <f>VLOOKUP(C135,Active!C$21:E$968,3,FALSE)</f>
        <v>24934.421520422835</v>
      </c>
      <c r="F135" s="19" t="s">
        <v>129</v>
      </c>
      <c r="G135" s="17" t="str">
        <f t="shared" si="22"/>
        <v>53113.6186</v>
      </c>
      <c r="H135" s="14">
        <f t="shared" si="23"/>
        <v>24936</v>
      </c>
      <c r="I135" s="87" t="s">
        <v>481</v>
      </c>
      <c r="J135" s="88" t="s">
        <v>482</v>
      </c>
      <c r="K135" s="87">
        <v>24936</v>
      </c>
      <c r="L135" s="87" t="s">
        <v>483</v>
      </c>
      <c r="M135" s="88" t="s">
        <v>433</v>
      </c>
      <c r="N135" s="88" t="s">
        <v>129</v>
      </c>
      <c r="O135" s="89" t="s">
        <v>472</v>
      </c>
      <c r="P135" s="89" t="s">
        <v>473</v>
      </c>
    </row>
    <row r="136" spans="1:16" ht="12.75" customHeight="1" thickBot="1" x14ac:dyDescent="0.25">
      <c r="A136" s="14" t="str">
        <f t="shared" si="18"/>
        <v>VSB 45 </v>
      </c>
      <c r="B136" s="19" t="str">
        <f t="shared" si="19"/>
        <v>II</v>
      </c>
      <c r="C136" s="14">
        <f t="shared" si="20"/>
        <v>53764.923000000003</v>
      </c>
      <c r="D136" s="17" t="str">
        <f t="shared" si="21"/>
        <v>vis</v>
      </c>
      <c r="E136" s="86">
        <f>VLOOKUP(C136,Active!C$21:E$968,3,FALSE)</f>
        <v>25410.911525213942</v>
      </c>
      <c r="F136" s="19" t="s">
        <v>129</v>
      </c>
      <c r="G136" s="17" t="str">
        <f t="shared" si="22"/>
        <v>53764.923</v>
      </c>
      <c r="H136" s="14">
        <f t="shared" si="23"/>
        <v>25412.5</v>
      </c>
      <c r="I136" s="87" t="s">
        <v>488</v>
      </c>
      <c r="J136" s="88" t="s">
        <v>489</v>
      </c>
      <c r="K136" s="87" t="s">
        <v>490</v>
      </c>
      <c r="L136" s="87" t="s">
        <v>491</v>
      </c>
      <c r="M136" s="88" t="s">
        <v>134</v>
      </c>
      <c r="N136" s="88"/>
      <c r="O136" s="89" t="s">
        <v>492</v>
      </c>
      <c r="P136" s="90" t="s">
        <v>493</v>
      </c>
    </row>
    <row r="137" spans="1:16" ht="12.75" customHeight="1" thickBot="1" x14ac:dyDescent="0.25">
      <c r="A137" s="14" t="str">
        <f t="shared" si="18"/>
        <v> AOEB 12 </v>
      </c>
      <c r="B137" s="19" t="str">
        <f t="shared" si="19"/>
        <v>II</v>
      </c>
      <c r="C137" s="14">
        <f t="shared" si="20"/>
        <v>54117.577100000002</v>
      </c>
      <c r="D137" s="17" t="str">
        <f t="shared" si="21"/>
        <v>vis</v>
      </c>
      <c r="E137" s="86">
        <f>VLOOKUP(C137,Active!C$21:E$968,3,FALSE)</f>
        <v>25668.910939617719</v>
      </c>
      <c r="F137" s="19" t="s">
        <v>129</v>
      </c>
      <c r="G137" s="17" t="str">
        <f t="shared" si="22"/>
        <v>54117.5771</v>
      </c>
      <c r="H137" s="14">
        <f t="shared" si="23"/>
        <v>25670.5</v>
      </c>
      <c r="I137" s="87" t="s">
        <v>500</v>
      </c>
      <c r="J137" s="88" t="s">
        <v>501</v>
      </c>
      <c r="K137" s="87" t="s">
        <v>502</v>
      </c>
      <c r="L137" s="87" t="s">
        <v>503</v>
      </c>
      <c r="M137" s="88" t="s">
        <v>433</v>
      </c>
      <c r="N137" s="88" t="s">
        <v>434</v>
      </c>
      <c r="O137" s="89" t="s">
        <v>287</v>
      </c>
      <c r="P137" s="89" t="s">
        <v>425</v>
      </c>
    </row>
    <row r="138" spans="1:16" ht="12.75" customHeight="1" thickBot="1" x14ac:dyDescent="0.25">
      <c r="A138" s="14" t="str">
        <f t="shared" si="18"/>
        <v> AOEB 12 </v>
      </c>
      <c r="B138" s="19" t="str">
        <f t="shared" si="19"/>
        <v>II</v>
      </c>
      <c r="C138" s="14">
        <f t="shared" si="20"/>
        <v>54162.684999999998</v>
      </c>
      <c r="D138" s="17" t="str">
        <f t="shared" si="21"/>
        <v>vis</v>
      </c>
      <c r="E138" s="86">
        <f>VLOOKUP(C138,Active!C$21:E$968,3,FALSE)</f>
        <v>25701.911581847544</v>
      </c>
      <c r="F138" s="19" t="s">
        <v>129</v>
      </c>
      <c r="G138" s="17" t="str">
        <f t="shared" si="22"/>
        <v>54162.6850</v>
      </c>
      <c r="H138" s="14">
        <f t="shared" si="23"/>
        <v>25703.5</v>
      </c>
      <c r="I138" s="87" t="s">
        <v>504</v>
      </c>
      <c r="J138" s="88" t="s">
        <v>505</v>
      </c>
      <c r="K138" s="87" t="s">
        <v>506</v>
      </c>
      <c r="L138" s="87" t="s">
        <v>507</v>
      </c>
      <c r="M138" s="88" t="s">
        <v>433</v>
      </c>
      <c r="N138" s="88" t="s">
        <v>434</v>
      </c>
      <c r="O138" s="89" t="s">
        <v>508</v>
      </c>
      <c r="P138" s="89" t="s">
        <v>425</v>
      </c>
    </row>
    <row r="139" spans="1:16" ht="12.75" customHeight="1" thickBot="1" x14ac:dyDescent="0.25">
      <c r="A139" s="14" t="str">
        <f t="shared" si="18"/>
        <v>OEJV 0094 </v>
      </c>
      <c r="B139" s="19" t="str">
        <f t="shared" si="19"/>
        <v>II</v>
      </c>
      <c r="C139" s="14">
        <f t="shared" si="20"/>
        <v>54474.332000000002</v>
      </c>
      <c r="D139" s="17" t="str">
        <f t="shared" si="21"/>
        <v>vis</v>
      </c>
      <c r="E139" s="86">
        <f>VLOOKUP(C139,Active!C$21:E$968,3,FALSE)</f>
        <v>25929.910472263666</v>
      </c>
      <c r="F139" s="19" t="s">
        <v>129</v>
      </c>
      <c r="G139" s="17" t="str">
        <f t="shared" si="22"/>
        <v>54474.3320</v>
      </c>
      <c r="H139" s="14">
        <f t="shared" si="23"/>
        <v>25931.5</v>
      </c>
      <c r="I139" s="87" t="s">
        <v>509</v>
      </c>
      <c r="J139" s="88" t="s">
        <v>510</v>
      </c>
      <c r="K139" s="87" t="s">
        <v>511</v>
      </c>
      <c r="L139" s="87" t="s">
        <v>503</v>
      </c>
      <c r="M139" s="88" t="s">
        <v>134</v>
      </c>
      <c r="N139" s="88"/>
      <c r="O139" s="89" t="s">
        <v>512</v>
      </c>
      <c r="P139" s="90" t="s">
        <v>513</v>
      </c>
    </row>
    <row r="140" spans="1:16" ht="12.75" customHeight="1" thickBot="1" x14ac:dyDescent="0.25">
      <c r="A140" s="14" t="str">
        <f t="shared" si="18"/>
        <v>VSB 50 </v>
      </c>
      <c r="B140" s="19" t="str">
        <f t="shared" si="19"/>
        <v>II</v>
      </c>
      <c r="C140" s="14">
        <f t="shared" si="20"/>
        <v>55196.046900000001</v>
      </c>
      <c r="D140" s="17" t="str">
        <f t="shared" si="21"/>
        <v>vis</v>
      </c>
      <c r="E140" s="86">
        <f>VLOOKUP(C140,Active!C$21:E$968,3,FALSE)</f>
        <v>26457.912334616827</v>
      </c>
      <c r="F140" s="19" t="s">
        <v>129</v>
      </c>
      <c r="G140" s="17" t="str">
        <f t="shared" si="22"/>
        <v>55196.0469</v>
      </c>
      <c r="H140" s="14">
        <f t="shared" si="23"/>
        <v>26459.5</v>
      </c>
      <c r="I140" s="87" t="s">
        <v>539</v>
      </c>
      <c r="J140" s="88" t="s">
        <v>540</v>
      </c>
      <c r="K140" s="87" t="s">
        <v>541</v>
      </c>
      <c r="L140" s="87" t="s">
        <v>542</v>
      </c>
      <c r="M140" s="88" t="s">
        <v>433</v>
      </c>
      <c r="N140" s="88" t="s">
        <v>543</v>
      </c>
      <c r="O140" s="89" t="s">
        <v>544</v>
      </c>
      <c r="P140" s="90" t="s">
        <v>545</v>
      </c>
    </row>
    <row r="141" spans="1:16" ht="12.75" customHeight="1" thickBot="1" x14ac:dyDescent="0.25">
      <c r="A141" s="14" t="str">
        <f t="shared" si="18"/>
        <v>VSB 56 </v>
      </c>
      <c r="B141" s="19" t="str">
        <f t="shared" si="19"/>
        <v>II</v>
      </c>
      <c r="C141" s="14">
        <f t="shared" si="20"/>
        <v>56351.062400000003</v>
      </c>
      <c r="D141" s="17" t="str">
        <f t="shared" si="21"/>
        <v>vis</v>
      </c>
      <c r="E141" s="86">
        <f>VLOOKUP(C141,Active!C$21:E$968,3,FALSE)</f>
        <v>27302.914059046761</v>
      </c>
      <c r="F141" s="19" t="s">
        <v>129</v>
      </c>
      <c r="G141" s="17" t="str">
        <f t="shared" si="22"/>
        <v>56351.0624</v>
      </c>
      <c r="H141" s="14">
        <f t="shared" si="23"/>
        <v>27304.5</v>
      </c>
      <c r="I141" s="87" t="s">
        <v>594</v>
      </c>
      <c r="J141" s="88" t="s">
        <v>595</v>
      </c>
      <c r="K141" s="87" t="s">
        <v>596</v>
      </c>
      <c r="L141" s="87" t="s">
        <v>597</v>
      </c>
      <c r="M141" s="88" t="s">
        <v>433</v>
      </c>
      <c r="N141" s="88" t="s">
        <v>543</v>
      </c>
      <c r="O141" s="89" t="s">
        <v>544</v>
      </c>
      <c r="P141" s="90" t="s">
        <v>598</v>
      </c>
    </row>
    <row r="142" spans="1:16" ht="12.75" customHeight="1" thickBot="1" x14ac:dyDescent="0.25">
      <c r="A142" s="14" t="str">
        <f t="shared" si="18"/>
        <v>VSB 59 </v>
      </c>
      <c r="B142" s="19" t="str">
        <f t="shared" si="19"/>
        <v>II</v>
      </c>
      <c r="C142" s="14">
        <f t="shared" si="20"/>
        <v>56668.173300000002</v>
      </c>
      <c r="D142" s="17" t="str">
        <f t="shared" si="21"/>
        <v>vis</v>
      </c>
      <c r="E142" s="86">
        <f>VLOOKUP(C142,Active!C$21:E$968,3,FALSE)</f>
        <v>27534.910302677712</v>
      </c>
      <c r="F142" s="19" t="s">
        <v>129</v>
      </c>
      <c r="G142" s="17" t="str">
        <f t="shared" si="22"/>
        <v>56668.1733</v>
      </c>
      <c r="H142" s="14">
        <f t="shared" si="23"/>
        <v>27536.5</v>
      </c>
      <c r="I142" s="87" t="s">
        <v>611</v>
      </c>
      <c r="J142" s="88" t="s">
        <v>612</v>
      </c>
      <c r="K142" s="87" t="s">
        <v>613</v>
      </c>
      <c r="L142" s="87" t="s">
        <v>614</v>
      </c>
      <c r="M142" s="88" t="s">
        <v>433</v>
      </c>
      <c r="N142" s="88" t="s">
        <v>129</v>
      </c>
      <c r="O142" s="89" t="s">
        <v>615</v>
      </c>
      <c r="P142" s="90" t="s">
        <v>616</v>
      </c>
    </row>
    <row r="143" spans="1:16" x14ac:dyDescent="0.2">
      <c r="B143" s="19"/>
      <c r="E143" s="86"/>
      <c r="F143" s="19"/>
    </row>
    <row r="144" spans="1:16" x14ac:dyDescent="0.2">
      <c r="B144" s="19"/>
      <c r="E144" s="86"/>
      <c r="F144" s="19"/>
    </row>
    <row r="145" spans="2:6" x14ac:dyDescent="0.2">
      <c r="B145" s="19"/>
      <c r="E145" s="86"/>
      <c r="F145" s="19"/>
    </row>
    <row r="146" spans="2:6" x14ac:dyDescent="0.2">
      <c r="B146" s="19"/>
      <c r="E146" s="86"/>
      <c r="F146" s="19"/>
    </row>
    <row r="147" spans="2:6" x14ac:dyDescent="0.2">
      <c r="B147" s="19"/>
      <c r="E147" s="86"/>
      <c r="F147" s="19"/>
    </row>
    <row r="148" spans="2:6" x14ac:dyDescent="0.2">
      <c r="B148" s="19"/>
      <c r="E148" s="86"/>
      <c r="F148" s="19"/>
    </row>
    <row r="149" spans="2:6" x14ac:dyDescent="0.2">
      <c r="B149" s="19"/>
      <c r="E149" s="86"/>
      <c r="F149" s="19"/>
    </row>
    <row r="150" spans="2:6" x14ac:dyDescent="0.2">
      <c r="B150" s="19"/>
      <c r="E150" s="86"/>
      <c r="F150" s="19"/>
    </row>
    <row r="151" spans="2:6" x14ac:dyDescent="0.2">
      <c r="B151" s="19"/>
      <c r="E151" s="86"/>
      <c r="F151" s="19"/>
    </row>
    <row r="152" spans="2:6" x14ac:dyDescent="0.2">
      <c r="B152" s="19"/>
      <c r="E152" s="86"/>
      <c r="F152" s="19"/>
    </row>
    <row r="153" spans="2:6" x14ac:dyDescent="0.2">
      <c r="B153" s="19"/>
      <c r="E153" s="86"/>
      <c r="F153" s="19"/>
    </row>
    <row r="154" spans="2:6" x14ac:dyDescent="0.2">
      <c r="B154" s="19"/>
      <c r="E154" s="86"/>
      <c r="F154" s="19"/>
    </row>
    <row r="155" spans="2:6" x14ac:dyDescent="0.2">
      <c r="B155" s="19"/>
      <c r="E155" s="86"/>
      <c r="F155" s="19"/>
    </row>
    <row r="156" spans="2:6" x14ac:dyDescent="0.2">
      <c r="B156" s="19"/>
      <c r="E156" s="86"/>
      <c r="F156" s="19"/>
    </row>
    <row r="157" spans="2:6" x14ac:dyDescent="0.2">
      <c r="B157" s="19"/>
      <c r="E157" s="86"/>
      <c r="F157" s="19"/>
    </row>
    <row r="158" spans="2:6" x14ac:dyDescent="0.2">
      <c r="B158" s="19"/>
      <c r="E158" s="86"/>
      <c r="F158" s="19"/>
    </row>
    <row r="159" spans="2:6" x14ac:dyDescent="0.2">
      <c r="B159" s="19"/>
      <c r="E159" s="86"/>
      <c r="F159" s="19"/>
    </row>
    <row r="160" spans="2:6" x14ac:dyDescent="0.2">
      <c r="B160" s="19"/>
      <c r="E160" s="86"/>
      <c r="F160" s="19"/>
    </row>
    <row r="161" spans="2:6" x14ac:dyDescent="0.2">
      <c r="B161" s="19"/>
      <c r="E161" s="86"/>
      <c r="F161" s="19"/>
    </row>
    <row r="162" spans="2:6" x14ac:dyDescent="0.2">
      <c r="B162" s="19"/>
      <c r="E162" s="86"/>
      <c r="F162" s="19"/>
    </row>
    <row r="163" spans="2:6" x14ac:dyDescent="0.2">
      <c r="B163" s="19"/>
      <c r="E163" s="86"/>
      <c r="F163" s="19"/>
    </row>
    <row r="164" spans="2:6" x14ac:dyDescent="0.2">
      <c r="B164" s="19"/>
      <c r="E164" s="86"/>
      <c r="F164" s="19"/>
    </row>
    <row r="165" spans="2:6" x14ac:dyDescent="0.2">
      <c r="B165" s="19"/>
      <c r="E165" s="86"/>
      <c r="F165" s="19"/>
    </row>
    <row r="166" spans="2:6" x14ac:dyDescent="0.2">
      <c r="B166" s="19"/>
      <c r="E166" s="86"/>
      <c r="F166" s="19"/>
    </row>
    <row r="167" spans="2:6" x14ac:dyDescent="0.2">
      <c r="B167" s="19"/>
      <c r="E167" s="86"/>
      <c r="F167" s="19"/>
    </row>
    <row r="168" spans="2:6" x14ac:dyDescent="0.2">
      <c r="B168" s="19"/>
      <c r="E168" s="86"/>
      <c r="F168" s="19"/>
    </row>
    <row r="169" spans="2:6" x14ac:dyDescent="0.2">
      <c r="B169" s="19"/>
      <c r="E169" s="86"/>
      <c r="F169" s="19"/>
    </row>
    <row r="170" spans="2:6" x14ac:dyDescent="0.2">
      <c r="B170" s="19"/>
      <c r="E170" s="86"/>
      <c r="F170" s="19"/>
    </row>
    <row r="171" spans="2:6" x14ac:dyDescent="0.2">
      <c r="B171" s="19"/>
      <c r="E171" s="86"/>
      <c r="F171" s="19"/>
    </row>
    <row r="172" spans="2:6" x14ac:dyDescent="0.2">
      <c r="B172" s="19"/>
      <c r="E172" s="86"/>
      <c r="F172" s="19"/>
    </row>
    <row r="173" spans="2:6" x14ac:dyDescent="0.2">
      <c r="B173" s="19"/>
      <c r="E173" s="86"/>
      <c r="F173" s="19"/>
    </row>
    <row r="174" spans="2:6" x14ac:dyDescent="0.2">
      <c r="B174" s="19"/>
      <c r="E174" s="86"/>
      <c r="F174" s="19"/>
    </row>
    <row r="175" spans="2:6" x14ac:dyDescent="0.2">
      <c r="B175" s="19"/>
      <c r="E175" s="86"/>
      <c r="F175" s="19"/>
    </row>
    <row r="176" spans="2:6" x14ac:dyDescent="0.2">
      <c r="B176" s="19"/>
      <c r="E176" s="86"/>
      <c r="F176" s="19"/>
    </row>
    <row r="177" spans="2:6" x14ac:dyDescent="0.2">
      <c r="B177" s="19"/>
      <c r="E177" s="86"/>
      <c r="F177" s="19"/>
    </row>
    <row r="178" spans="2:6" x14ac:dyDescent="0.2">
      <c r="B178" s="19"/>
      <c r="E178" s="86"/>
      <c r="F178" s="19"/>
    </row>
    <row r="179" spans="2:6" x14ac:dyDescent="0.2">
      <c r="B179" s="19"/>
      <c r="E179" s="86"/>
      <c r="F179" s="19"/>
    </row>
    <row r="180" spans="2:6" x14ac:dyDescent="0.2">
      <c r="B180" s="19"/>
      <c r="E180" s="86"/>
      <c r="F180" s="19"/>
    </row>
    <row r="181" spans="2:6" x14ac:dyDescent="0.2">
      <c r="B181" s="19"/>
      <c r="E181" s="86"/>
      <c r="F181" s="19"/>
    </row>
    <row r="182" spans="2:6" x14ac:dyDescent="0.2">
      <c r="B182" s="19"/>
      <c r="E182" s="86"/>
      <c r="F182" s="19"/>
    </row>
    <row r="183" spans="2:6" x14ac:dyDescent="0.2">
      <c r="B183" s="19"/>
      <c r="E183" s="86"/>
      <c r="F183" s="19"/>
    </row>
    <row r="184" spans="2:6" x14ac:dyDescent="0.2">
      <c r="B184" s="19"/>
      <c r="E184" s="86"/>
      <c r="F184" s="19"/>
    </row>
    <row r="185" spans="2:6" x14ac:dyDescent="0.2">
      <c r="B185" s="19"/>
      <c r="E185" s="86"/>
      <c r="F185" s="19"/>
    </row>
    <row r="186" spans="2:6" x14ac:dyDescent="0.2">
      <c r="B186" s="19"/>
      <c r="E186" s="86"/>
      <c r="F186" s="19"/>
    </row>
    <row r="187" spans="2:6" x14ac:dyDescent="0.2">
      <c r="B187" s="19"/>
      <c r="E187" s="86"/>
      <c r="F187" s="19"/>
    </row>
    <row r="188" spans="2:6" x14ac:dyDescent="0.2">
      <c r="B188" s="19"/>
      <c r="E188" s="86"/>
      <c r="F188" s="19"/>
    </row>
    <row r="189" spans="2:6" x14ac:dyDescent="0.2">
      <c r="B189" s="19"/>
      <c r="F189" s="19"/>
    </row>
    <row r="190" spans="2:6" x14ac:dyDescent="0.2">
      <c r="B190" s="19"/>
      <c r="F190" s="19"/>
    </row>
    <row r="191" spans="2:6" x14ac:dyDescent="0.2">
      <c r="B191" s="19"/>
      <c r="F191" s="19"/>
    </row>
    <row r="192" spans="2:6" x14ac:dyDescent="0.2">
      <c r="B192" s="19"/>
      <c r="F192" s="19"/>
    </row>
    <row r="193" spans="2:6" x14ac:dyDescent="0.2">
      <c r="B193" s="19"/>
      <c r="F193" s="19"/>
    </row>
    <row r="194" spans="2:6" x14ac:dyDescent="0.2">
      <c r="B194" s="19"/>
      <c r="F194" s="19"/>
    </row>
    <row r="195" spans="2:6" x14ac:dyDescent="0.2">
      <c r="B195" s="19"/>
      <c r="F195" s="19"/>
    </row>
    <row r="196" spans="2:6" x14ac:dyDescent="0.2">
      <c r="B196" s="19"/>
      <c r="F196" s="19"/>
    </row>
    <row r="197" spans="2:6" x14ac:dyDescent="0.2">
      <c r="B197" s="19"/>
      <c r="F197" s="19"/>
    </row>
    <row r="198" spans="2:6" x14ac:dyDescent="0.2">
      <c r="B198" s="19"/>
      <c r="F198" s="19"/>
    </row>
    <row r="199" spans="2:6" x14ac:dyDescent="0.2">
      <c r="B199" s="19"/>
      <c r="F199" s="19"/>
    </row>
    <row r="200" spans="2:6" x14ac:dyDescent="0.2">
      <c r="B200" s="19"/>
      <c r="F200" s="19"/>
    </row>
    <row r="201" spans="2:6" x14ac:dyDescent="0.2">
      <c r="B201" s="19"/>
      <c r="F201" s="19"/>
    </row>
    <row r="202" spans="2:6" x14ac:dyDescent="0.2">
      <c r="B202" s="19"/>
      <c r="F202" s="19"/>
    </row>
    <row r="203" spans="2:6" x14ac:dyDescent="0.2">
      <c r="B203" s="19"/>
      <c r="F203" s="19"/>
    </row>
    <row r="204" spans="2:6" x14ac:dyDescent="0.2">
      <c r="B204" s="19"/>
      <c r="F204" s="19"/>
    </row>
    <row r="205" spans="2:6" x14ac:dyDescent="0.2">
      <c r="B205" s="19"/>
      <c r="F205" s="19"/>
    </row>
    <row r="206" spans="2:6" x14ac:dyDescent="0.2">
      <c r="B206" s="19"/>
      <c r="F206" s="19"/>
    </row>
    <row r="207" spans="2:6" x14ac:dyDescent="0.2">
      <c r="B207" s="19"/>
      <c r="F207" s="19"/>
    </row>
    <row r="208" spans="2:6" x14ac:dyDescent="0.2">
      <c r="B208" s="19"/>
      <c r="F208" s="19"/>
    </row>
    <row r="209" spans="2:6" x14ac:dyDescent="0.2">
      <c r="B209" s="19"/>
      <c r="F209" s="19"/>
    </row>
    <row r="210" spans="2:6" x14ac:dyDescent="0.2">
      <c r="B210" s="19"/>
      <c r="F210" s="19"/>
    </row>
    <row r="211" spans="2:6" x14ac:dyDescent="0.2">
      <c r="B211" s="19"/>
      <c r="F211" s="19"/>
    </row>
    <row r="212" spans="2:6" x14ac:dyDescent="0.2">
      <c r="B212" s="19"/>
      <c r="F212" s="19"/>
    </row>
    <row r="213" spans="2:6" x14ac:dyDescent="0.2">
      <c r="B213" s="19"/>
      <c r="F213" s="19"/>
    </row>
    <row r="214" spans="2:6" x14ac:dyDescent="0.2">
      <c r="B214" s="19"/>
      <c r="F214" s="19"/>
    </row>
    <row r="215" spans="2:6" x14ac:dyDescent="0.2">
      <c r="B215" s="19"/>
      <c r="F215" s="19"/>
    </row>
    <row r="216" spans="2:6" x14ac:dyDescent="0.2">
      <c r="B216" s="19"/>
      <c r="F216" s="19"/>
    </row>
    <row r="217" spans="2:6" x14ac:dyDescent="0.2">
      <c r="B217" s="19"/>
      <c r="F217" s="19"/>
    </row>
    <row r="218" spans="2:6" x14ac:dyDescent="0.2">
      <c r="B218" s="19"/>
      <c r="F218" s="19"/>
    </row>
    <row r="219" spans="2:6" x14ac:dyDescent="0.2">
      <c r="B219" s="19"/>
      <c r="F219" s="19"/>
    </row>
    <row r="220" spans="2:6" x14ac:dyDescent="0.2">
      <c r="B220" s="19"/>
      <c r="F220" s="19"/>
    </row>
    <row r="221" spans="2:6" x14ac:dyDescent="0.2">
      <c r="B221" s="19"/>
      <c r="F221" s="19"/>
    </row>
    <row r="222" spans="2:6" x14ac:dyDescent="0.2">
      <c r="B222" s="19"/>
      <c r="F222" s="19"/>
    </row>
    <row r="223" spans="2:6" x14ac:dyDescent="0.2">
      <c r="B223" s="19"/>
      <c r="F223" s="19"/>
    </row>
    <row r="224" spans="2:6" x14ac:dyDescent="0.2">
      <c r="B224" s="19"/>
      <c r="F224" s="19"/>
    </row>
    <row r="225" spans="2:6" x14ac:dyDescent="0.2">
      <c r="B225" s="19"/>
      <c r="F225" s="19"/>
    </row>
    <row r="226" spans="2:6" x14ac:dyDescent="0.2">
      <c r="B226" s="19"/>
      <c r="F226" s="19"/>
    </row>
    <row r="227" spans="2:6" x14ac:dyDescent="0.2">
      <c r="B227" s="19"/>
      <c r="F227" s="19"/>
    </row>
    <row r="228" spans="2:6" x14ac:dyDescent="0.2">
      <c r="B228" s="19"/>
      <c r="F228" s="19"/>
    </row>
    <row r="229" spans="2:6" x14ac:dyDescent="0.2">
      <c r="B229" s="19"/>
      <c r="F229" s="19"/>
    </row>
    <row r="230" spans="2:6" x14ac:dyDescent="0.2">
      <c r="B230" s="19"/>
      <c r="F230" s="19"/>
    </row>
    <row r="231" spans="2:6" x14ac:dyDescent="0.2">
      <c r="B231" s="19"/>
      <c r="F231" s="19"/>
    </row>
    <row r="232" spans="2:6" x14ac:dyDescent="0.2">
      <c r="B232" s="19"/>
      <c r="F232" s="19"/>
    </row>
    <row r="233" spans="2:6" x14ac:dyDescent="0.2">
      <c r="B233" s="19"/>
      <c r="F233" s="19"/>
    </row>
    <row r="234" spans="2:6" x14ac:dyDescent="0.2">
      <c r="B234" s="19"/>
      <c r="F234" s="19"/>
    </row>
    <row r="235" spans="2:6" x14ac:dyDescent="0.2">
      <c r="B235" s="19"/>
      <c r="F235" s="19"/>
    </row>
    <row r="236" spans="2:6" x14ac:dyDescent="0.2">
      <c r="B236" s="19"/>
      <c r="F236" s="19"/>
    </row>
    <row r="237" spans="2:6" x14ac:dyDescent="0.2">
      <c r="B237" s="19"/>
      <c r="F237" s="19"/>
    </row>
    <row r="238" spans="2:6" x14ac:dyDescent="0.2">
      <c r="B238" s="19"/>
      <c r="F238" s="19"/>
    </row>
    <row r="239" spans="2:6" x14ac:dyDescent="0.2">
      <c r="B239" s="19"/>
      <c r="F239" s="19"/>
    </row>
    <row r="240" spans="2:6" x14ac:dyDescent="0.2">
      <c r="B240" s="19"/>
      <c r="F240" s="19"/>
    </row>
    <row r="241" spans="2:6" x14ac:dyDescent="0.2">
      <c r="B241" s="19"/>
      <c r="F241" s="19"/>
    </row>
    <row r="242" spans="2:6" x14ac:dyDescent="0.2">
      <c r="B242" s="19"/>
      <c r="F242" s="19"/>
    </row>
    <row r="243" spans="2:6" x14ac:dyDescent="0.2">
      <c r="B243" s="19"/>
      <c r="F243" s="19"/>
    </row>
    <row r="244" spans="2:6" x14ac:dyDescent="0.2">
      <c r="B244" s="19"/>
      <c r="F244" s="19"/>
    </row>
    <row r="245" spans="2:6" x14ac:dyDescent="0.2">
      <c r="B245" s="19"/>
      <c r="F245" s="19"/>
    </row>
    <row r="246" spans="2:6" x14ac:dyDescent="0.2">
      <c r="B246" s="19"/>
      <c r="F246" s="19"/>
    </row>
    <row r="247" spans="2:6" x14ac:dyDescent="0.2">
      <c r="B247" s="19"/>
      <c r="F247" s="19"/>
    </row>
    <row r="248" spans="2:6" x14ac:dyDescent="0.2">
      <c r="B248" s="19"/>
      <c r="F248" s="19"/>
    </row>
    <row r="249" spans="2:6" x14ac:dyDescent="0.2">
      <c r="B249" s="19"/>
      <c r="F249" s="19"/>
    </row>
    <row r="250" spans="2:6" x14ac:dyDescent="0.2">
      <c r="B250" s="19"/>
      <c r="F250" s="19"/>
    </row>
    <row r="251" spans="2:6" x14ac:dyDescent="0.2">
      <c r="B251" s="19"/>
      <c r="F251" s="19"/>
    </row>
    <row r="252" spans="2:6" x14ac:dyDescent="0.2">
      <c r="B252" s="19"/>
      <c r="F252" s="19"/>
    </row>
    <row r="253" spans="2:6" x14ac:dyDescent="0.2">
      <c r="B253" s="19"/>
      <c r="F253" s="19"/>
    </row>
    <row r="254" spans="2:6" x14ac:dyDescent="0.2">
      <c r="B254" s="19"/>
      <c r="F254" s="19"/>
    </row>
    <row r="255" spans="2:6" x14ac:dyDescent="0.2">
      <c r="B255" s="19"/>
      <c r="F255" s="19"/>
    </row>
    <row r="256" spans="2:6" x14ac:dyDescent="0.2">
      <c r="B256" s="19"/>
      <c r="F256" s="19"/>
    </row>
    <row r="257" spans="2:6" x14ac:dyDescent="0.2">
      <c r="B257" s="19"/>
      <c r="F257" s="19"/>
    </row>
    <row r="258" spans="2:6" x14ac:dyDescent="0.2">
      <c r="B258" s="19"/>
      <c r="F258" s="19"/>
    </row>
    <row r="259" spans="2:6" x14ac:dyDescent="0.2">
      <c r="B259" s="19"/>
      <c r="F259" s="19"/>
    </row>
    <row r="260" spans="2:6" x14ac:dyDescent="0.2">
      <c r="B260" s="19"/>
      <c r="F260" s="19"/>
    </row>
    <row r="261" spans="2:6" x14ac:dyDescent="0.2">
      <c r="B261" s="19"/>
      <c r="F261" s="19"/>
    </row>
    <row r="262" spans="2:6" x14ac:dyDescent="0.2">
      <c r="B262" s="19"/>
      <c r="F262" s="19"/>
    </row>
    <row r="263" spans="2:6" x14ac:dyDescent="0.2">
      <c r="B263" s="19"/>
      <c r="F263" s="19"/>
    </row>
    <row r="264" spans="2:6" x14ac:dyDescent="0.2">
      <c r="B264" s="19"/>
      <c r="F264" s="19"/>
    </row>
    <row r="265" spans="2:6" x14ac:dyDescent="0.2">
      <c r="B265" s="19"/>
      <c r="F265" s="19"/>
    </row>
    <row r="266" spans="2:6" x14ac:dyDescent="0.2">
      <c r="B266" s="19"/>
      <c r="F266" s="19"/>
    </row>
    <row r="267" spans="2:6" x14ac:dyDescent="0.2">
      <c r="B267" s="19"/>
      <c r="F267" s="19"/>
    </row>
    <row r="268" spans="2:6" x14ac:dyDescent="0.2">
      <c r="B268" s="19"/>
      <c r="F268" s="19"/>
    </row>
    <row r="269" spans="2:6" x14ac:dyDescent="0.2">
      <c r="B269" s="19"/>
      <c r="F269" s="19"/>
    </row>
    <row r="270" spans="2:6" x14ac:dyDescent="0.2">
      <c r="B270" s="19"/>
      <c r="F270" s="19"/>
    </row>
    <row r="271" spans="2:6" x14ac:dyDescent="0.2">
      <c r="B271" s="19"/>
      <c r="F271" s="19"/>
    </row>
    <row r="272" spans="2:6" x14ac:dyDescent="0.2">
      <c r="B272" s="19"/>
      <c r="F272" s="19"/>
    </row>
    <row r="273" spans="2:6" x14ac:dyDescent="0.2">
      <c r="B273" s="19"/>
      <c r="F273" s="19"/>
    </row>
    <row r="274" spans="2:6" x14ac:dyDescent="0.2">
      <c r="B274" s="19"/>
      <c r="F274" s="19"/>
    </row>
    <row r="275" spans="2:6" x14ac:dyDescent="0.2">
      <c r="B275" s="19"/>
      <c r="F275" s="19"/>
    </row>
    <row r="276" spans="2:6" x14ac:dyDescent="0.2">
      <c r="B276" s="19"/>
      <c r="F276" s="19"/>
    </row>
    <row r="277" spans="2:6" x14ac:dyDescent="0.2">
      <c r="B277" s="19"/>
      <c r="F277" s="19"/>
    </row>
    <row r="278" spans="2:6" x14ac:dyDescent="0.2">
      <c r="B278" s="19"/>
      <c r="F278" s="19"/>
    </row>
    <row r="279" spans="2:6" x14ac:dyDescent="0.2">
      <c r="B279" s="19"/>
      <c r="F279" s="19"/>
    </row>
    <row r="280" spans="2:6" x14ac:dyDescent="0.2">
      <c r="B280" s="19"/>
      <c r="F280" s="19"/>
    </row>
    <row r="281" spans="2:6" x14ac:dyDescent="0.2">
      <c r="B281" s="19"/>
      <c r="F281" s="19"/>
    </row>
    <row r="282" spans="2:6" x14ac:dyDescent="0.2">
      <c r="B282" s="19"/>
      <c r="F282" s="19"/>
    </row>
    <row r="283" spans="2:6" x14ac:dyDescent="0.2">
      <c r="B283" s="19"/>
      <c r="F283" s="19"/>
    </row>
    <row r="284" spans="2:6" x14ac:dyDescent="0.2">
      <c r="B284" s="19"/>
      <c r="F284" s="19"/>
    </row>
    <row r="285" spans="2:6" x14ac:dyDescent="0.2">
      <c r="B285" s="19"/>
      <c r="F285" s="19"/>
    </row>
    <row r="286" spans="2:6" x14ac:dyDescent="0.2">
      <c r="B286" s="19"/>
      <c r="F286" s="19"/>
    </row>
    <row r="287" spans="2:6" x14ac:dyDescent="0.2">
      <c r="B287" s="19"/>
      <c r="F287" s="19"/>
    </row>
    <row r="288" spans="2:6" x14ac:dyDescent="0.2">
      <c r="B288" s="19"/>
      <c r="F288" s="19"/>
    </row>
    <row r="289" spans="2:6" x14ac:dyDescent="0.2">
      <c r="B289" s="19"/>
      <c r="F289" s="19"/>
    </row>
    <row r="290" spans="2:6" x14ac:dyDescent="0.2">
      <c r="B290" s="19"/>
      <c r="F290" s="19"/>
    </row>
    <row r="291" spans="2:6" x14ac:dyDescent="0.2">
      <c r="B291" s="19"/>
      <c r="F291" s="19"/>
    </row>
    <row r="292" spans="2:6" x14ac:dyDescent="0.2">
      <c r="B292" s="19"/>
      <c r="F292" s="19"/>
    </row>
    <row r="293" spans="2:6" x14ac:dyDescent="0.2">
      <c r="B293" s="19"/>
      <c r="F293" s="19"/>
    </row>
    <row r="294" spans="2:6" x14ac:dyDescent="0.2">
      <c r="B294" s="19"/>
      <c r="F294" s="19"/>
    </row>
    <row r="295" spans="2:6" x14ac:dyDescent="0.2">
      <c r="B295" s="19"/>
      <c r="F295" s="19"/>
    </row>
    <row r="296" spans="2:6" x14ac:dyDescent="0.2">
      <c r="B296" s="19"/>
      <c r="F296" s="19"/>
    </row>
    <row r="297" spans="2:6" x14ac:dyDescent="0.2">
      <c r="B297" s="19"/>
      <c r="F297" s="19"/>
    </row>
    <row r="298" spans="2:6" x14ac:dyDescent="0.2">
      <c r="B298" s="19"/>
      <c r="F298" s="19"/>
    </row>
    <row r="299" spans="2:6" x14ac:dyDescent="0.2">
      <c r="B299" s="19"/>
      <c r="F299" s="19"/>
    </row>
    <row r="300" spans="2:6" x14ac:dyDescent="0.2">
      <c r="B300" s="19"/>
      <c r="F300" s="19"/>
    </row>
    <row r="301" spans="2:6" x14ac:dyDescent="0.2">
      <c r="B301" s="19"/>
      <c r="F301" s="19"/>
    </row>
    <row r="302" spans="2:6" x14ac:dyDescent="0.2">
      <c r="B302" s="19"/>
      <c r="F302" s="19"/>
    </row>
    <row r="303" spans="2:6" x14ac:dyDescent="0.2">
      <c r="B303" s="19"/>
      <c r="F303" s="19"/>
    </row>
    <row r="304" spans="2:6" x14ac:dyDescent="0.2">
      <c r="B304" s="19"/>
      <c r="F304" s="19"/>
    </row>
    <row r="305" spans="2:6" x14ac:dyDescent="0.2">
      <c r="B305" s="19"/>
      <c r="F305" s="19"/>
    </row>
    <row r="306" spans="2:6" x14ac:dyDescent="0.2">
      <c r="B306" s="19"/>
      <c r="F306" s="19"/>
    </row>
    <row r="307" spans="2:6" x14ac:dyDescent="0.2">
      <c r="B307" s="19"/>
      <c r="F307" s="19"/>
    </row>
    <row r="308" spans="2:6" x14ac:dyDescent="0.2">
      <c r="B308" s="19"/>
      <c r="F308" s="19"/>
    </row>
    <row r="309" spans="2:6" x14ac:dyDescent="0.2">
      <c r="B309" s="19"/>
      <c r="F309" s="19"/>
    </row>
    <row r="310" spans="2:6" x14ac:dyDescent="0.2">
      <c r="B310" s="19"/>
      <c r="F310" s="19"/>
    </row>
    <row r="311" spans="2:6" x14ac:dyDescent="0.2">
      <c r="B311" s="19"/>
      <c r="F311" s="19"/>
    </row>
    <row r="312" spans="2:6" x14ac:dyDescent="0.2">
      <c r="B312" s="19"/>
      <c r="F312" s="19"/>
    </row>
    <row r="313" spans="2:6" x14ac:dyDescent="0.2">
      <c r="B313" s="19"/>
      <c r="F313" s="19"/>
    </row>
    <row r="314" spans="2:6" x14ac:dyDescent="0.2">
      <c r="B314" s="19"/>
      <c r="F314" s="19"/>
    </row>
    <row r="315" spans="2:6" x14ac:dyDescent="0.2">
      <c r="B315" s="19"/>
      <c r="F315" s="19"/>
    </row>
    <row r="316" spans="2:6" x14ac:dyDescent="0.2">
      <c r="B316" s="19"/>
      <c r="F316" s="19"/>
    </row>
    <row r="317" spans="2:6" x14ac:dyDescent="0.2">
      <c r="B317" s="19"/>
      <c r="F317" s="19"/>
    </row>
    <row r="318" spans="2:6" x14ac:dyDescent="0.2">
      <c r="B318" s="19"/>
      <c r="F318" s="19"/>
    </row>
    <row r="319" spans="2:6" x14ac:dyDescent="0.2">
      <c r="B319" s="19"/>
      <c r="F319" s="19"/>
    </row>
    <row r="320" spans="2:6" x14ac:dyDescent="0.2">
      <c r="B320" s="19"/>
      <c r="F320" s="19"/>
    </row>
    <row r="321" spans="2:6" x14ac:dyDescent="0.2">
      <c r="B321" s="19"/>
      <c r="F321" s="19"/>
    </row>
    <row r="322" spans="2:6" x14ac:dyDescent="0.2">
      <c r="B322" s="19"/>
      <c r="F322" s="19"/>
    </row>
    <row r="323" spans="2:6" x14ac:dyDescent="0.2">
      <c r="B323" s="19"/>
      <c r="F323" s="19"/>
    </row>
    <row r="324" spans="2:6" x14ac:dyDescent="0.2">
      <c r="B324" s="19"/>
      <c r="F324" s="19"/>
    </row>
    <row r="325" spans="2:6" x14ac:dyDescent="0.2">
      <c r="B325" s="19"/>
      <c r="F325" s="19"/>
    </row>
    <row r="326" spans="2:6" x14ac:dyDescent="0.2">
      <c r="B326" s="19"/>
      <c r="F326" s="19"/>
    </row>
    <row r="327" spans="2:6" x14ac:dyDescent="0.2">
      <c r="B327" s="19"/>
      <c r="F327" s="19"/>
    </row>
    <row r="328" spans="2:6" x14ac:dyDescent="0.2">
      <c r="B328" s="19"/>
      <c r="F328" s="19"/>
    </row>
    <row r="329" spans="2:6" x14ac:dyDescent="0.2">
      <c r="B329" s="19"/>
      <c r="F329" s="19"/>
    </row>
    <row r="330" spans="2:6" x14ac:dyDescent="0.2">
      <c r="B330" s="19"/>
      <c r="F330" s="19"/>
    </row>
    <row r="331" spans="2:6" x14ac:dyDescent="0.2">
      <c r="B331" s="19"/>
      <c r="F331" s="19"/>
    </row>
    <row r="332" spans="2:6" x14ac:dyDescent="0.2">
      <c r="B332" s="19"/>
      <c r="F332" s="19"/>
    </row>
    <row r="333" spans="2:6" x14ac:dyDescent="0.2">
      <c r="B333" s="19"/>
      <c r="F333" s="19"/>
    </row>
    <row r="334" spans="2:6" x14ac:dyDescent="0.2">
      <c r="B334" s="19"/>
      <c r="F334" s="19"/>
    </row>
    <row r="335" spans="2:6" x14ac:dyDescent="0.2">
      <c r="B335" s="19"/>
      <c r="F335" s="19"/>
    </row>
    <row r="336" spans="2:6" x14ac:dyDescent="0.2">
      <c r="B336" s="19"/>
      <c r="F336" s="19"/>
    </row>
    <row r="337" spans="2:6" x14ac:dyDescent="0.2">
      <c r="B337" s="19"/>
      <c r="F337" s="19"/>
    </row>
    <row r="338" spans="2:6" x14ac:dyDescent="0.2">
      <c r="B338" s="19"/>
      <c r="F338" s="19"/>
    </row>
    <row r="339" spans="2:6" x14ac:dyDescent="0.2">
      <c r="B339" s="19"/>
      <c r="F339" s="19"/>
    </row>
    <row r="340" spans="2:6" x14ac:dyDescent="0.2">
      <c r="B340" s="19"/>
      <c r="F340" s="19"/>
    </row>
    <row r="341" spans="2:6" x14ac:dyDescent="0.2">
      <c r="B341" s="19"/>
      <c r="F341" s="19"/>
    </row>
    <row r="342" spans="2:6" x14ac:dyDescent="0.2">
      <c r="B342" s="19"/>
      <c r="F342" s="19"/>
    </row>
    <row r="343" spans="2:6" x14ac:dyDescent="0.2">
      <c r="B343" s="19"/>
      <c r="F343" s="19"/>
    </row>
    <row r="344" spans="2:6" x14ac:dyDescent="0.2">
      <c r="B344" s="19"/>
      <c r="F344" s="19"/>
    </row>
    <row r="345" spans="2:6" x14ac:dyDescent="0.2">
      <c r="B345" s="19"/>
      <c r="F345" s="19"/>
    </row>
    <row r="346" spans="2:6" x14ac:dyDescent="0.2">
      <c r="B346" s="19"/>
      <c r="F346" s="19"/>
    </row>
    <row r="347" spans="2:6" x14ac:dyDescent="0.2">
      <c r="B347" s="19"/>
      <c r="F347" s="19"/>
    </row>
    <row r="348" spans="2:6" x14ac:dyDescent="0.2">
      <c r="B348" s="19"/>
      <c r="F348" s="19"/>
    </row>
    <row r="349" spans="2:6" x14ac:dyDescent="0.2">
      <c r="B349" s="19"/>
      <c r="F349" s="19"/>
    </row>
    <row r="350" spans="2:6" x14ac:dyDescent="0.2">
      <c r="B350" s="19"/>
      <c r="F350" s="19"/>
    </row>
    <row r="351" spans="2:6" x14ac:dyDescent="0.2">
      <c r="B351" s="19"/>
      <c r="F351" s="19"/>
    </row>
    <row r="352" spans="2:6" x14ac:dyDescent="0.2">
      <c r="B352" s="19"/>
      <c r="F352" s="19"/>
    </row>
    <row r="353" spans="2:6" x14ac:dyDescent="0.2">
      <c r="B353" s="19"/>
      <c r="F353" s="19"/>
    </row>
    <row r="354" spans="2:6" x14ac:dyDescent="0.2">
      <c r="B354" s="19"/>
      <c r="F354" s="19"/>
    </row>
    <row r="355" spans="2:6" x14ac:dyDescent="0.2">
      <c r="B355" s="19"/>
      <c r="F355" s="19"/>
    </row>
    <row r="356" spans="2:6" x14ac:dyDescent="0.2">
      <c r="B356" s="19"/>
      <c r="F356" s="19"/>
    </row>
    <row r="357" spans="2:6" x14ac:dyDescent="0.2">
      <c r="B357" s="19"/>
      <c r="F357" s="19"/>
    </row>
    <row r="358" spans="2:6" x14ac:dyDescent="0.2">
      <c r="B358" s="19"/>
      <c r="F358" s="19"/>
    </row>
    <row r="359" spans="2:6" x14ac:dyDescent="0.2">
      <c r="B359" s="19"/>
      <c r="F359" s="19"/>
    </row>
    <row r="360" spans="2:6" x14ac:dyDescent="0.2">
      <c r="B360" s="19"/>
      <c r="F360" s="19"/>
    </row>
    <row r="361" spans="2:6" x14ac:dyDescent="0.2">
      <c r="B361" s="19"/>
      <c r="F361" s="19"/>
    </row>
    <row r="362" spans="2:6" x14ac:dyDescent="0.2">
      <c r="B362" s="19"/>
      <c r="F362" s="19"/>
    </row>
    <row r="363" spans="2:6" x14ac:dyDescent="0.2">
      <c r="B363" s="19"/>
      <c r="F363" s="19"/>
    </row>
    <row r="364" spans="2:6" x14ac:dyDescent="0.2">
      <c r="B364" s="19"/>
      <c r="F364" s="19"/>
    </row>
    <row r="365" spans="2:6" x14ac:dyDescent="0.2">
      <c r="B365" s="19"/>
      <c r="F365" s="19"/>
    </row>
    <row r="366" spans="2:6" x14ac:dyDescent="0.2">
      <c r="B366" s="19"/>
      <c r="F366" s="19"/>
    </row>
    <row r="367" spans="2:6" x14ac:dyDescent="0.2">
      <c r="B367" s="19"/>
      <c r="F367" s="19"/>
    </row>
    <row r="368" spans="2:6" x14ac:dyDescent="0.2">
      <c r="B368" s="19"/>
      <c r="F368" s="19"/>
    </row>
    <row r="369" spans="2:6" x14ac:dyDescent="0.2">
      <c r="B369" s="19"/>
      <c r="F369" s="19"/>
    </row>
    <row r="370" spans="2:6" x14ac:dyDescent="0.2">
      <c r="B370" s="19"/>
      <c r="F370" s="19"/>
    </row>
    <row r="371" spans="2:6" x14ac:dyDescent="0.2">
      <c r="B371" s="19"/>
      <c r="F371" s="19"/>
    </row>
    <row r="372" spans="2:6" x14ac:dyDescent="0.2">
      <c r="B372" s="19"/>
      <c r="F372" s="19"/>
    </row>
    <row r="373" spans="2:6" x14ac:dyDescent="0.2">
      <c r="B373" s="19"/>
      <c r="F373" s="19"/>
    </row>
    <row r="374" spans="2:6" x14ac:dyDescent="0.2">
      <c r="B374" s="19"/>
      <c r="F374" s="19"/>
    </row>
    <row r="375" spans="2:6" x14ac:dyDescent="0.2">
      <c r="B375" s="19"/>
      <c r="F375" s="19"/>
    </row>
    <row r="376" spans="2:6" x14ac:dyDescent="0.2">
      <c r="B376" s="19"/>
      <c r="F376" s="19"/>
    </row>
    <row r="377" spans="2:6" x14ac:dyDescent="0.2">
      <c r="B377" s="19"/>
      <c r="F377" s="19"/>
    </row>
    <row r="378" spans="2:6" x14ac:dyDescent="0.2">
      <c r="B378" s="19"/>
      <c r="F378" s="19"/>
    </row>
    <row r="379" spans="2:6" x14ac:dyDescent="0.2">
      <c r="B379" s="19"/>
      <c r="F379" s="19"/>
    </row>
    <row r="380" spans="2:6" x14ac:dyDescent="0.2">
      <c r="B380" s="19"/>
      <c r="F380" s="19"/>
    </row>
    <row r="381" spans="2:6" x14ac:dyDescent="0.2">
      <c r="B381" s="19"/>
      <c r="F381" s="19"/>
    </row>
    <row r="382" spans="2:6" x14ac:dyDescent="0.2">
      <c r="B382" s="19"/>
      <c r="F382" s="19"/>
    </row>
    <row r="383" spans="2:6" x14ac:dyDescent="0.2">
      <c r="B383" s="19"/>
      <c r="F383" s="19"/>
    </row>
    <row r="384" spans="2:6" x14ac:dyDescent="0.2">
      <c r="B384" s="19"/>
      <c r="F384" s="19"/>
    </row>
    <row r="385" spans="2:6" x14ac:dyDescent="0.2">
      <c r="B385" s="19"/>
      <c r="F385" s="19"/>
    </row>
    <row r="386" spans="2:6" x14ac:dyDescent="0.2">
      <c r="B386" s="19"/>
      <c r="F386" s="19"/>
    </row>
    <row r="387" spans="2:6" x14ac:dyDescent="0.2">
      <c r="B387" s="19"/>
      <c r="F387" s="19"/>
    </row>
    <row r="388" spans="2:6" x14ac:dyDescent="0.2">
      <c r="B388" s="19"/>
      <c r="F388" s="19"/>
    </row>
    <row r="389" spans="2:6" x14ac:dyDescent="0.2">
      <c r="B389" s="19"/>
      <c r="F389" s="19"/>
    </row>
    <row r="390" spans="2:6" x14ac:dyDescent="0.2">
      <c r="B390" s="19"/>
      <c r="F390" s="19"/>
    </row>
    <row r="391" spans="2:6" x14ac:dyDescent="0.2">
      <c r="B391" s="19"/>
      <c r="F391" s="19"/>
    </row>
    <row r="392" spans="2:6" x14ac:dyDescent="0.2">
      <c r="B392" s="19"/>
      <c r="F392" s="19"/>
    </row>
    <row r="393" spans="2:6" x14ac:dyDescent="0.2">
      <c r="B393" s="19"/>
      <c r="F393" s="19"/>
    </row>
    <row r="394" spans="2:6" x14ac:dyDescent="0.2">
      <c r="B394" s="19"/>
      <c r="F394" s="19"/>
    </row>
    <row r="395" spans="2:6" x14ac:dyDescent="0.2">
      <c r="B395" s="19"/>
      <c r="F395" s="19"/>
    </row>
    <row r="396" spans="2:6" x14ac:dyDescent="0.2">
      <c r="B396" s="19"/>
      <c r="F396" s="19"/>
    </row>
    <row r="397" spans="2:6" x14ac:dyDescent="0.2">
      <c r="B397" s="19"/>
      <c r="F397" s="19"/>
    </row>
    <row r="398" spans="2:6" x14ac:dyDescent="0.2">
      <c r="B398" s="19"/>
      <c r="F398" s="19"/>
    </row>
    <row r="399" spans="2:6" x14ac:dyDescent="0.2">
      <c r="B399" s="19"/>
      <c r="F399" s="19"/>
    </row>
    <row r="400" spans="2:6" x14ac:dyDescent="0.2">
      <c r="B400" s="19"/>
      <c r="F400" s="19"/>
    </row>
    <row r="401" spans="2:6" x14ac:dyDescent="0.2">
      <c r="B401" s="19"/>
      <c r="F401" s="19"/>
    </row>
    <row r="402" spans="2:6" x14ac:dyDescent="0.2">
      <c r="B402" s="19"/>
      <c r="F402" s="19"/>
    </row>
    <row r="403" spans="2:6" x14ac:dyDescent="0.2">
      <c r="B403" s="19"/>
      <c r="F403" s="19"/>
    </row>
    <row r="404" spans="2:6" x14ac:dyDescent="0.2">
      <c r="B404" s="19"/>
      <c r="F404" s="19"/>
    </row>
    <row r="405" spans="2:6" x14ac:dyDescent="0.2">
      <c r="B405" s="19"/>
      <c r="F405" s="19"/>
    </row>
    <row r="406" spans="2:6" x14ac:dyDescent="0.2">
      <c r="B406" s="19"/>
      <c r="F406" s="19"/>
    </row>
    <row r="407" spans="2:6" x14ac:dyDescent="0.2">
      <c r="B407" s="19"/>
      <c r="F407" s="19"/>
    </row>
    <row r="408" spans="2:6" x14ac:dyDescent="0.2">
      <c r="B408" s="19"/>
      <c r="F408" s="19"/>
    </row>
    <row r="409" spans="2:6" x14ac:dyDescent="0.2">
      <c r="B409" s="19"/>
      <c r="F409" s="19"/>
    </row>
    <row r="410" spans="2:6" x14ac:dyDescent="0.2">
      <c r="B410" s="19"/>
      <c r="F410" s="19"/>
    </row>
    <row r="411" spans="2:6" x14ac:dyDescent="0.2">
      <c r="B411" s="19"/>
      <c r="F411" s="19"/>
    </row>
    <row r="412" spans="2:6" x14ac:dyDescent="0.2">
      <c r="B412" s="19"/>
      <c r="F412" s="19"/>
    </row>
    <row r="413" spans="2:6" x14ac:dyDescent="0.2">
      <c r="B413" s="19"/>
      <c r="F413" s="19"/>
    </row>
    <row r="414" spans="2:6" x14ac:dyDescent="0.2">
      <c r="B414" s="19"/>
      <c r="F414" s="19"/>
    </row>
    <row r="415" spans="2:6" x14ac:dyDescent="0.2">
      <c r="B415" s="19"/>
      <c r="F415" s="19"/>
    </row>
    <row r="416" spans="2:6" x14ac:dyDescent="0.2">
      <c r="B416" s="19"/>
      <c r="F416" s="19"/>
    </row>
    <row r="417" spans="2:6" x14ac:dyDescent="0.2">
      <c r="B417" s="19"/>
      <c r="F417" s="19"/>
    </row>
    <row r="418" spans="2:6" x14ac:dyDescent="0.2">
      <c r="B418" s="19"/>
      <c r="F418" s="19"/>
    </row>
    <row r="419" spans="2:6" x14ac:dyDescent="0.2">
      <c r="B419" s="19"/>
      <c r="F419" s="19"/>
    </row>
    <row r="420" spans="2:6" x14ac:dyDescent="0.2">
      <c r="B420" s="19"/>
      <c r="F420" s="19"/>
    </row>
    <row r="421" spans="2:6" x14ac:dyDescent="0.2">
      <c r="B421" s="19"/>
      <c r="F421" s="19"/>
    </row>
    <row r="422" spans="2:6" x14ac:dyDescent="0.2">
      <c r="B422" s="19"/>
      <c r="F422" s="19"/>
    </row>
    <row r="423" spans="2:6" x14ac:dyDescent="0.2">
      <c r="B423" s="19"/>
      <c r="F423" s="19"/>
    </row>
    <row r="424" spans="2:6" x14ac:dyDescent="0.2">
      <c r="B424" s="19"/>
      <c r="F424" s="19"/>
    </row>
    <row r="425" spans="2:6" x14ac:dyDescent="0.2">
      <c r="B425" s="19"/>
      <c r="F425" s="19"/>
    </row>
    <row r="426" spans="2:6" x14ac:dyDescent="0.2">
      <c r="B426" s="19"/>
      <c r="F426" s="19"/>
    </row>
    <row r="427" spans="2:6" x14ac:dyDescent="0.2">
      <c r="B427" s="19"/>
      <c r="F427" s="19"/>
    </row>
    <row r="428" spans="2:6" x14ac:dyDescent="0.2">
      <c r="B428" s="19"/>
      <c r="F428" s="19"/>
    </row>
    <row r="429" spans="2:6" x14ac:dyDescent="0.2">
      <c r="B429" s="19"/>
      <c r="F429" s="19"/>
    </row>
    <row r="430" spans="2:6" x14ac:dyDescent="0.2">
      <c r="B430" s="19"/>
      <c r="F430" s="19"/>
    </row>
    <row r="431" spans="2:6" x14ac:dyDescent="0.2">
      <c r="B431" s="19"/>
      <c r="F431" s="19"/>
    </row>
    <row r="432" spans="2:6" x14ac:dyDescent="0.2">
      <c r="B432" s="19"/>
      <c r="F432" s="19"/>
    </row>
    <row r="433" spans="2:6" x14ac:dyDescent="0.2">
      <c r="B433" s="19"/>
      <c r="F433" s="19"/>
    </row>
    <row r="434" spans="2:6" x14ac:dyDescent="0.2">
      <c r="B434" s="19"/>
      <c r="F434" s="19"/>
    </row>
    <row r="435" spans="2:6" x14ac:dyDescent="0.2">
      <c r="B435" s="19"/>
      <c r="F435" s="19"/>
    </row>
    <row r="436" spans="2:6" x14ac:dyDescent="0.2">
      <c r="B436" s="19"/>
      <c r="F436" s="19"/>
    </row>
    <row r="437" spans="2:6" x14ac:dyDescent="0.2">
      <c r="B437" s="19"/>
      <c r="F437" s="19"/>
    </row>
    <row r="438" spans="2:6" x14ac:dyDescent="0.2">
      <c r="B438" s="19"/>
      <c r="F438" s="19"/>
    </row>
    <row r="439" spans="2:6" x14ac:dyDescent="0.2">
      <c r="B439" s="19"/>
      <c r="F439" s="19"/>
    </row>
    <row r="440" spans="2:6" x14ac:dyDescent="0.2">
      <c r="B440" s="19"/>
      <c r="F440" s="19"/>
    </row>
    <row r="441" spans="2:6" x14ac:dyDescent="0.2">
      <c r="B441" s="19"/>
      <c r="F441" s="19"/>
    </row>
    <row r="442" spans="2:6" x14ac:dyDescent="0.2">
      <c r="B442" s="19"/>
      <c r="F442" s="19"/>
    </row>
    <row r="443" spans="2:6" x14ac:dyDescent="0.2">
      <c r="B443" s="19"/>
      <c r="F443" s="19"/>
    </row>
    <row r="444" spans="2:6" x14ac:dyDescent="0.2">
      <c r="B444" s="19"/>
      <c r="F444" s="19"/>
    </row>
    <row r="445" spans="2:6" x14ac:dyDescent="0.2">
      <c r="B445" s="19"/>
      <c r="F445" s="19"/>
    </row>
    <row r="446" spans="2:6" x14ac:dyDescent="0.2">
      <c r="B446" s="19"/>
      <c r="F446" s="19"/>
    </row>
    <row r="447" spans="2:6" x14ac:dyDescent="0.2">
      <c r="B447" s="19"/>
      <c r="F447" s="19"/>
    </row>
    <row r="448" spans="2:6" x14ac:dyDescent="0.2">
      <c r="B448" s="19"/>
      <c r="F448" s="19"/>
    </row>
    <row r="449" spans="2:6" x14ac:dyDescent="0.2">
      <c r="B449" s="19"/>
      <c r="F449" s="19"/>
    </row>
    <row r="450" spans="2:6" x14ac:dyDescent="0.2">
      <c r="B450" s="19"/>
      <c r="F450" s="19"/>
    </row>
    <row r="451" spans="2:6" x14ac:dyDescent="0.2">
      <c r="B451" s="19"/>
      <c r="F451" s="19"/>
    </row>
    <row r="452" spans="2:6" x14ac:dyDescent="0.2">
      <c r="B452" s="19"/>
      <c r="F452" s="19"/>
    </row>
    <row r="453" spans="2:6" x14ac:dyDescent="0.2">
      <c r="B453" s="19"/>
      <c r="F453" s="19"/>
    </row>
    <row r="454" spans="2:6" x14ac:dyDescent="0.2">
      <c r="B454" s="19"/>
      <c r="F454" s="19"/>
    </row>
    <row r="455" spans="2:6" x14ac:dyDescent="0.2">
      <c r="B455" s="19"/>
      <c r="F455" s="19"/>
    </row>
    <row r="456" spans="2:6" x14ac:dyDescent="0.2">
      <c r="B456" s="19"/>
      <c r="F456" s="19"/>
    </row>
    <row r="457" spans="2:6" x14ac:dyDescent="0.2">
      <c r="B457" s="19"/>
      <c r="F457" s="19"/>
    </row>
    <row r="458" spans="2:6" x14ac:dyDescent="0.2">
      <c r="B458" s="19"/>
      <c r="F458" s="19"/>
    </row>
    <row r="459" spans="2:6" x14ac:dyDescent="0.2">
      <c r="B459" s="19"/>
      <c r="F459" s="19"/>
    </row>
    <row r="460" spans="2:6" x14ac:dyDescent="0.2">
      <c r="B460" s="19"/>
      <c r="F460" s="19"/>
    </row>
    <row r="461" spans="2:6" x14ac:dyDescent="0.2">
      <c r="B461" s="19"/>
      <c r="F461" s="19"/>
    </row>
    <row r="462" spans="2:6" x14ac:dyDescent="0.2">
      <c r="B462" s="19"/>
      <c r="F462" s="19"/>
    </row>
    <row r="463" spans="2:6" x14ac:dyDescent="0.2">
      <c r="B463" s="19"/>
      <c r="F463" s="19"/>
    </row>
    <row r="464" spans="2:6" x14ac:dyDescent="0.2">
      <c r="B464" s="19"/>
      <c r="F464" s="19"/>
    </row>
    <row r="465" spans="2:6" x14ac:dyDescent="0.2">
      <c r="B465" s="19"/>
      <c r="F465" s="19"/>
    </row>
    <row r="466" spans="2:6" x14ac:dyDescent="0.2">
      <c r="B466" s="19"/>
      <c r="F466" s="19"/>
    </row>
    <row r="467" spans="2:6" x14ac:dyDescent="0.2">
      <c r="B467" s="19"/>
      <c r="F467" s="19"/>
    </row>
    <row r="468" spans="2:6" x14ac:dyDescent="0.2">
      <c r="B468" s="19"/>
      <c r="F468" s="19"/>
    </row>
    <row r="469" spans="2:6" x14ac:dyDescent="0.2">
      <c r="B469" s="19"/>
      <c r="F469" s="19"/>
    </row>
    <row r="470" spans="2:6" x14ac:dyDescent="0.2">
      <c r="B470" s="19"/>
      <c r="F470" s="19"/>
    </row>
    <row r="471" spans="2:6" x14ac:dyDescent="0.2">
      <c r="B471" s="19"/>
      <c r="F471" s="19"/>
    </row>
    <row r="472" spans="2:6" x14ac:dyDescent="0.2">
      <c r="B472" s="19"/>
      <c r="F472" s="19"/>
    </row>
    <row r="473" spans="2:6" x14ac:dyDescent="0.2">
      <c r="B473" s="19"/>
      <c r="F473" s="19"/>
    </row>
    <row r="474" spans="2:6" x14ac:dyDescent="0.2">
      <c r="B474" s="19"/>
      <c r="F474" s="19"/>
    </row>
    <row r="475" spans="2:6" x14ac:dyDescent="0.2">
      <c r="B475" s="19"/>
      <c r="F475" s="19"/>
    </row>
    <row r="476" spans="2:6" x14ac:dyDescent="0.2">
      <c r="B476" s="19"/>
      <c r="F476" s="19"/>
    </row>
    <row r="477" spans="2:6" x14ac:dyDescent="0.2">
      <c r="B477" s="19"/>
      <c r="F477" s="19"/>
    </row>
    <row r="478" spans="2:6" x14ac:dyDescent="0.2">
      <c r="B478" s="19"/>
      <c r="F478" s="19"/>
    </row>
    <row r="479" spans="2:6" x14ac:dyDescent="0.2">
      <c r="B479" s="19"/>
      <c r="F479" s="19"/>
    </row>
    <row r="480" spans="2:6" x14ac:dyDescent="0.2">
      <c r="B480" s="19"/>
      <c r="F480" s="19"/>
    </row>
    <row r="481" spans="2:6" x14ac:dyDescent="0.2">
      <c r="B481" s="19"/>
      <c r="F481" s="19"/>
    </row>
    <row r="482" spans="2:6" x14ac:dyDescent="0.2">
      <c r="B482" s="19"/>
      <c r="F482" s="19"/>
    </row>
    <row r="483" spans="2:6" x14ac:dyDescent="0.2">
      <c r="B483" s="19"/>
      <c r="F483" s="19"/>
    </row>
    <row r="484" spans="2:6" x14ac:dyDescent="0.2">
      <c r="B484" s="19"/>
      <c r="F484" s="19"/>
    </row>
    <row r="485" spans="2:6" x14ac:dyDescent="0.2">
      <c r="B485" s="19"/>
      <c r="F485" s="19"/>
    </row>
    <row r="486" spans="2:6" x14ac:dyDescent="0.2">
      <c r="B486" s="19"/>
      <c r="F486" s="19"/>
    </row>
    <row r="487" spans="2:6" x14ac:dyDescent="0.2">
      <c r="B487" s="19"/>
      <c r="F487" s="19"/>
    </row>
    <row r="488" spans="2:6" x14ac:dyDescent="0.2">
      <c r="B488" s="19"/>
      <c r="F488" s="19"/>
    </row>
    <row r="489" spans="2:6" x14ac:dyDescent="0.2">
      <c r="B489" s="19"/>
      <c r="F489" s="19"/>
    </row>
    <row r="490" spans="2:6" x14ac:dyDescent="0.2">
      <c r="B490" s="19"/>
      <c r="F490" s="19"/>
    </row>
    <row r="491" spans="2:6" x14ac:dyDescent="0.2">
      <c r="B491" s="19"/>
      <c r="F491" s="19"/>
    </row>
    <row r="492" spans="2:6" x14ac:dyDescent="0.2">
      <c r="B492" s="19"/>
      <c r="F492" s="19"/>
    </row>
    <row r="493" spans="2:6" x14ac:dyDescent="0.2">
      <c r="B493" s="19"/>
      <c r="F493" s="19"/>
    </row>
    <row r="494" spans="2:6" x14ac:dyDescent="0.2">
      <c r="B494" s="19"/>
      <c r="F494" s="19"/>
    </row>
    <row r="495" spans="2:6" x14ac:dyDescent="0.2">
      <c r="B495" s="19"/>
      <c r="F495" s="19"/>
    </row>
    <row r="496" spans="2:6" x14ac:dyDescent="0.2">
      <c r="B496" s="19"/>
      <c r="F496" s="19"/>
    </row>
    <row r="497" spans="2:6" x14ac:dyDescent="0.2">
      <c r="B497" s="19"/>
      <c r="F497" s="19"/>
    </row>
    <row r="498" spans="2:6" x14ac:dyDescent="0.2">
      <c r="B498" s="19"/>
      <c r="F498" s="19"/>
    </row>
    <row r="499" spans="2:6" x14ac:dyDescent="0.2">
      <c r="B499" s="19"/>
      <c r="F499" s="19"/>
    </row>
    <row r="500" spans="2:6" x14ac:dyDescent="0.2">
      <c r="B500" s="19"/>
      <c r="F500" s="19"/>
    </row>
    <row r="501" spans="2:6" x14ac:dyDescent="0.2">
      <c r="B501" s="19"/>
      <c r="F501" s="19"/>
    </row>
    <row r="502" spans="2:6" x14ac:dyDescent="0.2">
      <c r="B502" s="19"/>
      <c r="F502" s="19"/>
    </row>
    <row r="503" spans="2:6" x14ac:dyDescent="0.2">
      <c r="B503" s="19"/>
      <c r="F503" s="19"/>
    </row>
    <row r="504" spans="2:6" x14ac:dyDescent="0.2">
      <c r="B504" s="19"/>
      <c r="F504" s="19"/>
    </row>
    <row r="505" spans="2:6" x14ac:dyDescent="0.2">
      <c r="B505" s="19"/>
      <c r="F505" s="19"/>
    </row>
    <row r="506" spans="2:6" x14ac:dyDescent="0.2">
      <c r="B506" s="19"/>
      <c r="F506" s="19"/>
    </row>
    <row r="507" spans="2:6" x14ac:dyDescent="0.2">
      <c r="B507" s="19"/>
      <c r="F507" s="19"/>
    </row>
    <row r="508" spans="2:6" x14ac:dyDescent="0.2">
      <c r="B508" s="19"/>
      <c r="F508" s="19"/>
    </row>
    <row r="509" spans="2:6" x14ac:dyDescent="0.2">
      <c r="B509" s="19"/>
      <c r="F509" s="19"/>
    </row>
    <row r="510" spans="2:6" x14ac:dyDescent="0.2">
      <c r="B510" s="19"/>
      <c r="F510" s="19"/>
    </row>
    <row r="511" spans="2:6" x14ac:dyDescent="0.2">
      <c r="B511" s="19"/>
      <c r="F511" s="19"/>
    </row>
    <row r="512" spans="2:6" x14ac:dyDescent="0.2">
      <c r="B512" s="19"/>
      <c r="F512" s="19"/>
    </row>
    <row r="513" spans="2:6" x14ac:dyDescent="0.2">
      <c r="B513" s="19"/>
      <c r="F513" s="19"/>
    </row>
    <row r="514" spans="2:6" x14ac:dyDescent="0.2">
      <c r="B514" s="19"/>
      <c r="F514" s="19"/>
    </row>
    <row r="515" spans="2:6" x14ac:dyDescent="0.2">
      <c r="B515" s="19"/>
      <c r="F515" s="19"/>
    </row>
    <row r="516" spans="2:6" x14ac:dyDescent="0.2">
      <c r="B516" s="19"/>
      <c r="F516" s="19"/>
    </row>
    <row r="517" spans="2:6" x14ac:dyDescent="0.2">
      <c r="B517" s="19"/>
      <c r="F517" s="19"/>
    </row>
    <row r="518" spans="2:6" x14ac:dyDescent="0.2">
      <c r="B518" s="19"/>
      <c r="F518" s="19"/>
    </row>
    <row r="519" spans="2:6" x14ac:dyDescent="0.2">
      <c r="B519" s="19"/>
      <c r="F519" s="19"/>
    </row>
    <row r="520" spans="2:6" x14ac:dyDescent="0.2">
      <c r="B520" s="19"/>
      <c r="F520" s="19"/>
    </row>
    <row r="521" spans="2:6" x14ac:dyDescent="0.2">
      <c r="B521" s="19"/>
      <c r="F521" s="19"/>
    </row>
    <row r="522" spans="2:6" x14ac:dyDescent="0.2">
      <c r="B522" s="19"/>
      <c r="F522" s="19"/>
    </row>
    <row r="523" spans="2:6" x14ac:dyDescent="0.2">
      <c r="B523" s="19"/>
      <c r="F523" s="19"/>
    </row>
    <row r="524" spans="2:6" x14ac:dyDescent="0.2">
      <c r="B524" s="19"/>
      <c r="F524" s="19"/>
    </row>
    <row r="525" spans="2:6" x14ac:dyDescent="0.2">
      <c r="B525" s="19"/>
      <c r="F525" s="19"/>
    </row>
    <row r="526" spans="2:6" x14ac:dyDescent="0.2">
      <c r="B526" s="19"/>
      <c r="F526" s="19"/>
    </row>
    <row r="527" spans="2:6" x14ac:dyDescent="0.2">
      <c r="B527" s="19"/>
      <c r="F527" s="19"/>
    </row>
    <row r="528" spans="2:6" x14ac:dyDescent="0.2">
      <c r="B528" s="19"/>
      <c r="F528" s="19"/>
    </row>
    <row r="529" spans="2:6" x14ac:dyDescent="0.2">
      <c r="B529" s="19"/>
      <c r="F529" s="19"/>
    </row>
    <row r="530" spans="2:6" x14ac:dyDescent="0.2">
      <c r="B530" s="19"/>
      <c r="F530" s="19"/>
    </row>
    <row r="531" spans="2:6" x14ac:dyDescent="0.2">
      <c r="B531" s="19"/>
      <c r="F531" s="19"/>
    </row>
    <row r="532" spans="2:6" x14ac:dyDescent="0.2">
      <c r="B532" s="19"/>
      <c r="F532" s="19"/>
    </row>
    <row r="533" spans="2:6" x14ac:dyDescent="0.2">
      <c r="B533" s="19"/>
      <c r="F533" s="19"/>
    </row>
    <row r="534" spans="2:6" x14ac:dyDescent="0.2">
      <c r="B534" s="19"/>
      <c r="F534" s="19"/>
    </row>
    <row r="535" spans="2:6" x14ac:dyDescent="0.2">
      <c r="B535" s="19"/>
      <c r="F535" s="19"/>
    </row>
    <row r="536" spans="2:6" x14ac:dyDescent="0.2">
      <c r="B536" s="19"/>
      <c r="F536" s="19"/>
    </row>
    <row r="537" spans="2:6" x14ac:dyDescent="0.2">
      <c r="B537" s="19"/>
      <c r="F537" s="19"/>
    </row>
    <row r="538" spans="2:6" x14ac:dyDescent="0.2">
      <c r="B538" s="19"/>
      <c r="F538" s="19"/>
    </row>
    <row r="539" spans="2:6" x14ac:dyDescent="0.2">
      <c r="B539" s="19"/>
      <c r="F539" s="19"/>
    </row>
    <row r="540" spans="2:6" x14ac:dyDescent="0.2">
      <c r="B540" s="19"/>
      <c r="F540" s="19"/>
    </row>
    <row r="541" spans="2:6" x14ac:dyDescent="0.2">
      <c r="B541" s="19"/>
      <c r="F541" s="19"/>
    </row>
    <row r="542" spans="2:6" x14ac:dyDescent="0.2">
      <c r="B542" s="19"/>
      <c r="F542" s="19"/>
    </row>
    <row r="543" spans="2:6" x14ac:dyDescent="0.2">
      <c r="B543" s="19"/>
      <c r="F543" s="19"/>
    </row>
    <row r="544" spans="2:6" x14ac:dyDescent="0.2">
      <c r="B544" s="19"/>
      <c r="F544" s="19"/>
    </row>
    <row r="545" spans="2:6" x14ac:dyDescent="0.2">
      <c r="B545" s="19"/>
      <c r="F545" s="19"/>
    </row>
    <row r="546" spans="2:6" x14ac:dyDescent="0.2">
      <c r="B546" s="19"/>
      <c r="F546" s="19"/>
    </row>
    <row r="547" spans="2:6" x14ac:dyDescent="0.2">
      <c r="B547" s="19"/>
      <c r="F547" s="19"/>
    </row>
    <row r="548" spans="2:6" x14ac:dyDescent="0.2">
      <c r="B548" s="19"/>
      <c r="F548" s="19"/>
    </row>
    <row r="549" spans="2:6" x14ac:dyDescent="0.2">
      <c r="B549" s="19"/>
      <c r="F549" s="19"/>
    </row>
    <row r="550" spans="2:6" x14ac:dyDescent="0.2">
      <c r="B550" s="19"/>
      <c r="F550" s="19"/>
    </row>
    <row r="551" spans="2:6" x14ac:dyDescent="0.2">
      <c r="B551" s="19"/>
      <c r="F551" s="19"/>
    </row>
    <row r="552" spans="2:6" x14ac:dyDescent="0.2">
      <c r="B552" s="19"/>
      <c r="F552" s="19"/>
    </row>
    <row r="553" spans="2:6" x14ac:dyDescent="0.2">
      <c r="B553" s="19"/>
      <c r="F553" s="19"/>
    </row>
    <row r="554" spans="2:6" x14ac:dyDescent="0.2">
      <c r="B554" s="19"/>
      <c r="F554" s="19"/>
    </row>
    <row r="555" spans="2:6" x14ac:dyDescent="0.2">
      <c r="B555" s="19"/>
      <c r="F555" s="19"/>
    </row>
    <row r="556" spans="2:6" x14ac:dyDescent="0.2">
      <c r="B556" s="19"/>
      <c r="F556" s="19"/>
    </row>
    <row r="557" spans="2:6" x14ac:dyDescent="0.2">
      <c r="B557" s="19"/>
      <c r="F557" s="19"/>
    </row>
    <row r="558" spans="2:6" x14ac:dyDescent="0.2">
      <c r="B558" s="19"/>
      <c r="F558" s="19"/>
    </row>
    <row r="559" spans="2:6" x14ac:dyDescent="0.2">
      <c r="B559" s="19"/>
      <c r="F559" s="19"/>
    </row>
    <row r="560" spans="2:6" x14ac:dyDescent="0.2">
      <c r="B560" s="19"/>
      <c r="F560" s="19"/>
    </row>
    <row r="561" spans="2:6" x14ac:dyDescent="0.2">
      <c r="B561" s="19"/>
      <c r="F561" s="19"/>
    </row>
    <row r="562" spans="2:6" x14ac:dyDescent="0.2">
      <c r="B562" s="19"/>
      <c r="F562" s="19"/>
    </row>
    <row r="563" spans="2:6" x14ac:dyDescent="0.2">
      <c r="B563" s="19"/>
      <c r="F563" s="19"/>
    </row>
    <row r="564" spans="2:6" x14ac:dyDescent="0.2">
      <c r="B564" s="19"/>
      <c r="F564" s="19"/>
    </row>
    <row r="565" spans="2:6" x14ac:dyDescent="0.2">
      <c r="B565" s="19"/>
      <c r="F565" s="19"/>
    </row>
    <row r="566" spans="2:6" x14ac:dyDescent="0.2">
      <c r="B566" s="19"/>
      <c r="F566" s="19"/>
    </row>
    <row r="567" spans="2:6" x14ac:dyDescent="0.2">
      <c r="B567" s="19"/>
      <c r="F567" s="19"/>
    </row>
    <row r="568" spans="2:6" x14ac:dyDescent="0.2">
      <c r="B568" s="19"/>
      <c r="F568" s="19"/>
    </row>
    <row r="569" spans="2:6" x14ac:dyDescent="0.2">
      <c r="B569" s="19"/>
      <c r="F569" s="19"/>
    </row>
    <row r="570" spans="2:6" x14ac:dyDescent="0.2">
      <c r="B570" s="19"/>
      <c r="F570" s="19"/>
    </row>
    <row r="571" spans="2:6" x14ac:dyDescent="0.2">
      <c r="B571" s="19"/>
      <c r="F571" s="19"/>
    </row>
    <row r="572" spans="2:6" x14ac:dyDescent="0.2">
      <c r="B572" s="19"/>
      <c r="F572" s="19"/>
    </row>
    <row r="573" spans="2:6" x14ac:dyDescent="0.2">
      <c r="B573" s="19"/>
      <c r="F573" s="19"/>
    </row>
    <row r="574" spans="2:6" x14ac:dyDescent="0.2">
      <c r="B574" s="19"/>
      <c r="F574" s="19"/>
    </row>
    <row r="575" spans="2:6" x14ac:dyDescent="0.2">
      <c r="B575" s="19"/>
      <c r="F575" s="19"/>
    </row>
    <row r="576" spans="2:6" x14ac:dyDescent="0.2">
      <c r="B576" s="19"/>
      <c r="F576" s="19"/>
    </row>
    <row r="577" spans="2:6" x14ac:dyDescent="0.2">
      <c r="B577" s="19"/>
      <c r="F577" s="19"/>
    </row>
    <row r="578" spans="2:6" x14ac:dyDescent="0.2">
      <c r="B578" s="19"/>
      <c r="F578" s="19"/>
    </row>
    <row r="579" spans="2:6" x14ac:dyDescent="0.2">
      <c r="B579" s="19"/>
      <c r="F579" s="19"/>
    </row>
    <row r="580" spans="2:6" x14ac:dyDescent="0.2">
      <c r="B580" s="19"/>
      <c r="F580" s="19"/>
    </row>
    <row r="581" spans="2:6" x14ac:dyDescent="0.2">
      <c r="B581" s="19"/>
      <c r="F581" s="19"/>
    </row>
    <row r="582" spans="2:6" x14ac:dyDescent="0.2">
      <c r="B582" s="19"/>
      <c r="F582" s="19"/>
    </row>
    <row r="583" spans="2:6" x14ac:dyDescent="0.2">
      <c r="B583" s="19"/>
      <c r="F583" s="19"/>
    </row>
    <row r="584" spans="2:6" x14ac:dyDescent="0.2">
      <c r="B584" s="19"/>
      <c r="F584" s="19"/>
    </row>
    <row r="585" spans="2:6" x14ac:dyDescent="0.2">
      <c r="B585" s="19"/>
      <c r="F585" s="19"/>
    </row>
    <row r="586" spans="2:6" x14ac:dyDescent="0.2">
      <c r="B586" s="19"/>
      <c r="F586" s="19"/>
    </row>
    <row r="587" spans="2:6" x14ac:dyDescent="0.2">
      <c r="B587" s="19"/>
      <c r="F587" s="19"/>
    </row>
    <row r="588" spans="2:6" x14ac:dyDescent="0.2">
      <c r="B588" s="19"/>
      <c r="F588" s="19"/>
    </row>
    <row r="589" spans="2:6" x14ac:dyDescent="0.2">
      <c r="B589" s="19"/>
      <c r="F589" s="19"/>
    </row>
    <row r="590" spans="2:6" x14ac:dyDescent="0.2">
      <c r="B590" s="19"/>
      <c r="F590" s="19"/>
    </row>
    <row r="591" spans="2:6" x14ac:dyDescent="0.2">
      <c r="B591" s="19"/>
      <c r="F591" s="19"/>
    </row>
    <row r="592" spans="2:6" x14ac:dyDescent="0.2">
      <c r="B592" s="19"/>
      <c r="F592" s="19"/>
    </row>
    <row r="593" spans="2:6" x14ac:dyDescent="0.2">
      <c r="B593" s="19"/>
      <c r="F593" s="19"/>
    </row>
    <row r="594" spans="2:6" x14ac:dyDescent="0.2">
      <c r="B594" s="19"/>
      <c r="F594" s="19"/>
    </row>
    <row r="595" spans="2:6" x14ac:dyDescent="0.2">
      <c r="B595" s="19"/>
      <c r="F595" s="19"/>
    </row>
    <row r="596" spans="2:6" x14ac:dyDescent="0.2">
      <c r="B596" s="19"/>
      <c r="F596" s="19"/>
    </row>
    <row r="597" spans="2:6" x14ac:dyDescent="0.2">
      <c r="B597" s="19"/>
      <c r="F597" s="19"/>
    </row>
    <row r="598" spans="2:6" x14ac:dyDescent="0.2">
      <c r="B598" s="19"/>
      <c r="F598" s="19"/>
    </row>
    <row r="599" spans="2:6" x14ac:dyDescent="0.2">
      <c r="B599" s="19"/>
      <c r="F599" s="19"/>
    </row>
    <row r="600" spans="2:6" x14ac:dyDescent="0.2">
      <c r="B600" s="19"/>
      <c r="F600" s="19"/>
    </row>
    <row r="601" spans="2:6" x14ac:dyDescent="0.2">
      <c r="B601" s="19"/>
      <c r="F601" s="19"/>
    </row>
    <row r="602" spans="2:6" x14ac:dyDescent="0.2">
      <c r="B602" s="19"/>
      <c r="F602" s="19"/>
    </row>
    <row r="603" spans="2:6" x14ac:dyDescent="0.2">
      <c r="B603" s="19"/>
      <c r="F603" s="19"/>
    </row>
    <row r="604" spans="2:6" x14ac:dyDescent="0.2">
      <c r="B604" s="19"/>
      <c r="F604" s="19"/>
    </row>
    <row r="605" spans="2:6" x14ac:dyDescent="0.2">
      <c r="B605" s="19"/>
      <c r="F605" s="19"/>
    </row>
    <row r="606" spans="2:6" x14ac:dyDescent="0.2">
      <c r="B606" s="19"/>
      <c r="F606" s="19"/>
    </row>
    <row r="607" spans="2:6" x14ac:dyDescent="0.2">
      <c r="B607" s="19"/>
      <c r="F607" s="19"/>
    </row>
    <row r="608" spans="2:6" x14ac:dyDescent="0.2">
      <c r="B608" s="19"/>
      <c r="F608" s="19"/>
    </row>
    <row r="609" spans="2:6" x14ac:dyDescent="0.2">
      <c r="B609" s="19"/>
      <c r="F609" s="19"/>
    </row>
    <row r="610" spans="2:6" x14ac:dyDescent="0.2">
      <c r="B610" s="19"/>
      <c r="F610" s="19"/>
    </row>
    <row r="611" spans="2:6" x14ac:dyDescent="0.2">
      <c r="B611" s="19"/>
      <c r="F611" s="19"/>
    </row>
    <row r="612" spans="2:6" x14ac:dyDescent="0.2">
      <c r="B612" s="19"/>
      <c r="F612" s="19"/>
    </row>
    <row r="613" spans="2:6" x14ac:dyDescent="0.2">
      <c r="B613" s="19"/>
      <c r="F613" s="19"/>
    </row>
    <row r="614" spans="2:6" x14ac:dyDescent="0.2">
      <c r="B614" s="19"/>
      <c r="F614" s="19"/>
    </row>
    <row r="615" spans="2:6" x14ac:dyDescent="0.2">
      <c r="B615" s="19"/>
      <c r="F615" s="19"/>
    </row>
    <row r="616" spans="2:6" x14ac:dyDescent="0.2">
      <c r="B616" s="19"/>
      <c r="F616" s="19"/>
    </row>
    <row r="617" spans="2:6" x14ac:dyDescent="0.2">
      <c r="B617" s="19"/>
      <c r="F617" s="19"/>
    </row>
    <row r="618" spans="2:6" x14ac:dyDescent="0.2">
      <c r="B618" s="19"/>
      <c r="F618" s="19"/>
    </row>
    <row r="619" spans="2:6" x14ac:dyDescent="0.2">
      <c r="B619" s="19"/>
      <c r="F619" s="19"/>
    </row>
    <row r="620" spans="2:6" x14ac:dyDescent="0.2">
      <c r="B620" s="19"/>
      <c r="F620" s="19"/>
    </row>
    <row r="621" spans="2:6" x14ac:dyDescent="0.2">
      <c r="B621" s="19"/>
      <c r="F621" s="19"/>
    </row>
    <row r="622" spans="2:6" x14ac:dyDescent="0.2">
      <c r="B622" s="19"/>
      <c r="F622" s="19"/>
    </row>
    <row r="623" spans="2:6" x14ac:dyDescent="0.2">
      <c r="B623" s="19"/>
      <c r="F623" s="19"/>
    </row>
    <row r="624" spans="2:6" x14ac:dyDescent="0.2">
      <c r="B624" s="19"/>
      <c r="F624" s="19"/>
    </row>
    <row r="625" spans="2:6" x14ac:dyDescent="0.2">
      <c r="B625" s="19"/>
      <c r="F625" s="19"/>
    </row>
    <row r="626" spans="2:6" x14ac:dyDescent="0.2">
      <c r="B626" s="19"/>
      <c r="F626" s="19"/>
    </row>
    <row r="627" spans="2:6" x14ac:dyDescent="0.2">
      <c r="B627" s="19"/>
      <c r="F627" s="19"/>
    </row>
    <row r="628" spans="2:6" x14ac:dyDescent="0.2">
      <c r="B628" s="19"/>
      <c r="F628" s="19"/>
    </row>
    <row r="629" spans="2:6" x14ac:dyDescent="0.2">
      <c r="B629" s="19"/>
      <c r="F629" s="19"/>
    </row>
    <row r="630" spans="2:6" x14ac:dyDescent="0.2">
      <c r="B630" s="19"/>
      <c r="F630" s="19"/>
    </row>
    <row r="631" spans="2:6" x14ac:dyDescent="0.2">
      <c r="B631" s="19"/>
      <c r="F631" s="19"/>
    </row>
    <row r="632" spans="2:6" x14ac:dyDescent="0.2">
      <c r="B632" s="19"/>
      <c r="F632" s="19"/>
    </row>
    <row r="633" spans="2:6" x14ac:dyDescent="0.2">
      <c r="B633" s="19"/>
      <c r="F633" s="19"/>
    </row>
    <row r="634" spans="2:6" x14ac:dyDescent="0.2">
      <c r="B634" s="19"/>
      <c r="F634" s="19"/>
    </row>
    <row r="635" spans="2:6" x14ac:dyDescent="0.2">
      <c r="B635" s="19"/>
      <c r="F635" s="19"/>
    </row>
    <row r="636" spans="2:6" x14ac:dyDescent="0.2">
      <c r="B636" s="19"/>
      <c r="F636" s="19"/>
    </row>
    <row r="637" spans="2:6" x14ac:dyDescent="0.2">
      <c r="B637" s="19"/>
      <c r="F637" s="19"/>
    </row>
    <row r="638" spans="2:6" x14ac:dyDescent="0.2">
      <c r="B638" s="19"/>
      <c r="F638" s="19"/>
    </row>
    <row r="639" spans="2:6" x14ac:dyDescent="0.2">
      <c r="B639" s="19"/>
      <c r="F639" s="19"/>
    </row>
    <row r="640" spans="2:6" x14ac:dyDescent="0.2">
      <c r="B640" s="19"/>
      <c r="F640" s="19"/>
    </row>
    <row r="641" spans="2:6" x14ac:dyDescent="0.2">
      <c r="B641" s="19"/>
      <c r="F641" s="19"/>
    </row>
    <row r="642" spans="2:6" x14ac:dyDescent="0.2">
      <c r="B642" s="19"/>
      <c r="F642" s="19"/>
    </row>
    <row r="643" spans="2:6" x14ac:dyDescent="0.2">
      <c r="B643" s="19"/>
      <c r="F643" s="19"/>
    </row>
    <row r="644" spans="2:6" x14ac:dyDescent="0.2">
      <c r="B644" s="19"/>
      <c r="F644" s="19"/>
    </row>
    <row r="645" spans="2:6" x14ac:dyDescent="0.2">
      <c r="B645" s="19"/>
      <c r="F645" s="19"/>
    </row>
    <row r="646" spans="2:6" x14ac:dyDescent="0.2">
      <c r="B646" s="19"/>
      <c r="F646" s="19"/>
    </row>
    <row r="647" spans="2:6" x14ac:dyDescent="0.2">
      <c r="B647" s="19"/>
      <c r="F647" s="19"/>
    </row>
    <row r="648" spans="2:6" x14ac:dyDescent="0.2">
      <c r="B648" s="19"/>
      <c r="F648" s="19"/>
    </row>
    <row r="649" spans="2:6" x14ac:dyDescent="0.2">
      <c r="B649" s="19"/>
      <c r="F649" s="19"/>
    </row>
    <row r="650" spans="2:6" x14ac:dyDescent="0.2">
      <c r="B650" s="19"/>
      <c r="F650" s="19"/>
    </row>
    <row r="651" spans="2:6" x14ac:dyDescent="0.2">
      <c r="B651" s="19"/>
      <c r="F651" s="19"/>
    </row>
    <row r="652" spans="2:6" x14ac:dyDescent="0.2">
      <c r="B652" s="19"/>
      <c r="F652" s="19"/>
    </row>
    <row r="653" spans="2:6" x14ac:dyDescent="0.2">
      <c r="B653" s="19"/>
      <c r="F653" s="19"/>
    </row>
    <row r="654" spans="2:6" x14ac:dyDescent="0.2">
      <c r="B654" s="19"/>
      <c r="F654" s="19"/>
    </row>
    <row r="655" spans="2:6" x14ac:dyDescent="0.2">
      <c r="B655" s="19"/>
      <c r="F655" s="19"/>
    </row>
    <row r="656" spans="2:6" x14ac:dyDescent="0.2">
      <c r="B656" s="19"/>
      <c r="F656" s="19"/>
    </row>
    <row r="657" spans="2:6" x14ac:dyDescent="0.2">
      <c r="B657" s="19"/>
      <c r="F657" s="19"/>
    </row>
    <row r="658" spans="2:6" x14ac:dyDescent="0.2">
      <c r="B658" s="19"/>
      <c r="F658" s="19"/>
    </row>
    <row r="659" spans="2:6" x14ac:dyDescent="0.2">
      <c r="B659" s="19"/>
      <c r="F659" s="19"/>
    </row>
    <row r="660" spans="2:6" x14ac:dyDescent="0.2">
      <c r="B660" s="19"/>
      <c r="F660" s="19"/>
    </row>
    <row r="661" spans="2:6" x14ac:dyDescent="0.2">
      <c r="B661" s="19"/>
      <c r="F661" s="19"/>
    </row>
    <row r="662" spans="2:6" x14ac:dyDescent="0.2">
      <c r="B662" s="19"/>
      <c r="F662" s="19"/>
    </row>
    <row r="663" spans="2:6" x14ac:dyDescent="0.2">
      <c r="B663" s="19"/>
      <c r="F663" s="19"/>
    </row>
    <row r="664" spans="2:6" x14ac:dyDescent="0.2">
      <c r="B664" s="19"/>
      <c r="F664" s="19"/>
    </row>
    <row r="665" spans="2:6" x14ac:dyDescent="0.2">
      <c r="B665" s="19"/>
      <c r="F665" s="19"/>
    </row>
    <row r="666" spans="2:6" x14ac:dyDescent="0.2">
      <c r="B666" s="19"/>
      <c r="F666" s="19"/>
    </row>
    <row r="667" spans="2:6" x14ac:dyDescent="0.2">
      <c r="B667" s="19"/>
      <c r="F667" s="19"/>
    </row>
    <row r="668" spans="2:6" x14ac:dyDescent="0.2">
      <c r="B668" s="19"/>
      <c r="F668" s="19"/>
    </row>
    <row r="669" spans="2:6" x14ac:dyDescent="0.2">
      <c r="B669" s="19"/>
      <c r="F669" s="19"/>
    </row>
    <row r="670" spans="2:6" x14ac:dyDescent="0.2">
      <c r="B670" s="19"/>
      <c r="F670" s="19"/>
    </row>
    <row r="671" spans="2:6" x14ac:dyDescent="0.2">
      <c r="B671" s="19"/>
      <c r="F671" s="19"/>
    </row>
    <row r="672" spans="2:6" x14ac:dyDescent="0.2">
      <c r="B672" s="19"/>
      <c r="F672" s="19"/>
    </row>
    <row r="673" spans="2:6" x14ac:dyDescent="0.2">
      <c r="B673" s="19"/>
      <c r="F673" s="19"/>
    </row>
    <row r="674" spans="2:6" x14ac:dyDescent="0.2">
      <c r="B674" s="19"/>
      <c r="F674" s="19"/>
    </row>
    <row r="675" spans="2:6" x14ac:dyDescent="0.2">
      <c r="B675" s="19"/>
      <c r="F675" s="19"/>
    </row>
    <row r="676" spans="2:6" x14ac:dyDescent="0.2">
      <c r="B676" s="19"/>
      <c r="F676" s="19"/>
    </row>
    <row r="677" spans="2:6" x14ac:dyDescent="0.2">
      <c r="B677" s="19"/>
      <c r="F677" s="19"/>
    </row>
    <row r="678" spans="2:6" x14ac:dyDescent="0.2">
      <c r="B678" s="19"/>
      <c r="F678" s="19"/>
    </row>
    <row r="679" spans="2:6" x14ac:dyDescent="0.2">
      <c r="B679" s="19"/>
      <c r="F679" s="19"/>
    </row>
    <row r="680" spans="2:6" x14ac:dyDescent="0.2">
      <c r="B680" s="19"/>
      <c r="F680" s="19"/>
    </row>
    <row r="681" spans="2:6" x14ac:dyDescent="0.2">
      <c r="B681" s="19"/>
      <c r="F681" s="19"/>
    </row>
    <row r="682" spans="2:6" x14ac:dyDescent="0.2">
      <c r="B682" s="19"/>
      <c r="F682" s="19"/>
    </row>
    <row r="683" spans="2:6" x14ac:dyDescent="0.2">
      <c r="B683" s="19"/>
      <c r="F683" s="19"/>
    </row>
    <row r="684" spans="2:6" x14ac:dyDescent="0.2">
      <c r="B684" s="19"/>
      <c r="F684" s="19"/>
    </row>
    <row r="685" spans="2:6" x14ac:dyDescent="0.2">
      <c r="B685" s="19"/>
      <c r="F685" s="19"/>
    </row>
    <row r="686" spans="2:6" x14ac:dyDescent="0.2">
      <c r="B686" s="19"/>
      <c r="F686" s="19"/>
    </row>
    <row r="687" spans="2:6" x14ac:dyDescent="0.2">
      <c r="B687" s="19"/>
      <c r="F687" s="19"/>
    </row>
    <row r="688" spans="2:6" x14ac:dyDescent="0.2">
      <c r="B688" s="19"/>
      <c r="F688" s="19"/>
    </row>
    <row r="689" spans="2:6" x14ac:dyDescent="0.2">
      <c r="B689" s="19"/>
      <c r="F689" s="19"/>
    </row>
    <row r="690" spans="2:6" x14ac:dyDescent="0.2">
      <c r="B690" s="19"/>
      <c r="F690" s="19"/>
    </row>
    <row r="691" spans="2:6" x14ac:dyDescent="0.2">
      <c r="B691" s="19"/>
      <c r="F691" s="19"/>
    </row>
    <row r="692" spans="2:6" x14ac:dyDescent="0.2">
      <c r="B692" s="19"/>
      <c r="F692" s="19"/>
    </row>
    <row r="693" spans="2:6" x14ac:dyDescent="0.2">
      <c r="B693" s="19"/>
      <c r="F693" s="19"/>
    </row>
    <row r="694" spans="2:6" x14ac:dyDescent="0.2">
      <c r="B694" s="19"/>
      <c r="F694" s="19"/>
    </row>
    <row r="695" spans="2:6" x14ac:dyDescent="0.2">
      <c r="B695" s="19"/>
      <c r="F695" s="19"/>
    </row>
    <row r="696" spans="2:6" x14ac:dyDescent="0.2">
      <c r="B696" s="19"/>
      <c r="F696" s="19"/>
    </row>
    <row r="697" spans="2:6" x14ac:dyDescent="0.2">
      <c r="B697" s="19"/>
      <c r="F697" s="19"/>
    </row>
    <row r="698" spans="2:6" x14ac:dyDescent="0.2">
      <c r="B698" s="19"/>
      <c r="F698" s="19"/>
    </row>
    <row r="699" spans="2:6" x14ac:dyDescent="0.2">
      <c r="B699" s="19"/>
      <c r="F699" s="19"/>
    </row>
    <row r="700" spans="2:6" x14ac:dyDescent="0.2">
      <c r="B700" s="19"/>
      <c r="F700" s="19"/>
    </row>
    <row r="701" spans="2:6" x14ac:dyDescent="0.2">
      <c r="B701" s="19"/>
      <c r="F701" s="19"/>
    </row>
    <row r="702" spans="2:6" x14ac:dyDescent="0.2">
      <c r="B702" s="19"/>
      <c r="F702" s="19"/>
    </row>
    <row r="703" spans="2:6" x14ac:dyDescent="0.2">
      <c r="B703" s="19"/>
      <c r="F703" s="19"/>
    </row>
    <row r="704" spans="2:6" x14ac:dyDescent="0.2">
      <c r="B704" s="19"/>
      <c r="F704" s="19"/>
    </row>
    <row r="705" spans="2:6" x14ac:dyDescent="0.2">
      <c r="B705" s="19"/>
      <c r="F705" s="19"/>
    </row>
    <row r="706" spans="2:6" x14ac:dyDescent="0.2">
      <c r="B706" s="19"/>
      <c r="F706" s="19"/>
    </row>
    <row r="707" spans="2:6" x14ac:dyDescent="0.2">
      <c r="B707" s="19"/>
      <c r="F707" s="19"/>
    </row>
    <row r="708" spans="2:6" x14ac:dyDescent="0.2">
      <c r="B708" s="19"/>
      <c r="F708" s="19"/>
    </row>
    <row r="709" spans="2:6" x14ac:dyDescent="0.2">
      <c r="B709" s="19"/>
      <c r="F709" s="19"/>
    </row>
    <row r="710" spans="2:6" x14ac:dyDescent="0.2">
      <c r="B710" s="19"/>
      <c r="F710" s="19"/>
    </row>
    <row r="711" spans="2:6" x14ac:dyDescent="0.2">
      <c r="B711" s="19"/>
      <c r="F711" s="19"/>
    </row>
    <row r="712" spans="2:6" x14ac:dyDescent="0.2">
      <c r="B712" s="19"/>
      <c r="F712" s="19"/>
    </row>
    <row r="713" spans="2:6" x14ac:dyDescent="0.2">
      <c r="B713" s="19"/>
      <c r="F713" s="19"/>
    </row>
    <row r="714" spans="2:6" x14ac:dyDescent="0.2">
      <c r="B714" s="19"/>
      <c r="F714" s="19"/>
    </row>
    <row r="715" spans="2:6" x14ac:dyDescent="0.2">
      <c r="B715" s="19"/>
      <c r="F715" s="19"/>
    </row>
    <row r="716" spans="2:6" x14ac:dyDescent="0.2">
      <c r="B716" s="19"/>
      <c r="F716" s="19"/>
    </row>
    <row r="717" spans="2:6" x14ac:dyDescent="0.2">
      <c r="B717" s="19"/>
      <c r="F717" s="19"/>
    </row>
    <row r="718" spans="2:6" x14ac:dyDescent="0.2">
      <c r="B718" s="19"/>
      <c r="F718" s="19"/>
    </row>
    <row r="719" spans="2:6" x14ac:dyDescent="0.2">
      <c r="B719" s="19"/>
      <c r="F719" s="19"/>
    </row>
    <row r="720" spans="2:6" x14ac:dyDescent="0.2">
      <c r="B720" s="19"/>
      <c r="F720" s="19"/>
    </row>
    <row r="721" spans="2:6" x14ac:dyDescent="0.2">
      <c r="B721" s="19"/>
      <c r="F721" s="19"/>
    </row>
    <row r="722" spans="2:6" x14ac:dyDescent="0.2">
      <c r="B722" s="19"/>
      <c r="F722" s="19"/>
    </row>
    <row r="723" spans="2:6" x14ac:dyDescent="0.2">
      <c r="B723" s="19"/>
      <c r="F723" s="19"/>
    </row>
    <row r="724" spans="2:6" x14ac:dyDescent="0.2">
      <c r="B724" s="19"/>
      <c r="F724" s="19"/>
    </row>
    <row r="725" spans="2:6" x14ac:dyDescent="0.2">
      <c r="B725" s="19"/>
      <c r="F725" s="19"/>
    </row>
    <row r="726" spans="2:6" x14ac:dyDescent="0.2">
      <c r="B726" s="19"/>
      <c r="F726" s="19"/>
    </row>
    <row r="727" spans="2:6" x14ac:dyDescent="0.2">
      <c r="B727" s="19"/>
      <c r="F727" s="19"/>
    </row>
    <row r="728" spans="2:6" x14ac:dyDescent="0.2">
      <c r="B728" s="19"/>
      <c r="F728" s="19"/>
    </row>
    <row r="729" spans="2:6" x14ac:dyDescent="0.2">
      <c r="B729" s="19"/>
      <c r="F729" s="19"/>
    </row>
    <row r="730" spans="2:6" x14ac:dyDescent="0.2">
      <c r="B730" s="19"/>
      <c r="F730" s="19"/>
    </row>
    <row r="731" spans="2:6" x14ac:dyDescent="0.2">
      <c r="B731" s="19"/>
      <c r="F731" s="19"/>
    </row>
    <row r="732" spans="2:6" x14ac:dyDescent="0.2">
      <c r="B732" s="19"/>
      <c r="F732" s="19"/>
    </row>
    <row r="733" spans="2:6" x14ac:dyDescent="0.2">
      <c r="B733" s="19"/>
      <c r="F733" s="19"/>
    </row>
    <row r="734" spans="2:6" x14ac:dyDescent="0.2">
      <c r="B734" s="19"/>
      <c r="F734" s="19"/>
    </row>
    <row r="735" spans="2:6" x14ac:dyDescent="0.2">
      <c r="B735" s="19"/>
      <c r="F735" s="19"/>
    </row>
    <row r="736" spans="2:6" x14ac:dyDescent="0.2">
      <c r="B736" s="19"/>
      <c r="F736" s="19"/>
    </row>
    <row r="737" spans="2:6" x14ac:dyDescent="0.2">
      <c r="B737" s="19"/>
      <c r="F737" s="19"/>
    </row>
    <row r="738" spans="2:6" x14ac:dyDescent="0.2">
      <c r="B738" s="19"/>
      <c r="F738" s="19"/>
    </row>
    <row r="739" spans="2:6" x14ac:dyDescent="0.2">
      <c r="B739" s="19"/>
      <c r="F739" s="19"/>
    </row>
    <row r="740" spans="2:6" x14ac:dyDescent="0.2">
      <c r="B740" s="19"/>
      <c r="F740" s="19"/>
    </row>
    <row r="741" spans="2:6" x14ac:dyDescent="0.2">
      <c r="B741" s="19"/>
      <c r="F741" s="19"/>
    </row>
    <row r="742" spans="2:6" x14ac:dyDescent="0.2">
      <c r="B742" s="19"/>
      <c r="F742" s="19"/>
    </row>
    <row r="743" spans="2:6" x14ac:dyDescent="0.2">
      <c r="B743" s="19"/>
      <c r="F743" s="19"/>
    </row>
    <row r="744" spans="2:6" x14ac:dyDescent="0.2">
      <c r="B744" s="19"/>
      <c r="F744" s="19"/>
    </row>
    <row r="745" spans="2:6" x14ac:dyDescent="0.2">
      <c r="B745" s="19"/>
      <c r="F745" s="19"/>
    </row>
    <row r="746" spans="2:6" x14ac:dyDescent="0.2">
      <c r="B746" s="19"/>
      <c r="F746" s="19"/>
    </row>
    <row r="747" spans="2:6" x14ac:dyDescent="0.2">
      <c r="B747" s="19"/>
      <c r="F747" s="19"/>
    </row>
    <row r="748" spans="2:6" x14ac:dyDescent="0.2">
      <c r="B748" s="19"/>
      <c r="F748" s="19"/>
    </row>
    <row r="749" spans="2:6" x14ac:dyDescent="0.2">
      <c r="B749" s="19"/>
      <c r="F749" s="19"/>
    </row>
    <row r="750" spans="2:6" x14ac:dyDescent="0.2">
      <c r="B750" s="19"/>
      <c r="F750" s="19"/>
    </row>
    <row r="751" spans="2:6" x14ac:dyDescent="0.2">
      <c r="B751" s="19"/>
      <c r="F751" s="19"/>
    </row>
    <row r="752" spans="2:6" x14ac:dyDescent="0.2">
      <c r="B752" s="19"/>
      <c r="F752" s="19"/>
    </row>
    <row r="753" spans="2:6" x14ac:dyDescent="0.2">
      <c r="B753" s="19"/>
      <c r="F753" s="19"/>
    </row>
    <row r="754" spans="2:6" x14ac:dyDescent="0.2">
      <c r="B754" s="19"/>
      <c r="F754" s="19"/>
    </row>
    <row r="755" spans="2:6" x14ac:dyDescent="0.2">
      <c r="B755" s="19"/>
      <c r="F755" s="19"/>
    </row>
    <row r="756" spans="2:6" x14ac:dyDescent="0.2">
      <c r="B756" s="19"/>
      <c r="F756" s="19"/>
    </row>
    <row r="757" spans="2:6" x14ac:dyDescent="0.2">
      <c r="B757" s="19"/>
      <c r="F757" s="19"/>
    </row>
    <row r="758" spans="2:6" x14ac:dyDescent="0.2">
      <c r="B758" s="19"/>
      <c r="F758" s="19"/>
    </row>
    <row r="759" spans="2:6" x14ac:dyDescent="0.2">
      <c r="B759" s="19"/>
      <c r="F759" s="19"/>
    </row>
    <row r="760" spans="2:6" x14ac:dyDescent="0.2">
      <c r="B760" s="19"/>
      <c r="F760" s="19"/>
    </row>
    <row r="761" spans="2:6" x14ac:dyDescent="0.2">
      <c r="B761" s="19"/>
      <c r="F761" s="19"/>
    </row>
    <row r="762" spans="2:6" x14ac:dyDescent="0.2">
      <c r="B762" s="19"/>
      <c r="F762" s="19"/>
    </row>
    <row r="763" spans="2:6" x14ac:dyDescent="0.2">
      <c r="B763" s="19"/>
      <c r="F763" s="19"/>
    </row>
    <row r="764" spans="2:6" x14ac:dyDescent="0.2">
      <c r="B764" s="19"/>
      <c r="F764" s="19"/>
    </row>
    <row r="765" spans="2:6" x14ac:dyDescent="0.2">
      <c r="B765" s="19"/>
      <c r="F765" s="19"/>
    </row>
    <row r="766" spans="2:6" x14ac:dyDescent="0.2">
      <c r="B766" s="19"/>
      <c r="F766" s="19"/>
    </row>
    <row r="767" spans="2:6" x14ac:dyDescent="0.2">
      <c r="B767" s="19"/>
      <c r="F767" s="19"/>
    </row>
    <row r="768" spans="2:6" x14ac:dyDescent="0.2">
      <c r="B768" s="19"/>
      <c r="F768" s="19"/>
    </row>
    <row r="769" spans="2:6" x14ac:dyDescent="0.2">
      <c r="B769" s="19"/>
      <c r="F769" s="19"/>
    </row>
    <row r="770" spans="2:6" x14ac:dyDescent="0.2">
      <c r="B770" s="19"/>
      <c r="F770" s="19"/>
    </row>
    <row r="771" spans="2:6" x14ac:dyDescent="0.2">
      <c r="B771" s="19"/>
      <c r="F771" s="19"/>
    </row>
    <row r="772" spans="2:6" x14ac:dyDescent="0.2">
      <c r="B772" s="19"/>
      <c r="F772" s="19"/>
    </row>
    <row r="773" spans="2:6" x14ac:dyDescent="0.2">
      <c r="B773" s="19"/>
      <c r="F773" s="19"/>
    </row>
    <row r="774" spans="2:6" x14ac:dyDescent="0.2">
      <c r="B774" s="19"/>
      <c r="F774" s="19"/>
    </row>
    <row r="775" spans="2:6" x14ac:dyDescent="0.2">
      <c r="B775" s="19"/>
      <c r="F775" s="19"/>
    </row>
    <row r="776" spans="2:6" x14ac:dyDescent="0.2">
      <c r="B776" s="19"/>
      <c r="F776" s="19"/>
    </row>
    <row r="777" spans="2:6" x14ac:dyDescent="0.2">
      <c r="B777" s="19"/>
      <c r="F777" s="19"/>
    </row>
    <row r="778" spans="2:6" x14ac:dyDescent="0.2">
      <c r="B778" s="19"/>
      <c r="F778" s="19"/>
    </row>
    <row r="779" spans="2:6" x14ac:dyDescent="0.2">
      <c r="B779" s="19"/>
      <c r="F779" s="19"/>
    </row>
    <row r="780" spans="2:6" x14ac:dyDescent="0.2">
      <c r="B780" s="19"/>
      <c r="F780" s="19"/>
    </row>
    <row r="781" spans="2:6" x14ac:dyDescent="0.2">
      <c r="B781" s="19"/>
      <c r="F781" s="19"/>
    </row>
    <row r="782" spans="2:6" x14ac:dyDescent="0.2">
      <c r="B782" s="19"/>
      <c r="F782" s="19"/>
    </row>
    <row r="783" spans="2:6" x14ac:dyDescent="0.2">
      <c r="B783" s="19"/>
      <c r="F783" s="19"/>
    </row>
    <row r="784" spans="2:6" x14ac:dyDescent="0.2">
      <c r="B784" s="19"/>
      <c r="F784" s="19"/>
    </row>
    <row r="785" spans="2:6" x14ac:dyDescent="0.2">
      <c r="B785" s="19"/>
      <c r="F785" s="19"/>
    </row>
    <row r="786" spans="2:6" x14ac:dyDescent="0.2">
      <c r="B786" s="19"/>
      <c r="F786" s="19"/>
    </row>
    <row r="787" spans="2:6" x14ac:dyDescent="0.2">
      <c r="B787" s="19"/>
      <c r="F787" s="19"/>
    </row>
    <row r="788" spans="2:6" x14ac:dyDescent="0.2">
      <c r="B788" s="19"/>
      <c r="F788" s="19"/>
    </row>
    <row r="789" spans="2:6" x14ac:dyDescent="0.2">
      <c r="B789" s="19"/>
      <c r="F789" s="19"/>
    </row>
    <row r="790" spans="2:6" x14ac:dyDescent="0.2">
      <c r="B790" s="19"/>
      <c r="F790" s="19"/>
    </row>
    <row r="791" spans="2:6" x14ac:dyDescent="0.2">
      <c r="B791" s="19"/>
      <c r="F791" s="19"/>
    </row>
    <row r="792" spans="2:6" x14ac:dyDescent="0.2">
      <c r="B792" s="19"/>
      <c r="F792" s="19"/>
    </row>
    <row r="793" spans="2:6" x14ac:dyDescent="0.2">
      <c r="B793" s="19"/>
      <c r="F793" s="19"/>
    </row>
    <row r="794" spans="2:6" x14ac:dyDescent="0.2">
      <c r="B794" s="19"/>
      <c r="F794" s="19"/>
    </row>
    <row r="795" spans="2:6" x14ac:dyDescent="0.2">
      <c r="B795" s="19"/>
      <c r="F795" s="19"/>
    </row>
    <row r="796" spans="2:6" x14ac:dyDescent="0.2">
      <c r="B796" s="19"/>
      <c r="F796" s="19"/>
    </row>
    <row r="797" spans="2:6" x14ac:dyDescent="0.2">
      <c r="B797" s="19"/>
      <c r="F797" s="19"/>
    </row>
    <row r="798" spans="2:6" x14ac:dyDescent="0.2">
      <c r="B798" s="19"/>
      <c r="F798" s="19"/>
    </row>
    <row r="799" spans="2:6" x14ac:dyDescent="0.2">
      <c r="B799" s="19"/>
      <c r="F799" s="19"/>
    </row>
    <row r="800" spans="2:6" x14ac:dyDescent="0.2">
      <c r="B800" s="19"/>
      <c r="F800" s="19"/>
    </row>
    <row r="801" spans="2:6" x14ac:dyDescent="0.2">
      <c r="B801" s="19"/>
      <c r="F801" s="19"/>
    </row>
    <row r="802" spans="2:6" x14ac:dyDescent="0.2">
      <c r="B802" s="19"/>
      <c r="F802" s="19"/>
    </row>
    <row r="803" spans="2:6" x14ac:dyDescent="0.2">
      <c r="B803" s="19"/>
      <c r="F803" s="19"/>
    </row>
    <row r="804" spans="2:6" x14ac:dyDescent="0.2">
      <c r="B804" s="19"/>
      <c r="F804" s="19"/>
    </row>
    <row r="805" spans="2:6" x14ac:dyDescent="0.2">
      <c r="B805" s="19"/>
      <c r="F805" s="19"/>
    </row>
    <row r="806" spans="2:6" x14ac:dyDescent="0.2">
      <c r="B806" s="19"/>
      <c r="F806" s="19"/>
    </row>
    <row r="807" spans="2:6" x14ac:dyDescent="0.2">
      <c r="B807" s="19"/>
      <c r="F807" s="19"/>
    </row>
    <row r="808" spans="2:6" x14ac:dyDescent="0.2">
      <c r="B808" s="19"/>
      <c r="F808" s="19"/>
    </row>
    <row r="809" spans="2:6" x14ac:dyDescent="0.2">
      <c r="B809" s="19"/>
      <c r="F809" s="19"/>
    </row>
    <row r="810" spans="2:6" x14ac:dyDescent="0.2">
      <c r="B810" s="19"/>
      <c r="F810" s="19"/>
    </row>
    <row r="811" spans="2:6" x14ac:dyDescent="0.2">
      <c r="B811" s="19"/>
      <c r="F811" s="19"/>
    </row>
    <row r="812" spans="2:6" x14ac:dyDescent="0.2">
      <c r="B812" s="19"/>
      <c r="F812" s="19"/>
    </row>
    <row r="813" spans="2:6" x14ac:dyDescent="0.2">
      <c r="B813" s="19"/>
      <c r="F813" s="19"/>
    </row>
    <row r="814" spans="2:6" x14ac:dyDescent="0.2">
      <c r="B814" s="19"/>
      <c r="F814" s="19"/>
    </row>
    <row r="815" spans="2:6" x14ac:dyDescent="0.2">
      <c r="B815" s="19"/>
      <c r="F815" s="19"/>
    </row>
    <row r="816" spans="2:6" x14ac:dyDescent="0.2">
      <c r="B816" s="19"/>
      <c r="F816" s="19"/>
    </row>
    <row r="817" spans="2:6" x14ac:dyDescent="0.2">
      <c r="B817" s="19"/>
      <c r="F817" s="19"/>
    </row>
    <row r="818" spans="2:6" x14ac:dyDescent="0.2">
      <c r="B818" s="19"/>
      <c r="F818" s="19"/>
    </row>
    <row r="819" spans="2:6" x14ac:dyDescent="0.2">
      <c r="B819" s="19"/>
      <c r="F819" s="19"/>
    </row>
    <row r="820" spans="2:6" x14ac:dyDescent="0.2">
      <c r="B820" s="19"/>
      <c r="F820" s="19"/>
    </row>
    <row r="821" spans="2:6" x14ac:dyDescent="0.2">
      <c r="B821" s="19"/>
      <c r="F821" s="19"/>
    </row>
    <row r="822" spans="2:6" x14ac:dyDescent="0.2">
      <c r="B822" s="19"/>
      <c r="F822" s="19"/>
    </row>
    <row r="823" spans="2:6" x14ac:dyDescent="0.2">
      <c r="B823" s="19"/>
      <c r="F823" s="19"/>
    </row>
    <row r="824" spans="2:6" x14ac:dyDescent="0.2">
      <c r="B824" s="19"/>
      <c r="F824" s="19"/>
    </row>
    <row r="825" spans="2:6" x14ac:dyDescent="0.2">
      <c r="B825" s="19"/>
      <c r="F825" s="19"/>
    </row>
    <row r="826" spans="2:6" x14ac:dyDescent="0.2">
      <c r="B826" s="19"/>
      <c r="F826" s="19"/>
    </row>
    <row r="827" spans="2:6" x14ac:dyDescent="0.2">
      <c r="B827" s="19"/>
      <c r="F827" s="19"/>
    </row>
    <row r="828" spans="2:6" x14ac:dyDescent="0.2">
      <c r="B828" s="19"/>
      <c r="F828" s="19"/>
    </row>
    <row r="829" spans="2:6" x14ac:dyDescent="0.2">
      <c r="B829" s="19"/>
      <c r="F829" s="19"/>
    </row>
    <row r="830" spans="2:6" x14ac:dyDescent="0.2">
      <c r="B830" s="19"/>
      <c r="F830" s="19"/>
    </row>
    <row r="831" spans="2:6" x14ac:dyDescent="0.2">
      <c r="B831" s="19"/>
      <c r="F831" s="19"/>
    </row>
    <row r="832" spans="2:6" x14ac:dyDescent="0.2">
      <c r="B832" s="19"/>
      <c r="F832" s="19"/>
    </row>
    <row r="833" spans="2:6" x14ac:dyDescent="0.2">
      <c r="B833" s="19"/>
      <c r="F833" s="19"/>
    </row>
    <row r="834" spans="2:6" x14ac:dyDescent="0.2">
      <c r="B834" s="19"/>
      <c r="F834" s="19"/>
    </row>
    <row r="835" spans="2:6" x14ac:dyDescent="0.2">
      <c r="B835" s="19"/>
      <c r="F835" s="19"/>
    </row>
    <row r="836" spans="2:6" x14ac:dyDescent="0.2">
      <c r="B836" s="19"/>
      <c r="F836" s="19"/>
    </row>
    <row r="837" spans="2:6" x14ac:dyDescent="0.2">
      <c r="B837" s="19"/>
      <c r="F837" s="19"/>
    </row>
    <row r="838" spans="2:6" x14ac:dyDescent="0.2">
      <c r="B838" s="19"/>
      <c r="F838" s="19"/>
    </row>
    <row r="839" spans="2:6" x14ac:dyDescent="0.2">
      <c r="B839" s="19"/>
      <c r="F839" s="19"/>
    </row>
    <row r="840" spans="2:6" x14ac:dyDescent="0.2">
      <c r="B840" s="19"/>
      <c r="F840" s="19"/>
    </row>
    <row r="841" spans="2:6" x14ac:dyDescent="0.2">
      <c r="B841" s="19"/>
      <c r="F841" s="19"/>
    </row>
    <row r="842" spans="2:6" x14ac:dyDescent="0.2">
      <c r="B842" s="19"/>
      <c r="F842" s="19"/>
    </row>
    <row r="843" spans="2:6" x14ac:dyDescent="0.2">
      <c r="B843" s="19"/>
      <c r="F843" s="19"/>
    </row>
    <row r="844" spans="2:6" x14ac:dyDescent="0.2">
      <c r="B844" s="19"/>
      <c r="F844" s="19"/>
    </row>
    <row r="845" spans="2:6" x14ac:dyDescent="0.2">
      <c r="B845" s="19"/>
      <c r="F845" s="19"/>
    </row>
    <row r="846" spans="2:6" x14ac:dyDescent="0.2">
      <c r="B846" s="19"/>
      <c r="F846" s="19"/>
    </row>
    <row r="847" spans="2:6" x14ac:dyDescent="0.2">
      <c r="B847" s="19"/>
      <c r="F847" s="19"/>
    </row>
    <row r="848" spans="2:6" x14ac:dyDescent="0.2">
      <c r="B848" s="19"/>
      <c r="F848" s="19"/>
    </row>
    <row r="849" spans="2:6" x14ac:dyDescent="0.2">
      <c r="B849" s="19"/>
      <c r="F849" s="19"/>
    </row>
    <row r="850" spans="2:6" x14ac:dyDescent="0.2">
      <c r="B850" s="19"/>
      <c r="F850" s="19"/>
    </row>
    <row r="851" spans="2:6" x14ac:dyDescent="0.2">
      <c r="B851" s="19"/>
      <c r="F851" s="19"/>
    </row>
    <row r="852" spans="2:6" x14ac:dyDescent="0.2">
      <c r="B852" s="19"/>
      <c r="F852" s="19"/>
    </row>
    <row r="853" spans="2:6" x14ac:dyDescent="0.2">
      <c r="B853" s="19"/>
      <c r="F853" s="19"/>
    </row>
    <row r="854" spans="2:6" x14ac:dyDescent="0.2">
      <c r="B854" s="19"/>
      <c r="F854" s="19"/>
    </row>
    <row r="855" spans="2:6" x14ac:dyDescent="0.2">
      <c r="B855" s="19"/>
      <c r="F855" s="19"/>
    </row>
    <row r="856" spans="2:6" x14ac:dyDescent="0.2">
      <c r="B856" s="19"/>
      <c r="F856" s="19"/>
    </row>
    <row r="857" spans="2:6" x14ac:dyDescent="0.2">
      <c r="B857" s="19"/>
      <c r="F857" s="19"/>
    </row>
    <row r="858" spans="2:6" x14ac:dyDescent="0.2">
      <c r="B858" s="19"/>
      <c r="F858" s="19"/>
    </row>
    <row r="859" spans="2:6" x14ac:dyDescent="0.2">
      <c r="B859" s="19"/>
      <c r="F859" s="19"/>
    </row>
    <row r="860" spans="2:6" x14ac:dyDescent="0.2">
      <c r="B860" s="19"/>
      <c r="F860" s="19"/>
    </row>
    <row r="861" spans="2:6" x14ac:dyDescent="0.2">
      <c r="B861" s="19"/>
      <c r="F861" s="19"/>
    </row>
    <row r="862" spans="2:6" x14ac:dyDescent="0.2">
      <c r="B862" s="19"/>
      <c r="F862" s="19"/>
    </row>
    <row r="863" spans="2:6" x14ac:dyDescent="0.2">
      <c r="B863" s="19"/>
      <c r="F863" s="19"/>
    </row>
    <row r="864" spans="2:6" x14ac:dyDescent="0.2">
      <c r="B864" s="19"/>
      <c r="F864" s="19"/>
    </row>
    <row r="865" spans="2:6" x14ac:dyDescent="0.2">
      <c r="B865" s="19"/>
      <c r="F865" s="19"/>
    </row>
    <row r="866" spans="2:6" x14ac:dyDescent="0.2">
      <c r="B866" s="19"/>
      <c r="F866" s="19"/>
    </row>
    <row r="867" spans="2:6" x14ac:dyDescent="0.2">
      <c r="B867" s="19"/>
      <c r="F867" s="19"/>
    </row>
    <row r="868" spans="2:6" x14ac:dyDescent="0.2">
      <c r="B868" s="19"/>
      <c r="F868" s="19"/>
    </row>
    <row r="869" spans="2:6" x14ac:dyDescent="0.2">
      <c r="B869" s="19"/>
      <c r="F869" s="19"/>
    </row>
    <row r="870" spans="2:6" x14ac:dyDescent="0.2">
      <c r="B870" s="19"/>
      <c r="F870" s="19"/>
    </row>
    <row r="871" spans="2:6" x14ac:dyDescent="0.2">
      <c r="B871" s="19"/>
      <c r="F871" s="19"/>
    </row>
    <row r="872" spans="2:6" x14ac:dyDescent="0.2">
      <c r="B872" s="19"/>
      <c r="F872" s="19"/>
    </row>
    <row r="873" spans="2:6" x14ac:dyDescent="0.2">
      <c r="B873" s="19"/>
      <c r="F873" s="19"/>
    </row>
    <row r="874" spans="2:6" x14ac:dyDescent="0.2">
      <c r="B874" s="19"/>
      <c r="F874" s="19"/>
    </row>
    <row r="875" spans="2:6" x14ac:dyDescent="0.2">
      <c r="B875" s="19"/>
      <c r="F875" s="19"/>
    </row>
    <row r="876" spans="2:6" x14ac:dyDescent="0.2">
      <c r="B876" s="19"/>
      <c r="F876" s="19"/>
    </row>
    <row r="877" spans="2:6" x14ac:dyDescent="0.2">
      <c r="B877" s="19"/>
      <c r="F877" s="19"/>
    </row>
    <row r="878" spans="2:6" x14ac:dyDescent="0.2">
      <c r="B878" s="19"/>
      <c r="F878" s="19"/>
    </row>
    <row r="879" spans="2:6" x14ac:dyDescent="0.2">
      <c r="B879" s="19"/>
      <c r="F879" s="19"/>
    </row>
    <row r="880" spans="2:6" x14ac:dyDescent="0.2">
      <c r="B880" s="19"/>
      <c r="F880" s="19"/>
    </row>
    <row r="881" spans="2:6" x14ac:dyDescent="0.2">
      <c r="B881" s="19"/>
      <c r="F881" s="19"/>
    </row>
    <row r="882" spans="2:6" x14ac:dyDescent="0.2">
      <c r="B882" s="19"/>
      <c r="F882" s="19"/>
    </row>
    <row r="883" spans="2:6" x14ac:dyDescent="0.2">
      <c r="B883" s="19"/>
      <c r="F883" s="19"/>
    </row>
    <row r="884" spans="2:6" x14ac:dyDescent="0.2">
      <c r="B884" s="19"/>
      <c r="F884" s="19"/>
    </row>
    <row r="885" spans="2:6" x14ac:dyDescent="0.2">
      <c r="B885" s="19"/>
      <c r="F885" s="19"/>
    </row>
    <row r="886" spans="2:6" x14ac:dyDescent="0.2">
      <c r="B886" s="19"/>
      <c r="F886" s="19"/>
    </row>
    <row r="887" spans="2:6" x14ac:dyDescent="0.2">
      <c r="B887" s="19"/>
      <c r="F887" s="19"/>
    </row>
    <row r="888" spans="2:6" x14ac:dyDescent="0.2">
      <c r="B888" s="19"/>
      <c r="F888" s="19"/>
    </row>
    <row r="889" spans="2:6" x14ac:dyDescent="0.2">
      <c r="B889" s="19"/>
      <c r="F889" s="19"/>
    </row>
    <row r="890" spans="2:6" x14ac:dyDescent="0.2">
      <c r="B890" s="19"/>
      <c r="F890" s="19"/>
    </row>
    <row r="891" spans="2:6" x14ac:dyDescent="0.2">
      <c r="B891" s="19"/>
      <c r="F891" s="19"/>
    </row>
    <row r="892" spans="2:6" x14ac:dyDescent="0.2">
      <c r="B892" s="19"/>
      <c r="F892" s="19"/>
    </row>
    <row r="893" spans="2:6" x14ac:dyDescent="0.2">
      <c r="B893" s="19"/>
      <c r="F893" s="19"/>
    </row>
    <row r="894" spans="2:6" x14ac:dyDescent="0.2">
      <c r="B894" s="19"/>
      <c r="F894" s="19"/>
    </row>
    <row r="895" spans="2:6" x14ac:dyDescent="0.2">
      <c r="B895" s="19"/>
      <c r="F895" s="19"/>
    </row>
    <row r="896" spans="2:6" x14ac:dyDescent="0.2">
      <c r="B896" s="19"/>
      <c r="F896" s="19"/>
    </row>
    <row r="897" spans="2:6" x14ac:dyDescent="0.2">
      <c r="B897" s="19"/>
      <c r="F897" s="19"/>
    </row>
    <row r="898" spans="2:6" x14ac:dyDescent="0.2">
      <c r="B898" s="19"/>
      <c r="F898" s="19"/>
    </row>
    <row r="899" spans="2:6" x14ac:dyDescent="0.2">
      <c r="B899" s="19"/>
      <c r="F899" s="19"/>
    </row>
    <row r="900" spans="2:6" x14ac:dyDescent="0.2">
      <c r="B900" s="19"/>
      <c r="F900" s="19"/>
    </row>
    <row r="901" spans="2:6" x14ac:dyDescent="0.2">
      <c r="B901" s="19"/>
      <c r="F901" s="19"/>
    </row>
    <row r="902" spans="2:6" x14ac:dyDescent="0.2">
      <c r="B902" s="19"/>
      <c r="F902" s="19"/>
    </row>
    <row r="903" spans="2:6" x14ac:dyDescent="0.2">
      <c r="B903" s="19"/>
      <c r="F903" s="19"/>
    </row>
    <row r="904" spans="2:6" x14ac:dyDescent="0.2">
      <c r="B904" s="19"/>
      <c r="F904" s="19"/>
    </row>
    <row r="905" spans="2:6" x14ac:dyDescent="0.2">
      <c r="B905" s="19"/>
      <c r="F905" s="19"/>
    </row>
    <row r="906" spans="2:6" x14ac:dyDescent="0.2">
      <c r="B906" s="19"/>
      <c r="F906" s="19"/>
    </row>
    <row r="907" spans="2:6" x14ac:dyDescent="0.2">
      <c r="B907" s="19"/>
      <c r="F907" s="19"/>
    </row>
    <row r="908" spans="2:6" x14ac:dyDescent="0.2">
      <c r="B908" s="19"/>
      <c r="F908" s="19"/>
    </row>
    <row r="909" spans="2:6" x14ac:dyDescent="0.2">
      <c r="B909" s="19"/>
      <c r="F909" s="19"/>
    </row>
    <row r="910" spans="2:6" x14ac:dyDescent="0.2">
      <c r="B910" s="19"/>
      <c r="F910" s="19"/>
    </row>
    <row r="911" spans="2:6" x14ac:dyDescent="0.2">
      <c r="B911" s="19"/>
      <c r="F911" s="19"/>
    </row>
    <row r="912" spans="2:6" x14ac:dyDescent="0.2">
      <c r="B912" s="19"/>
      <c r="F912" s="19"/>
    </row>
    <row r="913" spans="2:6" x14ac:dyDescent="0.2">
      <c r="B913" s="19"/>
      <c r="F913" s="19"/>
    </row>
    <row r="914" spans="2:6" x14ac:dyDescent="0.2">
      <c r="B914" s="19"/>
      <c r="F914" s="19"/>
    </row>
    <row r="915" spans="2:6" x14ac:dyDescent="0.2">
      <c r="B915" s="19"/>
      <c r="F915" s="19"/>
    </row>
    <row r="916" spans="2:6" x14ac:dyDescent="0.2">
      <c r="B916" s="19"/>
      <c r="F916" s="19"/>
    </row>
    <row r="917" spans="2:6" x14ac:dyDescent="0.2">
      <c r="B917" s="19"/>
      <c r="F917" s="19"/>
    </row>
    <row r="918" spans="2:6" x14ac:dyDescent="0.2">
      <c r="B918" s="19"/>
      <c r="F918" s="19"/>
    </row>
    <row r="919" spans="2:6" x14ac:dyDescent="0.2">
      <c r="B919" s="19"/>
      <c r="F919" s="19"/>
    </row>
    <row r="920" spans="2:6" x14ac:dyDescent="0.2">
      <c r="B920" s="19"/>
      <c r="F920" s="19"/>
    </row>
    <row r="921" spans="2:6" x14ac:dyDescent="0.2">
      <c r="B921" s="19"/>
      <c r="F921" s="19"/>
    </row>
    <row r="922" spans="2:6" x14ac:dyDescent="0.2">
      <c r="B922" s="19"/>
      <c r="F922" s="19"/>
    </row>
    <row r="923" spans="2:6" x14ac:dyDescent="0.2">
      <c r="B923" s="19"/>
      <c r="F923" s="19"/>
    </row>
    <row r="924" spans="2:6" x14ac:dyDescent="0.2">
      <c r="B924" s="19"/>
      <c r="F924" s="19"/>
    </row>
    <row r="925" spans="2:6" x14ac:dyDescent="0.2">
      <c r="B925" s="19"/>
      <c r="F925" s="19"/>
    </row>
    <row r="926" spans="2:6" x14ac:dyDescent="0.2">
      <c r="B926" s="19"/>
      <c r="F926" s="19"/>
    </row>
    <row r="927" spans="2:6" x14ac:dyDescent="0.2">
      <c r="B927" s="19"/>
      <c r="F927" s="19"/>
    </row>
    <row r="928" spans="2:6" x14ac:dyDescent="0.2">
      <c r="B928" s="19"/>
      <c r="F928" s="19"/>
    </row>
    <row r="929" spans="2:6" x14ac:dyDescent="0.2">
      <c r="B929" s="19"/>
      <c r="F929" s="19"/>
    </row>
    <row r="930" spans="2:6" x14ac:dyDescent="0.2">
      <c r="B930" s="19"/>
      <c r="F930" s="19"/>
    </row>
    <row r="931" spans="2:6" x14ac:dyDescent="0.2">
      <c r="B931" s="19"/>
      <c r="F931" s="19"/>
    </row>
    <row r="932" spans="2:6" x14ac:dyDescent="0.2">
      <c r="B932" s="19"/>
      <c r="F932" s="19"/>
    </row>
    <row r="933" spans="2:6" x14ac:dyDescent="0.2">
      <c r="B933" s="19"/>
      <c r="F933" s="19"/>
    </row>
    <row r="934" spans="2:6" x14ac:dyDescent="0.2">
      <c r="B934" s="19"/>
      <c r="F934" s="19"/>
    </row>
    <row r="935" spans="2:6" x14ac:dyDescent="0.2">
      <c r="B935" s="19"/>
      <c r="F935" s="19"/>
    </row>
    <row r="936" spans="2:6" x14ac:dyDescent="0.2">
      <c r="B936" s="19"/>
      <c r="F936" s="19"/>
    </row>
    <row r="937" spans="2:6" x14ac:dyDescent="0.2">
      <c r="B937" s="19"/>
      <c r="F937" s="19"/>
    </row>
    <row r="938" spans="2:6" x14ac:dyDescent="0.2">
      <c r="B938" s="19"/>
      <c r="F938" s="19"/>
    </row>
    <row r="939" spans="2:6" x14ac:dyDescent="0.2">
      <c r="B939" s="19"/>
      <c r="F939" s="19"/>
    </row>
    <row r="940" spans="2:6" x14ac:dyDescent="0.2">
      <c r="B940" s="19"/>
      <c r="F940" s="19"/>
    </row>
    <row r="941" spans="2:6" x14ac:dyDescent="0.2">
      <c r="B941" s="19"/>
      <c r="F941" s="19"/>
    </row>
    <row r="942" spans="2:6" x14ac:dyDescent="0.2">
      <c r="B942" s="19"/>
      <c r="F942" s="19"/>
    </row>
    <row r="943" spans="2:6" x14ac:dyDescent="0.2">
      <c r="B943" s="19"/>
      <c r="F943" s="19"/>
    </row>
    <row r="944" spans="2:6" x14ac:dyDescent="0.2">
      <c r="B944" s="19"/>
      <c r="F944" s="19"/>
    </row>
    <row r="945" spans="2:6" x14ac:dyDescent="0.2">
      <c r="B945" s="19"/>
      <c r="F945" s="19"/>
    </row>
    <row r="946" spans="2:6" x14ac:dyDescent="0.2">
      <c r="B946" s="19"/>
      <c r="F946" s="19"/>
    </row>
    <row r="947" spans="2:6" x14ac:dyDescent="0.2">
      <c r="B947" s="19"/>
      <c r="F947" s="19"/>
    </row>
    <row r="948" spans="2:6" x14ac:dyDescent="0.2">
      <c r="B948" s="19"/>
      <c r="F948" s="19"/>
    </row>
    <row r="949" spans="2:6" x14ac:dyDescent="0.2">
      <c r="B949" s="19"/>
      <c r="F949" s="19"/>
    </row>
    <row r="950" spans="2:6" x14ac:dyDescent="0.2">
      <c r="B950" s="19"/>
      <c r="F950" s="19"/>
    </row>
    <row r="951" spans="2:6" x14ac:dyDescent="0.2">
      <c r="B951" s="19"/>
      <c r="F951" s="19"/>
    </row>
    <row r="952" spans="2:6" x14ac:dyDescent="0.2">
      <c r="B952" s="19"/>
      <c r="F952" s="19"/>
    </row>
    <row r="953" spans="2:6" x14ac:dyDescent="0.2">
      <c r="B953" s="19"/>
      <c r="F953" s="19"/>
    </row>
    <row r="954" spans="2:6" x14ac:dyDescent="0.2">
      <c r="B954" s="19"/>
      <c r="F954" s="19"/>
    </row>
    <row r="955" spans="2:6" x14ac:dyDescent="0.2">
      <c r="B955" s="19"/>
      <c r="F955" s="19"/>
    </row>
    <row r="956" spans="2:6" x14ac:dyDescent="0.2">
      <c r="B956" s="19"/>
      <c r="F956" s="19"/>
    </row>
    <row r="957" spans="2:6" x14ac:dyDescent="0.2">
      <c r="B957" s="19"/>
      <c r="F957" s="19"/>
    </row>
    <row r="958" spans="2:6" x14ac:dyDescent="0.2">
      <c r="B958" s="19"/>
      <c r="F958" s="19"/>
    </row>
    <row r="959" spans="2:6" x14ac:dyDescent="0.2">
      <c r="B959" s="19"/>
      <c r="F959" s="19"/>
    </row>
    <row r="960" spans="2:6" x14ac:dyDescent="0.2">
      <c r="B960" s="19"/>
      <c r="F960" s="19"/>
    </row>
    <row r="961" spans="2:6" x14ac:dyDescent="0.2">
      <c r="B961" s="19"/>
      <c r="F961" s="19"/>
    </row>
    <row r="962" spans="2:6" x14ac:dyDescent="0.2">
      <c r="B962" s="19"/>
      <c r="F962" s="19"/>
    </row>
    <row r="963" spans="2:6" x14ac:dyDescent="0.2">
      <c r="B963" s="19"/>
      <c r="F963" s="19"/>
    </row>
    <row r="964" spans="2:6" x14ac:dyDescent="0.2">
      <c r="B964" s="19"/>
      <c r="F964" s="19"/>
    </row>
    <row r="965" spans="2:6" x14ac:dyDescent="0.2">
      <c r="B965" s="19"/>
      <c r="F965" s="19"/>
    </row>
    <row r="966" spans="2:6" x14ac:dyDescent="0.2">
      <c r="B966" s="19"/>
      <c r="F966" s="19"/>
    </row>
    <row r="967" spans="2:6" x14ac:dyDescent="0.2">
      <c r="B967" s="19"/>
      <c r="F967" s="19"/>
    </row>
    <row r="968" spans="2:6" x14ac:dyDescent="0.2">
      <c r="B968" s="19"/>
      <c r="F968" s="19"/>
    </row>
    <row r="969" spans="2:6" x14ac:dyDescent="0.2">
      <c r="B969" s="19"/>
      <c r="F969" s="19"/>
    </row>
    <row r="970" spans="2:6" x14ac:dyDescent="0.2">
      <c r="B970" s="19"/>
      <c r="F970" s="19"/>
    </row>
    <row r="971" spans="2:6" x14ac:dyDescent="0.2">
      <c r="B971" s="19"/>
      <c r="F971" s="19"/>
    </row>
    <row r="972" spans="2:6" x14ac:dyDescent="0.2">
      <c r="B972" s="19"/>
      <c r="F972" s="19"/>
    </row>
    <row r="973" spans="2:6" x14ac:dyDescent="0.2">
      <c r="B973" s="19"/>
      <c r="F973" s="19"/>
    </row>
    <row r="974" spans="2:6" x14ac:dyDescent="0.2">
      <c r="B974" s="19"/>
      <c r="F974" s="19"/>
    </row>
    <row r="975" spans="2:6" x14ac:dyDescent="0.2">
      <c r="B975" s="19"/>
      <c r="F975" s="19"/>
    </row>
    <row r="976" spans="2:6" x14ac:dyDescent="0.2">
      <c r="B976" s="19"/>
      <c r="F976" s="19"/>
    </row>
  </sheetData>
  <phoneticPr fontId="8" type="noConversion"/>
  <hyperlinks>
    <hyperlink ref="P11" r:id="rId1" display="http://www.konkoly.hu/cgi-bin/IBVS?795"/>
    <hyperlink ref="P12" r:id="rId2" display="http://www.konkoly.hu/cgi-bin/IBVS?795"/>
    <hyperlink ref="P46" r:id="rId3" display="http://www.bav-astro.de/sfs/BAVM_link.php?BAVMnr=56"/>
    <hyperlink ref="P49" r:id="rId4" display="http://var.astro.cz/oejv/issues/oejv0060.pdf"/>
    <hyperlink ref="P52" r:id="rId5" display="http://var.astro.cz/oejv/issues/oejv0060.pdf"/>
    <hyperlink ref="P130" r:id="rId6" display="http://var.astro.cz/oejv/issues/oejv0074.pdf"/>
    <hyperlink ref="P131" r:id="rId7" display="http://var.astro.cz/oejv/issues/oejv0074.pdf"/>
    <hyperlink ref="P132" r:id="rId8" display="http://www.konkoly.hu/cgi-bin/IBVS?5694"/>
    <hyperlink ref="P61" r:id="rId9" display="http://www.konkoly.hu/cgi-bin/IBVS?5602"/>
    <hyperlink ref="P62" r:id="rId10" display="http://www.konkoly.hu/cgi-bin/IBVS?5809"/>
    <hyperlink ref="P63" r:id="rId11" display="http://www.konkoly.hu/cgi-bin/IBVS?5809"/>
    <hyperlink ref="P64" r:id="rId12" display="http://www.bav-astro.de/sfs/BAVM_link.php?BAVMnr=178"/>
    <hyperlink ref="P136" r:id="rId13" display="http://vsolj.cetus-net.org/no45.pdf"/>
    <hyperlink ref="P65" r:id="rId14" display="http://www.bav-astro.de/sfs/BAVM_link.php?BAVMnr=178"/>
    <hyperlink ref="P139" r:id="rId15" display="http://var.astro.cz/oejv/issues/oejv0094.pdf"/>
    <hyperlink ref="P66" r:id="rId16" display="http://www.aavso.org/sites/default/files/jaavso/v36n2/171.pdf"/>
    <hyperlink ref="P67" r:id="rId17" display="http://www.aavso.org/sites/default/files/jaavso/v37n1/44.pdf"/>
    <hyperlink ref="P68" r:id="rId18" display="http://www.bav-astro.de/sfs/BAVM_link.php?BAVMnr=209"/>
    <hyperlink ref="P69" r:id="rId19" display="http://www.konkoly.hu/cgi-bin/IBVS?5894"/>
    <hyperlink ref="P140" r:id="rId20" display="http://vsolj.cetus-net.org/vsoljno50.pdf"/>
    <hyperlink ref="P72" r:id="rId21" display="http://www.konkoly.hu/cgi-bin/IBVS?5974"/>
    <hyperlink ref="P76" r:id="rId22" display="http://www.konkoly.hu/cgi-bin/IBVS?5992"/>
    <hyperlink ref="P79" r:id="rId23" display="http://www.konkoly.hu/cgi-bin/IBVS?6011"/>
    <hyperlink ref="P141" r:id="rId24" display="http://vsolj.cetus-net.org/vsoljno56.pdf"/>
    <hyperlink ref="P83" r:id="rId25" display="http://www.konkoly.hu/cgi-bin/IBVS?6131"/>
    <hyperlink ref="P142" r:id="rId26" display="http://vsolj.cetus-net.org/vsoljno59.pdf"/>
    <hyperlink ref="P85" r:id="rId27" display="http://www.bav-astro.de/sfs/BAVM_link.php?BAVMnr=239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</vt:lpstr>
      <vt:lpstr>A (old)</vt:lpstr>
      <vt:lpstr>A (2)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2023-01-14T05:02:23Z</dcterms:modified>
</cp:coreProperties>
</file>