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<sst xmlns="http://schemas.openxmlformats.org/spreadsheetml/2006/main" count="57" uniqueCount="51">
  <si>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</si>
  <si>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</si>
  <si>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</si>
  <si>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</si>
  <si>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</si>
  <si>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</si>
  <si>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</si>
  <si>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</si>
  <si>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</si>
  <si>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</si>
  <si>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</si>
  <si>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</si>
  <si>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</si>
  <si>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</si>
  <si>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</si>
  <si>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</si>
  <si>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</si>
  <si>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</si>
  <si>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</si>
  <si>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</si>
  <si>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</si>
  <si>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</si>
  <si>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</si>
  <si>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</si>
  <si>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</si>
  <si>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</si>
  <si>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</si>
  <si>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</si>
  <si>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</si>
  <si>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</si>
  <si>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</si>
  <si>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</si>
  <si>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</si>
  <si>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</si>
  <si>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</si>
  <si>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</si>
  <si>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</si>
  <si>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G1913-1465 _Gem.xls</t>
  </si>
  <si>
    <t>EA</t>
  </si>
  <si>
    <t>IBVS 5557 Eph.</t>
  </si>
  <si>
    <t>IBVS 5557</t>
  </si>
  <si>
    <t>Gem</t>
  </si>
  <si>
    <t>V0389 Gem / GSC 1913-1465 / NSV 17436</t>
  </si>
  <si>
    <t>Add cycle</t>
  </si>
  <si>
    <t>Old Cycle</t>
  </si>
  <si>
    <t>OEJV 0137</t>
  </si>
  <si>
    <t>I</t>
  </si>
  <si>
    <t>OEJV</t>
  </si>
  <si>
    <t>IBVS 6084</t>
  </si>
  <si>
    <t>IBVS 6152</t>
  </si>
  <si>
    <t>OEJV 0211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</si>
</sst>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7.35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2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V0389 Gem - O-C Diagr.</a:t>
            </a:r>
          </a:p>
        </c:rich>
      </c:tx>
      <c:layout>
        <c:manualLayout>
          <c:xMode val="factor"/>
          <c:yMode val="factor"/>
          <c:x val="0.009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21"/>
          <c:w val="0.89825"/>
          <c:h val="0.7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0.0077</c:v>
                  </c:pt>
                  <c:pt idx="3">
                    <c:v>0.0014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6306563"/>
        <c:axId val="36997020"/>
      </c:scatterChart>
      <c:valAx>
        <c:axId val="56306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020"/>
        <c:crosses val="autoZero"/>
        <c:crossBetween val="midCat"/>
        <c:dispUnits/>
      </c:valAx>
      <c:valAx>
        <c:axId val="3699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56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125"/>
          <c:y val="0.31625"/>
          <c:w val="0.1025"/>
          <c:h val="0.4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055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8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42</v>
      </c>
      <c r="E1" s="30"/>
      <c r="F1" s="30" t="s">
        <v>37</v>
      </c>
      <c r="G1" s="31" t="s">
        <v>38</v>
      </c>
      <c r="H1" s="30" t="s">
        <v>39</v>
      </c>
      <c r="I1" s="31">
        <v>48536.929000000004</v>
      </c>
      <c r="J1" s="31">
        <v>1.04776</v>
      </c>
      <c r="K1" s="31" t="s">
        <v>40</v>
      </c>
      <c r="L1" s="31" t="s">
        <v>41</v>
      </c>
    </row>
    <row r="2" spans="1:3" ht="12.75">
      <c r="A2" t="s">
        <v>23</v>
      </c>
      <c r="B2" t="s">
        <v>38</v>
      </c>
      <c r="C2" s="9" t="s">
        <v>41</v>
      </c>
    </row>
    <row r="3" ht="13.5" thickBot="1"/>
    <row r="4" spans="1:4" ht="14.25" thickBot="1" thickTop="1">
      <c r="A4" s="29" t="s">
        <v>39</v>
      </c>
      <c r="C4" s="7">
        <v>48536.929000000004</v>
      </c>
      <c r="D4" s="8">
        <v>1.04776</v>
      </c>
    </row>
    <row r="6" ht="12.75">
      <c r="A6" s="4" t="s">
        <v>0</v>
      </c>
    </row>
    <row r="7" spans="1:3" ht="12.75">
      <c r="A7" t="s">
        <v>1</v>
      </c>
      <c r="C7">
        <f>+C4</f>
        <v>48536.929000000004</v>
      </c>
    </row>
    <row r="8" spans="1:3" ht="12.75">
      <c r="A8" t="s">
        <v>2</v>
      </c>
      <c r="C8">
        <f>+D4</f>
        <v>1.04776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>
        <f ca="1">INTERCEPT(INDIRECT($G$11):G992,INDIRECT($F$11):F992)</f>
        <v>0.0007187714169286184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>
        <f ca="1">SLOPE(INDIRECT($G$11):G992,INDIRECT($F$11):F992)</f>
        <v>-1.4157742025963735E-06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6" t="s">
        <v>43</v>
      </c>
      <c r="E13" s="12">
        <v>1</v>
      </c>
    </row>
    <row r="14" spans="1:5" ht="12.75">
      <c r="A14" s="11"/>
      <c r="B14" s="11"/>
      <c r="C14" s="11"/>
      <c r="D14" s="16" t="s">
        <v>32</v>
      </c>
      <c r="E14" s="17">
        <f ca="1">NOW()+15018.5+$C$9/24</f>
        <v>59900.77303310185</v>
      </c>
    </row>
    <row r="15" spans="1:5" ht="12.75">
      <c r="A15" s="14" t="s">
        <v>16</v>
      </c>
      <c r="B15" s="11"/>
      <c r="C15" s="15">
        <f>(C7+C11)+(C8+C12)*INT(MAX(F21:F3533))</f>
        <v>57760.34853571111</v>
      </c>
      <c r="D15" s="16" t="s">
        <v>44</v>
      </c>
      <c r="E15" s="17">
        <f>ROUND(2*(E14-$C$7)/$C$8,0)/2+E13</f>
        <v>10847</v>
      </c>
    </row>
    <row r="16" spans="1:5" ht="12.75">
      <c r="A16" s="18" t="s">
        <v>3</v>
      </c>
      <c r="B16" s="11"/>
      <c r="C16" s="19">
        <f>+C8+C12</f>
        <v>1.0477585842257975</v>
      </c>
      <c r="D16" s="16" t="s">
        <v>33</v>
      </c>
      <c r="E16" s="26">
        <f>ROUND(2*(E14-$C$15)/$C$16,0)/2+E13</f>
        <v>2044</v>
      </c>
    </row>
    <row r="17" spans="1:5" ht="13.5" thickBot="1">
      <c r="A17" s="16" t="s">
        <v>29</v>
      </c>
      <c r="B17" s="11"/>
      <c r="C17" s="11">
        <f>COUNT(C21:C2191)</f>
        <v>5</v>
      </c>
      <c r="D17" s="16" t="s">
        <v>34</v>
      </c>
      <c r="E17" s="20">
        <f>+$C$15+$C$16*E16-15018.5-$C$9/24</f>
        <v>44883.86291520198</v>
      </c>
    </row>
    <row r="18" spans="1:5" ht="14.25" thickBot="1" thickTop="1">
      <c r="A18" s="18" t="s">
        <v>4</v>
      </c>
      <c r="B18" s="11"/>
      <c r="C18" s="21">
        <f>+C15</f>
        <v>57760.34853571111</v>
      </c>
      <c r="D18" s="22">
        <f>+C16</f>
        <v>1.0477585842257975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47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48536.929000000004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0.0007187714169286184</v>
      </c>
      <c r="Q21" s="2">
        <f>+C21-15018.5</f>
        <v>33518.429000000004</v>
      </c>
    </row>
    <row r="22" spans="1:17" ht="12.75">
      <c r="A22" s="34" t="s">
        <v>45</v>
      </c>
      <c r="B22" s="35" t="s">
        <v>46</v>
      </c>
      <c r="C22" s="36">
        <v>55546.43884</v>
      </c>
      <c r="D22" s="36">
        <v>0.0003</v>
      </c>
      <c r="E22">
        <f>+(C22-C$7)/C$8</f>
        <v>6689.995647858287</v>
      </c>
      <c r="F22">
        <f>ROUND(2*E22,0)/2</f>
        <v>6690</v>
      </c>
      <c r="G22">
        <f>+C22-(C$7+F22*C$8)</f>
        <v>-0.004560000001220033</v>
      </c>
      <c r="I22">
        <f>+G22</f>
        <v>-0.004560000001220033</v>
      </c>
      <c r="O22">
        <f>+C$11+C$12*$F22</f>
        <v>-0.008752757998441121</v>
      </c>
      <c r="Q22" s="2">
        <f>+C22-15018.5</f>
        <v>40527.93884</v>
      </c>
    </row>
    <row r="23" spans="1:17" ht="12.75">
      <c r="A23" s="33" t="s">
        <v>48</v>
      </c>
      <c r="B23" s="32" t="s">
        <v>46</v>
      </c>
      <c r="C23" s="33">
        <v>56334.3476</v>
      </c>
      <c r="D23" s="33">
        <v>0.0077</v>
      </c>
      <c r="E23">
        <f>+(C23-C$7)/C$8</f>
        <v>7441.989195999081</v>
      </c>
      <c r="F23">
        <f>ROUND(2*E23,0)/2</f>
        <v>7442</v>
      </c>
      <c r="G23">
        <f>+C23-(C$7+F23*C$8)</f>
        <v>-0.011320000005071051</v>
      </c>
      <c r="H23">
        <f>+G23</f>
        <v>-0.011320000005071051</v>
      </c>
      <c r="O23">
        <f>+C$11+C$12*$F23</f>
        <v>-0.009817420198793593</v>
      </c>
      <c r="Q23" s="2">
        <f>+C23-15018.5</f>
        <v>41315.8476</v>
      </c>
    </row>
    <row r="24" spans="1:17" ht="12.75">
      <c r="A24" s="37" t="s">
        <v>49</v>
      </c>
      <c r="B24" s="38"/>
      <c r="C24" s="37">
        <v>57057.3018</v>
      </c>
      <c r="D24" s="37">
        <v>0.0014</v>
      </c>
      <c r="E24">
        <f>+(C24-C$7)/C$8</f>
        <v>8131.989005115673</v>
      </c>
      <c r="F24">
        <f>ROUND(2*E24,0)/2</f>
        <v>8132</v>
      </c>
      <c r="G24">
        <f>+C24-(C$7+F24*C$8)</f>
        <v>-0.011520000000018626</v>
      </c>
      <c r="I24">
        <f>+G24</f>
        <v>-0.011520000000018626</v>
      </c>
      <c r="O24">
        <f>+C$11+C$12*$F24</f>
        <v>-0.010794304398585091</v>
      </c>
      <c r="Q24" s="2">
        <f>+C24-15018.5</f>
        <v>42038.8018</v>
      </c>
    </row>
    <row r="25" spans="1:17" ht="12.75">
      <c r="A25" s="39" t="s">
        <v>50</v>
      </c>
      <c r="B25" s="40" t="s">
        <v>46</v>
      </c>
      <c r="C25" s="41">
        <v>57760.34728999995</v>
      </c>
      <c r="D25" s="41">
        <v>0.0003</v>
      </c>
      <c r="E25">
        <f>+(C25-C$7)/C$8</f>
        <v>8802.987602122568</v>
      </c>
      <c r="F25">
        <f>ROUND(2*E25,0)/2</f>
        <v>8803</v>
      </c>
      <c r="G25">
        <f>+C25-(C$7+F25*C$8)</f>
        <v>-0.01299000006110873</v>
      </c>
      <c r="I25">
        <f>+G25</f>
        <v>-0.01299000006110873</v>
      </c>
      <c r="O25">
        <f>+C$11+C$12*$F25</f>
        <v>-0.011744288888527257</v>
      </c>
      <c r="Q25" s="2">
        <f>+C25-15018.5</f>
        <v>42741.84728999995</v>
      </c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otectedRanges>
    <protectedRange sqref="A25:D25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2022-11-17T05:33:10Z</dcterms:modified>
  <cp:category/>
  <cp:version/>
  <cp:contentType/>
  <cp:contentStatus/>
</cp:coreProperties>
</file>