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15" windowWidth="915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<sst xmlns="http://schemas.openxmlformats.org/spreadsheetml/2006/main" count="53" uniqueCount="49">
  <si>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</si>
  <si>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</si>
  <si>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</si>
  <si>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</si>
  <si>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</si>
  <si>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</si>
  <si>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</si>
  <si>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</si>
  <si>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</si>
  <si>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</si>
  <si>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</si>
  <si>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</si>
  <si>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</si>
  <si>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</si>
  <si>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</si>
  <si>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</si>
  <si>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</si>
  <si>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</si>
  <si>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</si>
  <si>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</si>
  <si>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</si>
  <si>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</si>
  <si>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</si>
  <si>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</si>
  <si>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</si>
  <si>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</si>
  <si>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</si>
  <si>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</si>
  <si>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</si>
  <si>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</si>
  <si>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</si>
  <si>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</si>
  <si>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</si>
  <si>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</si>
  <si>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</si>
  <si>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</si>
  <si>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</si>
  <si>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</si>
  <si>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OEJV 0091</t>
  </si>
  <si>
    <t>not avail.</t>
  </si>
  <si>
    <t>Gem</t>
  </si>
  <si>
    <t>EA</t>
  </si>
  <si>
    <t>OEJV</t>
  </si>
  <si>
    <t>Nelson</t>
  </si>
  <si>
    <t>IBVS 6018</t>
  </si>
  <si>
    <t>V399 Gem / GSC 1883-1299</t>
  </si>
  <si>
    <t>IBVS 5992</t>
  </si>
  <si>
    <t>I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</si>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</sst>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9" fillId="0" borderId="1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V399 Gem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4087140"/>
        <c:axId val="39913349"/>
      </c:scatterChart>
      <c:valAx>
        <c:axId val="6408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3349"/>
        <c:crosses val="autoZero"/>
        <c:crossBetween val="midCat"/>
        <c:dispUnits/>
      </c:valAx>
      <c:valAx>
        <c:axId val="399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71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3375"/>
          <c:w val="0.69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45</v>
      </c>
    </row>
    <row r="2" spans="1:4" ht="12.75">
      <c r="A2" t="s">
        <v>23</v>
      </c>
      <c r="B2" t="s">
        <v>41</v>
      </c>
      <c r="D2" s="3" t="s">
        <v>40</v>
      </c>
    </row>
    <row r="3" ht="13.5" thickBot="1"/>
    <row r="4" spans="1:4" ht="14.25" thickBot="1" thickTop="1">
      <c r="A4" s="5" t="s">
        <v>0</v>
      </c>
      <c r="C4" s="8" t="s">
        <v>39</v>
      </c>
      <c r="D4" s="9" t="s">
        <v>39</v>
      </c>
    </row>
    <row r="6" ht="12.75">
      <c r="A6" s="5" t="s">
        <v>1</v>
      </c>
    </row>
    <row r="7" spans="1:4" ht="12.75">
      <c r="A7" t="s">
        <v>2</v>
      </c>
      <c r="C7">
        <v>54372.884</v>
      </c>
      <c r="D7" s="29" t="s">
        <v>38</v>
      </c>
    </row>
    <row r="8" spans="1:4" ht="12.75">
      <c r="A8" t="s">
        <v>3</v>
      </c>
      <c r="C8">
        <v>2.04642</v>
      </c>
      <c r="D8" s="29" t="s">
        <v>38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-1.881447615689931E-05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1.1561814568342963E-05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35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59900.77387916666</v>
      </c>
    </row>
    <row r="15" spans="1:5" ht="12.75">
      <c r="A15" s="14" t="s">
        <v>17</v>
      </c>
      <c r="B15" s="12"/>
      <c r="C15" s="15">
        <f>(C7+C11)+(C8+C12)*INT(MAX(F21:F3533))</f>
        <v>55831.98968475931</v>
      </c>
      <c r="D15" s="16" t="s">
        <v>36</v>
      </c>
      <c r="E15" s="17">
        <f>ROUND(2*(E14-$C$7)/$C$8,0)/2+E13</f>
        <v>2702</v>
      </c>
    </row>
    <row r="16" spans="1:5" ht="12.75">
      <c r="A16" s="18" t="s">
        <v>4</v>
      </c>
      <c r="B16" s="12"/>
      <c r="C16" s="19">
        <f>+C8+C12</f>
        <v>2.0464315618145683</v>
      </c>
      <c r="D16" s="16" t="s">
        <v>37</v>
      </c>
      <c r="E16" s="26">
        <f>ROUND(2*(E14-$C$15)/$C$16,0)/2+E13</f>
        <v>1989</v>
      </c>
    </row>
    <row r="17" spans="1:5" ht="13.5" thickBot="1">
      <c r="A17" s="16" t="s">
        <v>28</v>
      </c>
      <c r="B17" s="12"/>
      <c r="C17" s="12">
        <f>COUNT(C21:C2191)</f>
        <v>3</v>
      </c>
      <c r="D17" s="16" t="s">
        <v>32</v>
      </c>
      <c r="E17" s="20">
        <f>+$C$15+$C$16*E16-15018.5-$C$9/24</f>
        <v>44884.237894541824</v>
      </c>
    </row>
    <row r="18" spans="1:5" ht="14.25" thickBot="1" thickTop="1">
      <c r="A18" s="18" t="s">
        <v>5</v>
      </c>
      <c r="B18" s="12"/>
      <c r="C18" s="21">
        <f>+C15</f>
        <v>55831.98968475931</v>
      </c>
      <c r="D18" s="22">
        <f>+C16</f>
        <v>2.0464315618145683</v>
      </c>
      <c r="E18" s="23" t="s">
        <v>33</v>
      </c>
    </row>
    <row r="19" spans="1:5" ht="13.5" thickTop="1">
      <c r="A19" s="27" t="s">
        <v>34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43</v>
      </c>
      <c r="J20" s="7" t="s">
        <v>48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</row>
    <row r="21" spans="1:17" ht="12.75">
      <c r="A21" s="29" t="s">
        <v>38</v>
      </c>
      <c r="C21" s="10">
        <v>54372.884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-1.881447615689931E-05</v>
      </c>
      <c r="Q21" s="2">
        <f>+C21-15018.5</f>
        <v>39354.384</v>
      </c>
    </row>
    <row r="22" spans="1:17" ht="12.75">
      <c r="A22" s="30" t="s">
        <v>46</v>
      </c>
      <c r="B22" s="31" t="s">
        <v>47</v>
      </c>
      <c r="C22" s="30">
        <v>55600.7428</v>
      </c>
      <c r="D22" s="30">
        <v>0.0011</v>
      </c>
      <c r="E22">
        <f>+(C22-C$7)/C$8</f>
        <v>600.0033228760478</v>
      </c>
      <c r="F22">
        <f>ROUND(2*E22,0)/2</f>
        <v>600</v>
      </c>
      <c r="G22">
        <f>+C22-(C$7+F22*C$8)</f>
        <v>0.006800000002840534</v>
      </c>
      <c r="J22">
        <f>+G22</f>
        <v>0.006800000002840534</v>
      </c>
      <c r="O22">
        <f>+C$11+C$12*$F22</f>
        <v>0.006918274264848878</v>
      </c>
      <c r="Q22" s="2">
        <f>+C22-15018.5</f>
        <v>40582.2428</v>
      </c>
    </row>
    <row r="23" spans="1:18" ht="12.75">
      <c r="A23" s="5" t="s">
        <v>44</v>
      </c>
      <c r="C23" s="10">
        <v>55833.013</v>
      </c>
      <c r="D23" s="10">
        <v>0.003</v>
      </c>
      <c r="E23">
        <f>+(C23-C$7)/C$8</f>
        <v>713.5040705231579</v>
      </c>
      <c r="F23">
        <f>ROUND(2*E23,0)/2</f>
        <v>713.5</v>
      </c>
      <c r="G23">
        <f>+C23-(C$7+F23*C$8)</f>
        <v>0.00833000000420725</v>
      </c>
      <c r="I23">
        <f>+G23</f>
        <v>0.00833000000420725</v>
      </c>
      <c r="O23">
        <f>+C$11+C$12*$F23</f>
        <v>0.008230540218355805</v>
      </c>
      <c r="Q23" s="2">
        <f>+C23-15018.5</f>
        <v>40814.513</v>
      </c>
      <c r="R23">
        <f>IF(ABS(C23-C22)&lt;0.00001,1,"")</f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2022-11-17T05:34:23Z</dcterms:modified>
  <cp:category/>
  <cp:version/>
  <cp:contentType/>
  <cp:contentStatus/>
</cp:coreProperties>
</file>