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<sst xmlns="http://schemas.openxmlformats.org/spreadsheetml/2006/main" count="69" uniqueCount="50">
  <si>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</si>
  <si>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</si>
  <si>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</si>
  <si>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</si>
  <si>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</si>
  <si>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</si>
  <si>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</si>
  <si>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</si>
  <si>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</si>
  <si>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</si>
  <si>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</si>
  <si>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</si>
  <si>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</si>
  <si>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</si>
  <si>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</si>
  <si>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</si>
  <si>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</si>
  <si>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</si>
  <si>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</si>
  <si>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</si>
  <si>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</si>
  <si>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</si>
  <si>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</si>
  <si>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</si>
  <si>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</si>
  <si>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</si>
  <si>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</si>
  <si>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</si>
  <si>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</si>
  <si>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</si>
  <si>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</si>
  <si>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</si>
  <si>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</si>
  <si>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</si>
  <si>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</si>
  <si>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</si>
  <si>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</si>
  <si>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</si>
  <si>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</si>
  <si>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</si>
  <si>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</si>
  <si>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</si>
  <si>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VSX</t>
  </si>
  <si>
    <t>DQ Her / na</t>
  </si>
  <si>
    <t xml:space="preserve">NB/DQ+EA </t>
  </si>
  <si>
    <t>IBVS 4877</t>
  </si>
  <si>
    <t>I</t>
  </si>
  <si>
    <t>IBVS 5806</t>
  </si>
  <si>
    <t>2013JAVSO..41..328</t>
  </si>
  <si>
    <t>—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</si>
</sst>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DQ Her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0.0003</c:v>
                  </c:pt>
                  <c:pt idx="6">
                    <c:v>0.0001</c:v>
                  </c:pt>
                  <c:pt idx="7">
                    <c:v>0.0001</c:v>
                  </c:pt>
                  <c:pt idx="8">
                    <c:v>0.0001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319675"/>
        <c:axId val="2877076"/>
      </c:scatterChart>
      <c:valAx>
        <c:axId val="3196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7076"/>
        <c:crosses val="autoZero"/>
        <c:crossBetween val="midCat"/>
        <c:dispUnits/>
      </c:valAx>
      <c:valAx>
        <c:axId val="28770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96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97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6237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43</v>
      </c>
    </row>
    <row r="2" spans="1:4" ht="12.75" customHeight="1">
      <c r="A2" t="s">
        <v>24</v>
      </c>
      <c r="C2" s="31" t="s">
        <v>44</v>
      </c>
      <c r="D2" s="3"/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34954.9431</v>
      </c>
      <c r="D7" s="30" t="s">
        <v>42</v>
      </c>
    </row>
    <row r="8" spans="1:4" ht="12.75">
      <c r="A8" t="s">
        <v>3</v>
      </c>
      <c r="C8" s="8">
        <v>0.1936209219</v>
      </c>
      <c r="D8" s="30" t="s">
        <v>42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-0.006897342115753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9.130466581415184E-08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59900.798316782406</v>
      </c>
    </row>
    <row r="15" spans="1:5" ht="12.75">
      <c r="A15" s="12" t="s">
        <v>17</v>
      </c>
      <c r="B15" s="10"/>
      <c r="C15" s="13">
        <f>(C7+C11)+(C8+C12)*INT(MAX(F21:F3533))</f>
        <v>56192.25703601165</v>
      </c>
      <c r="D15" s="14" t="s">
        <v>39</v>
      </c>
      <c r="E15" s="15">
        <f>ROUND(2*(E14-$C$7)/$C$8,0)/2+E13</f>
        <v>128839.5</v>
      </c>
    </row>
    <row r="16" spans="1:5" ht="12.75">
      <c r="A16" s="16" t="s">
        <v>4</v>
      </c>
      <c r="B16" s="10"/>
      <c r="C16" s="17">
        <f>+C8+C12</f>
        <v>0.19362101320466582</v>
      </c>
      <c r="D16" s="14" t="s">
        <v>40</v>
      </c>
      <c r="E16" s="24">
        <f>ROUND(2*(E14-$C$15)/$C$16,0)/2+E13</f>
        <v>19154.5</v>
      </c>
    </row>
    <row r="17" spans="1:5" ht="13.5" thickBot="1">
      <c r="A17" s="14" t="s">
        <v>30</v>
      </c>
      <c r="B17" s="10"/>
      <c r="C17" s="10">
        <f>COUNT(C21:C2191)</f>
        <v>9</v>
      </c>
      <c r="D17" s="14" t="s">
        <v>34</v>
      </c>
      <c r="E17" s="18">
        <f>+$C$15+$C$16*E16-15018.5-$C$9/24</f>
        <v>44882.86656677376</v>
      </c>
    </row>
    <row r="18" spans="1:5" ht="14.25" thickBot="1" thickTop="1">
      <c r="A18" s="16" t="s">
        <v>5</v>
      </c>
      <c r="B18" s="10"/>
      <c r="C18" s="19">
        <f>+C15</f>
        <v>56192.25703601165</v>
      </c>
      <c r="D18" s="20">
        <f>+C16</f>
        <v>0.19362101320466582</v>
      </c>
      <c r="E18" s="21" t="s">
        <v>35</v>
      </c>
    </row>
    <row r="19" spans="1:5" ht="13.5" thickTop="1">
      <c r="A19" s="25" t="s">
        <v>36</v>
      </c>
      <c r="E19" s="26">
        <v>22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42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7" ht="12.75">
      <c r="A21" s="32" t="s">
        <v>42</v>
      </c>
      <c r="B21" s="32"/>
      <c r="C21" s="33">
        <f>C7</f>
        <v>34954.9431</v>
      </c>
      <c r="D21" s="33" t="s">
        <v>13</v>
      </c>
      <c r="E21">
        <f aca="true" t="shared" si="0" ref="E21:E29">+(C21-C$7)/C$8</f>
        <v>0</v>
      </c>
      <c r="F21">
        <f aca="true" t="shared" si="1" ref="F21:F29">ROUND(2*E21,0)/2</f>
        <v>0</v>
      </c>
      <c r="G21">
        <f>+C21-(C$7+F21*C$8)</f>
        <v>0</v>
      </c>
      <c r="H21">
        <f>+G21</f>
        <v>0</v>
      </c>
      <c r="O21">
        <f aca="true" t="shared" si="2" ref="O21:O29">+C$11+C$12*$F21</f>
        <v>-0.006897342115753</v>
      </c>
      <c r="Q21" s="2">
        <f aca="true" t="shared" si="3" ref="Q21:Q29">+C21-15018.5</f>
        <v>19936.443099999997</v>
      </c>
    </row>
    <row r="22" spans="1:17" ht="12.75">
      <c r="A22" s="34" t="s">
        <v>45</v>
      </c>
      <c r="B22" s="35" t="s">
        <v>46</v>
      </c>
      <c r="C22" s="34">
        <v>50632.4306</v>
      </c>
      <c r="D22" s="34">
        <v>0.0003</v>
      </c>
      <c r="E22">
        <f t="shared" si="0"/>
        <v>80970.00750826403</v>
      </c>
      <c r="F22">
        <f t="shared" si="1"/>
        <v>80970</v>
      </c>
      <c r="G22">
        <f>+C22-(C$7+F22*C$8)</f>
        <v>0.0014537570023094304</v>
      </c>
      <c r="I22">
        <f>+G22</f>
        <v>0.0014537570023094304</v>
      </c>
      <c r="O22">
        <f t="shared" si="2"/>
        <v>0.0004955966752188748</v>
      </c>
      <c r="Q22" s="2">
        <f t="shared" si="3"/>
        <v>35613.9306</v>
      </c>
    </row>
    <row r="23" spans="1:17" ht="12.75">
      <c r="A23" s="36" t="s">
        <v>48</v>
      </c>
      <c r="B23" s="37" t="s">
        <v>46</v>
      </c>
      <c r="C23" s="38">
        <v>51000.6959</v>
      </c>
      <c r="D23" s="38" t="s">
        <v>49</v>
      </c>
      <c r="E23">
        <f t="shared" si="0"/>
        <v>82871.99876203049</v>
      </c>
      <c r="F23">
        <f t="shared" si="1"/>
        <v>82872</v>
      </c>
      <c r="G23">
        <f>+C23-(C$7+F23*C$8)</f>
        <v>-0.0002396967975073494</v>
      </c>
      <c r="J23">
        <f>+G23</f>
        <v>-0.0002396967975073494</v>
      </c>
      <c r="O23">
        <f t="shared" si="2"/>
        <v>0.0006692581495973916</v>
      </c>
      <c r="Q23" s="2">
        <f t="shared" si="3"/>
        <v>35982.1959</v>
      </c>
    </row>
    <row r="24" spans="1:17" ht="12.75">
      <c r="A24" s="36" t="s">
        <v>48</v>
      </c>
      <c r="B24" s="37" t="s">
        <v>46</v>
      </c>
      <c r="C24" s="38">
        <v>51005.7307</v>
      </c>
      <c r="D24" s="38" t="s">
        <v>49</v>
      </c>
      <c r="E24">
        <f t="shared" si="0"/>
        <v>82898.00215025216</v>
      </c>
      <c r="F24">
        <f t="shared" si="1"/>
        <v>82898</v>
      </c>
      <c r="G24">
        <f>+C24-(C$7+F24*C$8)</f>
        <v>0.00041633380169514567</v>
      </c>
      <c r="J24">
        <f>+G24</f>
        <v>0.00041633380169514567</v>
      </c>
      <c r="O24">
        <f t="shared" si="2"/>
        <v>0.0006716320709085595</v>
      </c>
      <c r="Q24" s="2">
        <f t="shared" si="3"/>
        <v>35987.2307</v>
      </c>
    </row>
    <row r="25" spans="1:17" ht="12.75">
      <c r="A25" s="36" t="s">
        <v>48</v>
      </c>
      <c r="B25" s="37" t="s">
        <v>46</v>
      </c>
      <c r="C25" s="38">
        <v>51006.6992</v>
      </c>
      <c r="D25" s="38" t="s">
        <v>49</v>
      </c>
      <c r="E25">
        <f t="shared" si="0"/>
        <v>82903.00419233779</v>
      </c>
      <c r="F25">
        <f t="shared" si="1"/>
        <v>82903</v>
      </c>
      <c r="G25">
        <f>+C25-(C$7+F25*C$8)</f>
        <v>0.0008117243050946854</v>
      </c>
      <c r="J25">
        <f>+G25</f>
        <v>0.0008117243050946854</v>
      </c>
      <c r="O25">
        <f t="shared" si="2"/>
        <v>0.00067208859423763</v>
      </c>
      <c r="Q25" s="2">
        <f t="shared" si="3"/>
        <v>35988.1992</v>
      </c>
    </row>
    <row r="26" spans="1:18" ht="12.75">
      <c r="A26" s="34" t="s">
        <v>47</v>
      </c>
      <c r="B26" s="35" t="s">
        <v>46</v>
      </c>
      <c r="C26" s="34">
        <v>54194.858899999876</v>
      </c>
      <c r="D26" s="34">
        <v>0.0003</v>
      </c>
      <c r="E26">
        <f t="shared" si="0"/>
        <v>99368.99179695456</v>
      </c>
      <c r="F26">
        <f t="shared" si="1"/>
        <v>99369</v>
      </c>
      <c r="O26">
        <f t="shared" si="2"/>
        <v>0.0021755112215334545</v>
      </c>
      <c r="Q26" s="2">
        <f t="shared" si="3"/>
        <v>39176.358899999876</v>
      </c>
      <c r="R26">
        <f>+C26-(C$7+F26*C$8)</f>
        <v>-0.0015882812222116627</v>
      </c>
    </row>
    <row r="27" spans="1:17" ht="12.75">
      <c r="A27" s="36" t="s">
        <v>48</v>
      </c>
      <c r="B27" s="37" t="s">
        <v>46</v>
      </c>
      <c r="C27" s="38">
        <v>56178.3156</v>
      </c>
      <c r="D27" s="38">
        <v>0.0001</v>
      </c>
      <c r="E27">
        <f t="shared" si="0"/>
        <v>109613.01233221742</v>
      </c>
      <c r="F27">
        <f t="shared" si="1"/>
        <v>109613</v>
      </c>
      <c r="G27">
        <f>+C27-(C$7+F27*C$8)</f>
        <v>0.0023877753046690486</v>
      </c>
      <c r="J27">
        <f>+G27</f>
        <v>0.0023877753046690486</v>
      </c>
      <c r="O27">
        <f t="shared" si="2"/>
        <v>0.0031108362181336262</v>
      </c>
      <c r="Q27" s="2">
        <f t="shared" si="3"/>
        <v>41159.8156</v>
      </c>
    </row>
    <row r="28" spans="1:17" ht="12.75">
      <c r="A28" s="36" t="s">
        <v>48</v>
      </c>
      <c r="B28" s="37" t="s">
        <v>46</v>
      </c>
      <c r="C28" s="38">
        <v>56184.3188</v>
      </c>
      <c r="D28" s="38">
        <v>0.0001</v>
      </c>
      <c r="E28">
        <f t="shared" si="0"/>
        <v>109644.01724605158</v>
      </c>
      <c r="F28">
        <f t="shared" si="1"/>
        <v>109644</v>
      </c>
      <c r="G28">
        <f>+C28-(C$7+F28*C$8)</f>
        <v>0.0033391964025213383</v>
      </c>
      <c r="J28">
        <f>+G28</f>
        <v>0.0033391964025213383</v>
      </c>
      <c r="O28">
        <f t="shared" si="2"/>
        <v>0.0031136666627738646</v>
      </c>
      <c r="Q28" s="2">
        <f t="shared" si="3"/>
        <v>41165.8188</v>
      </c>
    </row>
    <row r="29" spans="1:17" ht="12.75">
      <c r="A29" s="36" t="s">
        <v>48</v>
      </c>
      <c r="B29" s="37" t="s">
        <v>46</v>
      </c>
      <c r="C29" s="38">
        <v>56192.2576</v>
      </c>
      <c r="D29" s="38">
        <v>0.0001</v>
      </c>
      <c r="E29">
        <f t="shared" si="0"/>
        <v>109685.01901343338</v>
      </c>
      <c r="F29">
        <f t="shared" si="1"/>
        <v>109685</v>
      </c>
      <c r="G29">
        <f>+C29-(C$7+F29*C$8)</f>
        <v>0.003681398506159894</v>
      </c>
      <c r="J29">
        <f>+G29</f>
        <v>0.003681398506159894</v>
      </c>
      <c r="O29">
        <f t="shared" si="2"/>
        <v>0.0031174101540722456</v>
      </c>
      <c r="Q29" s="2">
        <f t="shared" si="3"/>
        <v>41173.7576</v>
      </c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2022-11-17T06:09:34Z</dcterms:modified>
  <cp:category/>
  <cp:version/>
  <cp:contentType/>
  <cp:contentStatus/>
</cp:coreProperties>
</file>