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132D22B-9E1F-4D45-B189-AAA686F43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5" r:id="rId1"/>
    <sheet name="Q_fit" sheetId="7" r:id="rId2"/>
    <sheet name="BAV" sheetId="4" r:id="rId3"/>
    <sheet name="O-C Gateway" sheetId="3" r:id="rId4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259" i="5" l="1"/>
  <c r="F259" i="5" s="1"/>
  <c r="Q259" i="5"/>
  <c r="E260" i="5"/>
  <c r="F260" i="5" s="1"/>
  <c r="Q260" i="5"/>
  <c r="E257" i="5"/>
  <c r="F257" i="5" s="1"/>
  <c r="Q257" i="5"/>
  <c r="E249" i="5"/>
  <c r="F249" i="5" s="1"/>
  <c r="Q249" i="5"/>
  <c r="E250" i="5"/>
  <c r="F250" i="5"/>
  <c r="G250" i="5" s="1"/>
  <c r="Q250" i="5"/>
  <c r="E252" i="5"/>
  <c r="F252" i="5" s="1"/>
  <c r="Q252" i="5"/>
  <c r="E254" i="5"/>
  <c r="F254" i="5" s="1"/>
  <c r="G254" i="5" s="1"/>
  <c r="K254" i="5" s="1"/>
  <c r="Q254" i="5"/>
  <c r="E256" i="5"/>
  <c r="F256" i="5" s="1"/>
  <c r="Q256" i="5"/>
  <c r="E258" i="5"/>
  <c r="F258" i="5" s="1"/>
  <c r="Q258" i="5"/>
  <c r="E251" i="5"/>
  <c r="F251" i="5" s="1"/>
  <c r="G251" i="5" s="1"/>
  <c r="Q251" i="5"/>
  <c r="E253" i="5"/>
  <c r="F253" i="5" s="1"/>
  <c r="Q253" i="5"/>
  <c r="E255" i="5"/>
  <c r="F255" i="5" s="1"/>
  <c r="Q255" i="5"/>
  <c r="E247" i="5"/>
  <c r="F247" i="5"/>
  <c r="E248" i="5"/>
  <c r="F248" i="5" s="1"/>
  <c r="E225" i="5"/>
  <c r="F225" i="5" s="1"/>
  <c r="E226" i="5"/>
  <c r="F226" i="5"/>
  <c r="G226" i="5" s="1"/>
  <c r="E227" i="5"/>
  <c r="F227" i="5" s="1"/>
  <c r="G227" i="5" s="1"/>
  <c r="K227" i="5" s="1"/>
  <c r="E228" i="5"/>
  <c r="F228" i="5" s="1"/>
  <c r="G228" i="5" s="1"/>
  <c r="K228" i="5" s="1"/>
  <c r="E229" i="5"/>
  <c r="F229" i="5" s="1"/>
  <c r="G229" i="5" s="1"/>
  <c r="E230" i="5"/>
  <c r="F230" i="5" s="1"/>
  <c r="G230" i="5" s="1"/>
  <c r="K230" i="5" s="1"/>
  <c r="E231" i="5"/>
  <c r="F231" i="5" s="1"/>
  <c r="G231" i="5" s="1"/>
  <c r="K231" i="5" s="1"/>
  <c r="E232" i="5"/>
  <c r="F232" i="5" s="1"/>
  <c r="G232" i="5" s="1"/>
  <c r="K232" i="5" s="1"/>
  <c r="E233" i="5"/>
  <c r="F233" i="5" s="1"/>
  <c r="G233" i="5" s="1"/>
  <c r="E234" i="5"/>
  <c r="F234" i="5" s="1"/>
  <c r="G234" i="5" s="1"/>
  <c r="E235" i="5"/>
  <c r="F235" i="5" s="1"/>
  <c r="G235" i="5" s="1"/>
  <c r="K235" i="5" s="1"/>
  <c r="E236" i="5"/>
  <c r="F236" i="5" s="1"/>
  <c r="G236" i="5" s="1"/>
  <c r="K236" i="5" s="1"/>
  <c r="E237" i="5"/>
  <c r="F237" i="5" s="1"/>
  <c r="G237" i="5" s="1"/>
  <c r="K237" i="5" s="1"/>
  <c r="E238" i="5"/>
  <c r="F238" i="5"/>
  <c r="G238" i="5" s="1"/>
  <c r="K238" i="5" s="1"/>
  <c r="E239" i="5"/>
  <c r="F239" i="5" s="1"/>
  <c r="E240" i="5"/>
  <c r="F240" i="5" s="1"/>
  <c r="G240" i="5" s="1"/>
  <c r="K240" i="5" s="1"/>
  <c r="E241" i="5"/>
  <c r="F241" i="5" s="1"/>
  <c r="G241" i="5" s="1"/>
  <c r="E242" i="5"/>
  <c r="F242" i="5"/>
  <c r="E243" i="5"/>
  <c r="F243" i="5" s="1"/>
  <c r="G243" i="5" s="1"/>
  <c r="K243" i="5" s="1"/>
  <c r="E244" i="5"/>
  <c r="F244" i="5" s="1"/>
  <c r="E245" i="5"/>
  <c r="F245" i="5" s="1"/>
  <c r="G245" i="5" s="1"/>
  <c r="K245" i="5" s="1"/>
  <c r="E246" i="5"/>
  <c r="F246" i="5" s="1"/>
  <c r="G246" i="5" s="1"/>
  <c r="K246" i="5" s="1"/>
  <c r="Q247" i="5"/>
  <c r="Q248" i="5"/>
  <c r="Q235" i="5"/>
  <c r="Q236" i="5"/>
  <c r="Q237" i="5"/>
  <c r="Q241" i="5"/>
  <c r="Q242" i="5"/>
  <c r="Q243" i="5"/>
  <c r="Q239" i="5"/>
  <c r="Q240" i="5"/>
  <c r="Q244" i="5"/>
  <c r="Q245" i="5"/>
  <c r="Q246" i="5"/>
  <c r="Q238" i="5"/>
  <c r="A11" i="3"/>
  <c r="B11" i="3"/>
  <c r="C11" i="3"/>
  <c r="E11" i="3"/>
  <c r="D11" i="3"/>
  <c r="A12" i="3"/>
  <c r="B12" i="3"/>
  <c r="C12" i="3"/>
  <c r="E12" i="3"/>
  <c r="D12" i="3"/>
  <c r="A13" i="3"/>
  <c r="B13" i="3"/>
  <c r="C13" i="3"/>
  <c r="D13" i="3"/>
  <c r="E13" i="3"/>
  <c r="A14" i="3"/>
  <c r="B14" i="3"/>
  <c r="C14" i="3"/>
  <c r="E14" i="3"/>
  <c r="D14" i="3"/>
  <c r="A15" i="3"/>
  <c r="B15" i="3"/>
  <c r="C15" i="3"/>
  <c r="E15" i="3"/>
  <c r="D15" i="3"/>
  <c r="A16" i="3"/>
  <c r="B16" i="3"/>
  <c r="C16" i="3"/>
  <c r="E16" i="3"/>
  <c r="D16" i="3"/>
  <c r="A17" i="3"/>
  <c r="B17" i="3"/>
  <c r="C17" i="3"/>
  <c r="E17" i="3"/>
  <c r="D17" i="3"/>
  <c r="A18" i="3"/>
  <c r="B18" i="3"/>
  <c r="C18" i="3"/>
  <c r="E18" i="3"/>
  <c r="D18" i="3"/>
  <c r="A19" i="3"/>
  <c r="B19" i="3"/>
  <c r="C19" i="3"/>
  <c r="E19" i="3"/>
  <c r="D19" i="3"/>
  <c r="A20" i="3"/>
  <c r="B20" i="3"/>
  <c r="C20" i="3"/>
  <c r="E20" i="3"/>
  <c r="D20" i="3"/>
  <c r="A21" i="3"/>
  <c r="B21" i="3"/>
  <c r="C21" i="3"/>
  <c r="D21" i="3"/>
  <c r="E21" i="3"/>
  <c r="A22" i="3"/>
  <c r="B22" i="3"/>
  <c r="C22" i="3"/>
  <c r="E22" i="3"/>
  <c r="D22" i="3"/>
  <c r="A23" i="3"/>
  <c r="B23" i="3"/>
  <c r="C23" i="3"/>
  <c r="E23" i="3"/>
  <c r="D23" i="3"/>
  <c r="A24" i="3"/>
  <c r="B24" i="3"/>
  <c r="C24" i="3"/>
  <c r="E24" i="3"/>
  <c r="D24" i="3"/>
  <c r="A25" i="3"/>
  <c r="B25" i="3"/>
  <c r="C25" i="3"/>
  <c r="E25" i="3"/>
  <c r="D25" i="3"/>
  <c r="A26" i="3"/>
  <c r="B26" i="3"/>
  <c r="C26" i="3"/>
  <c r="E26" i="3"/>
  <c r="D26" i="3"/>
  <c r="A27" i="3"/>
  <c r="B27" i="3"/>
  <c r="C27" i="3"/>
  <c r="E27" i="3"/>
  <c r="D27" i="3"/>
  <c r="A28" i="3"/>
  <c r="B28" i="3"/>
  <c r="C28" i="3"/>
  <c r="E28" i="3"/>
  <c r="D28" i="3"/>
  <c r="A29" i="3"/>
  <c r="B29" i="3"/>
  <c r="C29" i="3"/>
  <c r="D29" i="3"/>
  <c r="E29" i="3"/>
  <c r="A30" i="3"/>
  <c r="B30" i="3"/>
  <c r="C30" i="3"/>
  <c r="E30" i="3"/>
  <c r="D30" i="3"/>
  <c r="A31" i="3"/>
  <c r="B31" i="3"/>
  <c r="C31" i="3"/>
  <c r="E31" i="3"/>
  <c r="D31" i="3"/>
  <c r="A32" i="3"/>
  <c r="B32" i="3"/>
  <c r="C32" i="3"/>
  <c r="E32" i="3"/>
  <c r="D32" i="3"/>
  <c r="A33" i="3"/>
  <c r="B33" i="3"/>
  <c r="C33" i="3"/>
  <c r="E33" i="3"/>
  <c r="D33" i="3"/>
  <c r="A34" i="3"/>
  <c r="B34" i="3"/>
  <c r="C34" i="3"/>
  <c r="E34" i="3"/>
  <c r="D34" i="3"/>
  <c r="A35" i="3"/>
  <c r="B35" i="3"/>
  <c r="C35" i="3"/>
  <c r="E35" i="3"/>
  <c r="D35" i="3"/>
  <c r="A36" i="3"/>
  <c r="B36" i="3"/>
  <c r="C36" i="3"/>
  <c r="E36" i="3"/>
  <c r="D36" i="3"/>
  <c r="A37" i="3"/>
  <c r="B37" i="3"/>
  <c r="C37" i="3"/>
  <c r="D37" i="3"/>
  <c r="E37" i="3"/>
  <c r="A38" i="3"/>
  <c r="B38" i="3"/>
  <c r="C38" i="3"/>
  <c r="E38" i="3"/>
  <c r="D38" i="3"/>
  <c r="A39" i="3"/>
  <c r="B39" i="3"/>
  <c r="C39" i="3"/>
  <c r="E39" i="3"/>
  <c r="D39" i="3"/>
  <c r="A40" i="3"/>
  <c r="B40" i="3"/>
  <c r="C40" i="3"/>
  <c r="E40" i="3"/>
  <c r="D40" i="3"/>
  <c r="A41" i="3"/>
  <c r="B41" i="3"/>
  <c r="C41" i="3"/>
  <c r="E41" i="3"/>
  <c r="D41" i="3"/>
  <c r="A42" i="3"/>
  <c r="B42" i="3"/>
  <c r="C42" i="3"/>
  <c r="E42" i="3"/>
  <c r="D42" i="3"/>
  <c r="A43" i="3"/>
  <c r="B43" i="3"/>
  <c r="C43" i="3"/>
  <c r="E43" i="3"/>
  <c r="D43" i="3"/>
  <c r="A44" i="3"/>
  <c r="B44" i="3"/>
  <c r="C44" i="3"/>
  <c r="E44" i="3"/>
  <c r="D44" i="3"/>
  <c r="A45" i="3"/>
  <c r="B45" i="3"/>
  <c r="C45" i="3"/>
  <c r="D45" i="3"/>
  <c r="E45" i="3"/>
  <c r="A46" i="3"/>
  <c r="B46" i="3"/>
  <c r="C46" i="3"/>
  <c r="E46" i="3"/>
  <c r="D46" i="3"/>
  <c r="A47" i="3"/>
  <c r="B47" i="3"/>
  <c r="C47" i="3"/>
  <c r="E47" i="3"/>
  <c r="D47" i="3"/>
  <c r="A48" i="3"/>
  <c r="B48" i="3"/>
  <c r="C48" i="3"/>
  <c r="E48" i="3"/>
  <c r="D48" i="3"/>
  <c r="A49" i="3"/>
  <c r="B49" i="3"/>
  <c r="C49" i="3"/>
  <c r="E49" i="3"/>
  <c r="D49" i="3"/>
  <c r="A50" i="3"/>
  <c r="B50" i="3"/>
  <c r="C50" i="3"/>
  <c r="E50" i="3"/>
  <c r="D50" i="3"/>
  <c r="A51" i="3"/>
  <c r="B51" i="3"/>
  <c r="C51" i="3"/>
  <c r="E51" i="3"/>
  <c r="D51" i="3"/>
  <c r="A52" i="3"/>
  <c r="B52" i="3"/>
  <c r="C52" i="3"/>
  <c r="E52" i="3"/>
  <c r="D52" i="3"/>
  <c r="A53" i="3"/>
  <c r="B53" i="3"/>
  <c r="C53" i="3"/>
  <c r="D53" i="3"/>
  <c r="E53" i="3"/>
  <c r="A54" i="3"/>
  <c r="B54" i="3"/>
  <c r="C54" i="3"/>
  <c r="E54" i="3"/>
  <c r="D54" i="3"/>
  <c r="A55" i="3"/>
  <c r="B55" i="3"/>
  <c r="C55" i="3"/>
  <c r="E55" i="3"/>
  <c r="D55" i="3"/>
  <c r="A56" i="3"/>
  <c r="B56" i="3"/>
  <c r="C56" i="3"/>
  <c r="E56" i="3"/>
  <c r="D56" i="3"/>
  <c r="A57" i="3"/>
  <c r="B57" i="3"/>
  <c r="C57" i="3"/>
  <c r="E57" i="3"/>
  <c r="D57" i="3"/>
  <c r="A58" i="3"/>
  <c r="B58" i="3"/>
  <c r="C58" i="3"/>
  <c r="E58" i="3"/>
  <c r="D58" i="3"/>
  <c r="A59" i="3"/>
  <c r="B59" i="3"/>
  <c r="C59" i="3"/>
  <c r="E59" i="3"/>
  <c r="D59" i="3"/>
  <c r="A60" i="3"/>
  <c r="B60" i="3"/>
  <c r="C60" i="3"/>
  <c r="E60" i="3"/>
  <c r="D60" i="3"/>
  <c r="A61" i="3"/>
  <c r="B61" i="3"/>
  <c r="C61" i="3"/>
  <c r="D61" i="3"/>
  <c r="E61" i="3"/>
  <c r="A62" i="3"/>
  <c r="B62" i="3"/>
  <c r="C62" i="3"/>
  <c r="E62" i="3"/>
  <c r="D62" i="3"/>
  <c r="A63" i="3"/>
  <c r="B63" i="3"/>
  <c r="C63" i="3"/>
  <c r="E63" i="3"/>
  <c r="D63" i="3"/>
  <c r="A64" i="3"/>
  <c r="B64" i="3"/>
  <c r="C64" i="3"/>
  <c r="E64" i="3"/>
  <c r="D64" i="3"/>
  <c r="A65" i="3"/>
  <c r="B65" i="3"/>
  <c r="C65" i="3"/>
  <c r="E65" i="3"/>
  <c r="D65" i="3"/>
  <c r="A66" i="3"/>
  <c r="B66" i="3"/>
  <c r="C66" i="3"/>
  <c r="E66" i="3"/>
  <c r="D66" i="3"/>
  <c r="A67" i="3"/>
  <c r="B67" i="3"/>
  <c r="C67" i="3"/>
  <c r="E67" i="3"/>
  <c r="D67" i="3"/>
  <c r="A68" i="3"/>
  <c r="B68" i="3"/>
  <c r="C68" i="3"/>
  <c r="E68" i="3"/>
  <c r="D68" i="3"/>
  <c r="A69" i="3"/>
  <c r="B69" i="3"/>
  <c r="C69" i="3"/>
  <c r="D69" i="3"/>
  <c r="E69" i="3"/>
  <c r="A70" i="3"/>
  <c r="B70" i="3"/>
  <c r="C70" i="3"/>
  <c r="E70" i="3"/>
  <c r="D70" i="3"/>
  <c r="A71" i="3"/>
  <c r="B71" i="3"/>
  <c r="C71" i="3"/>
  <c r="E71" i="3"/>
  <c r="D71" i="3"/>
  <c r="A72" i="3"/>
  <c r="B72" i="3"/>
  <c r="C72" i="3"/>
  <c r="E72" i="3"/>
  <c r="D72" i="3"/>
  <c r="A73" i="3"/>
  <c r="B73" i="3"/>
  <c r="C73" i="3"/>
  <c r="E73" i="3"/>
  <c r="D73" i="3"/>
  <c r="A74" i="3"/>
  <c r="B74" i="3"/>
  <c r="C74" i="3"/>
  <c r="E74" i="3"/>
  <c r="D74" i="3"/>
  <c r="A75" i="3"/>
  <c r="B75" i="3"/>
  <c r="C75" i="3"/>
  <c r="E75" i="3"/>
  <c r="D75" i="3"/>
  <c r="A76" i="3"/>
  <c r="B76" i="3"/>
  <c r="C76" i="3"/>
  <c r="E76" i="3"/>
  <c r="D76" i="3"/>
  <c r="A77" i="3"/>
  <c r="B77" i="3"/>
  <c r="C77" i="3"/>
  <c r="D77" i="3"/>
  <c r="E77" i="3"/>
  <c r="A78" i="3"/>
  <c r="B78" i="3"/>
  <c r="C78" i="3"/>
  <c r="E78" i="3"/>
  <c r="D78" i="3"/>
  <c r="A79" i="3"/>
  <c r="B79" i="3"/>
  <c r="C79" i="3"/>
  <c r="E79" i="3"/>
  <c r="D79" i="3"/>
  <c r="A80" i="3"/>
  <c r="B80" i="3"/>
  <c r="C80" i="3"/>
  <c r="E80" i="3"/>
  <c r="D80" i="3"/>
  <c r="A81" i="3"/>
  <c r="B81" i="3"/>
  <c r="C81" i="3"/>
  <c r="E81" i="3"/>
  <c r="D81" i="3"/>
  <c r="A82" i="3"/>
  <c r="B82" i="3"/>
  <c r="C82" i="3"/>
  <c r="E82" i="3"/>
  <c r="D82" i="3"/>
  <c r="A83" i="3"/>
  <c r="B83" i="3"/>
  <c r="C83" i="3"/>
  <c r="E83" i="3"/>
  <c r="D83" i="3"/>
  <c r="A84" i="3"/>
  <c r="B84" i="3"/>
  <c r="C84" i="3"/>
  <c r="E84" i="3"/>
  <c r="D84" i="3"/>
  <c r="A85" i="3"/>
  <c r="B85" i="3"/>
  <c r="C85" i="3"/>
  <c r="D85" i="3"/>
  <c r="E85" i="3"/>
  <c r="A86" i="3"/>
  <c r="B86" i="3"/>
  <c r="C86" i="3"/>
  <c r="E86" i="3"/>
  <c r="D86" i="3"/>
  <c r="A87" i="3"/>
  <c r="B87" i="3"/>
  <c r="C87" i="3"/>
  <c r="E87" i="3"/>
  <c r="D87" i="3"/>
  <c r="A88" i="3"/>
  <c r="B88" i="3"/>
  <c r="C88" i="3"/>
  <c r="E88" i="3"/>
  <c r="D88" i="3"/>
  <c r="A89" i="3"/>
  <c r="B89" i="3"/>
  <c r="C89" i="3"/>
  <c r="E89" i="3"/>
  <c r="D89" i="3"/>
  <c r="A90" i="3"/>
  <c r="B90" i="3"/>
  <c r="C90" i="3"/>
  <c r="E90" i="3"/>
  <c r="D90" i="3"/>
  <c r="A91" i="3"/>
  <c r="B91" i="3"/>
  <c r="C91" i="3"/>
  <c r="E91" i="3"/>
  <c r="D91" i="3"/>
  <c r="A92" i="3"/>
  <c r="B92" i="3"/>
  <c r="C92" i="3"/>
  <c r="E92" i="3"/>
  <c r="D92" i="3"/>
  <c r="A93" i="3"/>
  <c r="B93" i="3"/>
  <c r="C93" i="3"/>
  <c r="D93" i="3"/>
  <c r="E93" i="3"/>
  <c r="A94" i="3"/>
  <c r="B94" i="3"/>
  <c r="C94" i="3"/>
  <c r="E94" i="3"/>
  <c r="D94" i="3"/>
  <c r="A95" i="3"/>
  <c r="B95" i="3"/>
  <c r="C95" i="3"/>
  <c r="E95" i="3"/>
  <c r="D95" i="3"/>
  <c r="A96" i="3"/>
  <c r="B96" i="3"/>
  <c r="C96" i="3"/>
  <c r="E96" i="3"/>
  <c r="D96" i="3"/>
  <c r="A97" i="3"/>
  <c r="B97" i="3"/>
  <c r="C97" i="3"/>
  <c r="E97" i="3"/>
  <c r="D97" i="3"/>
  <c r="A98" i="3"/>
  <c r="B98" i="3"/>
  <c r="C98" i="3"/>
  <c r="E98" i="3"/>
  <c r="D98" i="3"/>
  <c r="A99" i="3"/>
  <c r="B99" i="3"/>
  <c r="C99" i="3"/>
  <c r="E99" i="3"/>
  <c r="D99" i="3"/>
  <c r="A100" i="3"/>
  <c r="B100" i="3"/>
  <c r="C100" i="3"/>
  <c r="E100" i="3"/>
  <c r="D100" i="3"/>
  <c r="A101" i="3"/>
  <c r="B101" i="3"/>
  <c r="C101" i="3"/>
  <c r="D101" i="3"/>
  <c r="E101" i="3"/>
  <c r="A102" i="3"/>
  <c r="B102" i="3"/>
  <c r="C102" i="3"/>
  <c r="E102" i="3"/>
  <c r="D102" i="3"/>
  <c r="A103" i="3"/>
  <c r="B103" i="3"/>
  <c r="C103" i="3"/>
  <c r="E103" i="3"/>
  <c r="D103" i="3"/>
  <c r="A104" i="3"/>
  <c r="B104" i="3"/>
  <c r="C104" i="3"/>
  <c r="E104" i="3"/>
  <c r="D104" i="3"/>
  <c r="A105" i="3"/>
  <c r="B105" i="3"/>
  <c r="C105" i="3"/>
  <c r="E105" i="3"/>
  <c r="D105" i="3"/>
  <c r="A106" i="3"/>
  <c r="B106" i="3"/>
  <c r="C106" i="3"/>
  <c r="E106" i="3"/>
  <c r="D106" i="3"/>
  <c r="A107" i="3"/>
  <c r="B107" i="3"/>
  <c r="C107" i="3"/>
  <c r="E107" i="3"/>
  <c r="D107" i="3"/>
  <c r="A108" i="3"/>
  <c r="B108" i="3"/>
  <c r="C108" i="3"/>
  <c r="E108" i="3"/>
  <c r="D108" i="3"/>
  <c r="A109" i="3"/>
  <c r="B109" i="3"/>
  <c r="C109" i="3"/>
  <c r="D109" i="3"/>
  <c r="E109" i="3"/>
  <c r="A110" i="3"/>
  <c r="B110" i="3"/>
  <c r="C110" i="3"/>
  <c r="E110" i="3"/>
  <c r="D110" i="3"/>
  <c r="A111" i="3"/>
  <c r="B111" i="3"/>
  <c r="C111" i="3"/>
  <c r="E111" i="3"/>
  <c r="D111" i="3"/>
  <c r="A112" i="3"/>
  <c r="B112" i="3"/>
  <c r="C112" i="3"/>
  <c r="E112" i="3"/>
  <c r="D112" i="3"/>
  <c r="A113" i="3"/>
  <c r="B113" i="3"/>
  <c r="C113" i="3"/>
  <c r="E113" i="3"/>
  <c r="D113" i="3"/>
  <c r="A114" i="3"/>
  <c r="B114" i="3"/>
  <c r="C114" i="3"/>
  <c r="E114" i="3"/>
  <c r="D114" i="3"/>
  <c r="A115" i="3"/>
  <c r="B115" i="3"/>
  <c r="C115" i="3"/>
  <c r="E115" i="3"/>
  <c r="D115" i="3"/>
  <c r="A116" i="3"/>
  <c r="B116" i="3"/>
  <c r="C116" i="3"/>
  <c r="E116" i="3"/>
  <c r="D116" i="3"/>
  <c r="A117" i="3"/>
  <c r="B117" i="3"/>
  <c r="C117" i="3"/>
  <c r="D117" i="3"/>
  <c r="E117" i="3"/>
  <c r="A118" i="3"/>
  <c r="B118" i="3"/>
  <c r="C118" i="3"/>
  <c r="E118" i="3"/>
  <c r="D118" i="3"/>
  <c r="A119" i="3"/>
  <c r="B119" i="3"/>
  <c r="C119" i="3"/>
  <c r="E119" i="3"/>
  <c r="D119" i="3"/>
  <c r="A120" i="3"/>
  <c r="B120" i="3"/>
  <c r="C120" i="3"/>
  <c r="E120" i="3"/>
  <c r="D120" i="3"/>
  <c r="A121" i="3"/>
  <c r="B121" i="3"/>
  <c r="C121" i="3"/>
  <c r="E121" i="3"/>
  <c r="D121" i="3"/>
  <c r="A122" i="3"/>
  <c r="B122" i="3"/>
  <c r="C122" i="3"/>
  <c r="E122" i="3"/>
  <c r="D122" i="3"/>
  <c r="A123" i="3"/>
  <c r="B123" i="3"/>
  <c r="C123" i="3"/>
  <c r="E123" i="3"/>
  <c r="D123" i="3"/>
  <c r="A124" i="3"/>
  <c r="B124" i="3"/>
  <c r="C124" i="3"/>
  <c r="E124" i="3"/>
  <c r="D124" i="3"/>
  <c r="A125" i="3"/>
  <c r="B125" i="3"/>
  <c r="C125" i="3"/>
  <c r="D125" i="3"/>
  <c r="E125" i="3"/>
  <c r="A126" i="3"/>
  <c r="B126" i="3"/>
  <c r="C126" i="3"/>
  <c r="E126" i="3"/>
  <c r="D126" i="3"/>
  <c r="A127" i="3"/>
  <c r="B127" i="3"/>
  <c r="C127" i="3"/>
  <c r="E127" i="3"/>
  <c r="D127" i="3"/>
  <c r="A128" i="3"/>
  <c r="B128" i="3"/>
  <c r="C128" i="3"/>
  <c r="E128" i="3"/>
  <c r="D128" i="3"/>
  <c r="A129" i="3"/>
  <c r="B129" i="3"/>
  <c r="C129" i="3"/>
  <c r="E129" i="3"/>
  <c r="D129" i="3"/>
  <c r="A130" i="3"/>
  <c r="B130" i="3"/>
  <c r="C130" i="3"/>
  <c r="E130" i="3"/>
  <c r="D130" i="3"/>
  <c r="A131" i="3"/>
  <c r="B131" i="3"/>
  <c r="C131" i="3"/>
  <c r="E131" i="3"/>
  <c r="D131" i="3"/>
  <c r="A132" i="3"/>
  <c r="B132" i="3"/>
  <c r="C132" i="3"/>
  <c r="E132" i="3"/>
  <c r="D132" i="3"/>
  <c r="A133" i="3"/>
  <c r="B133" i="3"/>
  <c r="C133" i="3"/>
  <c r="D133" i="3"/>
  <c r="E133" i="3"/>
  <c r="A134" i="3"/>
  <c r="B134" i="3"/>
  <c r="C134" i="3"/>
  <c r="E134" i="3"/>
  <c r="D134" i="3"/>
  <c r="A135" i="3"/>
  <c r="B135" i="3"/>
  <c r="C135" i="3"/>
  <c r="E135" i="3"/>
  <c r="D135" i="3"/>
  <c r="A136" i="3"/>
  <c r="B136" i="3"/>
  <c r="C136" i="3"/>
  <c r="E136" i="3"/>
  <c r="D136" i="3"/>
  <c r="A137" i="3"/>
  <c r="B137" i="3"/>
  <c r="C137" i="3"/>
  <c r="E137" i="3"/>
  <c r="D137" i="3"/>
  <c r="A138" i="3"/>
  <c r="B138" i="3"/>
  <c r="C138" i="3"/>
  <c r="E138" i="3"/>
  <c r="D138" i="3"/>
  <c r="A139" i="3"/>
  <c r="B139" i="3"/>
  <c r="C139" i="3"/>
  <c r="E139" i="3"/>
  <c r="D139" i="3"/>
  <c r="A140" i="3"/>
  <c r="B140" i="3"/>
  <c r="C140" i="3"/>
  <c r="E140" i="3"/>
  <c r="D140" i="3"/>
  <c r="A141" i="3"/>
  <c r="B141" i="3"/>
  <c r="C141" i="3"/>
  <c r="D141" i="3"/>
  <c r="E141" i="3"/>
  <c r="A142" i="3"/>
  <c r="B142" i="3"/>
  <c r="C142" i="3"/>
  <c r="E142" i="3"/>
  <c r="D142" i="3"/>
  <c r="A143" i="3"/>
  <c r="B143" i="3"/>
  <c r="C143" i="3"/>
  <c r="E143" i="3"/>
  <c r="D143" i="3"/>
  <c r="A144" i="3"/>
  <c r="B144" i="3"/>
  <c r="C144" i="3"/>
  <c r="E144" i="3"/>
  <c r="D144" i="3"/>
  <c r="A145" i="3"/>
  <c r="B145" i="3"/>
  <c r="C145" i="3"/>
  <c r="E145" i="3"/>
  <c r="D145" i="3"/>
  <c r="A146" i="3"/>
  <c r="B146" i="3"/>
  <c r="C146" i="3"/>
  <c r="E146" i="3"/>
  <c r="D146" i="3"/>
  <c r="A147" i="3"/>
  <c r="B147" i="3"/>
  <c r="C147" i="3"/>
  <c r="E147" i="3"/>
  <c r="D147" i="3"/>
  <c r="A148" i="3"/>
  <c r="B148" i="3"/>
  <c r="C148" i="3"/>
  <c r="E148" i="3"/>
  <c r="D148" i="3"/>
  <c r="A149" i="3"/>
  <c r="B149" i="3"/>
  <c r="C149" i="3"/>
  <c r="D149" i="3"/>
  <c r="E149" i="3"/>
  <c r="A150" i="3"/>
  <c r="B150" i="3"/>
  <c r="C150" i="3"/>
  <c r="E150" i="3"/>
  <c r="D150" i="3"/>
  <c r="A151" i="3"/>
  <c r="B151" i="3"/>
  <c r="C151" i="3"/>
  <c r="E151" i="3"/>
  <c r="D151" i="3"/>
  <c r="A152" i="3"/>
  <c r="B152" i="3"/>
  <c r="C152" i="3"/>
  <c r="E152" i="3"/>
  <c r="D152" i="3"/>
  <c r="A153" i="3"/>
  <c r="B153" i="3"/>
  <c r="C153" i="3"/>
  <c r="E153" i="3"/>
  <c r="D153" i="3"/>
  <c r="A154" i="3"/>
  <c r="B154" i="3"/>
  <c r="C154" i="3"/>
  <c r="E154" i="3"/>
  <c r="D154" i="3"/>
  <c r="A155" i="3"/>
  <c r="B155" i="3"/>
  <c r="C155" i="3"/>
  <c r="E155" i="3"/>
  <c r="D155" i="3"/>
  <c r="A156" i="3"/>
  <c r="B156" i="3"/>
  <c r="C156" i="3"/>
  <c r="E156" i="3"/>
  <c r="D156" i="3"/>
  <c r="A157" i="3"/>
  <c r="B157" i="3"/>
  <c r="C157" i="3"/>
  <c r="D157" i="3"/>
  <c r="E157" i="3"/>
  <c r="A158" i="3"/>
  <c r="B158" i="3"/>
  <c r="C158" i="3"/>
  <c r="E158" i="3"/>
  <c r="D158" i="3"/>
  <c r="A159" i="3"/>
  <c r="B159" i="3"/>
  <c r="C159" i="3"/>
  <c r="E159" i="3"/>
  <c r="D159" i="3"/>
  <c r="A160" i="3"/>
  <c r="B160" i="3"/>
  <c r="C160" i="3"/>
  <c r="E160" i="3"/>
  <c r="D160" i="3"/>
  <c r="A161" i="3"/>
  <c r="B161" i="3"/>
  <c r="C161" i="3"/>
  <c r="E161" i="3"/>
  <c r="D161" i="3"/>
  <c r="A162" i="3"/>
  <c r="B162" i="3"/>
  <c r="C162" i="3"/>
  <c r="E162" i="3"/>
  <c r="D162" i="3"/>
  <c r="K162" i="3"/>
  <c r="A163" i="3"/>
  <c r="B163" i="3"/>
  <c r="C163" i="3"/>
  <c r="E163" i="3"/>
  <c r="D163" i="3"/>
  <c r="A164" i="3"/>
  <c r="B164" i="3"/>
  <c r="C164" i="3"/>
  <c r="E164" i="3"/>
  <c r="D164" i="3"/>
  <c r="A165" i="3"/>
  <c r="B165" i="3"/>
  <c r="C165" i="3"/>
  <c r="E165" i="3"/>
  <c r="D165" i="3"/>
  <c r="A166" i="3"/>
  <c r="B166" i="3"/>
  <c r="C166" i="3"/>
  <c r="E166" i="3"/>
  <c r="D166" i="3"/>
  <c r="A167" i="3"/>
  <c r="B167" i="3"/>
  <c r="C167" i="3"/>
  <c r="E167" i="3"/>
  <c r="D167" i="3"/>
  <c r="A168" i="3"/>
  <c r="B168" i="3"/>
  <c r="C168" i="3"/>
  <c r="D168" i="3"/>
  <c r="E168" i="3"/>
  <c r="A169" i="3"/>
  <c r="B169" i="3"/>
  <c r="C169" i="3"/>
  <c r="E169" i="3"/>
  <c r="D169" i="3"/>
  <c r="A170" i="3"/>
  <c r="B170" i="3"/>
  <c r="C170" i="3"/>
  <c r="E170" i="3"/>
  <c r="D170" i="3"/>
  <c r="A171" i="3"/>
  <c r="B171" i="3"/>
  <c r="C171" i="3"/>
  <c r="E171" i="3"/>
  <c r="D171" i="3"/>
  <c r="A172" i="3"/>
  <c r="B172" i="3"/>
  <c r="C172" i="3"/>
  <c r="E172" i="3"/>
  <c r="D172" i="3"/>
  <c r="A173" i="3"/>
  <c r="B173" i="3"/>
  <c r="C173" i="3"/>
  <c r="E173" i="3"/>
  <c r="D173" i="3"/>
  <c r="A174" i="3"/>
  <c r="B174" i="3"/>
  <c r="C174" i="3"/>
  <c r="E174" i="3"/>
  <c r="K174" i="3"/>
  <c r="D174" i="3"/>
  <c r="A175" i="3"/>
  <c r="B175" i="3"/>
  <c r="C175" i="3"/>
  <c r="E175" i="3"/>
  <c r="D175" i="3"/>
  <c r="A176" i="3"/>
  <c r="B176" i="3"/>
  <c r="C176" i="3"/>
  <c r="E176" i="3"/>
  <c r="D176" i="3"/>
  <c r="A177" i="3"/>
  <c r="B177" i="3"/>
  <c r="C177" i="3"/>
  <c r="E177" i="3"/>
  <c r="K177" i="3"/>
  <c r="D177" i="3"/>
  <c r="A178" i="3"/>
  <c r="B178" i="3"/>
  <c r="C178" i="3"/>
  <c r="E178" i="3"/>
  <c r="D178" i="3"/>
  <c r="A179" i="3"/>
  <c r="B179" i="3"/>
  <c r="C179" i="3"/>
  <c r="E179" i="3"/>
  <c r="D179" i="3"/>
  <c r="K179" i="3"/>
  <c r="A180" i="3"/>
  <c r="B180" i="3"/>
  <c r="C180" i="3"/>
  <c r="E180" i="3"/>
  <c r="D180" i="3"/>
  <c r="A181" i="3"/>
  <c r="B181" i="3"/>
  <c r="C181" i="3"/>
  <c r="E181" i="3"/>
  <c r="D181" i="3"/>
  <c r="A182" i="3"/>
  <c r="B182" i="3"/>
  <c r="C182" i="3"/>
  <c r="E182" i="3"/>
  <c r="D182" i="3"/>
  <c r="A183" i="3"/>
  <c r="B183" i="3"/>
  <c r="C183" i="3"/>
  <c r="E183" i="3"/>
  <c r="D183" i="3"/>
  <c r="A184" i="3"/>
  <c r="B184" i="3"/>
  <c r="C184" i="3"/>
  <c r="E184" i="3"/>
  <c r="D184" i="3"/>
  <c r="A185" i="3"/>
  <c r="B185" i="3"/>
  <c r="C185" i="3"/>
  <c r="D185" i="3"/>
  <c r="E185" i="3"/>
  <c r="A186" i="3"/>
  <c r="B186" i="3"/>
  <c r="C186" i="3"/>
  <c r="E186" i="3"/>
  <c r="D186" i="3"/>
  <c r="A187" i="3"/>
  <c r="B187" i="3"/>
  <c r="C187" i="3"/>
  <c r="E187" i="3"/>
  <c r="D187" i="3"/>
  <c r="A188" i="3"/>
  <c r="B188" i="3"/>
  <c r="C188" i="3"/>
  <c r="E188" i="3"/>
  <c r="D188" i="3"/>
  <c r="A189" i="3"/>
  <c r="B189" i="3"/>
  <c r="C189" i="3"/>
  <c r="E189" i="3"/>
  <c r="D189" i="3"/>
  <c r="A190" i="3"/>
  <c r="B190" i="3"/>
  <c r="C190" i="3"/>
  <c r="E190" i="3"/>
  <c r="D190" i="3"/>
  <c r="A191" i="3"/>
  <c r="B191" i="3"/>
  <c r="C191" i="3"/>
  <c r="E191" i="3"/>
  <c r="D191" i="3"/>
  <c r="A11" i="4"/>
  <c r="B11" i="4"/>
  <c r="D11" i="4"/>
  <c r="G11" i="4"/>
  <c r="C11" i="4"/>
  <c r="E11" i="4"/>
  <c r="H11" i="4"/>
  <c r="A12" i="4"/>
  <c r="C12" i="4"/>
  <c r="E12" i="4"/>
  <c r="D12" i="4"/>
  <c r="G12" i="4"/>
  <c r="H12" i="4"/>
  <c r="B12" i="4"/>
  <c r="A13" i="4"/>
  <c r="D13" i="4"/>
  <c r="G13" i="4"/>
  <c r="C13" i="4"/>
  <c r="E13" i="4"/>
  <c r="H13" i="4"/>
  <c r="B13" i="4"/>
  <c r="A14" i="4"/>
  <c r="D14" i="4"/>
  <c r="G14" i="4"/>
  <c r="C14" i="4"/>
  <c r="E14" i="4"/>
  <c r="H14" i="4"/>
  <c r="B14" i="4"/>
  <c r="A15" i="4"/>
  <c r="D15" i="4"/>
  <c r="G15" i="4"/>
  <c r="C15" i="4"/>
  <c r="E15" i="4"/>
  <c r="H15" i="4"/>
  <c r="B15" i="4"/>
  <c r="A16" i="4"/>
  <c r="C16" i="4"/>
  <c r="E16" i="4"/>
  <c r="D16" i="4"/>
  <c r="G16" i="4"/>
  <c r="H16" i="4"/>
  <c r="B16" i="4"/>
  <c r="A17" i="4"/>
  <c r="D17" i="4"/>
  <c r="G17" i="4"/>
  <c r="C17" i="4"/>
  <c r="E17" i="4"/>
  <c r="H17" i="4"/>
  <c r="B17" i="4"/>
  <c r="A18" i="4"/>
  <c r="D18" i="4"/>
  <c r="E18" i="4"/>
  <c r="G18" i="4"/>
  <c r="C18" i="4"/>
  <c r="H18" i="4"/>
  <c r="B18" i="4"/>
  <c r="A19" i="4"/>
  <c r="B19" i="4"/>
  <c r="D19" i="4"/>
  <c r="G19" i="4"/>
  <c r="C19" i="4"/>
  <c r="E19" i="4"/>
  <c r="H19" i="4"/>
  <c r="A20" i="4"/>
  <c r="C20" i="4"/>
  <c r="E20" i="4"/>
  <c r="D20" i="4"/>
  <c r="G20" i="4"/>
  <c r="H20" i="4"/>
  <c r="B20" i="4"/>
  <c r="A21" i="4"/>
  <c r="D21" i="4"/>
  <c r="G21" i="4"/>
  <c r="C21" i="4"/>
  <c r="E21" i="4"/>
  <c r="H21" i="4"/>
  <c r="B21" i="4"/>
  <c r="A22" i="4"/>
  <c r="D22" i="4"/>
  <c r="G22" i="4"/>
  <c r="C22" i="4"/>
  <c r="E22" i="4"/>
  <c r="H22" i="4"/>
  <c r="B22" i="4"/>
  <c r="A23" i="4"/>
  <c r="B23" i="4"/>
  <c r="D23" i="4"/>
  <c r="G23" i="4"/>
  <c r="C23" i="4"/>
  <c r="E23" i="4"/>
  <c r="H23" i="4"/>
  <c r="A24" i="4"/>
  <c r="C24" i="4"/>
  <c r="E24" i="4"/>
  <c r="D24" i="4"/>
  <c r="G24" i="4"/>
  <c r="H24" i="4"/>
  <c r="B24" i="4"/>
  <c r="A25" i="4"/>
  <c r="D25" i="4"/>
  <c r="G25" i="4"/>
  <c r="C25" i="4"/>
  <c r="E25" i="4"/>
  <c r="H25" i="4"/>
  <c r="B25" i="4"/>
  <c r="A26" i="4"/>
  <c r="D26" i="4"/>
  <c r="E26" i="4"/>
  <c r="G26" i="4"/>
  <c r="C26" i="4"/>
  <c r="H26" i="4"/>
  <c r="B26" i="4"/>
  <c r="A27" i="4"/>
  <c r="B27" i="4"/>
  <c r="D27" i="4"/>
  <c r="G27" i="4"/>
  <c r="C27" i="4"/>
  <c r="E27" i="4"/>
  <c r="H27" i="4"/>
  <c r="A28" i="4"/>
  <c r="C28" i="4"/>
  <c r="E28" i="4"/>
  <c r="D28" i="4"/>
  <c r="G28" i="4"/>
  <c r="H28" i="4"/>
  <c r="B28" i="4"/>
  <c r="A29" i="4"/>
  <c r="D29" i="4"/>
  <c r="G29" i="4"/>
  <c r="C29" i="4"/>
  <c r="E29" i="4"/>
  <c r="H29" i="4"/>
  <c r="B29" i="4"/>
  <c r="A30" i="4"/>
  <c r="D30" i="4"/>
  <c r="G30" i="4"/>
  <c r="C30" i="4"/>
  <c r="E30" i="4"/>
  <c r="H30" i="4"/>
  <c r="B30" i="4"/>
  <c r="A31" i="4"/>
  <c r="B31" i="4"/>
  <c r="D31" i="4"/>
  <c r="G31" i="4"/>
  <c r="C31" i="4"/>
  <c r="E31" i="4"/>
  <c r="H31" i="4"/>
  <c r="A32" i="4"/>
  <c r="C32" i="4"/>
  <c r="E32" i="4"/>
  <c r="D32" i="4"/>
  <c r="G32" i="4"/>
  <c r="H32" i="4"/>
  <c r="B32" i="4"/>
  <c r="A33" i="4"/>
  <c r="D33" i="4"/>
  <c r="G33" i="4"/>
  <c r="C33" i="4"/>
  <c r="E33" i="4"/>
  <c r="H33" i="4"/>
  <c r="B33" i="4"/>
  <c r="A34" i="4"/>
  <c r="D34" i="4"/>
  <c r="G34" i="4"/>
  <c r="C34" i="4"/>
  <c r="E34" i="4"/>
  <c r="H34" i="4"/>
  <c r="B34" i="4"/>
  <c r="A35" i="4"/>
  <c r="B35" i="4"/>
  <c r="D35" i="4"/>
  <c r="G35" i="4"/>
  <c r="C35" i="4"/>
  <c r="E35" i="4"/>
  <c r="H35" i="4"/>
  <c r="A36" i="4"/>
  <c r="C36" i="4"/>
  <c r="E36" i="4"/>
  <c r="D36" i="4"/>
  <c r="G36" i="4"/>
  <c r="H36" i="4"/>
  <c r="B36" i="4"/>
  <c r="A37" i="4"/>
  <c r="D37" i="4"/>
  <c r="G37" i="4"/>
  <c r="C37" i="4"/>
  <c r="E37" i="4"/>
  <c r="H37" i="4"/>
  <c r="B37" i="4"/>
  <c r="A38" i="4"/>
  <c r="D38" i="4"/>
  <c r="G38" i="4"/>
  <c r="C38" i="4"/>
  <c r="E38" i="4"/>
  <c r="H38" i="4"/>
  <c r="B38" i="4"/>
  <c r="A39" i="4"/>
  <c r="B39" i="4"/>
  <c r="D39" i="4"/>
  <c r="G39" i="4"/>
  <c r="C39" i="4"/>
  <c r="E39" i="4"/>
  <c r="H39" i="4"/>
  <c r="A40" i="4"/>
  <c r="C40" i="4"/>
  <c r="E40" i="4"/>
  <c r="D40" i="4"/>
  <c r="G40" i="4"/>
  <c r="H40" i="4"/>
  <c r="B40" i="4"/>
  <c r="A41" i="4"/>
  <c r="D41" i="4"/>
  <c r="G41" i="4"/>
  <c r="C41" i="4"/>
  <c r="E41" i="4"/>
  <c r="H41" i="4"/>
  <c r="B41" i="4"/>
  <c r="A42" i="4"/>
  <c r="D42" i="4"/>
  <c r="G42" i="4"/>
  <c r="C42" i="4"/>
  <c r="E42" i="4"/>
  <c r="H42" i="4"/>
  <c r="B42" i="4"/>
  <c r="A43" i="4"/>
  <c r="B43" i="4"/>
  <c r="D43" i="4"/>
  <c r="G43" i="4"/>
  <c r="C43" i="4"/>
  <c r="E43" i="4"/>
  <c r="H43" i="4"/>
  <c r="A44" i="4"/>
  <c r="C44" i="4"/>
  <c r="E44" i="4"/>
  <c r="D44" i="4"/>
  <c r="G44" i="4"/>
  <c r="H44" i="4"/>
  <c r="B44" i="4"/>
  <c r="A45" i="4"/>
  <c r="D45" i="4"/>
  <c r="G45" i="4"/>
  <c r="C45" i="4"/>
  <c r="E45" i="4"/>
  <c r="H45" i="4"/>
  <c r="B45" i="4"/>
  <c r="A46" i="4"/>
  <c r="D46" i="4"/>
  <c r="G46" i="4"/>
  <c r="C46" i="4"/>
  <c r="E46" i="4"/>
  <c r="H46" i="4"/>
  <c r="B46" i="4"/>
  <c r="A47" i="4"/>
  <c r="B47" i="4"/>
  <c r="D47" i="4"/>
  <c r="G47" i="4"/>
  <c r="C47" i="4"/>
  <c r="E47" i="4"/>
  <c r="H47" i="4"/>
  <c r="A48" i="4"/>
  <c r="C48" i="4"/>
  <c r="E48" i="4"/>
  <c r="D48" i="4"/>
  <c r="G48" i="4"/>
  <c r="H48" i="4"/>
  <c r="B48" i="4"/>
  <c r="A49" i="4"/>
  <c r="D49" i="4"/>
  <c r="G49" i="4"/>
  <c r="C49" i="4"/>
  <c r="E49" i="4"/>
  <c r="H49" i="4"/>
  <c r="B49" i="4"/>
  <c r="A50" i="4"/>
  <c r="D50" i="4"/>
  <c r="G50" i="4"/>
  <c r="C50" i="4"/>
  <c r="E50" i="4"/>
  <c r="H50" i="4"/>
  <c r="B50" i="4"/>
  <c r="A51" i="4"/>
  <c r="B51" i="4"/>
  <c r="D51" i="4"/>
  <c r="G51" i="4"/>
  <c r="C51" i="4"/>
  <c r="E51" i="4"/>
  <c r="H51" i="4"/>
  <c r="A52" i="4"/>
  <c r="D52" i="4"/>
  <c r="G52" i="4"/>
  <c r="C52" i="4"/>
  <c r="E52" i="4"/>
  <c r="H52" i="4"/>
  <c r="B52" i="4"/>
  <c r="A53" i="4"/>
  <c r="F53" i="4"/>
  <c r="D53" i="4"/>
  <c r="G53" i="4"/>
  <c r="C53" i="4"/>
  <c r="E53" i="4"/>
  <c r="H53" i="4"/>
  <c r="B53" i="4"/>
  <c r="A54" i="4"/>
  <c r="F54" i="4"/>
  <c r="D54" i="4"/>
  <c r="G54" i="4"/>
  <c r="C54" i="4"/>
  <c r="E54" i="4"/>
  <c r="H54" i="4"/>
  <c r="B54" i="4"/>
  <c r="A55" i="4"/>
  <c r="F55" i="4"/>
  <c r="D55" i="4"/>
  <c r="G55" i="4"/>
  <c r="C55" i="4"/>
  <c r="E55" i="4"/>
  <c r="H55" i="4"/>
  <c r="B55" i="4"/>
  <c r="A56" i="4"/>
  <c r="F56" i="4"/>
  <c r="D56" i="4"/>
  <c r="G56" i="4"/>
  <c r="C56" i="4"/>
  <c r="E56" i="4"/>
  <c r="H56" i="4"/>
  <c r="B56" i="4"/>
  <c r="A57" i="4"/>
  <c r="F57" i="4"/>
  <c r="D57" i="4"/>
  <c r="G57" i="4"/>
  <c r="C57" i="4"/>
  <c r="E57" i="4"/>
  <c r="H57" i="4"/>
  <c r="B57" i="4"/>
  <c r="A58" i="4"/>
  <c r="D58" i="4"/>
  <c r="G58" i="4"/>
  <c r="C58" i="4"/>
  <c r="E58" i="4"/>
  <c r="H58" i="4"/>
  <c r="B58" i="4"/>
  <c r="A59" i="4"/>
  <c r="D59" i="4"/>
  <c r="G59" i="4"/>
  <c r="C59" i="4"/>
  <c r="E59" i="4"/>
  <c r="H59" i="4"/>
  <c r="B59" i="4"/>
  <c r="A60" i="4"/>
  <c r="B60" i="4"/>
  <c r="D60" i="4"/>
  <c r="G60" i="4"/>
  <c r="C60" i="4"/>
  <c r="E60" i="4"/>
  <c r="H60" i="4"/>
  <c r="A61" i="4"/>
  <c r="C61" i="4"/>
  <c r="E61" i="4"/>
  <c r="D61" i="4"/>
  <c r="G61" i="4"/>
  <c r="H61" i="4"/>
  <c r="B61" i="4"/>
  <c r="A62" i="4"/>
  <c r="D62" i="4"/>
  <c r="G62" i="4"/>
  <c r="C62" i="4"/>
  <c r="E62" i="4"/>
  <c r="H62" i="4"/>
  <c r="B62" i="4"/>
  <c r="A63" i="4"/>
  <c r="D63" i="4"/>
  <c r="G63" i="4"/>
  <c r="C63" i="4"/>
  <c r="E63" i="4"/>
  <c r="H63" i="4"/>
  <c r="B63" i="4"/>
  <c r="A64" i="4"/>
  <c r="B64" i="4"/>
  <c r="D64" i="4"/>
  <c r="G64" i="4"/>
  <c r="C64" i="4"/>
  <c r="E64" i="4"/>
  <c r="H64" i="4"/>
  <c r="A65" i="4"/>
  <c r="C65" i="4"/>
  <c r="E65" i="4"/>
  <c r="D65" i="4"/>
  <c r="G65" i="4"/>
  <c r="H65" i="4"/>
  <c r="B65" i="4"/>
  <c r="A66" i="4"/>
  <c r="D66" i="4"/>
  <c r="G66" i="4"/>
  <c r="C66" i="4"/>
  <c r="E66" i="4"/>
  <c r="H66" i="4"/>
  <c r="B66" i="4"/>
  <c r="A67" i="4"/>
  <c r="D67" i="4"/>
  <c r="G67" i="4"/>
  <c r="C67" i="4"/>
  <c r="E67" i="4"/>
  <c r="H67" i="4"/>
  <c r="B67" i="4"/>
  <c r="A68" i="4"/>
  <c r="B68" i="4"/>
  <c r="D68" i="4"/>
  <c r="G68" i="4"/>
  <c r="C68" i="4"/>
  <c r="E68" i="4"/>
  <c r="H68" i="4"/>
  <c r="A69" i="4"/>
  <c r="C69" i="4"/>
  <c r="E69" i="4"/>
  <c r="D69" i="4"/>
  <c r="G69" i="4"/>
  <c r="H69" i="4"/>
  <c r="B69" i="4"/>
  <c r="A70" i="4"/>
  <c r="D70" i="4"/>
  <c r="G70" i="4"/>
  <c r="C70" i="4"/>
  <c r="E70" i="4"/>
  <c r="H70" i="4"/>
  <c r="B70" i="4"/>
  <c r="A71" i="4"/>
  <c r="D71" i="4"/>
  <c r="E71" i="4"/>
  <c r="G71" i="4"/>
  <c r="C71" i="4"/>
  <c r="H71" i="4"/>
  <c r="B71" i="4"/>
  <c r="A72" i="4"/>
  <c r="B72" i="4"/>
  <c r="D72" i="4"/>
  <c r="G72" i="4"/>
  <c r="C72" i="4"/>
  <c r="E72" i="4"/>
  <c r="H72" i="4"/>
  <c r="A73" i="4"/>
  <c r="D73" i="4"/>
  <c r="G73" i="4"/>
  <c r="C73" i="4"/>
  <c r="E73" i="4"/>
  <c r="H73" i="4"/>
  <c r="B73" i="4"/>
  <c r="A74" i="4"/>
  <c r="B74" i="4"/>
  <c r="D74" i="4"/>
  <c r="G74" i="4"/>
  <c r="C74" i="4"/>
  <c r="E74" i="4"/>
  <c r="H74" i="4"/>
  <c r="A75" i="4"/>
  <c r="D75" i="4"/>
  <c r="E75" i="4"/>
  <c r="G75" i="4"/>
  <c r="C75" i="4"/>
  <c r="H75" i="4"/>
  <c r="B75" i="4"/>
  <c r="A76" i="4"/>
  <c r="B76" i="4"/>
  <c r="D76" i="4"/>
  <c r="G76" i="4"/>
  <c r="C76" i="4"/>
  <c r="E76" i="4"/>
  <c r="H76" i="4"/>
  <c r="A77" i="4"/>
  <c r="C77" i="4"/>
  <c r="E77" i="4"/>
  <c r="D77" i="4"/>
  <c r="G77" i="4"/>
  <c r="H77" i="4"/>
  <c r="B77" i="4"/>
  <c r="A78" i="4"/>
  <c r="D78" i="4"/>
  <c r="G78" i="4"/>
  <c r="C78" i="4"/>
  <c r="E78" i="4"/>
  <c r="H78" i="4"/>
  <c r="B78" i="4"/>
  <c r="A79" i="4"/>
  <c r="D79" i="4"/>
  <c r="E79" i="4"/>
  <c r="G79" i="4"/>
  <c r="C79" i="4"/>
  <c r="H79" i="4"/>
  <c r="B79" i="4"/>
  <c r="A80" i="4"/>
  <c r="B80" i="4"/>
  <c r="D80" i="4"/>
  <c r="G80" i="4"/>
  <c r="C80" i="4"/>
  <c r="E80" i="4"/>
  <c r="H80" i="4"/>
  <c r="A81" i="4"/>
  <c r="D81" i="4"/>
  <c r="G81" i="4"/>
  <c r="C81" i="4"/>
  <c r="E81" i="4"/>
  <c r="H81" i="4"/>
  <c r="B81" i="4"/>
  <c r="A82" i="4"/>
  <c r="D82" i="4"/>
  <c r="G82" i="4"/>
  <c r="C82" i="4"/>
  <c r="E82" i="4"/>
  <c r="H82" i="4"/>
  <c r="B82" i="4"/>
  <c r="A83" i="4"/>
  <c r="D83" i="4"/>
  <c r="G83" i="4"/>
  <c r="C83" i="4"/>
  <c r="E83" i="4"/>
  <c r="H83" i="4"/>
  <c r="B83" i="4"/>
  <c r="A84" i="4"/>
  <c r="B84" i="4"/>
  <c r="D84" i="4"/>
  <c r="G84" i="4"/>
  <c r="C84" i="4"/>
  <c r="E84" i="4"/>
  <c r="H84" i="4"/>
  <c r="A85" i="4"/>
  <c r="C85" i="4"/>
  <c r="E85" i="4"/>
  <c r="D85" i="4"/>
  <c r="G85" i="4"/>
  <c r="H85" i="4"/>
  <c r="B85" i="4"/>
  <c r="A86" i="4"/>
  <c r="D86" i="4"/>
  <c r="G86" i="4"/>
  <c r="C86" i="4"/>
  <c r="E86" i="4"/>
  <c r="H86" i="4"/>
  <c r="B86" i="4"/>
  <c r="A87" i="4"/>
  <c r="D87" i="4"/>
  <c r="G87" i="4"/>
  <c r="C87" i="4"/>
  <c r="E87" i="4"/>
  <c r="H87" i="4"/>
  <c r="B87" i="4"/>
  <c r="A88" i="4"/>
  <c r="B88" i="4"/>
  <c r="D88" i="4"/>
  <c r="G88" i="4"/>
  <c r="C88" i="4"/>
  <c r="E88" i="4"/>
  <c r="H88" i="4"/>
  <c r="A89" i="4"/>
  <c r="C89" i="4"/>
  <c r="E89" i="4"/>
  <c r="D89" i="4"/>
  <c r="G89" i="4"/>
  <c r="H89" i="4"/>
  <c r="B89" i="4"/>
  <c r="A90" i="4"/>
  <c r="D90" i="4"/>
  <c r="G90" i="4"/>
  <c r="C90" i="4"/>
  <c r="E90" i="4"/>
  <c r="H90" i="4"/>
  <c r="B90" i="4"/>
  <c r="A91" i="4"/>
  <c r="D91" i="4"/>
  <c r="G91" i="4"/>
  <c r="C91" i="4"/>
  <c r="E91" i="4"/>
  <c r="H91" i="4"/>
  <c r="B91" i="4"/>
  <c r="A92" i="4"/>
  <c r="B92" i="4"/>
  <c r="D92" i="4"/>
  <c r="G92" i="4"/>
  <c r="C92" i="4"/>
  <c r="E92" i="4"/>
  <c r="H92" i="4"/>
  <c r="A93" i="4"/>
  <c r="C93" i="4"/>
  <c r="E93" i="4"/>
  <c r="D93" i="4"/>
  <c r="G93" i="4"/>
  <c r="H93" i="4"/>
  <c r="B93" i="4"/>
  <c r="A94" i="4"/>
  <c r="B94" i="4"/>
  <c r="D94" i="4"/>
  <c r="G94" i="4"/>
  <c r="C94" i="4"/>
  <c r="E94" i="4"/>
  <c r="H94" i="4"/>
  <c r="A95" i="4"/>
  <c r="D95" i="4"/>
  <c r="E95" i="4"/>
  <c r="G95" i="4"/>
  <c r="C95" i="4"/>
  <c r="H95" i="4"/>
  <c r="B95" i="4"/>
  <c r="A96" i="4"/>
  <c r="D96" i="4"/>
  <c r="G96" i="4"/>
  <c r="C96" i="4"/>
  <c r="E96" i="4"/>
  <c r="H96" i="4"/>
  <c r="B96" i="4"/>
  <c r="A97" i="4"/>
  <c r="D97" i="4"/>
  <c r="G97" i="4"/>
  <c r="C97" i="4"/>
  <c r="E97" i="4"/>
  <c r="H97" i="4"/>
  <c r="B97" i="4"/>
  <c r="A98" i="4"/>
  <c r="D98" i="4"/>
  <c r="G98" i="4"/>
  <c r="C98" i="4"/>
  <c r="E98" i="4"/>
  <c r="H98" i="4"/>
  <c r="B98" i="4"/>
  <c r="A99" i="4"/>
  <c r="D99" i="4"/>
  <c r="G99" i="4"/>
  <c r="C99" i="4"/>
  <c r="E99" i="4"/>
  <c r="H99" i="4"/>
  <c r="B99" i="4"/>
  <c r="A100" i="4"/>
  <c r="B100" i="4"/>
  <c r="D100" i="4"/>
  <c r="G100" i="4"/>
  <c r="C100" i="4"/>
  <c r="E100" i="4"/>
  <c r="H100" i="4"/>
  <c r="A101" i="4"/>
  <c r="C101" i="4"/>
  <c r="E101" i="4"/>
  <c r="D101" i="4"/>
  <c r="G101" i="4"/>
  <c r="H101" i="4"/>
  <c r="B101" i="4"/>
  <c r="A102" i="4"/>
  <c r="B102" i="4"/>
  <c r="D102" i="4"/>
  <c r="G102" i="4"/>
  <c r="C102" i="4"/>
  <c r="E102" i="4"/>
  <c r="H102" i="4"/>
  <c r="A103" i="4"/>
  <c r="D103" i="4"/>
  <c r="G103" i="4"/>
  <c r="C103" i="4"/>
  <c r="E103" i="4"/>
  <c r="H103" i="4"/>
  <c r="B103" i="4"/>
  <c r="A104" i="4"/>
  <c r="B104" i="4"/>
  <c r="D104" i="4"/>
  <c r="G104" i="4"/>
  <c r="C104" i="4"/>
  <c r="E104" i="4"/>
  <c r="H104" i="4"/>
  <c r="A105" i="4"/>
  <c r="D105" i="4"/>
  <c r="G105" i="4"/>
  <c r="C105" i="4"/>
  <c r="E105" i="4"/>
  <c r="H105" i="4"/>
  <c r="B105" i="4"/>
  <c r="A106" i="4"/>
  <c r="D106" i="4"/>
  <c r="G106" i="4"/>
  <c r="C106" i="4"/>
  <c r="E106" i="4"/>
  <c r="H106" i="4"/>
  <c r="B106" i="4"/>
  <c r="A107" i="4"/>
  <c r="D107" i="4"/>
  <c r="G107" i="4"/>
  <c r="C107" i="4"/>
  <c r="E107" i="4"/>
  <c r="H107" i="4"/>
  <c r="B107" i="4"/>
  <c r="A108" i="4"/>
  <c r="B108" i="4"/>
  <c r="D108" i="4"/>
  <c r="G108" i="4"/>
  <c r="C108" i="4"/>
  <c r="E108" i="4"/>
  <c r="H108" i="4"/>
  <c r="A109" i="4"/>
  <c r="C109" i="4"/>
  <c r="E109" i="4"/>
  <c r="D109" i="4"/>
  <c r="G109" i="4"/>
  <c r="H109" i="4"/>
  <c r="B109" i="4"/>
  <c r="A110" i="4"/>
  <c r="B110" i="4"/>
  <c r="D110" i="4"/>
  <c r="G110" i="4"/>
  <c r="C110" i="4"/>
  <c r="E110" i="4"/>
  <c r="H110" i="4"/>
  <c r="A111" i="4"/>
  <c r="D111" i="4"/>
  <c r="G111" i="4"/>
  <c r="C111" i="4"/>
  <c r="E111" i="4"/>
  <c r="H111" i="4"/>
  <c r="B111" i="4"/>
  <c r="A112" i="4"/>
  <c r="B112" i="4"/>
  <c r="D112" i="4"/>
  <c r="G112" i="4"/>
  <c r="C112" i="4"/>
  <c r="E112" i="4"/>
  <c r="H112" i="4"/>
  <c r="A113" i="4"/>
  <c r="D113" i="4"/>
  <c r="G113" i="4"/>
  <c r="C113" i="4"/>
  <c r="E113" i="4"/>
  <c r="H113" i="4"/>
  <c r="B113" i="4"/>
  <c r="A114" i="4"/>
  <c r="D114" i="4"/>
  <c r="G114" i="4"/>
  <c r="C114" i="4"/>
  <c r="E114" i="4"/>
  <c r="H114" i="4"/>
  <c r="B114" i="4"/>
  <c r="A115" i="4"/>
  <c r="D115" i="4"/>
  <c r="G115" i="4"/>
  <c r="C115" i="4"/>
  <c r="E115" i="4"/>
  <c r="H115" i="4"/>
  <c r="B115" i="4"/>
  <c r="A116" i="4"/>
  <c r="B116" i="4"/>
  <c r="D116" i="4"/>
  <c r="G116" i="4"/>
  <c r="C116" i="4"/>
  <c r="E116" i="4"/>
  <c r="H116" i="4"/>
  <c r="A117" i="4"/>
  <c r="C117" i="4"/>
  <c r="E117" i="4"/>
  <c r="D117" i="4"/>
  <c r="G117" i="4"/>
  <c r="H117" i="4"/>
  <c r="B117" i="4"/>
  <c r="A118" i="4"/>
  <c r="B118" i="4"/>
  <c r="D118" i="4"/>
  <c r="G118" i="4"/>
  <c r="C118" i="4"/>
  <c r="E118" i="4"/>
  <c r="H118" i="4"/>
  <c r="A119" i="4"/>
  <c r="D119" i="4"/>
  <c r="G119" i="4"/>
  <c r="C119" i="4"/>
  <c r="E119" i="4"/>
  <c r="H119" i="4"/>
  <c r="B119" i="4"/>
  <c r="A120" i="4"/>
  <c r="B120" i="4"/>
  <c r="D120" i="4"/>
  <c r="G120" i="4"/>
  <c r="C120" i="4"/>
  <c r="E120" i="4"/>
  <c r="H120" i="4"/>
  <c r="A121" i="4"/>
  <c r="D121" i="4"/>
  <c r="G121" i="4"/>
  <c r="C121" i="4"/>
  <c r="E121" i="4"/>
  <c r="H121" i="4"/>
  <c r="B121" i="4"/>
  <c r="A122" i="4"/>
  <c r="D122" i="4"/>
  <c r="G122" i="4"/>
  <c r="C122" i="4"/>
  <c r="E122" i="4"/>
  <c r="H122" i="4"/>
  <c r="B122" i="4"/>
  <c r="A123" i="4"/>
  <c r="D123" i="4"/>
  <c r="G123" i="4"/>
  <c r="C123" i="4"/>
  <c r="E123" i="4"/>
  <c r="H123" i="4"/>
  <c r="B123" i="4"/>
  <c r="A124" i="4"/>
  <c r="B124" i="4"/>
  <c r="D124" i="4"/>
  <c r="G124" i="4"/>
  <c r="C124" i="4"/>
  <c r="E124" i="4"/>
  <c r="H124" i="4"/>
  <c r="A125" i="4"/>
  <c r="C125" i="4"/>
  <c r="E125" i="4"/>
  <c r="D125" i="4"/>
  <c r="G125" i="4"/>
  <c r="H125" i="4"/>
  <c r="B125" i="4"/>
  <c r="A126" i="4"/>
  <c r="B126" i="4"/>
  <c r="D126" i="4"/>
  <c r="G126" i="4"/>
  <c r="C126" i="4"/>
  <c r="E126" i="4"/>
  <c r="H126" i="4"/>
  <c r="A127" i="4"/>
  <c r="D127" i="4"/>
  <c r="E127" i="4"/>
  <c r="G127" i="4"/>
  <c r="C127" i="4"/>
  <c r="H127" i="4"/>
  <c r="B127" i="4"/>
  <c r="A128" i="4"/>
  <c r="B128" i="4"/>
  <c r="D128" i="4"/>
  <c r="G128" i="4"/>
  <c r="C128" i="4"/>
  <c r="E128" i="4"/>
  <c r="H128" i="4"/>
  <c r="A129" i="4"/>
  <c r="D129" i="4"/>
  <c r="G129" i="4"/>
  <c r="C129" i="4"/>
  <c r="E129" i="4"/>
  <c r="H129" i="4"/>
  <c r="B129" i="4"/>
  <c r="A130" i="4"/>
  <c r="D130" i="4"/>
  <c r="G130" i="4"/>
  <c r="C130" i="4"/>
  <c r="E130" i="4"/>
  <c r="H130" i="4"/>
  <c r="B130" i="4"/>
  <c r="A131" i="4"/>
  <c r="D131" i="4"/>
  <c r="G131" i="4"/>
  <c r="C131" i="4"/>
  <c r="E131" i="4"/>
  <c r="H131" i="4"/>
  <c r="B131" i="4"/>
  <c r="A132" i="4"/>
  <c r="B132" i="4"/>
  <c r="D132" i="4"/>
  <c r="G132" i="4"/>
  <c r="C132" i="4"/>
  <c r="E132" i="4"/>
  <c r="H132" i="4"/>
  <c r="A133" i="4"/>
  <c r="C133" i="4"/>
  <c r="E133" i="4"/>
  <c r="D133" i="4"/>
  <c r="G133" i="4"/>
  <c r="H133" i="4"/>
  <c r="B133" i="4"/>
  <c r="A134" i="4"/>
  <c r="B134" i="4"/>
  <c r="D134" i="4"/>
  <c r="G134" i="4"/>
  <c r="C134" i="4"/>
  <c r="E134" i="4"/>
  <c r="H134" i="4"/>
  <c r="A135" i="4"/>
  <c r="D135" i="4"/>
  <c r="G135" i="4"/>
  <c r="C135" i="4"/>
  <c r="E135" i="4"/>
  <c r="H135" i="4"/>
  <c r="B135" i="4"/>
  <c r="A136" i="4"/>
  <c r="B136" i="4"/>
  <c r="D136" i="4"/>
  <c r="G136" i="4"/>
  <c r="C136" i="4"/>
  <c r="E136" i="4"/>
  <c r="H136" i="4"/>
  <c r="A137" i="4"/>
  <c r="D137" i="4"/>
  <c r="G137" i="4"/>
  <c r="C137" i="4"/>
  <c r="E137" i="4"/>
  <c r="H137" i="4"/>
  <c r="B137" i="4"/>
  <c r="A138" i="4"/>
  <c r="B138" i="4"/>
  <c r="D138" i="4"/>
  <c r="G138" i="4"/>
  <c r="C138" i="4"/>
  <c r="E138" i="4"/>
  <c r="H138" i="4"/>
  <c r="A139" i="4"/>
  <c r="D139" i="4"/>
  <c r="G139" i="4"/>
  <c r="C139" i="4"/>
  <c r="E139" i="4"/>
  <c r="H139" i="4"/>
  <c r="B139" i="4"/>
  <c r="A140" i="4"/>
  <c r="B140" i="4"/>
  <c r="D140" i="4"/>
  <c r="G140" i="4"/>
  <c r="C140" i="4"/>
  <c r="E140" i="4"/>
  <c r="H140" i="4"/>
  <c r="A141" i="4"/>
  <c r="D141" i="4"/>
  <c r="G141" i="4"/>
  <c r="C141" i="4"/>
  <c r="E141" i="4"/>
  <c r="H141" i="4"/>
  <c r="B141" i="4"/>
  <c r="A142" i="4"/>
  <c r="B142" i="4"/>
  <c r="D142" i="4"/>
  <c r="G142" i="4"/>
  <c r="C142" i="4"/>
  <c r="E142" i="4"/>
  <c r="H142" i="4"/>
  <c r="A143" i="4"/>
  <c r="D143" i="4"/>
  <c r="G143" i="4"/>
  <c r="C143" i="4"/>
  <c r="E143" i="4"/>
  <c r="H143" i="4"/>
  <c r="B143" i="4"/>
  <c r="A144" i="4"/>
  <c r="B144" i="4"/>
  <c r="D144" i="4"/>
  <c r="G144" i="4"/>
  <c r="C144" i="4"/>
  <c r="E144" i="4"/>
  <c r="H144" i="4"/>
  <c r="A145" i="4"/>
  <c r="D145" i="4"/>
  <c r="G145" i="4"/>
  <c r="C145" i="4"/>
  <c r="E145" i="4"/>
  <c r="H145" i="4"/>
  <c r="B145" i="4"/>
  <c r="A146" i="4"/>
  <c r="B146" i="4"/>
  <c r="D146" i="4"/>
  <c r="G146" i="4"/>
  <c r="C146" i="4"/>
  <c r="E146" i="4"/>
  <c r="H146" i="4"/>
  <c r="A147" i="4"/>
  <c r="D147" i="4"/>
  <c r="G147" i="4"/>
  <c r="C147" i="4"/>
  <c r="E147" i="4"/>
  <c r="H147" i="4"/>
  <c r="B147" i="4"/>
  <c r="A148" i="4"/>
  <c r="B148" i="4"/>
  <c r="D148" i="4"/>
  <c r="G148" i="4"/>
  <c r="C148" i="4"/>
  <c r="E148" i="4"/>
  <c r="H148" i="4"/>
  <c r="A149" i="4"/>
  <c r="C149" i="4"/>
  <c r="E149" i="4"/>
  <c r="D149" i="4"/>
  <c r="G149" i="4"/>
  <c r="H149" i="4"/>
  <c r="B149" i="4"/>
  <c r="A150" i="4"/>
  <c r="B150" i="4"/>
  <c r="D150" i="4"/>
  <c r="G150" i="4"/>
  <c r="C150" i="4"/>
  <c r="E150" i="4"/>
  <c r="H150" i="4"/>
  <c r="A151" i="4"/>
  <c r="D151" i="4"/>
  <c r="G151" i="4"/>
  <c r="C151" i="4"/>
  <c r="E151" i="4"/>
  <c r="H151" i="4"/>
  <c r="B151" i="4"/>
  <c r="A152" i="4"/>
  <c r="B152" i="4"/>
  <c r="D152" i="4"/>
  <c r="G152" i="4"/>
  <c r="C152" i="4"/>
  <c r="E152" i="4"/>
  <c r="H152" i="4"/>
  <c r="A153" i="4"/>
  <c r="D153" i="4"/>
  <c r="G153" i="4"/>
  <c r="C153" i="4"/>
  <c r="E153" i="4"/>
  <c r="H153" i="4"/>
  <c r="B153" i="4"/>
  <c r="A154" i="4"/>
  <c r="B154" i="4"/>
  <c r="D154" i="4"/>
  <c r="G154" i="4"/>
  <c r="C154" i="4"/>
  <c r="E154" i="4"/>
  <c r="H154" i="4"/>
  <c r="A155" i="4"/>
  <c r="D155" i="4"/>
  <c r="G155" i="4"/>
  <c r="C155" i="4"/>
  <c r="E155" i="4"/>
  <c r="H155" i="4"/>
  <c r="B155" i="4"/>
  <c r="A156" i="4"/>
  <c r="B156" i="4"/>
  <c r="D156" i="4"/>
  <c r="G156" i="4"/>
  <c r="C156" i="4"/>
  <c r="E156" i="4"/>
  <c r="H156" i="4"/>
  <c r="A157" i="4"/>
  <c r="D157" i="4"/>
  <c r="G157" i="4"/>
  <c r="C157" i="4"/>
  <c r="E157" i="4"/>
  <c r="H157" i="4"/>
  <c r="B157" i="4"/>
  <c r="A158" i="4"/>
  <c r="B158" i="4"/>
  <c r="D158" i="4"/>
  <c r="G158" i="4"/>
  <c r="C158" i="4"/>
  <c r="E158" i="4"/>
  <c r="H158" i="4"/>
  <c r="A159" i="4"/>
  <c r="D159" i="4"/>
  <c r="E159" i="4"/>
  <c r="G159" i="4"/>
  <c r="C159" i="4"/>
  <c r="H159" i="4"/>
  <c r="B159" i="4"/>
  <c r="A160" i="4"/>
  <c r="B160" i="4"/>
  <c r="D160" i="4"/>
  <c r="G160" i="4"/>
  <c r="C160" i="4"/>
  <c r="E160" i="4"/>
  <c r="H160" i="4"/>
  <c r="A161" i="4"/>
  <c r="D161" i="4"/>
  <c r="G161" i="4"/>
  <c r="C161" i="4"/>
  <c r="E161" i="4"/>
  <c r="H161" i="4"/>
  <c r="B161" i="4"/>
  <c r="A162" i="4"/>
  <c r="D162" i="4"/>
  <c r="G162" i="4"/>
  <c r="C162" i="4"/>
  <c r="E162" i="4"/>
  <c r="H162" i="4"/>
  <c r="B162" i="4"/>
  <c r="A163" i="4"/>
  <c r="D163" i="4"/>
  <c r="G163" i="4"/>
  <c r="C163" i="4"/>
  <c r="E163" i="4"/>
  <c r="H163" i="4"/>
  <c r="B163" i="4"/>
  <c r="A164" i="4"/>
  <c r="B164" i="4"/>
  <c r="D164" i="4"/>
  <c r="G164" i="4"/>
  <c r="C164" i="4"/>
  <c r="E164" i="4"/>
  <c r="H164" i="4"/>
  <c r="A165" i="4"/>
  <c r="C165" i="4"/>
  <c r="E165" i="4"/>
  <c r="D165" i="4"/>
  <c r="G165" i="4"/>
  <c r="H165" i="4"/>
  <c r="B165" i="4"/>
  <c r="A166" i="4"/>
  <c r="B166" i="4"/>
  <c r="D166" i="4"/>
  <c r="G166" i="4"/>
  <c r="C166" i="4"/>
  <c r="E166" i="4"/>
  <c r="H166" i="4"/>
  <c r="A167" i="4"/>
  <c r="D167" i="4"/>
  <c r="G167" i="4"/>
  <c r="C167" i="4"/>
  <c r="E167" i="4"/>
  <c r="H167" i="4"/>
  <c r="B167" i="4"/>
  <c r="A168" i="4"/>
  <c r="B168" i="4"/>
  <c r="D168" i="4"/>
  <c r="G168" i="4"/>
  <c r="C168" i="4"/>
  <c r="E168" i="4"/>
  <c r="H168" i="4"/>
  <c r="A169" i="4"/>
  <c r="D169" i="4"/>
  <c r="G169" i="4"/>
  <c r="C169" i="4"/>
  <c r="E169" i="4"/>
  <c r="H169" i="4"/>
  <c r="B169" i="4"/>
  <c r="A170" i="4"/>
  <c r="B170" i="4"/>
  <c r="D170" i="4"/>
  <c r="G170" i="4"/>
  <c r="C170" i="4"/>
  <c r="E170" i="4"/>
  <c r="H170" i="4"/>
  <c r="A171" i="4"/>
  <c r="D171" i="4"/>
  <c r="G171" i="4"/>
  <c r="C171" i="4"/>
  <c r="E171" i="4"/>
  <c r="H171" i="4"/>
  <c r="B171" i="4"/>
  <c r="A172" i="4"/>
  <c r="B172" i="4"/>
  <c r="D172" i="4"/>
  <c r="G172" i="4"/>
  <c r="C172" i="4"/>
  <c r="E172" i="4"/>
  <c r="H172" i="4"/>
  <c r="A173" i="4"/>
  <c r="C173" i="4"/>
  <c r="E173" i="4"/>
  <c r="D173" i="4"/>
  <c r="G173" i="4"/>
  <c r="H173" i="4"/>
  <c r="B173" i="4"/>
  <c r="A174" i="4"/>
  <c r="B174" i="4"/>
  <c r="D174" i="4"/>
  <c r="G174" i="4"/>
  <c r="C174" i="4"/>
  <c r="E174" i="4"/>
  <c r="H174" i="4"/>
  <c r="A175" i="4"/>
  <c r="D175" i="4"/>
  <c r="E175" i="4"/>
  <c r="G175" i="4"/>
  <c r="C175" i="4"/>
  <c r="H175" i="4"/>
  <c r="B175" i="4"/>
  <c r="A176" i="4"/>
  <c r="B176" i="4"/>
  <c r="D176" i="4"/>
  <c r="G176" i="4"/>
  <c r="C176" i="4"/>
  <c r="E176" i="4"/>
  <c r="H176" i="4"/>
  <c r="A177" i="4"/>
  <c r="D177" i="4"/>
  <c r="G177" i="4"/>
  <c r="C177" i="4"/>
  <c r="E177" i="4"/>
  <c r="H177" i="4"/>
  <c r="B177" i="4"/>
  <c r="A178" i="4"/>
  <c r="B178" i="4"/>
  <c r="D178" i="4"/>
  <c r="G178" i="4"/>
  <c r="C178" i="4"/>
  <c r="E178" i="4"/>
  <c r="H178" i="4"/>
  <c r="A179" i="4"/>
  <c r="D179" i="4"/>
  <c r="G179" i="4"/>
  <c r="C179" i="4"/>
  <c r="E179" i="4"/>
  <c r="H179" i="4"/>
  <c r="B179" i="4"/>
  <c r="A180" i="4"/>
  <c r="B180" i="4"/>
  <c r="D180" i="4"/>
  <c r="G180" i="4"/>
  <c r="C180" i="4"/>
  <c r="E180" i="4"/>
  <c r="H180" i="4"/>
  <c r="A181" i="4"/>
  <c r="C181" i="4"/>
  <c r="E181" i="4"/>
  <c r="D181" i="4"/>
  <c r="G181" i="4"/>
  <c r="H181" i="4"/>
  <c r="B181" i="4"/>
  <c r="A182" i="4"/>
  <c r="B182" i="4"/>
  <c r="D182" i="4"/>
  <c r="G182" i="4"/>
  <c r="C182" i="4"/>
  <c r="E182" i="4"/>
  <c r="H182" i="4"/>
  <c r="A183" i="4"/>
  <c r="D183" i="4"/>
  <c r="E183" i="4"/>
  <c r="G183" i="4"/>
  <c r="C183" i="4"/>
  <c r="H183" i="4"/>
  <c r="B183" i="4"/>
  <c r="A184" i="4"/>
  <c r="B184" i="4"/>
  <c r="D184" i="4"/>
  <c r="G184" i="4"/>
  <c r="C184" i="4"/>
  <c r="E184" i="4"/>
  <c r="H184" i="4"/>
  <c r="A185" i="4"/>
  <c r="D185" i="4"/>
  <c r="G185" i="4"/>
  <c r="C185" i="4"/>
  <c r="E185" i="4"/>
  <c r="H185" i="4"/>
  <c r="B185" i="4"/>
  <c r="A186" i="4"/>
  <c r="B186" i="4"/>
  <c r="D186" i="4"/>
  <c r="G186" i="4"/>
  <c r="C186" i="4"/>
  <c r="E186" i="4"/>
  <c r="H186" i="4"/>
  <c r="A187" i="4"/>
  <c r="D187" i="4"/>
  <c r="G187" i="4"/>
  <c r="C187" i="4"/>
  <c r="E187" i="4"/>
  <c r="H187" i="4"/>
  <c r="B187" i="4"/>
  <c r="A188" i="4"/>
  <c r="B188" i="4"/>
  <c r="D188" i="4"/>
  <c r="G188" i="4"/>
  <c r="C188" i="4"/>
  <c r="E188" i="4"/>
  <c r="H188" i="4"/>
  <c r="A189" i="4"/>
  <c r="C189" i="4"/>
  <c r="E189" i="4"/>
  <c r="D189" i="4"/>
  <c r="G189" i="4"/>
  <c r="H189" i="4"/>
  <c r="B189" i="4"/>
  <c r="A190" i="4"/>
  <c r="B190" i="4"/>
  <c r="D190" i="4"/>
  <c r="G190" i="4"/>
  <c r="C190" i="4"/>
  <c r="E190" i="4"/>
  <c r="H190" i="4"/>
  <c r="A191" i="4"/>
  <c r="D191" i="4"/>
  <c r="G191" i="4"/>
  <c r="C191" i="4"/>
  <c r="E191" i="4"/>
  <c r="H191" i="4"/>
  <c r="B191" i="4"/>
  <c r="A192" i="4"/>
  <c r="B192" i="4"/>
  <c r="D192" i="4"/>
  <c r="G192" i="4"/>
  <c r="C192" i="4"/>
  <c r="E192" i="4"/>
  <c r="H192" i="4"/>
  <c r="A193" i="4"/>
  <c r="D193" i="4"/>
  <c r="G193" i="4"/>
  <c r="C193" i="4"/>
  <c r="E193" i="4"/>
  <c r="H193" i="4"/>
  <c r="B193" i="4"/>
  <c r="A194" i="4"/>
  <c r="D194" i="4"/>
  <c r="G194" i="4"/>
  <c r="C194" i="4"/>
  <c r="E194" i="4"/>
  <c r="H194" i="4"/>
  <c r="B194" i="4"/>
  <c r="A195" i="4"/>
  <c r="D195" i="4"/>
  <c r="G195" i="4"/>
  <c r="C195" i="4"/>
  <c r="E195" i="4"/>
  <c r="H195" i="4"/>
  <c r="B195" i="4"/>
  <c r="A9" i="7"/>
  <c r="C9" i="7" s="1"/>
  <c r="D21" i="7"/>
  <c r="K21" i="7" s="1"/>
  <c r="G4" i="7"/>
  <c r="G5" i="7"/>
  <c r="G6" i="7"/>
  <c r="G7" i="7"/>
  <c r="B10" i="7"/>
  <c r="C16" i="7"/>
  <c r="C15" i="7"/>
  <c r="D16" i="7"/>
  <c r="D15" i="7"/>
  <c r="E16" i="7"/>
  <c r="E15" i="7"/>
  <c r="E12" i="7"/>
  <c r="F16" i="7"/>
  <c r="F15" i="7"/>
  <c r="G16" i="7"/>
  <c r="G15" i="7"/>
  <c r="H16" i="7"/>
  <c r="H15" i="7"/>
  <c r="I16" i="7"/>
  <c r="I15" i="7"/>
  <c r="J16" i="7"/>
  <c r="J15" i="7"/>
  <c r="K16" i="7"/>
  <c r="K15" i="7"/>
  <c r="L16" i="7"/>
  <c r="L15" i="7"/>
  <c r="M16" i="7"/>
  <c r="M15" i="7"/>
  <c r="N16" i="7"/>
  <c r="N15" i="7"/>
  <c r="O16" i="7"/>
  <c r="O15" i="7"/>
  <c r="P16" i="7"/>
  <c r="P15" i="7"/>
  <c r="P12" i="7"/>
  <c r="Q16" i="7"/>
  <c r="Q15" i="7"/>
  <c r="E21" i="7"/>
  <c r="D22" i="7"/>
  <c r="E22" i="7"/>
  <c r="F22" i="7"/>
  <c r="G22" i="7"/>
  <c r="D23" i="7"/>
  <c r="E23" i="7"/>
  <c r="K23" i="7"/>
  <c r="L23" i="7"/>
  <c r="G23" i="7"/>
  <c r="D24" i="7"/>
  <c r="E24" i="7"/>
  <c r="G24" i="7"/>
  <c r="D25" i="7"/>
  <c r="F25" i="7"/>
  <c r="E25" i="7"/>
  <c r="L25" i="7"/>
  <c r="I25" i="7"/>
  <c r="J25" i="7"/>
  <c r="D26" i="7"/>
  <c r="H26" i="7"/>
  <c r="I26" i="7"/>
  <c r="E26" i="7"/>
  <c r="G26" i="7"/>
  <c r="L26" i="7"/>
  <c r="D27" i="7"/>
  <c r="H27" i="7"/>
  <c r="K27" i="7"/>
  <c r="E27" i="7"/>
  <c r="L27" i="7"/>
  <c r="G27" i="7"/>
  <c r="I27" i="7"/>
  <c r="D28" i="7"/>
  <c r="J28" i="7"/>
  <c r="E28" i="7"/>
  <c r="L28" i="7"/>
  <c r="D29" i="7"/>
  <c r="J29" i="7"/>
  <c r="E29" i="7"/>
  <c r="L29" i="7"/>
  <c r="F29" i="7"/>
  <c r="H29" i="7"/>
  <c r="I29" i="7"/>
  <c r="D30" i="7"/>
  <c r="H30" i="7"/>
  <c r="E30" i="7"/>
  <c r="K30" i="7"/>
  <c r="G30" i="7"/>
  <c r="I30" i="7"/>
  <c r="D31" i="7"/>
  <c r="F31" i="7"/>
  <c r="E31" i="7"/>
  <c r="L31" i="7"/>
  <c r="H31" i="7"/>
  <c r="J31" i="7"/>
  <c r="D32" i="7"/>
  <c r="I32" i="7"/>
  <c r="H32" i="7"/>
  <c r="E32" i="7"/>
  <c r="G32" i="7"/>
  <c r="D33" i="7"/>
  <c r="E33" i="7"/>
  <c r="G33" i="7"/>
  <c r="I33" i="7"/>
  <c r="D34" i="7"/>
  <c r="H34" i="7"/>
  <c r="K34" i="7"/>
  <c r="E34" i="7"/>
  <c r="L34" i="7"/>
  <c r="G34" i="7"/>
  <c r="D35" i="7"/>
  <c r="E35" i="7"/>
  <c r="K35" i="7"/>
  <c r="D36" i="7"/>
  <c r="I36" i="7"/>
  <c r="E36" i="7"/>
  <c r="K36" i="7"/>
  <c r="D37" i="7"/>
  <c r="E37" i="7"/>
  <c r="L37" i="7"/>
  <c r="H37" i="7"/>
  <c r="J37" i="7"/>
  <c r="D38" i="7"/>
  <c r="H38" i="7"/>
  <c r="E38" i="7"/>
  <c r="I38" i="7"/>
  <c r="D39" i="7"/>
  <c r="E39" i="7"/>
  <c r="L39" i="7"/>
  <c r="F39" i="7"/>
  <c r="H39" i="7"/>
  <c r="I39" i="7"/>
  <c r="J39" i="7"/>
  <c r="D40" i="7"/>
  <c r="H40" i="7"/>
  <c r="E40" i="7"/>
  <c r="G40" i="7"/>
  <c r="I40" i="7"/>
  <c r="D41" i="7"/>
  <c r="E41" i="7"/>
  <c r="G41" i="7"/>
  <c r="L41" i="7"/>
  <c r="F41" i="7"/>
  <c r="D42" i="7"/>
  <c r="I42" i="7"/>
  <c r="K42" i="7"/>
  <c r="E42" i="7"/>
  <c r="G42" i="7"/>
  <c r="D43" i="7"/>
  <c r="I43" i="7"/>
  <c r="E43" i="7"/>
  <c r="G43" i="7"/>
  <c r="L43" i="7"/>
  <c r="F43" i="7"/>
  <c r="H43" i="7"/>
  <c r="K43" i="7"/>
  <c r="D44" i="7"/>
  <c r="E44" i="7"/>
  <c r="K44" i="7"/>
  <c r="D45" i="7"/>
  <c r="F45" i="7"/>
  <c r="E45" i="7"/>
  <c r="H45" i="7"/>
  <c r="D46" i="7"/>
  <c r="H46" i="7"/>
  <c r="E46" i="7"/>
  <c r="G46" i="7"/>
  <c r="I46" i="7"/>
  <c r="K46" i="7"/>
  <c r="D47" i="7"/>
  <c r="E47" i="7"/>
  <c r="L47" i="7"/>
  <c r="F47" i="7"/>
  <c r="H47" i="7"/>
  <c r="I47" i="7"/>
  <c r="J47" i="7"/>
  <c r="D48" i="7"/>
  <c r="H48" i="7"/>
  <c r="E48" i="7"/>
  <c r="G48" i="7"/>
  <c r="I48" i="7"/>
  <c r="D49" i="7"/>
  <c r="I49" i="7"/>
  <c r="E49" i="7"/>
  <c r="G49" i="7"/>
  <c r="L49" i="7"/>
  <c r="F49" i="7"/>
  <c r="H49" i="7"/>
  <c r="K49" i="7"/>
  <c r="D50" i="7"/>
  <c r="E50" i="7"/>
  <c r="G50" i="7"/>
  <c r="H50" i="7"/>
  <c r="L50" i="7"/>
  <c r="D51" i="7"/>
  <c r="E51" i="7"/>
  <c r="G51" i="7"/>
  <c r="L51" i="7"/>
  <c r="F51" i="7"/>
  <c r="K51" i="7"/>
  <c r="D52" i="7"/>
  <c r="E52" i="7"/>
  <c r="L52" i="7"/>
  <c r="D53" i="7"/>
  <c r="I53" i="7"/>
  <c r="E53" i="7"/>
  <c r="L53" i="7"/>
  <c r="F53" i="7"/>
  <c r="H53" i="7"/>
  <c r="J53" i="7"/>
  <c r="D54" i="7"/>
  <c r="H54" i="7"/>
  <c r="E54" i="7"/>
  <c r="I54" i="7"/>
  <c r="D55" i="7"/>
  <c r="E55" i="7"/>
  <c r="L55" i="7"/>
  <c r="F55" i="7"/>
  <c r="H55" i="7"/>
  <c r="I55" i="7"/>
  <c r="J55" i="7"/>
  <c r="D56" i="7"/>
  <c r="H56" i="7"/>
  <c r="E56" i="7"/>
  <c r="G56" i="7"/>
  <c r="I56" i="7"/>
  <c r="D57" i="7"/>
  <c r="L57" i="7"/>
  <c r="E57" i="7"/>
  <c r="G57" i="7"/>
  <c r="F57" i="7"/>
  <c r="K57" i="7"/>
  <c r="D58" i="7"/>
  <c r="I58" i="7"/>
  <c r="K58" i="7"/>
  <c r="E58" i="7"/>
  <c r="G58" i="7"/>
  <c r="H58" i="7"/>
  <c r="L58" i="7"/>
  <c r="D59" i="7"/>
  <c r="I59" i="7"/>
  <c r="E59" i="7"/>
  <c r="G59" i="7"/>
  <c r="L59" i="7"/>
  <c r="F59" i="7"/>
  <c r="H59" i="7"/>
  <c r="K59" i="7"/>
  <c r="D60" i="7"/>
  <c r="H60" i="7"/>
  <c r="E60" i="7"/>
  <c r="D61" i="7"/>
  <c r="E61" i="7"/>
  <c r="F61" i="7"/>
  <c r="H61" i="7"/>
  <c r="I61" i="7"/>
  <c r="J61" i="7"/>
  <c r="D62" i="7"/>
  <c r="E62" i="7"/>
  <c r="G62" i="7"/>
  <c r="D63" i="7"/>
  <c r="E63" i="7"/>
  <c r="L63" i="7"/>
  <c r="D64" i="7"/>
  <c r="E64" i="7"/>
  <c r="G64" i="7"/>
  <c r="H64" i="7"/>
  <c r="I64" i="7"/>
  <c r="D65" i="7"/>
  <c r="E65" i="7"/>
  <c r="G65" i="7"/>
  <c r="D66" i="7"/>
  <c r="K66" i="7"/>
  <c r="E66" i="7"/>
  <c r="G66" i="7"/>
  <c r="H66" i="7"/>
  <c r="I66" i="7"/>
  <c r="L66" i="7"/>
  <c r="D67" i="7"/>
  <c r="F67" i="7"/>
  <c r="E67" i="7"/>
  <c r="L67" i="7"/>
  <c r="G67" i="7"/>
  <c r="H67" i="7"/>
  <c r="I67" i="7"/>
  <c r="J67" i="7"/>
  <c r="K67" i="7"/>
  <c r="D68" i="7"/>
  <c r="E68" i="7"/>
  <c r="K68" i="7"/>
  <c r="H68" i="7"/>
  <c r="I68" i="7"/>
  <c r="D69" i="7"/>
  <c r="E69" i="7"/>
  <c r="F69" i="7"/>
  <c r="J69" i="7"/>
  <c r="D70" i="7"/>
  <c r="E70" i="7"/>
  <c r="G70" i="7"/>
  <c r="D71" i="7"/>
  <c r="E71" i="7"/>
  <c r="D72" i="7"/>
  <c r="H72" i="7"/>
  <c r="E72" i="7"/>
  <c r="G72" i="7"/>
  <c r="I72" i="7"/>
  <c r="D73" i="7"/>
  <c r="E73" i="7"/>
  <c r="L73" i="7"/>
  <c r="F73" i="7"/>
  <c r="G73" i="7"/>
  <c r="J73" i="7"/>
  <c r="K73" i="7"/>
  <c r="D74" i="7"/>
  <c r="E74" i="7"/>
  <c r="G74" i="7"/>
  <c r="D75" i="7"/>
  <c r="E75" i="7"/>
  <c r="K75" i="7"/>
  <c r="H75" i="7"/>
  <c r="D76" i="7"/>
  <c r="E76" i="7"/>
  <c r="D77" i="7"/>
  <c r="E77" i="7"/>
  <c r="F77" i="7"/>
  <c r="H77" i="7"/>
  <c r="I77" i="7"/>
  <c r="J77" i="7"/>
  <c r="D78" i="7"/>
  <c r="E78" i="7"/>
  <c r="G78" i="7"/>
  <c r="D79" i="7"/>
  <c r="J79" i="7"/>
  <c r="E79" i="7"/>
  <c r="H79" i="7"/>
  <c r="I79" i="7"/>
  <c r="D80" i="7"/>
  <c r="E80" i="7"/>
  <c r="G80" i="7"/>
  <c r="H80" i="7"/>
  <c r="I80" i="7"/>
  <c r="D81" i="7"/>
  <c r="E81" i="7"/>
  <c r="L81" i="7"/>
  <c r="G81" i="7"/>
  <c r="H81" i="7"/>
  <c r="D82" i="7"/>
  <c r="K82" i="7"/>
  <c r="E82" i="7"/>
  <c r="G82" i="7"/>
  <c r="H82" i="7"/>
  <c r="D83" i="7"/>
  <c r="E83" i="7"/>
  <c r="D84" i="7"/>
  <c r="E84" i="7"/>
  <c r="K84" i="7"/>
  <c r="H84" i="7"/>
  <c r="I84" i="7"/>
  <c r="D85" i="7"/>
  <c r="J85" i="7"/>
  <c r="E85" i="7"/>
  <c r="F85" i="7"/>
  <c r="H85" i="7"/>
  <c r="I85" i="7"/>
  <c r="D86" i="7"/>
  <c r="E86" i="7"/>
  <c r="G86" i="7"/>
  <c r="D87" i="7"/>
  <c r="H87" i="7"/>
  <c r="E87" i="7"/>
  <c r="L87" i="7"/>
  <c r="F87" i="7"/>
  <c r="I87" i="7"/>
  <c r="J87" i="7"/>
  <c r="D88" i="7"/>
  <c r="E88" i="7"/>
  <c r="G88" i="7"/>
  <c r="H88" i="7"/>
  <c r="I88" i="7"/>
  <c r="D89" i="7"/>
  <c r="E89" i="7"/>
  <c r="L89" i="7"/>
  <c r="F89" i="7"/>
  <c r="H89" i="7"/>
  <c r="I89" i="7"/>
  <c r="J89" i="7"/>
  <c r="D90" i="7"/>
  <c r="H90" i="7"/>
  <c r="K90" i="7"/>
  <c r="E90" i="7"/>
  <c r="G90" i="7"/>
  <c r="I90" i="7"/>
  <c r="L90" i="7"/>
  <c r="D91" i="7"/>
  <c r="E91" i="7"/>
  <c r="L91" i="7"/>
  <c r="F91" i="7"/>
  <c r="H91" i="7"/>
  <c r="I91" i="7"/>
  <c r="J91" i="7"/>
  <c r="D92" i="7"/>
  <c r="E92" i="7"/>
  <c r="D93" i="7"/>
  <c r="I93" i="7"/>
  <c r="E93" i="7"/>
  <c r="H93" i="7"/>
  <c r="D94" i="7"/>
  <c r="E94" i="7"/>
  <c r="G94" i="7"/>
  <c r="D95" i="7"/>
  <c r="E95" i="7"/>
  <c r="L95" i="7"/>
  <c r="F95" i="7"/>
  <c r="J95" i="7"/>
  <c r="D96" i="7"/>
  <c r="I96" i="7"/>
  <c r="E96" i="7"/>
  <c r="G96" i="7"/>
  <c r="H96" i="7"/>
  <c r="D97" i="7"/>
  <c r="H97" i="7"/>
  <c r="E97" i="7"/>
  <c r="L97" i="7"/>
  <c r="F97" i="7"/>
  <c r="G97" i="7"/>
  <c r="I97" i="7"/>
  <c r="J97" i="7"/>
  <c r="K97" i="7"/>
  <c r="D98" i="7"/>
  <c r="H98" i="7"/>
  <c r="E98" i="7"/>
  <c r="K98" i="7"/>
  <c r="I98" i="7"/>
  <c r="L98" i="7"/>
  <c r="D99" i="7"/>
  <c r="H99" i="7"/>
  <c r="E99" i="7"/>
  <c r="L99" i="7"/>
  <c r="F99" i="7"/>
  <c r="G99" i="7"/>
  <c r="I99" i="7"/>
  <c r="J99" i="7"/>
  <c r="K99" i="7"/>
  <c r="D100" i="7"/>
  <c r="I100" i="7"/>
  <c r="E100" i="7"/>
  <c r="K100" i="7"/>
  <c r="H100" i="7"/>
  <c r="D101" i="7"/>
  <c r="I101" i="7"/>
  <c r="E101" i="7"/>
  <c r="J101" i="7"/>
  <c r="D102" i="7"/>
  <c r="E102" i="7"/>
  <c r="G102" i="7"/>
  <c r="D103" i="7"/>
  <c r="H103" i="7"/>
  <c r="E103" i="7"/>
  <c r="I103" i="7"/>
  <c r="D104" i="7"/>
  <c r="H104" i="7"/>
  <c r="I104" i="7"/>
  <c r="E104" i="7"/>
  <c r="L104" i="7"/>
  <c r="G104" i="7"/>
  <c r="K104" i="7"/>
  <c r="D105" i="7"/>
  <c r="J105" i="7"/>
  <c r="E105" i="7"/>
  <c r="F105" i="7"/>
  <c r="H105" i="7"/>
  <c r="I105" i="7"/>
  <c r="D106" i="7"/>
  <c r="I106" i="7"/>
  <c r="E106" i="7"/>
  <c r="G106" i="7"/>
  <c r="H106" i="7"/>
  <c r="K106" i="7"/>
  <c r="L106" i="7"/>
  <c r="D107" i="7"/>
  <c r="E107" i="7"/>
  <c r="F107" i="7"/>
  <c r="H107" i="7"/>
  <c r="I107" i="7"/>
  <c r="J107" i="7"/>
  <c r="D108" i="7"/>
  <c r="E108" i="7"/>
  <c r="G108" i="7"/>
  <c r="D109" i="7"/>
  <c r="H109" i="7"/>
  <c r="E109" i="7"/>
  <c r="I109" i="7"/>
  <c r="J109" i="7"/>
  <c r="D110" i="7"/>
  <c r="I110" i="7"/>
  <c r="E110" i="7"/>
  <c r="K110" i="7"/>
  <c r="G110" i="7"/>
  <c r="H110" i="7"/>
  <c r="D111" i="7"/>
  <c r="F111" i="7"/>
  <c r="E111" i="7"/>
  <c r="H111" i="7"/>
  <c r="D112" i="7"/>
  <c r="I112" i="7"/>
  <c r="E112" i="7"/>
  <c r="G112" i="7"/>
  <c r="H112" i="7"/>
  <c r="K112" i="7"/>
  <c r="L112" i="7"/>
  <c r="D113" i="7"/>
  <c r="E113" i="7"/>
  <c r="F113" i="7"/>
  <c r="H113" i="7"/>
  <c r="D114" i="7"/>
  <c r="I114" i="7"/>
  <c r="E114" i="7"/>
  <c r="H114" i="7"/>
  <c r="D115" i="7"/>
  <c r="I115" i="7"/>
  <c r="E115" i="7"/>
  <c r="F115" i="7"/>
  <c r="H115" i="7"/>
  <c r="J115" i="7"/>
  <c r="D116" i="7"/>
  <c r="E116" i="7"/>
  <c r="L116" i="7"/>
  <c r="G116" i="7"/>
  <c r="D117" i="7"/>
  <c r="I117" i="7"/>
  <c r="E117" i="7"/>
  <c r="J117" i="7"/>
  <c r="D118" i="7"/>
  <c r="E118" i="7"/>
  <c r="G118" i="7"/>
  <c r="D119" i="7"/>
  <c r="H119" i="7"/>
  <c r="E119" i="7"/>
  <c r="I119" i="7"/>
  <c r="J119" i="7"/>
  <c r="D120" i="7"/>
  <c r="H120" i="7"/>
  <c r="E120" i="7"/>
  <c r="G120" i="7"/>
  <c r="K120" i="7"/>
  <c r="D121" i="7"/>
  <c r="E121" i="7"/>
  <c r="F121" i="7"/>
  <c r="H121" i="7"/>
  <c r="I121" i="7"/>
  <c r="J121" i="7"/>
  <c r="D122" i="7"/>
  <c r="H122" i="7"/>
  <c r="E122" i="7"/>
  <c r="K122" i="7"/>
  <c r="D123" i="7"/>
  <c r="I123" i="7"/>
  <c r="E123" i="7"/>
  <c r="F123" i="7"/>
  <c r="H123" i="7"/>
  <c r="J123" i="7"/>
  <c r="D124" i="7"/>
  <c r="H124" i="7"/>
  <c r="E124" i="7"/>
  <c r="G124" i="7"/>
  <c r="K124" i="7"/>
  <c r="D125" i="7"/>
  <c r="E125" i="7"/>
  <c r="D126" i="7"/>
  <c r="H126" i="7"/>
  <c r="E126" i="7"/>
  <c r="G126" i="7"/>
  <c r="K126" i="7"/>
  <c r="L126" i="7"/>
  <c r="D127" i="7"/>
  <c r="J127" i="7"/>
  <c r="E127" i="7"/>
  <c r="F127" i="7"/>
  <c r="H127" i="7"/>
  <c r="I127" i="7"/>
  <c r="D128" i="7"/>
  <c r="K128" i="7"/>
  <c r="H128" i="7"/>
  <c r="E128" i="7"/>
  <c r="G128" i="7"/>
  <c r="D129" i="7"/>
  <c r="I129" i="7"/>
  <c r="E129" i="7"/>
  <c r="H129" i="7"/>
  <c r="D130" i="7"/>
  <c r="E130" i="7"/>
  <c r="G130" i="7"/>
  <c r="H130" i="7"/>
  <c r="D131" i="7"/>
  <c r="F131" i="7"/>
  <c r="E131" i="7"/>
  <c r="I131" i="7"/>
  <c r="J131" i="7"/>
  <c r="D132" i="7"/>
  <c r="E132" i="7"/>
  <c r="G132" i="7"/>
  <c r="D133" i="7"/>
  <c r="J133" i="7"/>
  <c r="E133" i="7"/>
  <c r="F133" i="7"/>
  <c r="H133" i="7"/>
  <c r="I133" i="7"/>
  <c r="D134" i="7"/>
  <c r="E134" i="7"/>
  <c r="G134" i="7"/>
  <c r="D135" i="7"/>
  <c r="F135" i="7"/>
  <c r="E135" i="7"/>
  <c r="H135" i="7"/>
  <c r="D136" i="7"/>
  <c r="E136" i="7"/>
  <c r="G136" i="7"/>
  <c r="D137" i="7"/>
  <c r="F137" i="7"/>
  <c r="E137" i="7"/>
  <c r="I137" i="7"/>
  <c r="J137" i="7"/>
  <c r="D138" i="7"/>
  <c r="E138" i="7"/>
  <c r="K138" i="7"/>
  <c r="G138" i="7"/>
  <c r="H138" i="7"/>
  <c r="D139" i="7"/>
  <c r="F139" i="7"/>
  <c r="E139" i="7"/>
  <c r="H139" i="7"/>
  <c r="D140" i="7"/>
  <c r="E140" i="7"/>
  <c r="G140" i="7"/>
  <c r="D141" i="7"/>
  <c r="E141" i="7"/>
  <c r="K141" i="7"/>
  <c r="F141" i="7"/>
  <c r="H141" i="7"/>
  <c r="I141" i="7"/>
  <c r="J141" i="7"/>
  <c r="D142" i="7"/>
  <c r="E142" i="7"/>
  <c r="G142" i="7"/>
  <c r="H142" i="7"/>
  <c r="K142" i="7"/>
  <c r="D143" i="7"/>
  <c r="I143" i="7"/>
  <c r="E143" i="7"/>
  <c r="F143" i="7"/>
  <c r="J143" i="7"/>
  <c r="D144" i="7"/>
  <c r="E144" i="7"/>
  <c r="G144" i="7"/>
  <c r="D145" i="7"/>
  <c r="J145" i="7"/>
  <c r="E145" i="7"/>
  <c r="H145" i="7"/>
  <c r="I145" i="7"/>
  <c r="D146" i="7"/>
  <c r="H146" i="7"/>
  <c r="E146" i="7"/>
  <c r="K146" i="7"/>
  <c r="G146" i="7"/>
  <c r="L146" i="7"/>
  <c r="D147" i="7"/>
  <c r="E147" i="7"/>
  <c r="D148" i="7"/>
  <c r="H148" i="7"/>
  <c r="E148" i="7"/>
  <c r="G148" i="7"/>
  <c r="D149" i="7"/>
  <c r="E149" i="7"/>
  <c r="D150" i="7"/>
  <c r="E150" i="7"/>
  <c r="L150" i="7"/>
  <c r="G150" i="7"/>
  <c r="H150" i="7"/>
  <c r="D151" i="7"/>
  <c r="H151" i="7"/>
  <c r="E151" i="7"/>
  <c r="F151" i="7"/>
  <c r="I151" i="7"/>
  <c r="J151" i="7"/>
  <c r="D152" i="7"/>
  <c r="E152" i="7"/>
  <c r="G152" i="7"/>
  <c r="D153" i="7"/>
  <c r="I153" i="7"/>
  <c r="E153" i="7"/>
  <c r="H153" i="7"/>
  <c r="J153" i="7"/>
  <c r="D154" i="7"/>
  <c r="E154" i="7"/>
  <c r="K154" i="7"/>
  <c r="G154" i="7"/>
  <c r="H154" i="7"/>
  <c r="L154" i="7"/>
  <c r="D155" i="7"/>
  <c r="E155" i="7"/>
  <c r="F155" i="7"/>
  <c r="H155" i="7"/>
  <c r="I155" i="7"/>
  <c r="J155" i="7"/>
  <c r="D156" i="7"/>
  <c r="E156" i="7"/>
  <c r="G156" i="7"/>
  <c r="K156" i="7"/>
  <c r="D157" i="7"/>
  <c r="E157" i="7"/>
  <c r="D158" i="7"/>
  <c r="E158" i="7"/>
  <c r="G158" i="7"/>
  <c r="H158" i="7"/>
  <c r="D159" i="7"/>
  <c r="F159" i="7"/>
  <c r="E159" i="7"/>
  <c r="I159" i="7"/>
  <c r="J159" i="7"/>
  <c r="D160" i="7"/>
  <c r="H160" i="7"/>
  <c r="E160" i="7"/>
  <c r="K160" i="7"/>
  <c r="G160" i="7"/>
  <c r="D161" i="7"/>
  <c r="I161" i="7"/>
  <c r="E161" i="7"/>
  <c r="F161" i="7"/>
  <c r="H161" i="7"/>
  <c r="J161" i="7"/>
  <c r="D162" i="7"/>
  <c r="E162" i="7"/>
  <c r="G162" i="7"/>
  <c r="H162" i="7"/>
  <c r="K162" i="7"/>
  <c r="L162" i="7"/>
  <c r="D163" i="7"/>
  <c r="H163" i="7"/>
  <c r="E163" i="7"/>
  <c r="F163" i="7"/>
  <c r="I163" i="7"/>
  <c r="J163" i="7"/>
  <c r="D164" i="7"/>
  <c r="E164" i="7"/>
  <c r="D165" i="7"/>
  <c r="H165" i="7"/>
  <c r="E165" i="7"/>
  <c r="F165" i="7"/>
  <c r="I165" i="7"/>
  <c r="J165" i="7"/>
  <c r="D166" i="7"/>
  <c r="E166" i="7"/>
  <c r="G166" i="7"/>
  <c r="D167" i="7"/>
  <c r="J167" i="7"/>
  <c r="E167" i="7"/>
  <c r="F167" i="7"/>
  <c r="H167" i="7"/>
  <c r="D168" i="7"/>
  <c r="H168" i="7"/>
  <c r="E168" i="7"/>
  <c r="G168" i="7"/>
  <c r="D169" i="7"/>
  <c r="E169" i="7"/>
  <c r="D170" i="7"/>
  <c r="E170" i="7"/>
  <c r="G170" i="7"/>
  <c r="H170" i="7"/>
  <c r="L170" i="7"/>
  <c r="D171" i="7"/>
  <c r="E171" i="7"/>
  <c r="F171" i="7"/>
  <c r="H171" i="7"/>
  <c r="I171" i="7"/>
  <c r="J171" i="7"/>
  <c r="D172" i="7"/>
  <c r="H172" i="7"/>
  <c r="E172" i="7"/>
  <c r="G172" i="7"/>
  <c r="K172" i="7"/>
  <c r="D173" i="7"/>
  <c r="H173" i="7"/>
  <c r="E173" i="7"/>
  <c r="I173" i="7"/>
  <c r="J173" i="7"/>
  <c r="D174" i="7"/>
  <c r="E174" i="7"/>
  <c r="L174" i="7"/>
  <c r="G174" i="7"/>
  <c r="H174" i="7"/>
  <c r="D175" i="7"/>
  <c r="H175" i="7"/>
  <c r="E175" i="7"/>
  <c r="F175" i="7"/>
  <c r="D176" i="7"/>
  <c r="H176" i="7"/>
  <c r="E176" i="7"/>
  <c r="G176" i="7"/>
  <c r="K176" i="7"/>
  <c r="D177" i="7"/>
  <c r="E177" i="7"/>
  <c r="F177" i="7"/>
  <c r="H177" i="7"/>
  <c r="I177" i="7"/>
  <c r="J177" i="7"/>
  <c r="D178" i="7"/>
  <c r="E178" i="7"/>
  <c r="D179" i="7"/>
  <c r="I179" i="7"/>
  <c r="E179" i="7"/>
  <c r="F179" i="7"/>
  <c r="H179" i="7"/>
  <c r="J179" i="7"/>
  <c r="D180" i="7"/>
  <c r="L180" i="7"/>
  <c r="E180" i="7"/>
  <c r="G180" i="7"/>
  <c r="K180" i="7"/>
  <c r="D181" i="7"/>
  <c r="E181" i="7"/>
  <c r="D182" i="7"/>
  <c r="H182" i="7"/>
  <c r="E182" i="7"/>
  <c r="G182" i="7"/>
  <c r="D183" i="7"/>
  <c r="J183" i="7"/>
  <c r="E183" i="7"/>
  <c r="H183" i="7"/>
  <c r="I183" i="7"/>
  <c r="D184" i="7"/>
  <c r="H184" i="7"/>
  <c r="E184" i="7"/>
  <c r="G184" i="7"/>
  <c r="D185" i="7"/>
  <c r="E185" i="7"/>
  <c r="D186" i="7"/>
  <c r="E186" i="7"/>
  <c r="K186" i="7"/>
  <c r="G186" i="7"/>
  <c r="H186" i="7"/>
  <c r="D187" i="7"/>
  <c r="F187" i="7"/>
  <c r="E187" i="7"/>
  <c r="H187" i="7"/>
  <c r="I187" i="7"/>
  <c r="J187" i="7"/>
  <c r="D188" i="7"/>
  <c r="H188" i="7"/>
  <c r="E188" i="7"/>
  <c r="G188" i="7"/>
  <c r="D189" i="7"/>
  <c r="I189" i="7"/>
  <c r="E189" i="7"/>
  <c r="F189" i="7"/>
  <c r="H189" i="7"/>
  <c r="J189" i="7"/>
  <c r="D190" i="7"/>
  <c r="E190" i="7"/>
  <c r="G190" i="7"/>
  <c r="H190" i="7"/>
  <c r="K190" i="7"/>
  <c r="L190" i="7"/>
  <c r="D191" i="7"/>
  <c r="E191" i="7"/>
  <c r="F191" i="7"/>
  <c r="H191" i="7"/>
  <c r="I191" i="7"/>
  <c r="J191" i="7"/>
  <c r="D192" i="7"/>
  <c r="H192" i="7"/>
  <c r="E192" i="7"/>
  <c r="G192" i="7"/>
  <c r="D193" i="7"/>
  <c r="H193" i="7"/>
  <c r="E193" i="7"/>
  <c r="L193" i="7"/>
  <c r="F193" i="7"/>
  <c r="I193" i="7"/>
  <c r="J193" i="7"/>
  <c r="D194" i="7"/>
  <c r="H194" i="7"/>
  <c r="E194" i="7"/>
  <c r="I194" i="7"/>
  <c r="K194" i="7"/>
  <c r="D195" i="7"/>
  <c r="E195" i="7"/>
  <c r="L195" i="7"/>
  <c r="F195" i="7"/>
  <c r="H195" i="7"/>
  <c r="I195" i="7"/>
  <c r="J195" i="7"/>
  <c r="D196" i="7"/>
  <c r="E196" i="7"/>
  <c r="K196" i="7"/>
  <c r="G196" i="7"/>
  <c r="D197" i="7"/>
  <c r="H197" i="7"/>
  <c r="E197" i="7"/>
  <c r="F197" i="7"/>
  <c r="G197" i="7"/>
  <c r="K197" i="7"/>
  <c r="D198" i="7"/>
  <c r="I198" i="7"/>
  <c r="E198" i="7"/>
  <c r="K198" i="7"/>
  <c r="G198" i="7"/>
  <c r="H198" i="7"/>
  <c r="D199" i="7"/>
  <c r="I199" i="7"/>
  <c r="E199" i="7"/>
  <c r="K199" i="7"/>
  <c r="F199" i="7"/>
  <c r="G199" i="7"/>
  <c r="H199" i="7"/>
  <c r="D200" i="7"/>
  <c r="H200" i="7"/>
  <c r="E200" i="7"/>
  <c r="L200" i="7"/>
  <c r="G200" i="7"/>
  <c r="I200" i="7"/>
  <c r="D201" i="7"/>
  <c r="F201" i="7"/>
  <c r="E201" i="7"/>
  <c r="L201" i="7"/>
  <c r="H201" i="7"/>
  <c r="I201" i="7"/>
  <c r="J201" i="7"/>
  <c r="D202" i="7"/>
  <c r="E202" i="7"/>
  <c r="K202" i="7"/>
  <c r="H202" i="7"/>
  <c r="I202" i="7"/>
  <c r="D203" i="7"/>
  <c r="F203" i="7"/>
  <c r="E203" i="7"/>
  <c r="L203" i="7"/>
  <c r="J203" i="7"/>
  <c r="D204" i="7"/>
  <c r="E204" i="7"/>
  <c r="G204" i="7"/>
  <c r="D205" i="7"/>
  <c r="E205" i="7"/>
  <c r="G205" i="7"/>
  <c r="J205" i="7"/>
  <c r="K205" i="7"/>
  <c r="D206" i="7"/>
  <c r="E206" i="7"/>
  <c r="G206" i="7"/>
  <c r="H206" i="7"/>
  <c r="I206" i="7"/>
  <c r="K206" i="7"/>
  <c r="D207" i="7"/>
  <c r="E207" i="7"/>
  <c r="D208" i="7"/>
  <c r="E208" i="7"/>
  <c r="G208" i="7"/>
  <c r="D209" i="7"/>
  <c r="F209" i="7"/>
  <c r="E209" i="7"/>
  <c r="L209" i="7"/>
  <c r="J209" i="7"/>
  <c r="D210" i="7"/>
  <c r="E210" i="7"/>
  <c r="H210" i="7"/>
  <c r="I210" i="7"/>
  <c r="D211" i="7"/>
  <c r="E211" i="7"/>
  <c r="L211" i="7"/>
  <c r="F211" i="7"/>
  <c r="H211" i="7"/>
  <c r="I211" i="7"/>
  <c r="J211" i="7"/>
  <c r="D212" i="7"/>
  <c r="E212" i="7"/>
  <c r="G212" i="7"/>
  <c r="D213" i="7"/>
  <c r="H213" i="7"/>
  <c r="E213" i="7"/>
  <c r="G213" i="7"/>
  <c r="L213" i="7"/>
  <c r="F213" i="7"/>
  <c r="I213" i="7"/>
  <c r="J213" i="7"/>
  <c r="D214" i="7"/>
  <c r="H214" i="7"/>
  <c r="E214" i="7"/>
  <c r="K214" i="7"/>
  <c r="G214" i="7"/>
  <c r="D215" i="7"/>
  <c r="H215" i="7"/>
  <c r="E215" i="7"/>
  <c r="F215" i="7"/>
  <c r="G215" i="7"/>
  <c r="K215" i="7"/>
  <c r="D216" i="7"/>
  <c r="I216" i="7"/>
  <c r="H216" i="7"/>
  <c r="E216" i="7"/>
  <c r="D217" i="7"/>
  <c r="J217" i="7"/>
  <c r="E217" i="7"/>
  <c r="L217" i="7"/>
  <c r="F217" i="7"/>
  <c r="H217" i="7"/>
  <c r="I217" i="7"/>
  <c r="D218" i="7"/>
  <c r="E218" i="7"/>
  <c r="H218" i="7"/>
  <c r="I218" i="7"/>
  <c r="D219" i="7"/>
  <c r="F219" i="7"/>
  <c r="E219" i="7"/>
  <c r="L219" i="7"/>
  <c r="J219" i="7"/>
  <c r="D220" i="7"/>
  <c r="I220" i="7"/>
  <c r="H220" i="7"/>
  <c r="E220" i="7"/>
  <c r="G220" i="7"/>
  <c r="D221" i="7"/>
  <c r="J221" i="7"/>
  <c r="E221" i="7"/>
  <c r="K221" i="7"/>
  <c r="L221" i="7"/>
  <c r="F221" i="7"/>
  <c r="G221" i="7"/>
  <c r="H221" i="7"/>
  <c r="I221" i="7"/>
  <c r="D222" i="7"/>
  <c r="E222" i="7"/>
  <c r="G222" i="7"/>
  <c r="H222" i="7"/>
  <c r="I222" i="7"/>
  <c r="D223" i="7"/>
  <c r="E223" i="7"/>
  <c r="K223" i="7"/>
  <c r="L223" i="7"/>
  <c r="F223" i="7"/>
  <c r="G223" i="7"/>
  <c r="H223" i="7"/>
  <c r="I223" i="7"/>
  <c r="J223" i="7"/>
  <c r="D224" i="7"/>
  <c r="H224" i="7"/>
  <c r="E224" i="7"/>
  <c r="G224" i="7"/>
  <c r="I224" i="7"/>
  <c r="L224" i="7"/>
  <c r="D225" i="7"/>
  <c r="E225" i="7"/>
  <c r="H225" i="7"/>
  <c r="D226" i="7"/>
  <c r="E226" i="7"/>
  <c r="D227" i="7"/>
  <c r="J227" i="7"/>
  <c r="E227" i="7"/>
  <c r="L227" i="7"/>
  <c r="F227" i="7"/>
  <c r="H227" i="7"/>
  <c r="I227" i="7"/>
  <c r="D228" i="7"/>
  <c r="E228" i="7"/>
  <c r="I228" i="7"/>
  <c r="D229" i="7"/>
  <c r="E229" i="7"/>
  <c r="H229" i="7"/>
  <c r="D230" i="7"/>
  <c r="E230" i="7"/>
  <c r="G230" i="7"/>
  <c r="I230" i="7"/>
  <c r="D11" i="5"/>
  <c r="P254" i="5" s="1"/>
  <c r="D12" i="5"/>
  <c r="T6" i="5"/>
  <c r="D9" i="5"/>
  <c r="E9" i="5"/>
  <c r="D13" i="5"/>
  <c r="D14" i="5"/>
  <c r="F16" i="5"/>
  <c r="F17" i="5" s="1"/>
  <c r="C17" i="5"/>
  <c r="E21" i="5"/>
  <c r="F21" i="5" s="1"/>
  <c r="G21" i="5" s="1"/>
  <c r="Q21" i="5"/>
  <c r="E22" i="5"/>
  <c r="F22" i="5" s="1"/>
  <c r="G22" i="5" s="1"/>
  <c r="Q22" i="5"/>
  <c r="E23" i="5"/>
  <c r="F23" i="5" s="1"/>
  <c r="G23" i="5" s="1"/>
  <c r="Q23" i="5"/>
  <c r="E24" i="5"/>
  <c r="F24" i="5" s="1"/>
  <c r="G24" i="5" s="1"/>
  <c r="Q24" i="5"/>
  <c r="E25" i="5"/>
  <c r="F25" i="5" s="1"/>
  <c r="G25" i="5" s="1"/>
  <c r="H25" i="5" s="1"/>
  <c r="Q25" i="5"/>
  <c r="E26" i="5"/>
  <c r="F26" i="5" s="1"/>
  <c r="Q26" i="5"/>
  <c r="E27" i="5"/>
  <c r="F27" i="5" s="1"/>
  <c r="Q27" i="5"/>
  <c r="E28" i="5"/>
  <c r="F28" i="5" s="1"/>
  <c r="G28" i="5" s="1"/>
  <c r="H28" i="5" s="1"/>
  <c r="Q28" i="5"/>
  <c r="E29" i="5"/>
  <c r="F29" i="5" s="1"/>
  <c r="G29" i="5" s="1"/>
  <c r="H29" i="5" s="1"/>
  <c r="Q29" i="5"/>
  <c r="E30" i="5"/>
  <c r="F30" i="5" s="1"/>
  <c r="Q30" i="5"/>
  <c r="E31" i="5"/>
  <c r="F31" i="5"/>
  <c r="G31" i="5" s="1"/>
  <c r="H31" i="5" s="1"/>
  <c r="Q31" i="5"/>
  <c r="E32" i="5"/>
  <c r="F32" i="5" s="1"/>
  <c r="G32" i="5" s="1"/>
  <c r="H32" i="5" s="1"/>
  <c r="Q32" i="5"/>
  <c r="E33" i="5"/>
  <c r="F33" i="5" s="1"/>
  <c r="G33" i="5" s="1"/>
  <c r="H33" i="5" s="1"/>
  <c r="Q33" i="5"/>
  <c r="E34" i="5"/>
  <c r="F34" i="5" s="1"/>
  <c r="G34" i="5" s="1"/>
  <c r="Q34" i="5"/>
  <c r="E35" i="5"/>
  <c r="F35" i="5" s="1"/>
  <c r="G35" i="5" s="1"/>
  <c r="H35" i="5" s="1"/>
  <c r="Q35" i="5"/>
  <c r="E36" i="5"/>
  <c r="F36" i="5" s="1"/>
  <c r="Q36" i="5"/>
  <c r="E37" i="5"/>
  <c r="F37" i="5" s="1"/>
  <c r="G37" i="5" s="1"/>
  <c r="H37" i="5" s="1"/>
  <c r="Q37" i="5"/>
  <c r="E38" i="5"/>
  <c r="F38" i="5"/>
  <c r="G38" i="5" s="1"/>
  <c r="H38" i="5" s="1"/>
  <c r="Q38" i="5"/>
  <c r="E39" i="5"/>
  <c r="F39" i="5" s="1"/>
  <c r="Q39" i="5"/>
  <c r="E40" i="5"/>
  <c r="F40" i="5" s="1"/>
  <c r="Q40" i="5"/>
  <c r="E41" i="5"/>
  <c r="F41" i="5" s="1"/>
  <c r="G41" i="5" s="1"/>
  <c r="H41" i="5" s="1"/>
  <c r="Q41" i="5"/>
  <c r="E42" i="5"/>
  <c r="F42" i="5" s="1"/>
  <c r="G42" i="5" s="1"/>
  <c r="Q42" i="5"/>
  <c r="E43" i="5"/>
  <c r="F43" i="5" s="1"/>
  <c r="G43" i="5" s="1"/>
  <c r="H43" i="5" s="1"/>
  <c r="Q43" i="5"/>
  <c r="E44" i="5"/>
  <c r="F44" i="5" s="1"/>
  <c r="G44" i="5" s="1"/>
  <c r="H44" i="5" s="1"/>
  <c r="Q44" i="5"/>
  <c r="E45" i="5"/>
  <c r="F45" i="5" s="1"/>
  <c r="G45" i="5" s="1"/>
  <c r="H45" i="5" s="1"/>
  <c r="Q45" i="5"/>
  <c r="E46" i="5"/>
  <c r="F46" i="5" s="1"/>
  <c r="G46" i="5" s="1"/>
  <c r="Q46" i="5"/>
  <c r="E47" i="5"/>
  <c r="F47" i="5" s="1"/>
  <c r="G47" i="5" s="1"/>
  <c r="H47" i="5" s="1"/>
  <c r="Q47" i="5"/>
  <c r="E48" i="5"/>
  <c r="F48" i="5" s="1"/>
  <c r="G48" i="5" s="1"/>
  <c r="H48" i="5" s="1"/>
  <c r="Q48" i="5"/>
  <c r="E49" i="5"/>
  <c r="F49" i="5" s="1"/>
  <c r="G49" i="5" s="1"/>
  <c r="Q49" i="5"/>
  <c r="E50" i="5"/>
  <c r="F50" i="5" s="1"/>
  <c r="G50" i="5" s="1"/>
  <c r="H50" i="5" s="1"/>
  <c r="Q50" i="5"/>
  <c r="E51" i="5"/>
  <c r="F51" i="5" s="1"/>
  <c r="G51" i="5" s="1"/>
  <c r="Q51" i="5"/>
  <c r="E52" i="5"/>
  <c r="F52" i="5" s="1"/>
  <c r="Q52" i="5"/>
  <c r="E53" i="5"/>
  <c r="F53" i="5" s="1"/>
  <c r="G53" i="5" s="1"/>
  <c r="H53" i="5" s="1"/>
  <c r="Q53" i="5"/>
  <c r="E54" i="5"/>
  <c r="F54" i="5" s="1"/>
  <c r="G54" i="5" s="1"/>
  <c r="H54" i="5" s="1"/>
  <c r="Q54" i="5"/>
  <c r="E55" i="5"/>
  <c r="F55" i="5" s="1"/>
  <c r="G55" i="5" s="1"/>
  <c r="I55" i="5" s="1"/>
  <c r="Q55" i="5"/>
  <c r="E56" i="5"/>
  <c r="F56" i="5" s="1"/>
  <c r="G56" i="5" s="1"/>
  <c r="H56" i="5" s="1"/>
  <c r="Q56" i="5"/>
  <c r="E57" i="5"/>
  <c r="F57" i="5" s="1"/>
  <c r="G57" i="5" s="1"/>
  <c r="H57" i="5" s="1"/>
  <c r="Q57" i="5"/>
  <c r="E58" i="5"/>
  <c r="F58" i="5" s="1"/>
  <c r="Q58" i="5"/>
  <c r="E59" i="5"/>
  <c r="F59" i="5" s="1"/>
  <c r="G59" i="5" s="1"/>
  <c r="Q59" i="5"/>
  <c r="E60" i="5"/>
  <c r="F60" i="5" s="1"/>
  <c r="G60" i="5" s="1"/>
  <c r="Q60" i="5"/>
  <c r="E61" i="5"/>
  <c r="F61" i="5" s="1"/>
  <c r="Q61" i="5"/>
  <c r="E62" i="5"/>
  <c r="F62" i="5" s="1"/>
  <c r="G62" i="5" s="1"/>
  <c r="I62" i="5" s="1"/>
  <c r="Q62" i="5"/>
  <c r="E63" i="5"/>
  <c r="F63" i="5" s="1"/>
  <c r="G63" i="5" s="1"/>
  <c r="H63" i="5" s="1"/>
  <c r="Q63" i="5"/>
  <c r="E64" i="5"/>
  <c r="F64" i="5" s="1"/>
  <c r="Q64" i="5"/>
  <c r="E65" i="5"/>
  <c r="F65" i="5" s="1"/>
  <c r="G65" i="5" s="1"/>
  <c r="H65" i="5" s="1"/>
  <c r="Q65" i="5"/>
  <c r="E66" i="5"/>
  <c r="F66" i="5" s="1"/>
  <c r="G66" i="5" s="1"/>
  <c r="Q66" i="5"/>
  <c r="E67" i="5"/>
  <c r="F67" i="5"/>
  <c r="G67" i="5" s="1"/>
  <c r="H67" i="5" s="1"/>
  <c r="Q67" i="5"/>
  <c r="E68" i="5"/>
  <c r="F68" i="5" s="1"/>
  <c r="Q68" i="5"/>
  <c r="E69" i="5"/>
  <c r="F69" i="5" s="1"/>
  <c r="G69" i="5" s="1"/>
  <c r="H69" i="5" s="1"/>
  <c r="Q69" i="5"/>
  <c r="E70" i="5"/>
  <c r="F70" i="5"/>
  <c r="P70" i="5" s="1"/>
  <c r="Q70" i="5"/>
  <c r="E71" i="5"/>
  <c r="F71" i="5" s="1"/>
  <c r="G71" i="5" s="1"/>
  <c r="H71" i="5" s="1"/>
  <c r="Q71" i="5"/>
  <c r="E72" i="5"/>
  <c r="F72" i="5" s="1"/>
  <c r="G72" i="5" s="1"/>
  <c r="H72" i="5" s="1"/>
  <c r="Q72" i="5"/>
  <c r="E73" i="5"/>
  <c r="F73" i="5"/>
  <c r="G73" i="5" s="1"/>
  <c r="I73" i="5" s="1"/>
  <c r="Q73" i="5"/>
  <c r="E74" i="5"/>
  <c r="F74" i="5" s="1"/>
  <c r="Q74" i="5"/>
  <c r="E75" i="5"/>
  <c r="F75" i="5" s="1"/>
  <c r="Q75" i="5"/>
  <c r="E76" i="5"/>
  <c r="F76" i="5" s="1"/>
  <c r="G76" i="5" s="1"/>
  <c r="H76" i="5" s="1"/>
  <c r="Q76" i="5"/>
  <c r="E77" i="5"/>
  <c r="F77" i="5" s="1"/>
  <c r="G77" i="5" s="1"/>
  <c r="Q77" i="5"/>
  <c r="E78" i="5"/>
  <c r="F78" i="5" s="1"/>
  <c r="G78" i="5" s="1"/>
  <c r="J78" i="5" s="1"/>
  <c r="Q78" i="5"/>
  <c r="E79" i="5"/>
  <c r="F79" i="5" s="1"/>
  <c r="G79" i="5" s="1"/>
  <c r="J79" i="5" s="1"/>
  <c r="Q79" i="5"/>
  <c r="E80" i="5"/>
  <c r="F80" i="5" s="1"/>
  <c r="G80" i="5" s="1"/>
  <c r="Q80" i="5"/>
  <c r="E81" i="5"/>
  <c r="F81" i="5" s="1"/>
  <c r="P81" i="5" s="1"/>
  <c r="Q81" i="5"/>
  <c r="E82" i="5"/>
  <c r="F82" i="5" s="1"/>
  <c r="G82" i="5" s="1"/>
  <c r="I82" i="5" s="1"/>
  <c r="Q82" i="5"/>
  <c r="E83" i="5"/>
  <c r="F83" i="5" s="1"/>
  <c r="Q83" i="5"/>
  <c r="E84" i="5"/>
  <c r="F84" i="5" s="1"/>
  <c r="Q84" i="5"/>
  <c r="E85" i="5"/>
  <c r="F85" i="5" s="1"/>
  <c r="Q85" i="5"/>
  <c r="E86" i="5"/>
  <c r="F86" i="5"/>
  <c r="G86" i="5" s="1"/>
  <c r="I86" i="5" s="1"/>
  <c r="Q86" i="5"/>
  <c r="E87" i="5"/>
  <c r="F87" i="5"/>
  <c r="G87" i="5" s="1"/>
  <c r="J87" i="5" s="1"/>
  <c r="Q87" i="5"/>
  <c r="E88" i="5"/>
  <c r="F88" i="5" s="1"/>
  <c r="G88" i="5" s="1"/>
  <c r="J88" i="5" s="1"/>
  <c r="Q88" i="5"/>
  <c r="E89" i="5"/>
  <c r="F89" i="5" s="1"/>
  <c r="G89" i="5" s="1"/>
  <c r="I89" i="5" s="1"/>
  <c r="Q89" i="5"/>
  <c r="E90" i="5"/>
  <c r="F90" i="5"/>
  <c r="G90" i="5" s="1"/>
  <c r="J90" i="5" s="1"/>
  <c r="Q90" i="5"/>
  <c r="E91" i="5"/>
  <c r="F91" i="5" s="1"/>
  <c r="G91" i="5" s="1"/>
  <c r="H91" i="5" s="1"/>
  <c r="Q91" i="5"/>
  <c r="E92" i="5"/>
  <c r="F92" i="5" s="1"/>
  <c r="G92" i="5" s="1"/>
  <c r="J92" i="5" s="1"/>
  <c r="Q92" i="5"/>
  <c r="E93" i="5"/>
  <c r="F93" i="5" s="1"/>
  <c r="Q93" i="5"/>
  <c r="E94" i="5"/>
  <c r="F94" i="5"/>
  <c r="P94" i="5" s="1"/>
  <c r="Q94" i="5"/>
  <c r="E95" i="5"/>
  <c r="F95" i="5" s="1"/>
  <c r="G95" i="5" s="1"/>
  <c r="I95" i="5" s="1"/>
  <c r="Q95" i="5"/>
  <c r="E96" i="5"/>
  <c r="F96" i="5" s="1"/>
  <c r="Q96" i="5"/>
  <c r="E97" i="5"/>
  <c r="F97" i="5" s="1"/>
  <c r="G97" i="5" s="1"/>
  <c r="I97" i="5" s="1"/>
  <c r="Q97" i="5"/>
  <c r="E98" i="5"/>
  <c r="F98" i="5" s="1"/>
  <c r="G98" i="5" s="1"/>
  <c r="I98" i="5" s="1"/>
  <c r="Q98" i="5"/>
  <c r="E99" i="5"/>
  <c r="F99" i="5"/>
  <c r="G99" i="5" s="1"/>
  <c r="I99" i="5" s="1"/>
  <c r="Q99" i="5"/>
  <c r="E100" i="5"/>
  <c r="F100" i="5" s="1"/>
  <c r="G100" i="5" s="1"/>
  <c r="I100" i="5" s="1"/>
  <c r="Q100" i="5"/>
  <c r="E101" i="5"/>
  <c r="F101" i="5" s="1"/>
  <c r="Q101" i="5"/>
  <c r="E102" i="5"/>
  <c r="F102" i="5" s="1"/>
  <c r="G102" i="5" s="1"/>
  <c r="Q102" i="5"/>
  <c r="E103" i="5"/>
  <c r="F103" i="5"/>
  <c r="G103" i="5" s="1"/>
  <c r="I103" i="5" s="1"/>
  <c r="Q103" i="5"/>
  <c r="E104" i="5"/>
  <c r="F104" i="5"/>
  <c r="G104" i="5" s="1"/>
  <c r="Q104" i="5"/>
  <c r="E105" i="5"/>
  <c r="F105" i="5" s="1"/>
  <c r="Q105" i="5"/>
  <c r="E106" i="5"/>
  <c r="F106" i="5" s="1"/>
  <c r="G106" i="5" s="1"/>
  <c r="Q106" i="5"/>
  <c r="E107" i="5"/>
  <c r="F107" i="5" s="1"/>
  <c r="G107" i="5" s="1"/>
  <c r="I107" i="5" s="1"/>
  <c r="Q107" i="5"/>
  <c r="E108" i="5"/>
  <c r="F108" i="5" s="1"/>
  <c r="G108" i="5" s="1"/>
  <c r="I108" i="5" s="1"/>
  <c r="Q108" i="5"/>
  <c r="E109" i="5"/>
  <c r="F109" i="5" s="1"/>
  <c r="G109" i="5" s="1"/>
  <c r="J109" i="5" s="1"/>
  <c r="Q109" i="5"/>
  <c r="E110" i="5"/>
  <c r="F110" i="5" s="1"/>
  <c r="G110" i="5" s="1"/>
  <c r="Q110" i="5"/>
  <c r="E111" i="5"/>
  <c r="F111" i="5" s="1"/>
  <c r="Q111" i="5"/>
  <c r="E112" i="5"/>
  <c r="F112" i="5" s="1"/>
  <c r="Q112" i="5"/>
  <c r="E113" i="5"/>
  <c r="F113" i="5" s="1"/>
  <c r="G113" i="5" s="1"/>
  <c r="I113" i="5" s="1"/>
  <c r="Q113" i="5"/>
  <c r="E114" i="5"/>
  <c r="F114" i="5" s="1"/>
  <c r="G114" i="5" s="1"/>
  <c r="I114" i="5" s="1"/>
  <c r="Q114" i="5"/>
  <c r="E115" i="5"/>
  <c r="F115" i="5"/>
  <c r="G115" i="5" s="1"/>
  <c r="I115" i="5" s="1"/>
  <c r="Q115" i="5"/>
  <c r="E116" i="5"/>
  <c r="F116" i="5" s="1"/>
  <c r="G116" i="5" s="1"/>
  <c r="I116" i="5" s="1"/>
  <c r="Q116" i="5"/>
  <c r="E117" i="5"/>
  <c r="F117" i="5" s="1"/>
  <c r="Q117" i="5"/>
  <c r="E118" i="5"/>
  <c r="F118" i="5" s="1"/>
  <c r="Q118" i="5"/>
  <c r="E119" i="5"/>
  <c r="F119" i="5" s="1"/>
  <c r="G119" i="5" s="1"/>
  <c r="I119" i="5" s="1"/>
  <c r="Q119" i="5"/>
  <c r="E120" i="5"/>
  <c r="F120" i="5"/>
  <c r="G120" i="5" s="1"/>
  <c r="I120" i="5" s="1"/>
  <c r="Q120" i="5"/>
  <c r="E121" i="5"/>
  <c r="F121" i="5" s="1"/>
  <c r="G121" i="5" s="1"/>
  <c r="I121" i="5" s="1"/>
  <c r="Q121" i="5"/>
  <c r="E122" i="5"/>
  <c r="F122" i="5" s="1"/>
  <c r="G122" i="5" s="1"/>
  <c r="I122" i="5" s="1"/>
  <c r="Q122" i="5"/>
  <c r="E123" i="5"/>
  <c r="F123" i="5" s="1"/>
  <c r="G123" i="5" s="1"/>
  <c r="I123" i="5" s="1"/>
  <c r="Q123" i="5"/>
  <c r="E124" i="5"/>
  <c r="F124" i="5" s="1"/>
  <c r="G124" i="5" s="1"/>
  <c r="I124" i="5" s="1"/>
  <c r="Q124" i="5"/>
  <c r="E125" i="5"/>
  <c r="F125" i="5" s="1"/>
  <c r="G125" i="5" s="1"/>
  <c r="I125" i="5" s="1"/>
  <c r="Q125" i="5"/>
  <c r="E126" i="5"/>
  <c r="F126" i="5"/>
  <c r="G126" i="5" s="1"/>
  <c r="I126" i="5" s="1"/>
  <c r="Q126" i="5"/>
  <c r="E127" i="5"/>
  <c r="F127" i="5" s="1"/>
  <c r="G127" i="5" s="1"/>
  <c r="J127" i="5" s="1"/>
  <c r="Q127" i="5"/>
  <c r="E128" i="5"/>
  <c r="F128" i="5"/>
  <c r="Q128" i="5"/>
  <c r="E129" i="5"/>
  <c r="F129" i="5" s="1"/>
  <c r="Q129" i="5"/>
  <c r="E130" i="5"/>
  <c r="F130" i="5" s="1"/>
  <c r="Q130" i="5"/>
  <c r="E131" i="5"/>
  <c r="F131" i="5" s="1"/>
  <c r="Q131" i="5"/>
  <c r="E132" i="5"/>
  <c r="F132" i="5" s="1"/>
  <c r="G132" i="5" s="1"/>
  <c r="J132" i="5" s="1"/>
  <c r="Q132" i="5"/>
  <c r="E133" i="5"/>
  <c r="F133" i="5" s="1"/>
  <c r="G133" i="5" s="1"/>
  <c r="J133" i="5" s="1"/>
  <c r="Q133" i="5"/>
  <c r="E134" i="5"/>
  <c r="F134" i="5" s="1"/>
  <c r="Q134" i="5"/>
  <c r="E135" i="5"/>
  <c r="F135" i="5" s="1"/>
  <c r="Q135" i="5"/>
  <c r="E136" i="5"/>
  <c r="F136" i="5" s="1"/>
  <c r="G136" i="5" s="1"/>
  <c r="I136" i="5" s="1"/>
  <c r="Q136" i="5"/>
  <c r="E137" i="5"/>
  <c r="F137" i="5" s="1"/>
  <c r="P137" i="5" s="1"/>
  <c r="Q137" i="5"/>
  <c r="E138" i="5"/>
  <c r="F138" i="5" s="1"/>
  <c r="Q138" i="5"/>
  <c r="E139" i="5"/>
  <c r="F139" i="5" s="1"/>
  <c r="G139" i="5" s="1"/>
  <c r="I139" i="5" s="1"/>
  <c r="Q139" i="5"/>
  <c r="E140" i="5"/>
  <c r="F140" i="5" s="1"/>
  <c r="G140" i="5" s="1"/>
  <c r="I140" i="5" s="1"/>
  <c r="Q140" i="5"/>
  <c r="E141" i="5"/>
  <c r="F141" i="5" s="1"/>
  <c r="G141" i="5" s="1"/>
  <c r="I141" i="5" s="1"/>
  <c r="Q141" i="5"/>
  <c r="E142" i="5"/>
  <c r="F142" i="5" s="1"/>
  <c r="Q142" i="5"/>
  <c r="E143" i="5"/>
  <c r="F143" i="5" s="1"/>
  <c r="G143" i="5" s="1"/>
  <c r="I143" i="5" s="1"/>
  <c r="Q143" i="5"/>
  <c r="E144" i="5"/>
  <c r="F144" i="5"/>
  <c r="G144" i="5" s="1"/>
  <c r="Q144" i="5"/>
  <c r="E145" i="5"/>
  <c r="F145" i="5" s="1"/>
  <c r="G145" i="5" s="1"/>
  <c r="Q145" i="5"/>
  <c r="E146" i="5"/>
  <c r="F146" i="5" s="1"/>
  <c r="Q146" i="5"/>
  <c r="E147" i="5"/>
  <c r="F147" i="5" s="1"/>
  <c r="Q147" i="5"/>
  <c r="E148" i="5"/>
  <c r="F148" i="5" s="1"/>
  <c r="G148" i="5" s="1"/>
  <c r="I148" i="5" s="1"/>
  <c r="Q148" i="5"/>
  <c r="E149" i="5"/>
  <c r="F149" i="5" s="1"/>
  <c r="G149" i="5" s="1"/>
  <c r="I149" i="5" s="1"/>
  <c r="Q149" i="5"/>
  <c r="E150" i="5"/>
  <c r="F150" i="5"/>
  <c r="G150" i="5" s="1"/>
  <c r="Q150" i="5"/>
  <c r="E151" i="5"/>
  <c r="F151" i="5" s="1"/>
  <c r="G151" i="5" s="1"/>
  <c r="Q151" i="5"/>
  <c r="E152" i="5"/>
  <c r="F152" i="5"/>
  <c r="P152" i="5" s="1"/>
  <c r="Q152" i="5"/>
  <c r="E153" i="5"/>
  <c r="F153" i="5"/>
  <c r="Q153" i="5"/>
  <c r="E154" i="5"/>
  <c r="F154" i="5" s="1"/>
  <c r="G154" i="5" s="1"/>
  <c r="I154" i="5" s="1"/>
  <c r="Q154" i="5"/>
  <c r="E155" i="5"/>
  <c r="F155" i="5"/>
  <c r="Q155" i="5"/>
  <c r="E156" i="5"/>
  <c r="F156" i="5" s="1"/>
  <c r="Q156" i="5"/>
  <c r="E157" i="5"/>
  <c r="F157" i="5" s="1"/>
  <c r="G157" i="5" s="1"/>
  <c r="Q157" i="5"/>
  <c r="E158" i="5"/>
  <c r="F158" i="5" s="1"/>
  <c r="G158" i="5" s="1"/>
  <c r="I158" i="5" s="1"/>
  <c r="Q158" i="5"/>
  <c r="E159" i="5"/>
  <c r="F159" i="5" s="1"/>
  <c r="G159" i="5" s="1"/>
  <c r="I159" i="5" s="1"/>
  <c r="Q159" i="5"/>
  <c r="E160" i="5"/>
  <c r="F160" i="5" s="1"/>
  <c r="Q160" i="5"/>
  <c r="E161" i="5"/>
  <c r="F161" i="5" s="1"/>
  <c r="G161" i="5" s="1"/>
  <c r="I161" i="5" s="1"/>
  <c r="Q161" i="5"/>
  <c r="E162" i="5"/>
  <c r="F162" i="5" s="1"/>
  <c r="G162" i="5" s="1"/>
  <c r="Q162" i="5"/>
  <c r="E163" i="5"/>
  <c r="F163" i="5"/>
  <c r="P163" i="5" s="1"/>
  <c r="G163" i="5"/>
  <c r="I163" i="5" s="1"/>
  <c r="Q163" i="5"/>
  <c r="E164" i="5"/>
  <c r="F164" i="5" s="1"/>
  <c r="Q164" i="5"/>
  <c r="E165" i="5"/>
  <c r="F165" i="5"/>
  <c r="G165" i="5" s="1"/>
  <c r="I165" i="5" s="1"/>
  <c r="Q165" i="5"/>
  <c r="E166" i="5"/>
  <c r="F166" i="5" s="1"/>
  <c r="Q166" i="5"/>
  <c r="E167" i="5"/>
  <c r="F167" i="5" s="1"/>
  <c r="G167" i="5" s="1"/>
  <c r="I167" i="5" s="1"/>
  <c r="Q167" i="5"/>
  <c r="E168" i="5"/>
  <c r="F168" i="5" s="1"/>
  <c r="Q168" i="5"/>
  <c r="E169" i="5"/>
  <c r="F169" i="5" s="1"/>
  <c r="G169" i="5" s="1"/>
  <c r="I169" i="5" s="1"/>
  <c r="Q169" i="5"/>
  <c r="E170" i="5"/>
  <c r="F170" i="5"/>
  <c r="Q170" i="5"/>
  <c r="E171" i="5"/>
  <c r="F171" i="5" s="1"/>
  <c r="G171" i="5" s="1"/>
  <c r="Q171" i="5"/>
  <c r="E172" i="5"/>
  <c r="F172" i="5"/>
  <c r="G172" i="5" s="1"/>
  <c r="H172" i="5" s="1"/>
  <c r="Q172" i="5"/>
  <c r="E173" i="5"/>
  <c r="F173" i="5" s="1"/>
  <c r="Q173" i="5"/>
  <c r="E174" i="5"/>
  <c r="F174" i="5" s="1"/>
  <c r="G174" i="5" s="1"/>
  <c r="J174" i="5" s="1"/>
  <c r="Q174" i="5"/>
  <c r="E175" i="5"/>
  <c r="F175" i="5"/>
  <c r="G175" i="5" s="1"/>
  <c r="J175" i="5" s="1"/>
  <c r="Q175" i="5"/>
  <c r="E176" i="5"/>
  <c r="F176" i="5" s="1"/>
  <c r="Q176" i="5"/>
  <c r="E177" i="5"/>
  <c r="F177" i="5" s="1"/>
  <c r="G177" i="5" s="1"/>
  <c r="I177" i="5" s="1"/>
  <c r="Q177" i="5"/>
  <c r="E178" i="5"/>
  <c r="F178" i="5" s="1"/>
  <c r="Q178" i="5"/>
  <c r="E179" i="5"/>
  <c r="F179" i="5" s="1"/>
  <c r="G179" i="5" s="1"/>
  <c r="J179" i="5" s="1"/>
  <c r="Q179" i="5"/>
  <c r="E180" i="5"/>
  <c r="F180" i="5" s="1"/>
  <c r="G180" i="5" s="1"/>
  <c r="Q180" i="5"/>
  <c r="E181" i="5"/>
  <c r="F181" i="5" s="1"/>
  <c r="P181" i="5" s="1"/>
  <c r="Q181" i="5"/>
  <c r="E182" i="5"/>
  <c r="F182" i="5" s="1"/>
  <c r="G182" i="5" s="1"/>
  <c r="J182" i="5" s="1"/>
  <c r="Q182" i="5"/>
  <c r="E183" i="5"/>
  <c r="F183" i="5" s="1"/>
  <c r="Q183" i="5"/>
  <c r="E184" i="5"/>
  <c r="F184" i="5" s="1"/>
  <c r="Q184" i="5"/>
  <c r="E185" i="5"/>
  <c r="F185" i="5" s="1"/>
  <c r="Q185" i="5"/>
  <c r="E186" i="5"/>
  <c r="F186" i="5" s="1"/>
  <c r="Q186" i="5"/>
  <c r="E187" i="5"/>
  <c r="F187" i="5" s="1"/>
  <c r="G187" i="5" s="1"/>
  <c r="J187" i="5" s="1"/>
  <c r="Q187" i="5"/>
  <c r="E188" i="5"/>
  <c r="F188" i="5" s="1"/>
  <c r="G188" i="5" s="1"/>
  <c r="K188" i="5" s="1"/>
  <c r="Q188" i="5"/>
  <c r="E189" i="5"/>
  <c r="F189" i="5" s="1"/>
  <c r="G189" i="5" s="1"/>
  <c r="Q189" i="5"/>
  <c r="E190" i="5"/>
  <c r="F190" i="5" s="1"/>
  <c r="G190" i="5" s="1"/>
  <c r="K190" i="5" s="1"/>
  <c r="Q190" i="5"/>
  <c r="E191" i="5"/>
  <c r="F191" i="5" s="1"/>
  <c r="Q191" i="5"/>
  <c r="E192" i="5"/>
  <c r="F192" i="5" s="1"/>
  <c r="Q192" i="5"/>
  <c r="E193" i="5"/>
  <c r="F193" i="5" s="1"/>
  <c r="Q193" i="5"/>
  <c r="E194" i="5"/>
  <c r="F194" i="5"/>
  <c r="P194" i="5" s="1"/>
  <c r="Q194" i="5"/>
  <c r="E195" i="5"/>
  <c r="F195" i="5" s="1"/>
  <c r="P195" i="5" s="1"/>
  <c r="Q195" i="5"/>
  <c r="E196" i="5"/>
  <c r="F196" i="5"/>
  <c r="G196" i="5" s="1"/>
  <c r="K196" i="5" s="1"/>
  <c r="Q196" i="5"/>
  <c r="E197" i="5"/>
  <c r="F197" i="5" s="1"/>
  <c r="Q197" i="5"/>
  <c r="E198" i="5"/>
  <c r="F198" i="5" s="1"/>
  <c r="G198" i="5" s="1"/>
  <c r="I198" i="5" s="1"/>
  <c r="Q198" i="5"/>
  <c r="E199" i="5"/>
  <c r="F199" i="5" s="1"/>
  <c r="G199" i="5" s="1"/>
  <c r="K199" i="5" s="1"/>
  <c r="Q199" i="5"/>
  <c r="E200" i="5"/>
  <c r="F200" i="5" s="1"/>
  <c r="G200" i="5" s="1"/>
  <c r="J200" i="5" s="1"/>
  <c r="Q200" i="5"/>
  <c r="E201" i="5"/>
  <c r="F201" i="5" s="1"/>
  <c r="P201" i="5" s="1"/>
  <c r="Q201" i="5"/>
  <c r="E202" i="5"/>
  <c r="F202" i="5" s="1"/>
  <c r="G202" i="5" s="1"/>
  <c r="K202" i="5" s="1"/>
  <c r="Q202" i="5"/>
  <c r="E203" i="5"/>
  <c r="F203" i="5" s="1"/>
  <c r="Q203" i="5"/>
  <c r="E204" i="5"/>
  <c r="F204" i="5" s="1"/>
  <c r="G204" i="5" s="1"/>
  <c r="K204" i="5"/>
  <c r="Q204" i="5"/>
  <c r="E205" i="5"/>
  <c r="F205" i="5" s="1"/>
  <c r="G205" i="5" s="1"/>
  <c r="Q205" i="5"/>
  <c r="E206" i="5"/>
  <c r="F206" i="5" s="1"/>
  <c r="G206" i="5" s="1"/>
  <c r="I206" i="5" s="1"/>
  <c r="Q206" i="5"/>
  <c r="E207" i="5"/>
  <c r="F207" i="5" s="1"/>
  <c r="G207" i="5" s="1"/>
  <c r="I207" i="5" s="1"/>
  <c r="Q207" i="5"/>
  <c r="E208" i="5"/>
  <c r="F208" i="5" s="1"/>
  <c r="G208" i="5" s="1"/>
  <c r="K208" i="5" s="1"/>
  <c r="Q208" i="5"/>
  <c r="E209" i="5"/>
  <c r="F209" i="5" s="1"/>
  <c r="G209" i="5" s="1"/>
  <c r="J209" i="5" s="1"/>
  <c r="Q209" i="5"/>
  <c r="E210" i="5"/>
  <c r="F210" i="5" s="1"/>
  <c r="P210" i="5" s="1"/>
  <c r="Q210" i="5"/>
  <c r="E211" i="5"/>
  <c r="F211" i="5" s="1"/>
  <c r="Q211" i="5"/>
  <c r="E212" i="5"/>
  <c r="F212" i="5" s="1"/>
  <c r="G212" i="5" s="1"/>
  <c r="K212" i="5" s="1"/>
  <c r="Q212" i="5"/>
  <c r="E213" i="5"/>
  <c r="F213" i="5" s="1"/>
  <c r="G213" i="5" s="1"/>
  <c r="K213" i="5" s="1"/>
  <c r="Q213" i="5"/>
  <c r="E214" i="5"/>
  <c r="F214" i="5" s="1"/>
  <c r="G214" i="5" s="1"/>
  <c r="K214" i="5" s="1"/>
  <c r="Q214" i="5"/>
  <c r="E215" i="5"/>
  <c r="F215" i="5" s="1"/>
  <c r="G215" i="5" s="1"/>
  <c r="K215" i="5" s="1"/>
  <c r="Q215" i="5"/>
  <c r="E216" i="5"/>
  <c r="F216" i="5" s="1"/>
  <c r="Q216" i="5"/>
  <c r="E217" i="5"/>
  <c r="F217" i="5" s="1"/>
  <c r="G217" i="5" s="1"/>
  <c r="J217" i="5" s="1"/>
  <c r="Q217" i="5"/>
  <c r="E218" i="5"/>
  <c r="F218" i="5" s="1"/>
  <c r="G218" i="5" s="1"/>
  <c r="Q218" i="5"/>
  <c r="E219" i="5"/>
  <c r="F219" i="5"/>
  <c r="G219" i="5" s="1"/>
  <c r="K219" i="5" s="1"/>
  <c r="Q219" i="5"/>
  <c r="E220" i="5"/>
  <c r="F220" i="5" s="1"/>
  <c r="G220" i="5" s="1"/>
  <c r="J220" i="5" s="1"/>
  <c r="Q220" i="5"/>
  <c r="E221" i="5"/>
  <c r="F221" i="5" s="1"/>
  <c r="Q221" i="5"/>
  <c r="E222" i="5"/>
  <c r="F222" i="5" s="1"/>
  <c r="Q222" i="5"/>
  <c r="E223" i="5"/>
  <c r="F223" i="5" s="1"/>
  <c r="G223" i="5" s="1"/>
  <c r="K223" i="5" s="1"/>
  <c r="Q223" i="5"/>
  <c r="E224" i="5"/>
  <c r="F224" i="5"/>
  <c r="Q224" i="5"/>
  <c r="Q225" i="5"/>
  <c r="Q226" i="5"/>
  <c r="Q227" i="5"/>
  <c r="Q228" i="5"/>
  <c r="Q229" i="5"/>
  <c r="Q230" i="5"/>
  <c r="Q231" i="5"/>
  <c r="Q232" i="5"/>
  <c r="Q233" i="5"/>
  <c r="Q234" i="5"/>
  <c r="I151" i="5"/>
  <c r="J110" i="5"/>
  <c r="G75" i="5"/>
  <c r="G27" i="5"/>
  <c r="H49" i="5"/>
  <c r="H24" i="5"/>
  <c r="F204" i="7"/>
  <c r="J204" i="7"/>
  <c r="G191" i="7"/>
  <c r="K191" i="7"/>
  <c r="L191" i="7"/>
  <c r="I164" i="7"/>
  <c r="F164" i="7"/>
  <c r="J164" i="7"/>
  <c r="I156" i="7"/>
  <c r="F156" i="7"/>
  <c r="J156" i="7"/>
  <c r="G151" i="7"/>
  <c r="K151" i="7"/>
  <c r="L151" i="7"/>
  <c r="I140" i="7"/>
  <c r="F140" i="7"/>
  <c r="J140" i="7"/>
  <c r="I132" i="7"/>
  <c r="F132" i="7"/>
  <c r="J132" i="7"/>
  <c r="F226" i="7"/>
  <c r="J226" i="7"/>
  <c r="F218" i="7"/>
  <c r="J218" i="7"/>
  <c r="F210" i="7"/>
  <c r="J210" i="7"/>
  <c r="F202" i="7"/>
  <c r="J202" i="7"/>
  <c r="F194" i="7"/>
  <c r="J194" i="7"/>
  <c r="G189" i="7"/>
  <c r="K189" i="7"/>
  <c r="L189" i="7"/>
  <c r="I186" i="7"/>
  <c r="F186" i="7"/>
  <c r="J186" i="7"/>
  <c r="G181" i="7"/>
  <c r="K181" i="7"/>
  <c r="L181" i="7"/>
  <c r="I178" i="7"/>
  <c r="G173" i="7"/>
  <c r="K173" i="7"/>
  <c r="L173" i="7"/>
  <c r="I170" i="7"/>
  <c r="F170" i="7"/>
  <c r="J170" i="7"/>
  <c r="G165" i="7"/>
  <c r="K165" i="7"/>
  <c r="L165" i="7"/>
  <c r="I162" i="7"/>
  <c r="F162" i="7"/>
  <c r="J162" i="7"/>
  <c r="G157" i="7"/>
  <c r="K157" i="7"/>
  <c r="L157" i="7"/>
  <c r="I154" i="7"/>
  <c r="F154" i="7"/>
  <c r="J154" i="7"/>
  <c r="G149" i="7"/>
  <c r="K149" i="7"/>
  <c r="L149" i="7"/>
  <c r="I146" i="7"/>
  <c r="F146" i="7"/>
  <c r="J146" i="7"/>
  <c r="I138" i="7"/>
  <c r="F138" i="7"/>
  <c r="J138" i="7"/>
  <c r="G133" i="7"/>
  <c r="K133" i="7"/>
  <c r="L133" i="7"/>
  <c r="I130" i="7"/>
  <c r="F130" i="7"/>
  <c r="J130" i="7"/>
  <c r="G125" i="7"/>
  <c r="K125" i="7"/>
  <c r="L125" i="7"/>
  <c r="I122" i="7"/>
  <c r="F122" i="7"/>
  <c r="J122" i="7"/>
  <c r="G117" i="7"/>
  <c r="K117" i="7"/>
  <c r="L117" i="7"/>
  <c r="G109" i="7"/>
  <c r="K109" i="7"/>
  <c r="L109" i="7"/>
  <c r="G101" i="7"/>
  <c r="K101" i="7"/>
  <c r="L101" i="7"/>
  <c r="L93" i="7"/>
  <c r="G93" i="7"/>
  <c r="K93" i="7"/>
  <c r="L85" i="7"/>
  <c r="G85" i="7"/>
  <c r="K85" i="7"/>
  <c r="L77" i="7"/>
  <c r="G77" i="7"/>
  <c r="K77" i="7"/>
  <c r="L69" i="7"/>
  <c r="G69" i="7"/>
  <c r="K69" i="7"/>
  <c r="L61" i="7"/>
  <c r="G61" i="7"/>
  <c r="K61" i="7"/>
  <c r="K218" i="7"/>
  <c r="L230" i="7"/>
  <c r="H228" i="7"/>
  <c r="K224" i="7"/>
  <c r="L214" i="7"/>
  <c r="K208" i="7"/>
  <c r="L206" i="7"/>
  <c r="H204" i="7"/>
  <c r="K200" i="7"/>
  <c r="L198" i="7"/>
  <c r="H196" i="7"/>
  <c r="K192" i="7"/>
  <c r="L184" i="7"/>
  <c r="H180" i="7"/>
  <c r="L176" i="7"/>
  <c r="L168" i="7"/>
  <c r="H164" i="7"/>
  <c r="L160" i="7"/>
  <c r="H156" i="7"/>
  <c r="L152" i="7"/>
  <c r="H140" i="7"/>
  <c r="H132" i="7"/>
  <c r="L128" i="7"/>
  <c r="L120" i="7"/>
  <c r="F220" i="7"/>
  <c r="J220" i="7"/>
  <c r="F212" i="7"/>
  <c r="J212" i="7"/>
  <c r="I188" i="7"/>
  <c r="F188" i="7"/>
  <c r="J188" i="7"/>
  <c r="G183" i="7"/>
  <c r="K183" i="7"/>
  <c r="L183" i="7"/>
  <c r="G175" i="7"/>
  <c r="K175" i="7"/>
  <c r="L175" i="7"/>
  <c r="I172" i="7"/>
  <c r="F172" i="7"/>
  <c r="J172" i="7"/>
  <c r="G167" i="7"/>
  <c r="K167" i="7"/>
  <c r="L167" i="7"/>
  <c r="G159" i="7"/>
  <c r="K159" i="7"/>
  <c r="L159" i="7"/>
  <c r="I148" i="7"/>
  <c r="F148" i="7"/>
  <c r="J148" i="7"/>
  <c r="G143" i="7"/>
  <c r="K143" i="7"/>
  <c r="L143" i="7"/>
  <c r="I124" i="7"/>
  <c r="F124" i="7"/>
  <c r="J124" i="7"/>
  <c r="G119" i="7"/>
  <c r="K119" i="7"/>
  <c r="L119" i="7"/>
  <c r="G111" i="7"/>
  <c r="K111" i="7"/>
  <c r="L111" i="7"/>
  <c r="G103" i="7"/>
  <c r="K103" i="7"/>
  <c r="L103" i="7"/>
  <c r="F94" i="7"/>
  <c r="J94" i="7"/>
  <c r="K94" i="7"/>
  <c r="H94" i="7"/>
  <c r="F86" i="7"/>
  <c r="J86" i="7"/>
  <c r="K86" i="7"/>
  <c r="H86" i="7"/>
  <c r="F78" i="7"/>
  <c r="J78" i="7"/>
  <c r="K78" i="7"/>
  <c r="H78" i="7"/>
  <c r="F70" i="7"/>
  <c r="J70" i="7"/>
  <c r="K70" i="7"/>
  <c r="H70" i="7"/>
  <c r="F62" i="7"/>
  <c r="J62" i="7"/>
  <c r="K62" i="7"/>
  <c r="H62" i="7"/>
  <c r="F230" i="7"/>
  <c r="J230" i="7"/>
  <c r="F222" i="7"/>
  <c r="J222" i="7"/>
  <c r="F214" i="7"/>
  <c r="J214" i="7"/>
  <c r="F206" i="7"/>
  <c r="J206" i="7"/>
  <c r="F198" i="7"/>
  <c r="J198" i="7"/>
  <c r="I190" i="7"/>
  <c r="F190" i="7"/>
  <c r="J190" i="7"/>
  <c r="G185" i="7"/>
  <c r="L185" i="7"/>
  <c r="I182" i="7"/>
  <c r="F182" i="7"/>
  <c r="J182" i="7"/>
  <c r="G177" i="7"/>
  <c r="K177" i="7"/>
  <c r="L177" i="7"/>
  <c r="I174" i="7"/>
  <c r="F174" i="7"/>
  <c r="J174" i="7"/>
  <c r="G169" i="7"/>
  <c r="K169" i="7"/>
  <c r="L169" i="7"/>
  <c r="I166" i="7"/>
  <c r="F166" i="7"/>
  <c r="J166" i="7"/>
  <c r="G161" i="7"/>
  <c r="K161" i="7"/>
  <c r="L161" i="7"/>
  <c r="I158" i="7"/>
  <c r="F158" i="7"/>
  <c r="J158" i="7"/>
  <c r="G153" i="7"/>
  <c r="K153" i="7"/>
  <c r="L153" i="7"/>
  <c r="I150" i="7"/>
  <c r="F150" i="7"/>
  <c r="J150" i="7"/>
  <c r="G145" i="7"/>
  <c r="K145" i="7"/>
  <c r="L145" i="7"/>
  <c r="I142" i="7"/>
  <c r="F142" i="7"/>
  <c r="J142" i="7"/>
  <c r="G137" i="7"/>
  <c r="K137" i="7"/>
  <c r="L137" i="7"/>
  <c r="I134" i="7"/>
  <c r="F134" i="7"/>
  <c r="J134" i="7"/>
  <c r="G129" i="7"/>
  <c r="K129" i="7"/>
  <c r="L129" i="7"/>
  <c r="I126" i="7"/>
  <c r="F126" i="7"/>
  <c r="J126" i="7"/>
  <c r="G121" i="7"/>
  <c r="K121" i="7"/>
  <c r="L121" i="7"/>
  <c r="F118" i="7"/>
  <c r="J118" i="7"/>
  <c r="G113" i="7"/>
  <c r="K113" i="7"/>
  <c r="L113" i="7"/>
  <c r="G105" i="7"/>
  <c r="K105" i="7"/>
  <c r="L105" i="7"/>
  <c r="K226" i="7"/>
  <c r="K210" i="7"/>
  <c r="I196" i="7"/>
  <c r="P127" i="5"/>
  <c r="U127" i="5" s="1"/>
  <c r="Z12" i="5"/>
  <c r="L226" i="7"/>
  <c r="G226" i="7"/>
  <c r="K225" i="7"/>
  <c r="G225" i="7"/>
  <c r="K220" i="7"/>
  <c r="L218" i="7"/>
  <c r="G218" i="7"/>
  <c r="K217" i="7"/>
  <c r="G217" i="7"/>
  <c r="K212" i="7"/>
  <c r="L210" i="7"/>
  <c r="G210" i="7"/>
  <c r="K209" i="7"/>
  <c r="G209" i="7"/>
  <c r="K204" i="7"/>
  <c r="L202" i="7"/>
  <c r="G202" i="7"/>
  <c r="K201" i="7"/>
  <c r="G201" i="7"/>
  <c r="L194" i="7"/>
  <c r="G194" i="7"/>
  <c r="K193" i="7"/>
  <c r="G193" i="7"/>
  <c r="L188" i="7"/>
  <c r="L172" i="7"/>
  <c r="L164" i="7"/>
  <c r="L156" i="7"/>
  <c r="L148" i="7"/>
  <c r="L140" i="7"/>
  <c r="L132" i="7"/>
  <c r="L124" i="7"/>
  <c r="F228" i="7"/>
  <c r="J228" i="7"/>
  <c r="F196" i="7"/>
  <c r="J196" i="7"/>
  <c r="I180" i="7"/>
  <c r="F180" i="7"/>
  <c r="J180" i="7"/>
  <c r="G135" i="7"/>
  <c r="K135" i="7"/>
  <c r="L135" i="7"/>
  <c r="G127" i="7"/>
  <c r="K127" i="7"/>
  <c r="L127" i="7"/>
  <c r="F224" i="7"/>
  <c r="J224" i="7"/>
  <c r="F216" i="7"/>
  <c r="J216" i="7"/>
  <c r="J208" i="7"/>
  <c r="F200" i="7"/>
  <c r="J200" i="7"/>
  <c r="F192" i="7"/>
  <c r="J192" i="7"/>
  <c r="G187" i="7"/>
  <c r="K187" i="7"/>
  <c r="L187" i="7"/>
  <c r="I184" i="7"/>
  <c r="F184" i="7"/>
  <c r="J184" i="7"/>
  <c r="G179" i="7"/>
  <c r="K179" i="7"/>
  <c r="L179" i="7"/>
  <c r="I176" i="7"/>
  <c r="F176" i="7"/>
  <c r="J176" i="7"/>
  <c r="G171" i="7"/>
  <c r="K171" i="7"/>
  <c r="L171" i="7"/>
  <c r="I168" i="7"/>
  <c r="F168" i="7"/>
  <c r="J168" i="7"/>
  <c r="G163" i="7"/>
  <c r="K163" i="7"/>
  <c r="L163" i="7"/>
  <c r="I160" i="7"/>
  <c r="F160" i="7"/>
  <c r="J160" i="7"/>
  <c r="G155" i="7"/>
  <c r="K155" i="7"/>
  <c r="L155" i="7"/>
  <c r="I152" i="7"/>
  <c r="F152" i="7"/>
  <c r="J152" i="7"/>
  <c r="G147" i="7"/>
  <c r="K147" i="7"/>
  <c r="L147" i="7"/>
  <c r="I144" i="7"/>
  <c r="J144" i="7"/>
  <c r="G139" i="7"/>
  <c r="K139" i="7"/>
  <c r="L139" i="7"/>
  <c r="I136" i="7"/>
  <c r="F136" i="7"/>
  <c r="J136" i="7"/>
  <c r="G131" i="7"/>
  <c r="K131" i="7"/>
  <c r="L131" i="7"/>
  <c r="I128" i="7"/>
  <c r="F128" i="7"/>
  <c r="J128" i="7"/>
  <c r="G123" i="7"/>
  <c r="K123" i="7"/>
  <c r="L123" i="7"/>
  <c r="I120" i="7"/>
  <c r="F120" i="7"/>
  <c r="J120" i="7"/>
  <c r="G115" i="7"/>
  <c r="K115" i="7"/>
  <c r="L115" i="7"/>
  <c r="G107" i="7"/>
  <c r="K107" i="7"/>
  <c r="L107" i="7"/>
  <c r="G100" i="7"/>
  <c r="L100" i="7"/>
  <c r="G92" i="7"/>
  <c r="L92" i="7"/>
  <c r="G84" i="7"/>
  <c r="L84" i="7"/>
  <c r="G76" i="7"/>
  <c r="L76" i="7"/>
  <c r="G68" i="7"/>
  <c r="L68" i="7"/>
  <c r="G60" i="7"/>
  <c r="L60" i="7"/>
  <c r="O12" i="7"/>
  <c r="K12" i="7"/>
  <c r="G12" i="7"/>
  <c r="C12" i="7"/>
  <c r="I204" i="7"/>
  <c r="K188" i="7"/>
  <c r="K148" i="7"/>
  <c r="K132" i="7"/>
  <c r="L228" i="7"/>
  <c r="K227" i="7"/>
  <c r="G227" i="7"/>
  <c r="L220" i="7"/>
  <c r="K219" i="7"/>
  <c r="G219" i="7"/>
  <c r="L212" i="7"/>
  <c r="K211" i="7"/>
  <c r="G211" i="7"/>
  <c r="L204" i="7"/>
  <c r="K203" i="7"/>
  <c r="G203" i="7"/>
  <c r="L196" i="7"/>
  <c r="K195" i="7"/>
  <c r="G195" i="7"/>
  <c r="I94" i="7"/>
  <c r="I86" i="7"/>
  <c r="I78" i="7"/>
  <c r="I70" i="7"/>
  <c r="I62" i="7"/>
  <c r="F100" i="7"/>
  <c r="J100" i="7"/>
  <c r="F92" i="7"/>
  <c r="J92" i="7"/>
  <c r="F84" i="7"/>
  <c r="J84" i="7"/>
  <c r="F76" i="7"/>
  <c r="J76" i="7"/>
  <c r="F68" i="7"/>
  <c r="J68" i="7"/>
  <c r="F60" i="7"/>
  <c r="J60" i="7"/>
  <c r="F52" i="7"/>
  <c r="J52" i="7"/>
  <c r="F44" i="7"/>
  <c r="J44" i="7"/>
  <c r="F36" i="7"/>
  <c r="J36" i="7"/>
  <c r="G28" i="7"/>
  <c r="K28" i="7"/>
  <c r="L12" i="7"/>
  <c r="H12" i="7"/>
  <c r="D12" i="7"/>
  <c r="J116" i="7"/>
  <c r="F116" i="7"/>
  <c r="J114" i="7"/>
  <c r="F114" i="7"/>
  <c r="J112" i="7"/>
  <c r="F112" i="7"/>
  <c r="J110" i="7"/>
  <c r="F110" i="7"/>
  <c r="J108" i="7"/>
  <c r="F108" i="7"/>
  <c r="J106" i="7"/>
  <c r="F106" i="7"/>
  <c r="J104" i="7"/>
  <c r="F104" i="7"/>
  <c r="J102" i="7"/>
  <c r="F102" i="7"/>
  <c r="L96" i="7"/>
  <c r="K95" i="7"/>
  <c r="G95" i="7"/>
  <c r="L88" i="7"/>
  <c r="K87" i="7"/>
  <c r="G87" i="7"/>
  <c r="L80" i="7"/>
  <c r="K79" i="7"/>
  <c r="G79" i="7"/>
  <c r="L72" i="7"/>
  <c r="K71" i="7"/>
  <c r="G71" i="7"/>
  <c r="L64" i="7"/>
  <c r="K63" i="7"/>
  <c r="G63" i="7"/>
  <c r="L56" i="7"/>
  <c r="K55" i="7"/>
  <c r="G55" i="7"/>
  <c r="L48" i="7"/>
  <c r="K47" i="7"/>
  <c r="G47" i="7"/>
  <c r="L40" i="7"/>
  <c r="K39" i="7"/>
  <c r="G39" i="7"/>
  <c r="L32" i="7"/>
  <c r="K31" i="7"/>
  <c r="G31" i="7"/>
  <c r="K26" i="7"/>
  <c r="F26" i="7"/>
  <c r="H24" i="7"/>
  <c r="J12" i="7"/>
  <c r="F54" i="7"/>
  <c r="J54" i="7"/>
  <c r="F46" i="7"/>
  <c r="J46" i="7"/>
  <c r="F38" i="7"/>
  <c r="J38" i="7"/>
  <c r="F30" i="7"/>
  <c r="J30" i="7"/>
  <c r="Q12" i="7"/>
  <c r="M12" i="7"/>
  <c r="I12" i="7"/>
  <c r="N12" i="7"/>
  <c r="F96" i="7"/>
  <c r="J96" i="7"/>
  <c r="F88" i="7"/>
  <c r="J88" i="7"/>
  <c r="F80" i="7"/>
  <c r="J80" i="7"/>
  <c r="F72" i="7"/>
  <c r="J72" i="7"/>
  <c r="F64" i="7"/>
  <c r="J64" i="7"/>
  <c r="F56" i="7"/>
  <c r="J56" i="7"/>
  <c r="F48" i="7"/>
  <c r="J48" i="7"/>
  <c r="F40" i="7"/>
  <c r="J40" i="7"/>
  <c r="F32" i="7"/>
  <c r="J32" i="7"/>
  <c r="G52" i="7"/>
  <c r="G44" i="7"/>
  <c r="F98" i="7"/>
  <c r="J98" i="7"/>
  <c r="F90" i="7"/>
  <c r="J90" i="7"/>
  <c r="F82" i="7"/>
  <c r="J82" i="7"/>
  <c r="F74" i="7"/>
  <c r="J74" i="7"/>
  <c r="F66" i="7"/>
  <c r="J66" i="7"/>
  <c r="F58" i="7"/>
  <c r="J58" i="7"/>
  <c r="F50" i="7"/>
  <c r="J50" i="7"/>
  <c r="F42" i="7"/>
  <c r="J42" i="7"/>
  <c r="F34" i="7"/>
  <c r="J34" i="7"/>
  <c r="F27" i="7"/>
  <c r="J27" i="7"/>
  <c r="K96" i="7"/>
  <c r="L94" i="7"/>
  <c r="K88" i="7"/>
  <c r="L86" i="7"/>
  <c r="K80" i="7"/>
  <c r="L78" i="7"/>
  <c r="K72" i="7"/>
  <c r="L70" i="7"/>
  <c r="K64" i="7"/>
  <c r="L62" i="7"/>
  <c r="K56" i="7"/>
  <c r="L54" i="7"/>
  <c r="K53" i="7"/>
  <c r="G53" i="7"/>
  <c r="K48" i="7"/>
  <c r="L46" i="7"/>
  <c r="K45" i="7"/>
  <c r="G45" i="7"/>
  <c r="K40" i="7"/>
  <c r="L38" i="7"/>
  <c r="K37" i="7"/>
  <c r="G37" i="7"/>
  <c r="K32" i="7"/>
  <c r="L30" i="7"/>
  <c r="K29" i="7"/>
  <c r="G29" i="7"/>
  <c r="J26" i="7"/>
  <c r="K25" i="7"/>
  <c r="G25" i="7"/>
  <c r="F24" i="7"/>
  <c r="F12" i="7"/>
  <c r="K24" i="7"/>
  <c r="J23" i="7"/>
  <c r="I22" i="7"/>
  <c r="G21" i="7"/>
  <c r="I21" i="7"/>
  <c r="F21" i="7"/>
  <c r="H21" i="7"/>
  <c r="L21" i="7"/>
  <c r="J21" i="7"/>
  <c r="K241" i="5"/>
  <c r="K234" i="5"/>
  <c r="K226" i="5"/>
  <c r="H27" i="5"/>
  <c r="I51" i="5"/>
  <c r="H75" i="5"/>
  <c r="K229" i="5"/>
  <c r="K233" i="5"/>
  <c r="H23" i="5"/>
  <c r="G253" i="5"/>
  <c r="K253" i="5" s="1"/>
  <c r="P253" i="5"/>
  <c r="P251" i="5"/>
  <c r="H60" i="5"/>
  <c r="J189" i="5"/>
  <c r="K205" i="5"/>
  <c r="G153" i="5"/>
  <c r="I153" i="5" s="1"/>
  <c r="I150" i="5"/>
  <c r="G147" i="5"/>
  <c r="I147" i="5" s="1"/>
  <c r="J77" i="5"/>
  <c r="F207" i="7"/>
  <c r="H207" i="7"/>
  <c r="I207" i="7"/>
  <c r="J207" i="7"/>
  <c r="K207" i="7"/>
  <c r="H136" i="7"/>
  <c r="K136" i="7"/>
  <c r="L136" i="7"/>
  <c r="G114" i="7"/>
  <c r="L114" i="7"/>
  <c r="K114" i="7"/>
  <c r="L141" i="7"/>
  <c r="G52" i="5"/>
  <c r="L216" i="7"/>
  <c r="K216" i="7"/>
  <c r="G216" i="7"/>
  <c r="G141" i="7"/>
  <c r="K108" i="7"/>
  <c r="L108" i="7"/>
  <c r="H108" i="7"/>
  <c r="I108" i="7"/>
  <c r="L83" i="7"/>
  <c r="G83" i="7"/>
  <c r="K83" i="7"/>
  <c r="K144" i="7"/>
  <c r="H144" i="7"/>
  <c r="F144" i="7"/>
  <c r="L144" i="7"/>
  <c r="K118" i="7"/>
  <c r="L118" i="7"/>
  <c r="H118" i="7"/>
  <c r="I118" i="7"/>
  <c r="G210" i="5"/>
  <c r="U210" i="5" s="1"/>
  <c r="G176" i="5"/>
  <c r="P171" i="5"/>
  <c r="G168" i="5"/>
  <c r="I168" i="5" s="1"/>
  <c r="G160" i="5"/>
  <c r="G128" i="5"/>
  <c r="K164" i="7"/>
  <c r="G164" i="7"/>
  <c r="P114" i="5"/>
  <c r="U114" i="5" s="1"/>
  <c r="H66" i="5"/>
  <c r="K222" i="7"/>
  <c r="F185" i="7"/>
  <c r="H185" i="7"/>
  <c r="I185" i="7"/>
  <c r="J185" i="7"/>
  <c r="K185" i="7"/>
  <c r="H178" i="7"/>
  <c r="F178" i="7"/>
  <c r="J178" i="7"/>
  <c r="G203" i="5"/>
  <c r="P203" i="5"/>
  <c r="G170" i="5"/>
  <c r="I170" i="5" s="1"/>
  <c r="P162" i="5"/>
  <c r="I144" i="5"/>
  <c r="G74" i="5"/>
  <c r="H208" i="7"/>
  <c r="I208" i="7"/>
  <c r="F208" i="7"/>
  <c r="L222" i="7"/>
  <c r="P66" i="5"/>
  <c r="Z17" i="5"/>
  <c r="L229" i="7"/>
  <c r="G229" i="7"/>
  <c r="I192" i="7"/>
  <c r="L192" i="7"/>
  <c r="K182" i="7"/>
  <c r="L182" i="7"/>
  <c r="H166" i="7"/>
  <c r="K166" i="7"/>
  <c r="L166" i="7"/>
  <c r="K130" i="7"/>
  <c r="L130" i="7"/>
  <c r="F83" i="7"/>
  <c r="I83" i="7"/>
  <c r="J83" i="7"/>
  <c r="H83" i="7"/>
  <c r="P54" i="5"/>
  <c r="F229" i="7"/>
  <c r="I229" i="7"/>
  <c r="J229" i="7"/>
  <c r="L207" i="7"/>
  <c r="G207" i="7"/>
  <c r="H134" i="7"/>
  <c r="K134" i="7"/>
  <c r="L134" i="7"/>
  <c r="I74" i="7"/>
  <c r="H74" i="7"/>
  <c r="I63" i="7"/>
  <c r="J63" i="7"/>
  <c r="F63" i="7"/>
  <c r="H63" i="7"/>
  <c r="K228" i="7"/>
  <c r="G228" i="7"/>
  <c r="H226" i="7"/>
  <c r="I226" i="7"/>
  <c r="F181" i="7"/>
  <c r="H181" i="7"/>
  <c r="I181" i="7"/>
  <c r="J181" i="7"/>
  <c r="K158" i="7"/>
  <c r="L158" i="7"/>
  <c r="H152" i="7"/>
  <c r="K152" i="7"/>
  <c r="J147" i="7"/>
  <c r="F147" i="7"/>
  <c r="H147" i="7"/>
  <c r="I147" i="7"/>
  <c r="I125" i="7"/>
  <c r="J125" i="7"/>
  <c r="F125" i="7"/>
  <c r="H125" i="7"/>
  <c r="I102" i="7"/>
  <c r="H102" i="7"/>
  <c r="L102" i="7"/>
  <c r="H76" i="7"/>
  <c r="K76" i="7"/>
  <c r="I76" i="7"/>
  <c r="F65" i="7"/>
  <c r="K65" i="7"/>
  <c r="L65" i="7"/>
  <c r="H65" i="7"/>
  <c r="I65" i="7"/>
  <c r="J65" i="7"/>
  <c r="G38" i="7"/>
  <c r="K38" i="7"/>
  <c r="H230" i="7"/>
  <c r="K230" i="7"/>
  <c r="H212" i="7"/>
  <c r="I212" i="7"/>
  <c r="L205" i="7"/>
  <c r="F205" i="7"/>
  <c r="H205" i="7"/>
  <c r="I205" i="7"/>
  <c r="I116" i="7"/>
  <c r="H116" i="7"/>
  <c r="K116" i="7"/>
  <c r="K92" i="7"/>
  <c r="G54" i="7"/>
  <c r="K54" i="7"/>
  <c r="K52" i="7"/>
  <c r="K229" i="7"/>
  <c r="L225" i="7"/>
  <c r="F225" i="7"/>
  <c r="I225" i="7"/>
  <c r="J225" i="7"/>
  <c r="L208" i="7"/>
  <c r="G178" i="7"/>
  <c r="K178" i="7"/>
  <c r="L178" i="7"/>
  <c r="F169" i="7"/>
  <c r="H169" i="7"/>
  <c r="I169" i="7"/>
  <c r="J169" i="7"/>
  <c r="F157" i="7"/>
  <c r="H157" i="7"/>
  <c r="I157" i="7"/>
  <c r="J157" i="7"/>
  <c r="H149" i="7"/>
  <c r="F149" i="7"/>
  <c r="I149" i="7"/>
  <c r="J149" i="7"/>
  <c r="H92" i="7"/>
  <c r="I92" i="7"/>
  <c r="H71" i="7"/>
  <c r="F71" i="7"/>
  <c r="I71" i="7"/>
  <c r="J71" i="7"/>
  <c r="L215" i="7"/>
  <c r="L197" i="7"/>
  <c r="K184" i="7"/>
  <c r="F183" i="7"/>
  <c r="F173" i="7"/>
  <c r="K168" i="7"/>
  <c r="H159" i="7"/>
  <c r="F153" i="7"/>
  <c r="F145" i="7"/>
  <c r="K140" i="7"/>
  <c r="H137" i="7"/>
  <c r="F119" i="7"/>
  <c r="F109" i="7"/>
  <c r="F79" i="7"/>
  <c r="G75" i="7"/>
  <c r="I60" i="7"/>
  <c r="I52" i="7"/>
  <c r="H52" i="7"/>
  <c r="H36" i="7"/>
  <c r="K213" i="7"/>
  <c r="L199" i="7"/>
  <c r="K174" i="7"/>
  <c r="K170" i="7"/>
  <c r="H143" i="7"/>
  <c r="L138" i="7"/>
  <c r="H131" i="7"/>
  <c r="L110" i="7"/>
  <c r="G98" i="7"/>
  <c r="F81" i="7"/>
  <c r="I81" i="7"/>
  <c r="J81" i="7"/>
  <c r="L79" i="7"/>
  <c r="L75" i="7"/>
  <c r="K60" i="7"/>
  <c r="I50" i="7"/>
  <c r="K50" i="7"/>
  <c r="L45" i="7"/>
  <c r="I135" i="7"/>
  <c r="J135" i="7"/>
  <c r="G122" i="7"/>
  <c r="L122" i="7"/>
  <c r="F117" i="7"/>
  <c r="H117" i="7"/>
  <c r="F103" i="7"/>
  <c r="J103" i="7"/>
  <c r="F101" i="7"/>
  <c r="H101" i="7"/>
  <c r="K89" i="7"/>
  <c r="G89" i="7"/>
  <c r="I57" i="7"/>
  <c r="H57" i="7"/>
  <c r="J57" i="7"/>
  <c r="I45" i="7"/>
  <c r="J45" i="7"/>
  <c r="I219" i="7"/>
  <c r="J215" i="7"/>
  <c r="I209" i="7"/>
  <c r="I203" i="7"/>
  <c r="J197" i="7"/>
  <c r="J175" i="7"/>
  <c r="I75" i="7"/>
  <c r="F75" i="7"/>
  <c r="J75" i="7"/>
  <c r="H219" i="7"/>
  <c r="I215" i="7"/>
  <c r="I214" i="7"/>
  <c r="H209" i="7"/>
  <c r="H203" i="7"/>
  <c r="J199" i="7"/>
  <c r="I197" i="7"/>
  <c r="L186" i="7"/>
  <c r="I175" i="7"/>
  <c r="J139" i="7"/>
  <c r="F129" i="7"/>
  <c r="J129" i="7"/>
  <c r="J111" i="7"/>
  <c r="F93" i="7"/>
  <c r="J93" i="7"/>
  <c r="I82" i="7"/>
  <c r="L82" i="7"/>
  <c r="H69" i="7"/>
  <c r="I69" i="7"/>
  <c r="L42" i="7"/>
  <c r="I41" i="7"/>
  <c r="H41" i="7"/>
  <c r="J41" i="7"/>
  <c r="K41" i="7"/>
  <c r="L35" i="7"/>
  <c r="G35" i="7"/>
  <c r="L33" i="7"/>
  <c r="K33" i="7"/>
  <c r="I24" i="7"/>
  <c r="J24" i="7"/>
  <c r="H22" i="7"/>
  <c r="J22" i="7"/>
  <c r="P62" i="5"/>
  <c r="T62" i="5" s="1"/>
  <c r="P46" i="5"/>
  <c r="I167" i="7"/>
  <c r="K150" i="7"/>
  <c r="L142" i="7"/>
  <c r="I139" i="7"/>
  <c r="I113" i="7"/>
  <c r="J113" i="7"/>
  <c r="I111" i="7"/>
  <c r="K102" i="7"/>
  <c r="H95" i="7"/>
  <c r="I95" i="7"/>
  <c r="K91" i="7"/>
  <c r="G91" i="7"/>
  <c r="K81" i="7"/>
  <c r="K74" i="7"/>
  <c r="L74" i="7"/>
  <c r="I73" i="7"/>
  <c r="H73" i="7"/>
  <c r="L71" i="7"/>
  <c r="I51" i="7"/>
  <c r="H51" i="7"/>
  <c r="J51" i="7"/>
  <c r="I44" i="7"/>
  <c r="H44" i="7"/>
  <c r="H42" i="7"/>
  <c r="F35" i="7"/>
  <c r="H35" i="7"/>
  <c r="J35" i="7"/>
  <c r="I35" i="7"/>
  <c r="F33" i="7"/>
  <c r="H33" i="7"/>
  <c r="J33" i="7"/>
  <c r="F28" i="7"/>
  <c r="I28" i="7"/>
  <c r="H23" i="7"/>
  <c r="F23" i="7"/>
  <c r="L44" i="7"/>
  <c r="F37" i="7"/>
  <c r="I37" i="7"/>
  <c r="L24" i="7"/>
  <c r="J59" i="7"/>
  <c r="J49" i="7"/>
  <c r="J43" i="7"/>
  <c r="G36" i="7"/>
  <c r="L36" i="7"/>
  <c r="I34" i="7"/>
  <c r="I31" i="7"/>
  <c r="H28" i="7"/>
  <c r="H25" i="7"/>
  <c r="I23" i="7"/>
  <c r="L22" i="7"/>
  <c r="K22" i="7"/>
  <c r="K210" i="5"/>
  <c r="I176" i="5"/>
  <c r="I171" i="5"/>
  <c r="H74" i="5"/>
  <c r="J128" i="5"/>
  <c r="K13" i="7"/>
  <c r="P13" i="7"/>
  <c r="Q13" i="7"/>
  <c r="B15" i="7"/>
  <c r="F13" i="7"/>
  <c r="G13" i="7"/>
  <c r="L13" i="7"/>
  <c r="C13" i="7"/>
  <c r="M13" i="7"/>
  <c r="H13" i="7"/>
  <c r="O13" i="7"/>
  <c r="I13" i="7"/>
  <c r="N13" i="7"/>
  <c r="J13" i="7"/>
  <c r="D13" i="7"/>
  <c r="E13" i="7"/>
  <c r="Z18" i="5"/>
  <c r="I18" i="7"/>
  <c r="K18" i="7"/>
  <c r="L18" i="7"/>
  <c r="D18" i="7"/>
  <c r="J18" i="7"/>
  <c r="H18" i="7"/>
  <c r="G18" i="7"/>
  <c r="F18" i="7"/>
  <c r="C18" i="7"/>
  <c r="E18" i="7"/>
  <c r="G260" i="5" l="1"/>
  <c r="P260" i="5"/>
  <c r="G259" i="5"/>
  <c r="P259" i="5"/>
  <c r="G211" i="5"/>
  <c r="P211" i="5"/>
  <c r="U211" i="5" s="1"/>
  <c r="P138" i="5"/>
  <c r="G138" i="5"/>
  <c r="I138" i="5" s="1"/>
  <c r="G96" i="5"/>
  <c r="I96" i="5" s="1"/>
  <c r="P96" i="5"/>
  <c r="G135" i="5"/>
  <c r="I135" i="5" s="1"/>
  <c r="P135" i="5"/>
  <c r="U135" i="5" s="1"/>
  <c r="P105" i="5"/>
  <c r="G105" i="5"/>
  <c r="I105" i="5" s="1"/>
  <c r="G58" i="5"/>
  <c r="I58" i="5" s="1"/>
  <c r="P58" i="5"/>
  <c r="U58" i="5" s="1"/>
  <c r="G81" i="5"/>
  <c r="I81" i="5" s="1"/>
  <c r="G70" i="5"/>
  <c r="H70" i="5" s="1"/>
  <c r="G94" i="5"/>
  <c r="J94" i="5" s="1"/>
  <c r="T210" i="5"/>
  <c r="T70" i="5"/>
  <c r="P145" i="5"/>
  <c r="G194" i="5"/>
  <c r="K194" i="5" s="1"/>
  <c r="P113" i="5"/>
  <c r="G257" i="5"/>
  <c r="P257" i="5"/>
  <c r="T94" i="5"/>
  <c r="P204" i="5"/>
  <c r="T204" i="5" s="1"/>
  <c r="G222" i="5"/>
  <c r="P222" i="5"/>
  <c r="G185" i="5"/>
  <c r="I185" i="5" s="1"/>
  <c r="P185" i="5"/>
  <c r="P134" i="5"/>
  <c r="U134" i="5" s="1"/>
  <c r="G134" i="5"/>
  <c r="I104" i="5"/>
  <c r="G40" i="5"/>
  <c r="P40" i="5"/>
  <c r="P239" i="5"/>
  <c r="G239" i="5"/>
  <c r="P146" i="5"/>
  <c r="G146" i="5"/>
  <c r="G39" i="5"/>
  <c r="H39" i="5" s="1"/>
  <c r="P39" i="5"/>
  <c r="J203" i="5"/>
  <c r="U203" i="5"/>
  <c r="T203" i="5"/>
  <c r="P88" i="5"/>
  <c r="U88" i="5" s="1"/>
  <c r="K218" i="5"/>
  <c r="G173" i="5"/>
  <c r="I173" i="5" s="1"/>
  <c r="P173" i="5"/>
  <c r="G130" i="5"/>
  <c r="J130" i="5" s="1"/>
  <c r="P130" i="5"/>
  <c r="T130" i="5" s="1"/>
  <c r="I145" i="5"/>
  <c r="U145" i="5"/>
  <c r="T145" i="5"/>
  <c r="G224" i="5"/>
  <c r="P224" i="5"/>
  <c r="G85" i="5"/>
  <c r="I85" i="5" s="1"/>
  <c r="P85" i="5"/>
  <c r="G247" i="5"/>
  <c r="K247" i="5" s="1"/>
  <c r="P247" i="5"/>
  <c r="G184" i="5"/>
  <c r="P184" i="5"/>
  <c r="I106" i="5"/>
  <c r="P180" i="5"/>
  <c r="U180" i="5" s="1"/>
  <c r="G197" i="5"/>
  <c r="P197" i="5"/>
  <c r="T197" i="5" s="1"/>
  <c r="G183" i="5"/>
  <c r="P183" i="5"/>
  <c r="U162" i="5"/>
  <c r="J162" i="5"/>
  <c r="T162" i="5"/>
  <c r="G155" i="5"/>
  <c r="P155" i="5"/>
  <c r="P129" i="5"/>
  <c r="G129" i="5"/>
  <c r="J129" i="5" s="1"/>
  <c r="G242" i="5"/>
  <c r="P242" i="5"/>
  <c r="G156" i="5"/>
  <c r="P156" i="5"/>
  <c r="U105" i="5"/>
  <c r="U138" i="5"/>
  <c r="G118" i="5"/>
  <c r="P118" i="5"/>
  <c r="P112" i="5"/>
  <c r="G112" i="5"/>
  <c r="T105" i="5"/>
  <c r="G68" i="5"/>
  <c r="H68" i="5" s="1"/>
  <c r="P68" i="5"/>
  <c r="U68" i="5" s="1"/>
  <c r="U251" i="5"/>
  <c r="K251" i="5"/>
  <c r="T251" i="5"/>
  <c r="G186" i="5"/>
  <c r="P186" i="5"/>
  <c r="G178" i="5"/>
  <c r="I178" i="5" s="1"/>
  <c r="P178" i="5"/>
  <c r="T171" i="5"/>
  <c r="U171" i="5"/>
  <c r="G164" i="5"/>
  <c r="P164" i="5"/>
  <c r="G30" i="5"/>
  <c r="H30" i="5" s="1"/>
  <c r="P30" i="5"/>
  <c r="P255" i="5"/>
  <c r="G255" i="5"/>
  <c r="K211" i="5"/>
  <c r="T211" i="5"/>
  <c r="J180" i="5"/>
  <c r="H21" i="5"/>
  <c r="G248" i="5"/>
  <c r="P248" i="5"/>
  <c r="G193" i="5"/>
  <c r="K193" i="5" s="1"/>
  <c r="P193" i="5"/>
  <c r="G131" i="5"/>
  <c r="P131" i="5"/>
  <c r="G111" i="5"/>
  <c r="P111" i="5"/>
  <c r="G26" i="5"/>
  <c r="P26" i="5"/>
  <c r="U70" i="5"/>
  <c r="P208" i="5"/>
  <c r="Z11" i="5"/>
  <c r="P189" i="5"/>
  <c r="U189" i="5" s="1"/>
  <c r="I157" i="5"/>
  <c r="P52" i="5"/>
  <c r="T52" i="5" s="1"/>
  <c r="P24" i="5"/>
  <c r="P149" i="5"/>
  <c r="U149" i="5" s="1"/>
  <c r="P102" i="5"/>
  <c r="T102" i="5" s="1"/>
  <c r="P227" i="5"/>
  <c r="P252" i="5"/>
  <c r="P34" i="5"/>
  <c r="T34" i="5" s="1"/>
  <c r="P74" i="5"/>
  <c r="P170" i="5"/>
  <c r="T170" i="5" s="1"/>
  <c r="P128" i="5"/>
  <c r="P176" i="5"/>
  <c r="U176" i="5" s="1"/>
  <c r="G152" i="5"/>
  <c r="U152" i="5" s="1"/>
  <c r="P218" i="5"/>
  <c r="U218" i="5" s="1"/>
  <c r="Z9" i="5"/>
  <c r="P37" i="5"/>
  <c r="U37" i="5" s="1"/>
  <c r="P157" i="5"/>
  <c r="T157" i="5" s="1"/>
  <c r="Z10" i="5"/>
  <c r="P236" i="5"/>
  <c r="T236" i="5" s="1"/>
  <c r="P117" i="5"/>
  <c r="P148" i="5"/>
  <c r="U148" i="5" s="1"/>
  <c r="P21" i="5"/>
  <c r="T21" i="5" s="1"/>
  <c r="Z3" i="5"/>
  <c r="P139" i="5"/>
  <c r="P153" i="5"/>
  <c r="U153" i="5" s="1"/>
  <c r="Z4" i="5"/>
  <c r="P126" i="5"/>
  <c r="T126" i="5" s="1"/>
  <c r="P47" i="5"/>
  <c r="R52" i="5"/>
  <c r="Z8" i="5"/>
  <c r="G195" i="5"/>
  <c r="P160" i="5"/>
  <c r="U160" i="5" s="1"/>
  <c r="P104" i="5"/>
  <c r="U104" i="5" s="1"/>
  <c r="P217" i="5"/>
  <c r="U217" i="5" s="1"/>
  <c r="P77" i="5"/>
  <c r="T77" i="5" s="1"/>
  <c r="P60" i="5"/>
  <c r="U60" i="5" s="1"/>
  <c r="P59" i="5"/>
  <c r="U59" i="5" s="1"/>
  <c r="P36" i="5"/>
  <c r="P27" i="5"/>
  <c r="T96" i="5"/>
  <c r="Z13" i="5"/>
  <c r="I160" i="5"/>
  <c r="Z15" i="5"/>
  <c r="P50" i="5"/>
  <c r="T50" i="5" s="1"/>
  <c r="P79" i="5"/>
  <c r="G137" i="5"/>
  <c r="I137" i="5" s="1"/>
  <c r="P78" i="5"/>
  <c r="T78" i="5" s="1"/>
  <c r="P144" i="5"/>
  <c r="T144" i="5" s="1"/>
  <c r="P223" i="5"/>
  <c r="T223" i="5" s="1"/>
  <c r="P71" i="5"/>
  <c r="T71" i="5" s="1"/>
  <c r="P147" i="5"/>
  <c r="U147" i="5" s="1"/>
  <c r="Z5" i="5"/>
  <c r="Z16" i="5"/>
  <c r="Z20" i="5"/>
  <c r="Z19" i="5"/>
  <c r="P106" i="5"/>
  <c r="U106" i="5" s="1"/>
  <c r="P168" i="5"/>
  <c r="T168" i="5" s="1"/>
  <c r="P95" i="5"/>
  <c r="U95" i="5" s="1"/>
  <c r="P92" i="5"/>
  <c r="U92" i="5" s="1"/>
  <c r="P166" i="5"/>
  <c r="H59" i="5"/>
  <c r="I80" i="5"/>
  <c r="I46" i="5"/>
  <c r="T46" i="5"/>
  <c r="H34" i="5"/>
  <c r="H22" i="5"/>
  <c r="H42" i="5"/>
  <c r="U247" i="5"/>
  <c r="U185" i="5"/>
  <c r="T54" i="5"/>
  <c r="U46" i="5"/>
  <c r="U193" i="5"/>
  <c r="T127" i="5"/>
  <c r="P101" i="5"/>
  <c r="G101" i="5"/>
  <c r="J101" i="5" s="1"/>
  <c r="G83" i="5"/>
  <c r="I83" i="5" s="1"/>
  <c r="P83" i="5"/>
  <c r="G36" i="5"/>
  <c r="U36" i="5" s="1"/>
  <c r="T137" i="5"/>
  <c r="U54" i="5"/>
  <c r="P207" i="5"/>
  <c r="T207" i="5" s="1"/>
  <c r="G192" i="5"/>
  <c r="K192" i="5" s="1"/>
  <c r="P192" i="5"/>
  <c r="T129" i="5"/>
  <c r="T114" i="5"/>
  <c r="G201" i="5"/>
  <c r="P80" i="5"/>
  <c r="U80" i="5" s="1"/>
  <c r="G216" i="5"/>
  <c r="K216" i="5" s="1"/>
  <c r="P216" i="5"/>
  <c r="G93" i="5"/>
  <c r="P93" i="5"/>
  <c r="P64" i="5"/>
  <c r="G64" i="5"/>
  <c r="H64" i="5" s="1"/>
  <c r="G61" i="5"/>
  <c r="P61" i="5"/>
  <c r="T27" i="5"/>
  <c r="P174" i="5"/>
  <c r="U174" i="5" s="1"/>
  <c r="G244" i="5"/>
  <c r="P244" i="5"/>
  <c r="T88" i="5"/>
  <c r="T138" i="5"/>
  <c r="U62" i="5"/>
  <c r="P196" i="5"/>
  <c r="T196" i="5" s="1"/>
  <c r="G166" i="5"/>
  <c r="G225" i="5"/>
  <c r="K225" i="5" s="1"/>
  <c r="P225" i="5"/>
  <c r="T195" i="5"/>
  <c r="G221" i="5"/>
  <c r="P221" i="5"/>
  <c r="P191" i="5"/>
  <c r="G191" i="5"/>
  <c r="G142" i="5"/>
  <c r="P142" i="5"/>
  <c r="T142" i="5" s="1"/>
  <c r="G117" i="5"/>
  <c r="I117" i="5" s="1"/>
  <c r="T60" i="5"/>
  <c r="P42" i="5"/>
  <c r="U42" i="5" s="1"/>
  <c r="P22" i="5"/>
  <c r="T22" i="5" s="1"/>
  <c r="T189" i="5"/>
  <c r="P56" i="5"/>
  <c r="U56" i="5" s="1"/>
  <c r="I102" i="5"/>
  <c r="G84" i="5"/>
  <c r="P84" i="5"/>
  <c r="P230" i="5"/>
  <c r="U230" i="5" s="1"/>
  <c r="P38" i="5"/>
  <c r="G181" i="5"/>
  <c r="J181" i="5" s="1"/>
  <c r="G256" i="5"/>
  <c r="P256" i="5"/>
  <c r="K250" i="5"/>
  <c r="G258" i="5"/>
  <c r="P258" i="5"/>
  <c r="G249" i="5"/>
  <c r="D16" i="5"/>
  <c r="D19" i="5" s="1"/>
  <c r="P249" i="5"/>
  <c r="D15" i="5"/>
  <c r="C19" i="5" s="1"/>
  <c r="P250" i="5"/>
  <c r="U250" i="5" s="1"/>
  <c r="U254" i="5"/>
  <c r="G252" i="5"/>
  <c r="T254" i="5"/>
  <c r="O1" i="7"/>
  <c r="O2" i="7"/>
  <c r="O3" i="7"/>
  <c r="O6" i="7"/>
  <c r="O4" i="7"/>
  <c r="O5" i="7"/>
  <c r="T39" i="5"/>
  <c r="U39" i="5"/>
  <c r="U194" i="5"/>
  <c r="T194" i="5"/>
  <c r="T253" i="5"/>
  <c r="U253" i="5"/>
  <c r="U66" i="5"/>
  <c r="T66" i="5"/>
  <c r="T113" i="5"/>
  <c r="U113" i="5"/>
  <c r="U163" i="5"/>
  <c r="T163" i="5"/>
  <c r="U38" i="5"/>
  <c r="T38" i="5"/>
  <c r="U50" i="5"/>
  <c r="T227" i="5"/>
  <c r="U227" i="5"/>
  <c r="T58" i="5"/>
  <c r="T37" i="5"/>
  <c r="U27" i="5"/>
  <c r="U96" i="5"/>
  <c r="Z7" i="5"/>
  <c r="P45" i="5"/>
  <c r="T85" i="5"/>
  <c r="P103" i="5"/>
  <c r="P119" i="5"/>
  <c r="P133" i="5"/>
  <c r="P151" i="5"/>
  <c r="P165" i="5"/>
  <c r="P175" i="5"/>
  <c r="P209" i="5"/>
  <c r="P25" i="5"/>
  <c r="P41" i="5"/>
  <c r="P65" i="5"/>
  <c r="P82" i="5"/>
  <c r="P108" i="5"/>
  <c r="P120" i="5"/>
  <c r="P132" i="5"/>
  <c r="T148" i="5"/>
  <c r="P172" i="5"/>
  <c r="U196" i="5"/>
  <c r="P206" i="5"/>
  <c r="P220" i="5"/>
  <c r="P35" i="5"/>
  <c r="P67" i="5"/>
  <c r="P234" i="5"/>
  <c r="P241" i="5"/>
  <c r="P228" i="5"/>
  <c r="P187" i="5"/>
  <c r="Z14" i="5"/>
  <c r="P48" i="5"/>
  <c r="P87" i="5"/>
  <c r="P107" i="5"/>
  <c r="P121" i="5"/>
  <c r="P141" i="5"/>
  <c r="P167" i="5"/>
  <c r="P177" i="5"/>
  <c r="P213" i="5"/>
  <c r="P28" i="5"/>
  <c r="P44" i="5"/>
  <c r="P73" i="5"/>
  <c r="P86" i="5"/>
  <c r="P110" i="5"/>
  <c r="P122" i="5"/>
  <c r="P150" i="5"/>
  <c r="P182" i="5"/>
  <c r="P212" i="5"/>
  <c r="P231" i="5"/>
  <c r="P43" i="5"/>
  <c r="P75" i="5"/>
  <c r="P55" i="5"/>
  <c r="P237" i="5"/>
  <c r="P245" i="5"/>
  <c r="P232" i="5"/>
  <c r="U78" i="5"/>
  <c r="P238" i="5"/>
  <c r="P29" i="5"/>
  <c r="P69" i="5"/>
  <c r="P97" i="5"/>
  <c r="P109" i="5"/>
  <c r="P159" i="5"/>
  <c r="P199" i="5"/>
  <c r="P215" i="5"/>
  <c r="P49" i="5"/>
  <c r="P98" i="5"/>
  <c r="P136" i="5"/>
  <c r="P198" i="5"/>
  <c r="P243" i="5"/>
  <c r="P226" i="5"/>
  <c r="P32" i="5"/>
  <c r="P53" i="5"/>
  <c r="P123" i="5"/>
  <c r="P143" i="5"/>
  <c r="P169" i="5"/>
  <c r="P179" i="5"/>
  <c r="P205" i="5"/>
  <c r="Z2" i="5"/>
  <c r="P33" i="5"/>
  <c r="P76" i="5"/>
  <c r="P90" i="5"/>
  <c r="P116" i="5"/>
  <c r="P124" i="5"/>
  <c r="P154" i="5"/>
  <c r="P188" i="5"/>
  <c r="P200" i="5"/>
  <c r="P214" i="5"/>
  <c r="P31" i="5"/>
  <c r="P233" i="5"/>
  <c r="P51" i="5"/>
  <c r="P229" i="5"/>
  <c r="P63" i="5"/>
  <c r="P240" i="5"/>
  <c r="P89" i="5"/>
  <c r="T149" i="5"/>
  <c r="T92" i="5"/>
  <c r="P72" i="5"/>
  <c r="P91" i="5"/>
  <c r="P99" i="5"/>
  <c r="P115" i="5"/>
  <c r="P125" i="5"/>
  <c r="P161" i="5"/>
  <c r="P219" i="5"/>
  <c r="Z6" i="5"/>
  <c r="P57" i="5"/>
  <c r="P100" i="5"/>
  <c r="P140" i="5"/>
  <c r="P158" i="5"/>
  <c r="P190" i="5"/>
  <c r="P202" i="5"/>
  <c r="P23" i="5"/>
  <c r="P246" i="5"/>
  <c r="P235" i="5"/>
  <c r="C11" i="5"/>
  <c r="C12" i="5"/>
  <c r="O259" i="5" l="1"/>
  <c r="O260" i="5"/>
  <c r="U259" i="5"/>
  <c r="K259" i="5"/>
  <c r="T259" i="5"/>
  <c r="T260" i="5"/>
  <c r="U260" i="5"/>
  <c r="K260" i="5"/>
  <c r="U71" i="5"/>
  <c r="T118" i="5"/>
  <c r="U170" i="5"/>
  <c r="T135" i="5"/>
  <c r="U204" i="5"/>
  <c r="U130" i="5"/>
  <c r="T217" i="5"/>
  <c r="T56" i="5"/>
  <c r="U186" i="5"/>
  <c r="T83" i="5"/>
  <c r="T230" i="5"/>
  <c r="U178" i="5"/>
  <c r="T173" i="5"/>
  <c r="T81" i="5"/>
  <c r="U117" i="5"/>
  <c r="U173" i="5"/>
  <c r="U34" i="5"/>
  <c r="U30" i="5"/>
  <c r="T185" i="5"/>
  <c r="U94" i="5"/>
  <c r="U81" i="5"/>
  <c r="T30" i="5"/>
  <c r="T68" i="5"/>
  <c r="T193" i="5"/>
  <c r="T183" i="5"/>
  <c r="T178" i="5"/>
  <c r="U192" i="5"/>
  <c r="U102" i="5"/>
  <c r="T101" i="5"/>
  <c r="T59" i="5"/>
  <c r="O257" i="5"/>
  <c r="U257" i="5"/>
  <c r="K257" i="5"/>
  <c r="T257" i="5"/>
  <c r="T221" i="5"/>
  <c r="T247" i="5"/>
  <c r="U126" i="5"/>
  <c r="T180" i="5"/>
  <c r="T95" i="5"/>
  <c r="U77" i="5"/>
  <c r="U236" i="5"/>
  <c r="U207" i="5"/>
  <c r="T128" i="5"/>
  <c r="U128" i="5"/>
  <c r="U24" i="5"/>
  <c r="T24" i="5"/>
  <c r="T106" i="5"/>
  <c r="U244" i="5"/>
  <c r="T147" i="5"/>
  <c r="T26" i="5"/>
  <c r="J164" i="5"/>
  <c r="T164" i="5"/>
  <c r="U164" i="5"/>
  <c r="I118" i="5"/>
  <c r="U118" i="5"/>
  <c r="T242" i="5"/>
  <c r="U224" i="5"/>
  <c r="K224" i="5"/>
  <c r="T224" i="5"/>
  <c r="T218" i="5"/>
  <c r="T146" i="5"/>
  <c r="U146" i="5"/>
  <c r="I146" i="5"/>
  <c r="T134" i="5"/>
  <c r="I134" i="5"/>
  <c r="T80" i="5"/>
  <c r="U74" i="5"/>
  <c r="T74" i="5"/>
  <c r="U26" i="5"/>
  <c r="H26" i="5"/>
  <c r="U223" i="5"/>
  <c r="T64" i="5"/>
  <c r="U139" i="5"/>
  <c r="T139" i="5"/>
  <c r="T176" i="5"/>
  <c r="U248" i="5"/>
  <c r="K248" i="5"/>
  <c r="T248" i="5"/>
  <c r="K255" i="5"/>
  <c r="T255" i="5"/>
  <c r="U255" i="5"/>
  <c r="J183" i="5"/>
  <c r="U183" i="5"/>
  <c r="T184" i="5"/>
  <c r="J184" i="5"/>
  <c r="U184" i="5"/>
  <c r="K239" i="5"/>
  <c r="T239" i="5"/>
  <c r="U137" i="5"/>
  <c r="K242" i="5"/>
  <c r="U242" i="5"/>
  <c r="T250" i="5"/>
  <c r="T84" i="5"/>
  <c r="U195" i="5"/>
  <c r="K195" i="5"/>
  <c r="I111" i="5"/>
  <c r="U111" i="5"/>
  <c r="T111" i="5"/>
  <c r="U129" i="5"/>
  <c r="U239" i="5"/>
  <c r="T153" i="5"/>
  <c r="U21" i="5"/>
  <c r="K197" i="5"/>
  <c r="U197" i="5"/>
  <c r="U168" i="5"/>
  <c r="T225" i="5"/>
  <c r="T216" i="5"/>
  <c r="T79" i="5"/>
  <c r="U79" i="5"/>
  <c r="I152" i="5"/>
  <c r="T152" i="5"/>
  <c r="J131" i="5"/>
  <c r="U131" i="5"/>
  <c r="T131" i="5"/>
  <c r="I112" i="5"/>
  <c r="T112" i="5"/>
  <c r="U112" i="5"/>
  <c r="T156" i="5"/>
  <c r="U155" i="5"/>
  <c r="I155" i="5"/>
  <c r="T155" i="5"/>
  <c r="U85" i="5"/>
  <c r="I40" i="5"/>
  <c r="T40" i="5"/>
  <c r="U40" i="5"/>
  <c r="U47" i="5"/>
  <c r="T47" i="5"/>
  <c r="U208" i="5"/>
  <c r="T208" i="5"/>
  <c r="U157" i="5"/>
  <c r="U144" i="5"/>
  <c r="J186" i="5"/>
  <c r="T186" i="5"/>
  <c r="U156" i="5"/>
  <c r="I156" i="5"/>
  <c r="T160" i="5"/>
  <c r="T104" i="5"/>
  <c r="J222" i="5"/>
  <c r="U222" i="5"/>
  <c r="T222" i="5"/>
  <c r="U201" i="5"/>
  <c r="T201" i="5"/>
  <c r="K201" i="5"/>
  <c r="U101" i="5"/>
  <c r="T192" i="5"/>
  <c r="I84" i="5"/>
  <c r="U84" i="5"/>
  <c r="K221" i="5"/>
  <c r="U221" i="5"/>
  <c r="T42" i="5"/>
  <c r="U83" i="5"/>
  <c r="J93" i="5"/>
  <c r="U93" i="5"/>
  <c r="T93" i="5"/>
  <c r="U225" i="5"/>
  <c r="T117" i="5"/>
  <c r="H36" i="5"/>
  <c r="T36" i="5"/>
  <c r="U22" i="5"/>
  <c r="T181" i="5"/>
  <c r="U216" i="5"/>
  <c r="U64" i="5"/>
  <c r="O7" i="7"/>
  <c r="E4" i="7" s="1"/>
  <c r="I142" i="5"/>
  <c r="U142" i="5"/>
  <c r="U61" i="5"/>
  <c r="U181" i="5"/>
  <c r="T191" i="5"/>
  <c r="K191" i="5"/>
  <c r="I166" i="5"/>
  <c r="T166" i="5"/>
  <c r="U166" i="5"/>
  <c r="T61" i="5"/>
  <c r="H61" i="5"/>
  <c r="T174" i="5"/>
  <c r="U191" i="5"/>
  <c r="T244" i="5"/>
  <c r="K244" i="5"/>
  <c r="C16" i="5"/>
  <c r="D18" i="5" s="1"/>
  <c r="O254" i="5"/>
  <c r="O252" i="5"/>
  <c r="O256" i="5"/>
  <c r="O249" i="5"/>
  <c r="O258" i="5"/>
  <c r="O250" i="5"/>
  <c r="O174" i="5"/>
  <c r="O232" i="5"/>
  <c r="O192" i="5"/>
  <c r="O92" i="5"/>
  <c r="O64" i="5"/>
  <c r="O215" i="5"/>
  <c r="O221" i="5"/>
  <c r="O161" i="5"/>
  <c r="O69" i="5"/>
  <c r="O30" i="5"/>
  <c r="O108" i="5"/>
  <c r="O116" i="5"/>
  <c r="O39" i="5"/>
  <c r="O242" i="5"/>
  <c r="O206" i="5"/>
  <c r="O224" i="5"/>
  <c r="O43" i="5"/>
  <c r="O231" i="5"/>
  <c r="O90" i="5"/>
  <c r="O34" i="5"/>
  <c r="O145" i="5"/>
  <c r="O181" i="5"/>
  <c r="O57" i="5"/>
  <c r="O187" i="5"/>
  <c r="O127" i="5"/>
  <c r="O188" i="5"/>
  <c r="O111" i="5"/>
  <c r="O94" i="5"/>
  <c r="O196" i="5"/>
  <c r="O110" i="5"/>
  <c r="O73" i="5"/>
  <c r="O61" i="5"/>
  <c r="O113" i="5"/>
  <c r="O149" i="5"/>
  <c r="O223" i="5"/>
  <c r="O109" i="5"/>
  <c r="O144" i="5"/>
  <c r="O85" i="5"/>
  <c r="O54" i="5"/>
  <c r="O48" i="5"/>
  <c r="O173" i="5"/>
  <c r="O72" i="5"/>
  <c r="O125" i="5"/>
  <c r="O44" i="5"/>
  <c r="O225" i="5"/>
  <c r="O198" i="5"/>
  <c r="O246" i="5"/>
  <c r="O81" i="5"/>
  <c r="O201" i="5"/>
  <c r="O99" i="5"/>
  <c r="O210" i="5"/>
  <c r="O46" i="5"/>
  <c r="O162" i="5"/>
  <c r="O163" i="5"/>
  <c r="O41" i="5"/>
  <c r="O177" i="5"/>
  <c r="O134" i="5"/>
  <c r="O179" i="5"/>
  <c r="O37" i="5"/>
  <c r="O222" i="5"/>
  <c r="O131" i="5"/>
  <c r="C15" i="5"/>
  <c r="C18" i="5" s="1"/>
  <c r="O240" i="5"/>
  <c r="O255" i="5"/>
  <c r="O101" i="5"/>
  <c r="O62" i="5"/>
  <c r="O202" i="5"/>
  <c r="O70" i="5"/>
  <c r="O220" i="5"/>
  <c r="O191" i="5"/>
  <c r="O89" i="5"/>
  <c r="O117" i="5"/>
  <c r="O176" i="5"/>
  <c r="O65" i="5"/>
  <c r="O27" i="5"/>
  <c r="O248" i="5"/>
  <c r="O140" i="5"/>
  <c r="O226" i="5"/>
  <c r="O129" i="5"/>
  <c r="O219" i="5"/>
  <c r="O153" i="5"/>
  <c r="O138" i="5"/>
  <c r="O25" i="5"/>
  <c r="O190" i="5"/>
  <c r="O77" i="5"/>
  <c r="O40" i="5"/>
  <c r="O66" i="5"/>
  <c r="O74" i="5"/>
  <c r="O80" i="5"/>
  <c r="O132" i="5"/>
  <c r="O171" i="5"/>
  <c r="O50" i="5"/>
  <c r="O139" i="5"/>
  <c r="O63" i="5"/>
  <c r="O42" i="5"/>
  <c r="O23" i="5"/>
  <c r="O83" i="5"/>
  <c r="O107" i="5"/>
  <c r="O56" i="5"/>
  <c r="O52" i="5"/>
  <c r="O182" i="5"/>
  <c r="O38" i="5"/>
  <c r="O158" i="5"/>
  <c r="O58" i="5"/>
  <c r="O197" i="5"/>
  <c r="O159" i="5"/>
  <c r="O21" i="5"/>
  <c r="O29" i="5"/>
  <c r="O239" i="5"/>
  <c r="O146" i="5"/>
  <c r="O126" i="5"/>
  <c r="O142" i="5"/>
  <c r="O245" i="5"/>
  <c r="O218" i="5"/>
  <c r="O175" i="5"/>
  <c r="O75" i="5"/>
  <c r="O234" i="5"/>
  <c r="O205" i="5"/>
  <c r="O217" i="5"/>
  <c r="O189" i="5"/>
  <c r="O194" i="5"/>
  <c r="O119" i="5"/>
  <c r="O143" i="5"/>
  <c r="O148" i="5"/>
  <c r="O95" i="5"/>
  <c r="O84" i="5"/>
  <c r="O31" i="5"/>
  <c r="O229" i="5"/>
  <c r="O185" i="5"/>
  <c r="O115" i="5"/>
  <c r="O213" i="5"/>
  <c r="O88" i="5"/>
  <c r="O178" i="5"/>
  <c r="O150" i="5"/>
  <c r="O200" i="5"/>
  <c r="O238" i="5"/>
  <c r="O169" i="5"/>
  <c r="O122" i="5"/>
  <c r="O118" i="5"/>
  <c r="O136" i="5"/>
  <c r="O209" i="5"/>
  <c r="O121" i="5"/>
  <c r="O227" i="5"/>
  <c r="O123" i="5"/>
  <c r="O51" i="5"/>
  <c r="O160" i="5"/>
  <c r="O96" i="5"/>
  <c r="O170" i="5"/>
  <c r="O180" i="5"/>
  <c r="O67" i="5"/>
  <c r="O251" i="5"/>
  <c r="O195" i="5"/>
  <c r="O128" i="5"/>
  <c r="O76" i="5"/>
  <c r="O207" i="5"/>
  <c r="O22" i="5"/>
  <c r="O112" i="5"/>
  <c r="O211" i="5"/>
  <c r="O233" i="5"/>
  <c r="O199" i="5"/>
  <c r="O133" i="5"/>
  <c r="O71" i="5"/>
  <c r="O230" i="5"/>
  <c r="O130" i="5"/>
  <c r="O102" i="5"/>
  <c r="O193" i="5"/>
  <c r="O155" i="5"/>
  <c r="O104" i="5"/>
  <c r="O53" i="5"/>
  <c r="O244" i="5"/>
  <c r="O24" i="5"/>
  <c r="O100" i="5"/>
  <c r="O247" i="5"/>
  <c r="O120" i="5"/>
  <c r="O141" i="5"/>
  <c r="O154" i="5"/>
  <c r="O60" i="5"/>
  <c r="O68" i="5"/>
  <c r="O184" i="5"/>
  <c r="O93" i="5"/>
  <c r="O33" i="5"/>
  <c r="O156" i="5"/>
  <c r="O253" i="5"/>
  <c r="O212" i="5"/>
  <c r="O166" i="5"/>
  <c r="O97" i="5"/>
  <c r="O105" i="5"/>
  <c r="O137" i="5"/>
  <c r="O168" i="5"/>
  <c r="O78" i="5"/>
  <c r="O186" i="5"/>
  <c r="O82" i="5"/>
  <c r="O79" i="5"/>
  <c r="O32" i="5"/>
  <c r="O157" i="5"/>
  <c r="O135" i="5"/>
  <c r="O59" i="5"/>
  <c r="O241" i="5"/>
  <c r="O106" i="5"/>
  <c r="O214" i="5"/>
  <c r="O124" i="5"/>
  <c r="O237" i="5"/>
  <c r="O103" i="5"/>
  <c r="O26" i="5"/>
  <c r="O86" i="5"/>
  <c r="O164" i="5"/>
  <c r="O167" i="5"/>
  <c r="O172" i="5"/>
  <c r="O235" i="5"/>
  <c r="O165" i="5"/>
  <c r="O45" i="5"/>
  <c r="O204" i="5"/>
  <c r="O87" i="5"/>
  <c r="O152" i="5"/>
  <c r="O114" i="5"/>
  <c r="O183" i="5"/>
  <c r="O243" i="5"/>
  <c r="O98" i="5"/>
  <c r="O216" i="5"/>
  <c r="O91" i="5"/>
  <c r="O28" i="5"/>
  <c r="O236" i="5"/>
  <c r="O151" i="5"/>
  <c r="O47" i="5"/>
  <c r="O35" i="5"/>
  <c r="O36" i="5"/>
  <c r="O49" i="5"/>
  <c r="O228" i="5"/>
  <c r="O208" i="5"/>
  <c r="O203" i="5"/>
  <c r="O147" i="5"/>
  <c r="O55" i="5"/>
  <c r="U258" i="5"/>
  <c r="K258" i="5"/>
  <c r="T258" i="5"/>
  <c r="U249" i="5"/>
  <c r="K249" i="5"/>
  <c r="T249" i="5"/>
  <c r="T252" i="5"/>
  <c r="U252" i="5"/>
  <c r="K252" i="5"/>
  <c r="K256" i="5"/>
  <c r="U256" i="5"/>
  <c r="T256" i="5"/>
  <c r="T202" i="5"/>
  <c r="U202" i="5"/>
  <c r="U161" i="5"/>
  <c r="T161" i="5"/>
  <c r="T214" i="5"/>
  <c r="U214" i="5"/>
  <c r="U33" i="5"/>
  <c r="T33" i="5"/>
  <c r="U32" i="5"/>
  <c r="T32" i="5"/>
  <c r="U215" i="5"/>
  <c r="T215" i="5"/>
  <c r="T43" i="5"/>
  <c r="U43" i="5"/>
  <c r="T73" i="5"/>
  <c r="U73" i="5"/>
  <c r="T107" i="5"/>
  <c r="U107" i="5"/>
  <c r="T234" i="5"/>
  <c r="U234" i="5"/>
  <c r="U132" i="5"/>
  <c r="T132" i="5"/>
  <c r="U175" i="5"/>
  <c r="T175" i="5"/>
  <c r="T190" i="5"/>
  <c r="U190" i="5"/>
  <c r="T125" i="5"/>
  <c r="U125" i="5"/>
  <c r="T89" i="5"/>
  <c r="U89" i="5"/>
  <c r="T200" i="5"/>
  <c r="U200" i="5"/>
  <c r="T199" i="5"/>
  <c r="U199" i="5"/>
  <c r="T231" i="5"/>
  <c r="U231" i="5"/>
  <c r="U44" i="5"/>
  <c r="T44" i="5"/>
  <c r="U87" i="5"/>
  <c r="T87" i="5"/>
  <c r="T67" i="5"/>
  <c r="U67" i="5"/>
  <c r="T120" i="5"/>
  <c r="U120" i="5"/>
  <c r="U165" i="5"/>
  <c r="T165" i="5"/>
  <c r="T45" i="5"/>
  <c r="U45" i="5"/>
  <c r="U158" i="5"/>
  <c r="T158" i="5"/>
  <c r="T115" i="5"/>
  <c r="U115" i="5"/>
  <c r="U240" i="5"/>
  <c r="T240" i="5"/>
  <c r="T188" i="5"/>
  <c r="U188" i="5"/>
  <c r="T205" i="5"/>
  <c r="U205" i="5"/>
  <c r="U226" i="5"/>
  <c r="T226" i="5"/>
  <c r="U159" i="5"/>
  <c r="T159" i="5"/>
  <c r="U212" i="5"/>
  <c r="T212" i="5"/>
  <c r="T28" i="5"/>
  <c r="U28" i="5"/>
  <c r="U48" i="5"/>
  <c r="T48" i="5"/>
  <c r="U35" i="5"/>
  <c r="T35" i="5"/>
  <c r="U108" i="5"/>
  <c r="T108" i="5"/>
  <c r="U151" i="5"/>
  <c r="T151" i="5"/>
  <c r="U140" i="5"/>
  <c r="T140" i="5"/>
  <c r="U99" i="5"/>
  <c r="T99" i="5"/>
  <c r="T63" i="5"/>
  <c r="U63" i="5"/>
  <c r="T154" i="5"/>
  <c r="U154" i="5"/>
  <c r="T179" i="5"/>
  <c r="U179" i="5"/>
  <c r="U243" i="5"/>
  <c r="T243" i="5"/>
  <c r="U109" i="5"/>
  <c r="T109" i="5"/>
  <c r="T232" i="5"/>
  <c r="U232" i="5"/>
  <c r="U182" i="5"/>
  <c r="T182" i="5"/>
  <c r="U213" i="5"/>
  <c r="T213" i="5"/>
  <c r="U220" i="5"/>
  <c r="T220" i="5"/>
  <c r="T82" i="5"/>
  <c r="U82" i="5"/>
  <c r="T133" i="5"/>
  <c r="U133" i="5"/>
  <c r="T100" i="5"/>
  <c r="U100" i="5"/>
  <c r="T91" i="5"/>
  <c r="U91" i="5"/>
  <c r="U229" i="5"/>
  <c r="T229" i="5"/>
  <c r="T124" i="5"/>
  <c r="U124" i="5"/>
  <c r="U169" i="5"/>
  <c r="T169" i="5"/>
  <c r="U198" i="5"/>
  <c r="T198" i="5"/>
  <c r="T97" i="5"/>
  <c r="U97" i="5"/>
  <c r="T245" i="5"/>
  <c r="U245" i="5"/>
  <c r="U150" i="5"/>
  <c r="T150" i="5"/>
  <c r="T177" i="5"/>
  <c r="U177" i="5"/>
  <c r="U206" i="5"/>
  <c r="T206" i="5"/>
  <c r="T65" i="5"/>
  <c r="U65" i="5"/>
  <c r="T119" i="5"/>
  <c r="U119" i="5"/>
  <c r="U235" i="5"/>
  <c r="T235" i="5"/>
  <c r="U57" i="5"/>
  <c r="T57" i="5"/>
  <c r="T72" i="5"/>
  <c r="U72" i="5"/>
  <c r="U51" i="5"/>
  <c r="T51" i="5"/>
  <c r="T116" i="5"/>
  <c r="U116" i="5"/>
  <c r="T143" i="5"/>
  <c r="U143" i="5"/>
  <c r="T136" i="5"/>
  <c r="U136" i="5"/>
  <c r="U69" i="5"/>
  <c r="T69" i="5"/>
  <c r="U237" i="5"/>
  <c r="T237" i="5"/>
  <c r="T122" i="5"/>
  <c r="U122" i="5"/>
  <c r="T167" i="5"/>
  <c r="U167" i="5"/>
  <c r="T187" i="5"/>
  <c r="U187" i="5"/>
  <c r="T41" i="5"/>
  <c r="U41" i="5"/>
  <c r="T103" i="5"/>
  <c r="U103" i="5"/>
  <c r="Q108" i="7"/>
  <c r="Q112" i="7"/>
  <c r="Q123" i="7"/>
  <c r="Q160" i="7"/>
  <c r="Q147" i="7"/>
  <c r="Q76" i="7"/>
  <c r="Q205" i="7"/>
  <c r="Q116" i="7"/>
  <c r="Q135" i="7"/>
  <c r="Q188" i="7"/>
  <c r="Q226" i="7"/>
  <c r="Q40" i="7"/>
  <c r="Q64" i="7"/>
  <c r="Q124" i="7"/>
  <c r="Q133" i="7"/>
  <c r="Q142" i="7"/>
  <c r="Q77" i="7"/>
  <c r="Q35" i="7"/>
  <c r="Q182" i="7"/>
  <c r="Q39" i="7"/>
  <c r="Q52" i="7"/>
  <c r="Q229" i="7"/>
  <c r="Q126" i="7"/>
  <c r="Q87" i="7"/>
  <c r="Q197" i="7"/>
  <c r="Q186" i="7"/>
  <c r="Q80" i="7"/>
  <c r="Q33" i="7"/>
  <c r="Q48" i="7"/>
  <c r="Q96" i="7"/>
  <c r="Q207" i="7"/>
  <c r="Q196" i="7"/>
  <c r="Q99" i="7"/>
  <c r="Q163" i="7"/>
  <c r="Q88" i="7"/>
  <c r="Q41" i="7"/>
  <c r="Q121" i="7"/>
  <c r="Q216" i="7"/>
  <c r="Q144" i="7"/>
  <c r="Q145" i="7"/>
  <c r="Q31" i="7"/>
  <c r="Q189" i="7"/>
  <c r="Q127" i="7"/>
  <c r="Q218" i="7"/>
  <c r="Q191" i="7"/>
  <c r="Q164" i="7"/>
  <c r="Q78" i="7"/>
  <c r="Q228" i="7"/>
  <c r="Q28" i="7"/>
  <c r="Q67" i="7"/>
  <c r="Q95" i="7"/>
  <c r="Q143" i="7"/>
  <c r="Q100" i="7"/>
  <c r="Q65" i="7"/>
  <c r="Q146" i="7"/>
  <c r="Q210" i="7"/>
  <c r="Q190" i="7"/>
  <c r="Q131" i="7"/>
  <c r="Q43" i="7"/>
  <c r="Q222" i="7"/>
  <c r="Q169" i="7"/>
  <c r="Q130" i="7"/>
  <c r="Q230" i="7"/>
  <c r="Q49" i="7"/>
  <c r="Q84" i="7"/>
  <c r="Q93" i="7"/>
  <c r="Q148" i="7"/>
  <c r="Q149" i="7"/>
  <c r="Q212" i="7"/>
  <c r="Q92" i="7"/>
  <c r="Q44" i="7"/>
  <c r="Q168" i="7"/>
  <c r="Q27" i="7"/>
  <c r="Q59" i="7"/>
  <c r="Q69" i="7"/>
  <c r="Q38" i="7"/>
  <c r="Q150" i="7"/>
  <c r="Q224" i="7"/>
  <c r="Q32" i="7"/>
  <c r="Q153" i="7"/>
  <c r="Q94" i="7"/>
  <c r="Q107" i="7"/>
  <c r="Q66" i="7"/>
  <c r="Q50" i="7"/>
  <c r="Q215" i="7"/>
  <c r="Q114" i="7"/>
  <c r="Q70" i="7"/>
  <c r="Q178" i="7"/>
  <c r="Q194" i="7"/>
  <c r="Q45" i="7"/>
  <c r="Q53" i="7"/>
  <c r="Q109" i="7"/>
  <c r="Q97" i="7"/>
  <c r="Q85" i="7"/>
  <c r="Q173" i="7"/>
  <c r="Q74" i="7"/>
  <c r="Q170" i="7"/>
  <c r="Q208" i="7"/>
  <c r="Q60" i="7"/>
  <c r="Q161" i="7"/>
  <c r="Q62" i="7"/>
  <c r="Q79" i="7"/>
  <c r="Q34" i="7"/>
  <c r="Q119" i="7"/>
  <c r="Q204" i="7"/>
  <c r="Q151" i="7"/>
  <c r="Q128" i="7"/>
  <c r="Q51" i="7"/>
  <c r="Q192" i="7"/>
  <c r="Q115" i="7"/>
  <c r="Q47" i="7"/>
  <c r="Q179" i="7"/>
  <c r="Q111" i="7"/>
  <c r="Q98" i="7"/>
  <c r="Q175" i="7"/>
  <c r="Q162" i="7"/>
  <c r="Q214" i="7"/>
  <c r="Q209" i="7"/>
  <c r="Q176" i="7"/>
  <c r="Q46" i="7"/>
  <c r="Q110" i="7"/>
  <c r="Q220" i="7"/>
  <c r="Q219" i="7"/>
  <c r="Q172" i="7"/>
  <c r="Q200" i="7"/>
  <c r="Q90" i="7"/>
  <c r="Q152" i="7"/>
  <c r="Q105" i="7"/>
  <c r="Q177" i="7"/>
  <c r="Q36" i="7"/>
  <c r="Q221" i="7"/>
  <c r="Q68" i="7"/>
  <c r="Q26" i="7"/>
  <c r="Q132" i="7"/>
  <c r="Q61" i="7"/>
  <c r="Q56" i="7"/>
  <c r="Q171" i="7"/>
  <c r="Q136" i="7"/>
  <c r="Q86" i="7"/>
  <c r="Q101" i="7"/>
  <c r="Q30" i="7"/>
  <c r="Q223" i="7"/>
  <c r="Q137" i="7"/>
  <c r="Q201" i="7"/>
  <c r="Q89" i="7"/>
  <c r="Q165" i="7"/>
  <c r="Q106" i="7"/>
  <c r="Q81" i="7"/>
  <c r="Q120" i="7"/>
  <c r="Q129" i="7"/>
  <c r="Q195" i="7"/>
  <c r="Q117" i="7"/>
  <c r="Q102" i="7"/>
  <c r="Q24" i="7"/>
  <c r="Q166" i="7"/>
  <c r="Q103" i="7"/>
  <c r="Q25" i="7"/>
  <c r="Q157" i="7"/>
  <c r="Q125" i="7"/>
  <c r="Q104" i="7"/>
  <c r="Q181" i="7"/>
  <c r="Q198" i="7"/>
  <c r="Q122" i="7"/>
  <c r="Q21" i="7"/>
  <c r="Q155" i="7"/>
  <c r="Q180" i="7"/>
  <c r="Q82" i="7"/>
  <c r="Q193" i="7"/>
  <c r="Q63" i="7"/>
  <c r="Q159" i="7"/>
  <c r="Q185" i="7"/>
  <c r="Q184" i="7"/>
  <c r="Q211" i="7"/>
  <c r="Q158" i="7"/>
  <c r="Q154" i="7"/>
  <c r="Q71" i="7"/>
  <c r="Q167" i="7"/>
  <c r="Q199" i="7"/>
  <c r="Q213" i="7"/>
  <c r="Q54" i="7"/>
  <c r="Q217" i="7"/>
  <c r="Q118" i="7"/>
  <c r="Q22" i="7"/>
  <c r="Q29" i="7"/>
  <c r="Q57" i="7"/>
  <c r="Q174" i="7"/>
  <c r="Q55" i="7"/>
  <c r="Q206" i="7"/>
  <c r="Q187" i="7"/>
  <c r="Q225" i="7"/>
  <c r="Q73" i="7"/>
  <c r="Q156" i="7"/>
  <c r="Q83" i="7"/>
  <c r="Q58" i="7"/>
  <c r="Q42" i="7"/>
  <c r="Q113" i="7"/>
  <c r="Q140" i="7"/>
  <c r="Q75" i="7"/>
  <c r="Q202" i="7"/>
  <c r="Q23" i="7"/>
  <c r="Q138" i="7"/>
  <c r="Q227" i="7"/>
  <c r="Q183" i="7"/>
  <c r="Q139" i="7"/>
  <c r="Q141" i="7"/>
  <c r="Q134" i="7"/>
  <c r="Q91" i="7"/>
  <c r="Q72" i="7"/>
  <c r="Q37" i="7"/>
  <c r="Q203" i="7"/>
  <c r="U246" i="5"/>
  <c r="T246" i="5"/>
  <c r="U233" i="5"/>
  <c r="T233" i="5"/>
  <c r="T90" i="5"/>
  <c r="U90" i="5"/>
  <c r="T123" i="5"/>
  <c r="U123" i="5"/>
  <c r="T98" i="5"/>
  <c r="U98" i="5"/>
  <c r="T29" i="5"/>
  <c r="U29" i="5"/>
  <c r="T55" i="5"/>
  <c r="U55" i="5"/>
  <c r="U110" i="5"/>
  <c r="T110" i="5"/>
  <c r="U141" i="5"/>
  <c r="T141" i="5"/>
  <c r="T228" i="5"/>
  <c r="U228" i="5"/>
  <c r="T172" i="5"/>
  <c r="U172" i="5"/>
  <c r="U25" i="5"/>
  <c r="T25" i="5"/>
  <c r="P228" i="7"/>
  <c r="P193" i="7"/>
  <c r="P226" i="7"/>
  <c r="P85" i="7"/>
  <c r="P116" i="7"/>
  <c r="P105" i="7"/>
  <c r="P43" i="7"/>
  <c r="P192" i="7"/>
  <c r="P109" i="7"/>
  <c r="P179" i="7"/>
  <c r="P80" i="7"/>
  <c r="P53" i="7"/>
  <c r="P95" i="7"/>
  <c r="P205" i="7"/>
  <c r="P34" i="7"/>
  <c r="P204" i="7"/>
  <c r="P75" i="7"/>
  <c r="P167" i="7"/>
  <c r="P148" i="7"/>
  <c r="P130" i="7"/>
  <c r="P67" i="7"/>
  <c r="P60" i="7"/>
  <c r="P45" i="7"/>
  <c r="P64" i="7"/>
  <c r="P25" i="7"/>
  <c r="P21" i="7"/>
  <c r="P184" i="7"/>
  <c r="P66" i="7"/>
  <c r="P99" i="7"/>
  <c r="P96" i="7"/>
  <c r="P86" i="7"/>
  <c r="P203" i="7"/>
  <c r="P208" i="7"/>
  <c r="P158" i="7"/>
  <c r="P178" i="7"/>
  <c r="P123" i="7"/>
  <c r="P104" i="7"/>
  <c r="P78" i="7"/>
  <c r="P180" i="7"/>
  <c r="P33" i="7"/>
  <c r="P22" i="7"/>
  <c r="P108" i="7"/>
  <c r="P150" i="7"/>
  <c r="P79" i="7"/>
  <c r="P129" i="7"/>
  <c r="P94" i="7"/>
  <c r="P44" i="7"/>
  <c r="P182" i="7"/>
  <c r="P224" i="7"/>
  <c r="P229" i="7"/>
  <c r="P57" i="7"/>
  <c r="P147" i="7"/>
  <c r="P160" i="7"/>
  <c r="P141" i="7"/>
  <c r="P202" i="7"/>
  <c r="P110" i="7"/>
  <c r="P149" i="7"/>
  <c r="P61" i="7"/>
  <c r="P219" i="7"/>
  <c r="P68" i="7"/>
  <c r="P218" i="7"/>
  <c r="P39" i="7"/>
  <c r="P125" i="7"/>
  <c r="P118" i="7"/>
  <c r="P164" i="7"/>
  <c r="P69" i="7"/>
  <c r="P49" i="7"/>
  <c r="P102" i="7"/>
  <c r="P103" i="7"/>
  <c r="P155" i="7"/>
  <c r="P194" i="7"/>
  <c r="P38" i="7"/>
  <c r="P47" i="7"/>
  <c r="P115" i="7"/>
  <c r="P24" i="7"/>
  <c r="P126" i="7"/>
  <c r="P23" i="7"/>
  <c r="P173" i="7"/>
  <c r="P211" i="7"/>
  <c r="P124" i="7"/>
  <c r="P136" i="7"/>
  <c r="P131" i="7"/>
  <c r="P52" i="7"/>
  <c r="P98" i="7"/>
  <c r="P31" i="7"/>
  <c r="P157" i="7"/>
  <c r="P186" i="7"/>
  <c r="P122" i="7"/>
  <c r="P56" i="7"/>
  <c r="P101" i="7"/>
  <c r="P134" i="7"/>
  <c r="P72" i="7"/>
  <c r="P215" i="7"/>
  <c r="P113" i="7"/>
  <c r="P214" i="7"/>
  <c r="P159" i="7"/>
  <c r="P76" i="7"/>
  <c r="P114" i="7"/>
  <c r="P117" i="7"/>
  <c r="P97" i="7"/>
  <c r="P58" i="7"/>
  <c r="P140" i="7"/>
  <c r="P222" i="7"/>
  <c r="P227" i="7"/>
  <c r="P161" i="7"/>
  <c r="P162" i="7"/>
  <c r="P139" i="7"/>
  <c r="P209" i="7"/>
  <c r="P166" i="7"/>
  <c r="P145" i="7"/>
  <c r="P77" i="7"/>
  <c r="P59" i="7"/>
  <c r="P28" i="7"/>
  <c r="P181" i="7"/>
  <c r="P163" i="7"/>
  <c r="P168" i="7"/>
  <c r="P185" i="7"/>
  <c r="P55" i="7"/>
  <c r="P169" i="7"/>
  <c r="P198" i="7"/>
  <c r="P200" i="7"/>
  <c r="P121" i="7"/>
  <c r="P127" i="7"/>
  <c r="P84" i="7"/>
  <c r="P212" i="7"/>
  <c r="P63" i="7"/>
  <c r="P217" i="7"/>
  <c r="P26" i="7"/>
  <c r="P172" i="7"/>
  <c r="P230" i="7"/>
  <c r="P42" i="7"/>
  <c r="P36" i="7"/>
  <c r="P46" i="7"/>
  <c r="P189" i="7"/>
  <c r="P221" i="7"/>
  <c r="P152" i="7"/>
  <c r="P220" i="7"/>
  <c r="P74" i="7"/>
  <c r="P188" i="7"/>
  <c r="P81" i="7"/>
  <c r="P142" i="7"/>
  <c r="P82" i="7"/>
  <c r="P91" i="7"/>
  <c r="P153" i="7"/>
  <c r="P135" i="7"/>
  <c r="P30" i="7"/>
  <c r="P138" i="7"/>
  <c r="P206" i="7"/>
  <c r="P170" i="7"/>
  <c r="P137" i="7"/>
  <c r="P143" i="7"/>
  <c r="P119" i="7"/>
  <c r="P146" i="7"/>
  <c r="P132" i="7"/>
  <c r="P154" i="7"/>
  <c r="P171" i="7"/>
  <c r="P70" i="7"/>
  <c r="P90" i="7"/>
  <c r="P83" i="7"/>
  <c r="P174" i="7"/>
  <c r="P195" i="7"/>
  <c r="P144" i="7"/>
  <c r="P201" i="7"/>
  <c r="P199" i="7"/>
  <c r="P48" i="7"/>
  <c r="P133" i="7"/>
  <c r="P225" i="7"/>
  <c r="P92" i="7"/>
  <c r="P197" i="7"/>
  <c r="P107" i="7"/>
  <c r="P50" i="7"/>
  <c r="P210" i="7"/>
  <c r="P88" i="7"/>
  <c r="P37" i="7"/>
  <c r="P223" i="7"/>
  <c r="P41" i="7"/>
  <c r="P207" i="7"/>
  <c r="P213" i="7"/>
  <c r="P111" i="7"/>
  <c r="P177" i="7"/>
  <c r="P100" i="7"/>
  <c r="P120" i="7"/>
  <c r="P32" i="7"/>
  <c r="P128" i="7"/>
  <c r="P196" i="7"/>
  <c r="P35" i="7"/>
  <c r="P165" i="7"/>
  <c r="P54" i="7"/>
  <c r="P40" i="7"/>
  <c r="P156" i="7"/>
  <c r="P29" i="7"/>
  <c r="P183" i="7"/>
  <c r="P93" i="7"/>
  <c r="P187" i="7"/>
  <c r="P112" i="7"/>
  <c r="P190" i="7"/>
  <c r="P73" i="7"/>
  <c r="P87" i="7"/>
  <c r="P175" i="7"/>
  <c r="P191" i="7"/>
  <c r="P71" i="7"/>
  <c r="P176" i="7"/>
  <c r="P65" i="7"/>
  <c r="P216" i="7"/>
  <c r="P89" i="7"/>
  <c r="P106" i="7"/>
  <c r="P27" i="7"/>
  <c r="P151" i="7"/>
  <c r="P51" i="7"/>
  <c r="P62" i="7"/>
  <c r="T23" i="5"/>
  <c r="U23" i="5"/>
  <c r="U219" i="5"/>
  <c r="T219" i="5"/>
  <c r="T31" i="5"/>
  <c r="U31" i="5"/>
  <c r="U76" i="5"/>
  <c r="T76" i="5"/>
  <c r="T53" i="5"/>
  <c r="U53" i="5"/>
  <c r="T49" i="5"/>
  <c r="U49" i="5"/>
  <c r="U238" i="5"/>
  <c r="T238" i="5"/>
  <c r="T75" i="5"/>
  <c r="U75" i="5"/>
  <c r="U86" i="5"/>
  <c r="T86" i="5"/>
  <c r="T121" i="5"/>
  <c r="U121" i="5"/>
  <c r="U241" i="5"/>
  <c r="T241" i="5"/>
  <c r="T209" i="5"/>
  <c r="U209" i="5"/>
  <c r="O48" i="7"/>
  <c r="O28" i="7"/>
  <c r="O187" i="7"/>
  <c r="O81" i="7"/>
  <c r="O152" i="7"/>
  <c r="O62" i="7"/>
  <c r="O191" i="7"/>
  <c r="O129" i="7"/>
  <c r="O59" i="7"/>
  <c r="O151" i="7"/>
  <c r="O218" i="7"/>
  <c r="O34" i="7"/>
  <c r="O161" i="7"/>
  <c r="O115" i="7"/>
  <c r="O121" i="7"/>
  <c r="O123" i="7"/>
  <c r="O31" i="7"/>
  <c r="O124" i="7"/>
  <c r="O221" i="7"/>
  <c r="O155" i="7"/>
  <c r="O209" i="7"/>
  <c r="O196" i="7"/>
  <c r="O98" i="7"/>
  <c r="O49" i="7"/>
  <c r="O183" i="7"/>
  <c r="O119" i="7"/>
  <c r="O211" i="7"/>
  <c r="O95" i="7"/>
  <c r="O75" i="7"/>
  <c r="O21" i="7"/>
  <c r="O164" i="7"/>
  <c r="O199" i="7"/>
  <c r="O105" i="7"/>
  <c r="O176" i="7"/>
  <c r="O156" i="7"/>
  <c r="O106" i="7"/>
  <c r="O177" i="7"/>
  <c r="O160" i="7"/>
  <c r="O189" i="7"/>
  <c r="O139" i="7"/>
  <c r="O227" i="7"/>
  <c r="O56" i="7"/>
  <c r="O53" i="7"/>
  <c r="O153" i="7"/>
  <c r="O90" i="7"/>
  <c r="O100" i="7"/>
  <c r="O45" i="7"/>
  <c r="O147" i="7"/>
  <c r="O114" i="7"/>
  <c r="O157" i="7"/>
  <c r="O50" i="7"/>
  <c r="O93" i="7"/>
  <c r="O104" i="7"/>
  <c r="O102" i="7"/>
  <c r="O142" i="7"/>
  <c r="O122" i="7"/>
  <c r="O168" i="7"/>
  <c r="O55" i="7"/>
  <c r="O33" i="7"/>
  <c r="O112" i="7"/>
  <c r="O223" i="7"/>
  <c r="O203" i="7"/>
  <c r="O149" i="7"/>
  <c r="O162" i="7"/>
  <c r="O190" i="7"/>
  <c r="O226" i="7"/>
  <c r="O101" i="7"/>
  <c r="O77" i="7"/>
  <c r="O54" i="7"/>
  <c r="O82" i="7"/>
  <c r="O88" i="7"/>
  <c r="O96" i="7"/>
  <c r="O134" i="7"/>
  <c r="O145" i="7"/>
  <c r="O179" i="7"/>
  <c r="O136" i="7"/>
  <c r="O36" i="7"/>
  <c r="O195" i="7"/>
  <c r="O29" i="7"/>
  <c r="O205" i="7"/>
  <c r="O185" i="7"/>
  <c r="O165" i="7"/>
  <c r="O230" i="7"/>
  <c r="O80" i="7"/>
  <c r="O60" i="7"/>
  <c r="O159" i="7"/>
  <c r="O57" i="7"/>
  <c r="O37" i="7"/>
  <c r="O166" i="7"/>
  <c r="O78" i="7"/>
  <c r="O172" i="7"/>
  <c r="O113" i="7"/>
  <c r="O79" i="7"/>
  <c r="O23" i="7"/>
  <c r="O225" i="7"/>
  <c r="O178" i="7"/>
  <c r="O118" i="7"/>
  <c r="O94" i="7"/>
  <c r="O173" i="7"/>
  <c r="O210" i="7"/>
  <c r="O46" i="7"/>
  <c r="O148" i="7"/>
  <c r="O212" i="7"/>
  <c r="O24" i="7"/>
  <c r="O216" i="7"/>
  <c r="O38" i="7"/>
  <c r="O35" i="7"/>
  <c r="O192" i="7"/>
  <c r="O141" i="7"/>
  <c r="O127" i="7"/>
  <c r="O107" i="7"/>
  <c r="O206" i="7"/>
  <c r="O116" i="7"/>
  <c r="O64" i="7"/>
  <c r="O215" i="7"/>
  <c r="O180" i="7"/>
  <c r="O74" i="7"/>
  <c r="O110" i="7"/>
  <c r="O41" i="7"/>
  <c r="O146" i="7"/>
  <c r="O26" i="7"/>
  <c r="O61" i="7"/>
  <c r="O63" i="7"/>
  <c r="O76" i="7"/>
  <c r="O70" i="7"/>
  <c r="O182" i="7"/>
  <c r="O97" i="7"/>
  <c r="O193" i="7"/>
  <c r="O92" i="7"/>
  <c r="O188" i="7"/>
  <c r="O43" i="7"/>
  <c r="O103" i="7"/>
  <c r="O120" i="7"/>
  <c r="O30" i="7"/>
  <c r="O194" i="7"/>
  <c r="O174" i="7"/>
  <c r="O154" i="7"/>
  <c r="O52" i="7"/>
  <c r="O163" i="7"/>
  <c r="O111" i="7"/>
  <c r="O200" i="7"/>
  <c r="O71" i="7"/>
  <c r="O213" i="7"/>
  <c r="O25" i="7"/>
  <c r="O27" i="7"/>
  <c r="O109" i="7"/>
  <c r="O229" i="7"/>
  <c r="O132" i="7"/>
  <c r="O84" i="7"/>
  <c r="O219" i="7"/>
  <c r="O22" i="7"/>
  <c r="O186" i="7"/>
  <c r="O69" i="7"/>
  <c r="O133" i="7"/>
  <c r="O32" i="7"/>
  <c r="O128" i="7"/>
  <c r="O47" i="7"/>
  <c r="O171" i="7"/>
  <c r="O167" i="7"/>
  <c r="O73" i="7"/>
  <c r="O198" i="7"/>
  <c r="O217" i="7"/>
  <c r="O197" i="7"/>
  <c r="O99" i="7"/>
  <c r="O39" i="7"/>
  <c r="O158" i="7"/>
  <c r="O228" i="7"/>
  <c r="O65" i="7"/>
  <c r="O68" i="7"/>
  <c r="O131" i="7"/>
  <c r="O144" i="7"/>
  <c r="O87" i="7"/>
  <c r="O150" i="7"/>
  <c r="O138" i="7"/>
  <c r="O40" i="7"/>
  <c r="O86" i="7"/>
  <c r="O89" i="7"/>
  <c r="O117" i="7"/>
  <c r="O137" i="7"/>
  <c r="O143" i="7"/>
  <c r="O201" i="7"/>
  <c r="O208" i="7"/>
  <c r="O125" i="7"/>
  <c r="O202" i="7"/>
  <c r="O91" i="7"/>
  <c r="O214" i="7"/>
  <c r="O51" i="7"/>
  <c r="O175" i="7"/>
  <c r="O58" i="7"/>
  <c r="O44" i="7"/>
  <c r="O140" i="7"/>
  <c r="O220" i="7"/>
  <c r="O169" i="7"/>
  <c r="O207" i="7"/>
  <c r="O85" i="7"/>
  <c r="O66" i="7"/>
  <c r="O72" i="7"/>
  <c r="O130" i="7"/>
  <c r="O126" i="7"/>
  <c r="O108" i="7"/>
  <c r="O135" i="7"/>
  <c r="O170" i="7"/>
  <c r="O83" i="7"/>
  <c r="O184" i="7"/>
  <c r="O204" i="7"/>
  <c r="O42" i="7"/>
  <c r="O222" i="7"/>
  <c r="O224" i="7"/>
  <c r="O67" i="7"/>
  <c r="O181" i="7"/>
  <c r="P18" i="7"/>
  <c r="O18" i="7"/>
  <c r="Q18" i="7"/>
  <c r="E6" i="7" l="1"/>
  <c r="E9" i="7" s="1"/>
  <c r="E10" i="7" s="1"/>
  <c r="E5" i="7"/>
  <c r="M205" i="7" s="1"/>
  <c r="R205" i="7" s="1"/>
  <c r="F18" i="5"/>
  <c r="F19" i="5" s="1"/>
  <c r="E14" i="5"/>
  <c r="U17" i="5"/>
  <c r="U16" i="5"/>
  <c r="M91" i="7" l="1"/>
  <c r="R91" i="7" s="1"/>
  <c r="M108" i="7"/>
  <c r="N108" i="7" s="1"/>
  <c r="M172" i="7"/>
  <c r="R172" i="7" s="1"/>
  <c r="M42" i="7"/>
  <c r="N42" i="7" s="1"/>
  <c r="M44" i="7"/>
  <c r="N44" i="7" s="1"/>
  <c r="M132" i="7"/>
  <c r="R132" i="7" s="1"/>
  <c r="V9" i="7"/>
  <c r="M159" i="7"/>
  <c r="R159" i="7" s="1"/>
  <c r="M67" i="7"/>
  <c r="R67" i="7" s="1"/>
  <c r="M186" i="7"/>
  <c r="R186" i="7" s="1"/>
  <c r="M183" i="7"/>
  <c r="N183" i="7" s="1"/>
  <c r="M131" i="7"/>
  <c r="N131" i="7" s="1"/>
  <c r="M58" i="7"/>
  <c r="N58" i="7" s="1"/>
  <c r="V4" i="7"/>
  <c r="M63" i="7"/>
  <c r="N63" i="7" s="1"/>
  <c r="M180" i="7"/>
  <c r="R180" i="7" s="1"/>
  <c r="M130" i="7"/>
  <c r="V21" i="7"/>
  <c r="M138" i="7"/>
  <c r="N138" i="7" s="1"/>
  <c r="V13" i="7"/>
  <c r="M23" i="7"/>
  <c r="R23" i="7" s="1"/>
  <c r="M135" i="7"/>
  <c r="N135" i="7" s="1"/>
  <c r="M148" i="7"/>
  <c r="R148" i="7" s="1"/>
  <c r="M36" i="7"/>
  <c r="R36" i="7" s="1"/>
  <c r="M154" i="7"/>
  <c r="R154" i="7" s="1"/>
  <c r="M66" i="7"/>
  <c r="M178" i="7"/>
  <c r="R178" i="7" s="1"/>
  <c r="M27" i="7"/>
  <c r="R27" i="7" s="1"/>
  <c r="M179" i="7"/>
  <c r="M53" i="7"/>
  <c r="N53" i="7" s="1"/>
  <c r="M78" i="7"/>
  <c r="R78" i="7" s="1"/>
  <c r="M32" i="7"/>
  <c r="N32" i="7" s="1"/>
  <c r="M59" i="7"/>
  <c r="N59" i="7" s="1"/>
  <c r="M81" i="7"/>
  <c r="M188" i="7"/>
  <c r="R188" i="7" s="1"/>
  <c r="M166" i="7"/>
  <c r="M22" i="7"/>
  <c r="R22" i="7" s="1"/>
  <c r="M230" i="7"/>
  <c r="M57" i="7"/>
  <c r="M163" i="7"/>
  <c r="R163" i="7" s="1"/>
  <c r="M201" i="7"/>
  <c r="R201" i="7" s="1"/>
  <c r="M164" i="7"/>
  <c r="M190" i="7"/>
  <c r="N190" i="7" s="1"/>
  <c r="M55" i="7"/>
  <c r="M25" i="7"/>
  <c r="R25" i="7" s="1"/>
  <c r="M217" i="7"/>
  <c r="R217" i="7" s="1"/>
  <c r="V27" i="7"/>
  <c r="V11" i="7"/>
  <c r="V8" i="7"/>
  <c r="M207" i="7"/>
  <c r="R207" i="7" s="1"/>
  <c r="M218" i="7"/>
  <c r="N218" i="7" s="1"/>
  <c r="M157" i="7"/>
  <c r="R157" i="7" s="1"/>
  <c r="M219" i="7"/>
  <c r="R219" i="7" s="1"/>
  <c r="M38" i="7"/>
  <c r="N38" i="7" s="1"/>
  <c r="M129" i="7"/>
  <c r="M229" i="7"/>
  <c r="N229" i="7" s="1"/>
  <c r="M51" i="7"/>
  <c r="R51" i="7" s="1"/>
  <c r="M175" i="7"/>
  <c r="R175" i="7" s="1"/>
  <c r="M88" i="7"/>
  <c r="M185" i="7"/>
  <c r="N185" i="7" s="1"/>
  <c r="M184" i="7"/>
  <c r="R184" i="7" s="1"/>
  <c r="M116" i="7"/>
  <c r="N116" i="7" s="1"/>
  <c r="M158" i="7"/>
  <c r="R158" i="7" s="1"/>
  <c r="M168" i="7"/>
  <c r="N168" i="7" s="1"/>
  <c r="M87" i="7"/>
  <c r="N87" i="7" s="1"/>
  <c r="M200" i="7"/>
  <c r="M105" i="7"/>
  <c r="R105" i="7" s="1"/>
  <c r="V25" i="7"/>
  <c r="M98" i="7"/>
  <c r="R98" i="7" s="1"/>
  <c r="M83" i="7"/>
  <c r="N83" i="7" s="1"/>
  <c r="M47" i="7"/>
  <c r="N47" i="7" s="1"/>
  <c r="V18" i="7"/>
  <c r="M24" i="7"/>
  <c r="M54" i="7"/>
  <c r="R54" i="7" s="1"/>
  <c r="V6" i="7"/>
  <c r="M146" i="7"/>
  <c r="R146" i="7" s="1"/>
  <c r="M161" i="7"/>
  <c r="R161" i="7" s="1"/>
  <c r="M41" i="7"/>
  <c r="M39" i="7"/>
  <c r="M94" i="7"/>
  <c r="R94" i="7" s="1"/>
  <c r="M141" i="7"/>
  <c r="N141" i="7" s="1"/>
  <c r="M137" i="7"/>
  <c r="N137" i="7" s="1"/>
  <c r="M21" i="7"/>
  <c r="N21" i="7" s="1"/>
  <c r="M109" i="7"/>
  <c r="N109" i="7" s="1"/>
  <c r="M213" i="7"/>
  <c r="N213" i="7" s="1"/>
  <c r="M209" i="7"/>
  <c r="N209" i="7" s="1"/>
  <c r="M226" i="7"/>
  <c r="R226" i="7" s="1"/>
  <c r="M221" i="7"/>
  <c r="R221" i="7" s="1"/>
  <c r="M151" i="7"/>
  <c r="R151" i="7" s="1"/>
  <c r="M134" i="7"/>
  <c r="R134" i="7" s="1"/>
  <c r="V17" i="7"/>
  <c r="M156" i="7"/>
  <c r="M196" i="7"/>
  <c r="R196" i="7" s="1"/>
  <c r="M85" i="7"/>
  <c r="N85" i="7" s="1"/>
  <c r="M191" i="7"/>
  <c r="N191" i="7" s="1"/>
  <c r="V15" i="7"/>
  <c r="V3" i="7"/>
  <c r="M162" i="7"/>
  <c r="M100" i="7"/>
  <c r="V20" i="7"/>
  <c r="M46" i="7"/>
  <c r="M110" i="7"/>
  <c r="R110" i="7" s="1"/>
  <c r="M49" i="7"/>
  <c r="N49" i="7" s="1"/>
  <c r="V2" i="7"/>
  <c r="M92" i="7"/>
  <c r="N92" i="7" s="1"/>
  <c r="M173" i="7"/>
  <c r="N173" i="7" s="1"/>
  <c r="M169" i="7"/>
  <c r="N169" i="7" s="1"/>
  <c r="M26" i="7"/>
  <c r="R26" i="7" s="1"/>
  <c r="M182" i="7"/>
  <c r="M64" i="7"/>
  <c r="R64" i="7" s="1"/>
  <c r="M193" i="7"/>
  <c r="N193" i="7" s="1"/>
  <c r="M224" i="7"/>
  <c r="N224" i="7" s="1"/>
  <c r="M123" i="7"/>
  <c r="R123" i="7" s="1"/>
  <c r="V14" i="7"/>
  <c r="V7" i="7"/>
  <c r="M80" i="7"/>
  <c r="R80" i="7" s="1"/>
  <c r="N184" i="7"/>
  <c r="M82" i="7"/>
  <c r="M118" i="7"/>
  <c r="M99" i="7"/>
  <c r="R99" i="7" s="1"/>
  <c r="M197" i="7"/>
  <c r="R197" i="7" s="1"/>
  <c r="M73" i="7"/>
  <c r="M167" i="7"/>
  <c r="R167" i="7" s="1"/>
  <c r="M119" i="7"/>
  <c r="M210" i="7"/>
  <c r="M121" i="7"/>
  <c r="N121" i="7" s="1"/>
  <c r="M43" i="7"/>
  <c r="N43" i="7" s="1"/>
  <c r="M206" i="7"/>
  <c r="R206" i="7" s="1"/>
  <c r="M102" i="7"/>
  <c r="R102" i="7" s="1"/>
  <c r="M128" i="7"/>
  <c r="R128" i="7" s="1"/>
  <c r="M177" i="7"/>
  <c r="N177" i="7" s="1"/>
  <c r="M216" i="7"/>
  <c r="R216" i="7" s="1"/>
  <c r="M33" i="7"/>
  <c r="N33" i="7" s="1"/>
  <c r="M34" i="7"/>
  <c r="N34" i="7" s="1"/>
  <c r="M65" i="7"/>
  <c r="N65" i="7" s="1"/>
  <c r="M222" i="7"/>
  <c r="N222" i="7" s="1"/>
  <c r="M106" i="7"/>
  <c r="N106" i="7" s="1"/>
  <c r="M202" i="7"/>
  <c r="R202" i="7" s="1"/>
  <c r="M145" i="7"/>
  <c r="R145" i="7" s="1"/>
  <c r="M204" i="7"/>
  <c r="N204" i="7" s="1"/>
  <c r="M143" i="7"/>
  <c r="N143" i="7" s="1"/>
  <c r="M113" i="7"/>
  <c r="R113" i="7" s="1"/>
  <c r="M160" i="7"/>
  <c r="N160" i="7" s="1"/>
  <c r="M107" i="7"/>
  <c r="R107" i="7" s="1"/>
  <c r="M170" i="7"/>
  <c r="N170" i="7" s="1"/>
  <c r="V22" i="7"/>
  <c r="M125" i="7"/>
  <c r="R125" i="7" s="1"/>
  <c r="M192" i="7"/>
  <c r="R192" i="7" s="1"/>
  <c r="M48" i="7"/>
  <c r="R48" i="7" s="1"/>
  <c r="M104" i="7"/>
  <c r="R104" i="7" s="1"/>
  <c r="M35" i="7"/>
  <c r="N35" i="7" s="1"/>
  <c r="M199" i="7"/>
  <c r="N199" i="7" s="1"/>
  <c r="M50" i="7"/>
  <c r="N50" i="7" s="1"/>
  <c r="M52" i="7"/>
  <c r="R52" i="7" s="1"/>
  <c r="M112" i="7"/>
  <c r="N112" i="7" s="1"/>
  <c r="M86" i="7"/>
  <c r="M203" i="7"/>
  <c r="R203" i="7" s="1"/>
  <c r="M93" i="7"/>
  <c r="R93" i="7" s="1"/>
  <c r="M220" i="7"/>
  <c r="N220" i="7" s="1"/>
  <c r="M114" i="7"/>
  <c r="N114" i="7" s="1"/>
  <c r="M225" i="7"/>
  <c r="N225" i="7" s="1"/>
  <c r="R59" i="7"/>
  <c r="M140" i="7"/>
  <c r="R140" i="7" s="1"/>
  <c r="V26" i="7"/>
  <c r="M211" i="7"/>
  <c r="R211" i="7" s="1"/>
  <c r="M76" i="7"/>
  <c r="N76" i="7" s="1"/>
  <c r="M187" i="7"/>
  <c r="N187" i="7" s="1"/>
  <c r="M181" i="7"/>
  <c r="N181" i="7" s="1"/>
  <c r="M142" i="7"/>
  <c r="N142" i="7" s="1"/>
  <c r="M117" i="7"/>
  <c r="R117" i="7" s="1"/>
  <c r="M74" i="7"/>
  <c r="N74" i="7" s="1"/>
  <c r="M77" i="7"/>
  <c r="R77" i="7" s="1"/>
  <c r="M212" i="7"/>
  <c r="N212" i="7" s="1"/>
  <c r="M40" i="7"/>
  <c r="N40" i="7" s="1"/>
  <c r="M174" i="7"/>
  <c r="N174" i="7" s="1"/>
  <c r="M75" i="7"/>
  <c r="N75" i="7" s="1"/>
  <c r="M96" i="7"/>
  <c r="N96" i="7" s="1"/>
  <c r="M28" i="7"/>
  <c r="N28" i="7" s="1"/>
  <c r="M127" i="7"/>
  <c r="N127" i="7" s="1"/>
  <c r="M198" i="7"/>
  <c r="R198" i="7" s="1"/>
  <c r="M189" i="7"/>
  <c r="M195" i="7"/>
  <c r="R195" i="7" s="1"/>
  <c r="M194" i="7"/>
  <c r="N194" i="7" s="1"/>
  <c r="V24" i="7"/>
  <c r="M90" i="7"/>
  <c r="M126" i="7"/>
  <c r="R126" i="7" s="1"/>
  <c r="M152" i="7"/>
  <c r="N152" i="7" s="1"/>
  <c r="M56" i="7"/>
  <c r="R56" i="7" s="1"/>
  <c r="M144" i="7"/>
  <c r="R144" i="7" s="1"/>
  <c r="M150" i="7"/>
  <c r="R150" i="7" s="1"/>
  <c r="M136" i="7"/>
  <c r="R136" i="7" s="1"/>
  <c r="M223" i="7"/>
  <c r="R223" i="7" s="1"/>
  <c r="V28" i="7"/>
  <c r="M69" i="7"/>
  <c r="R69" i="7" s="1"/>
  <c r="M227" i="7"/>
  <c r="N227" i="7" s="1"/>
  <c r="M29" i="7"/>
  <c r="N29" i="7" s="1"/>
  <c r="M133" i="7"/>
  <c r="R133" i="7" s="1"/>
  <c r="V5" i="7"/>
  <c r="V12" i="7"/>
  <c r="M120" i="7"/>
  <c r="R120" i="7" s="1"/>
  <c r="M84" i="7"/>
  <c r="R84" i="7" s="1"/>
  <c r="M37" i="7"/>
  <c r="M95" i="7"/>
  <c r="N95" i="7" s="1"/>
  <c r="N207" i="7"/>
  <c r="M155" i="7"/>
  <c r="M176" i="7"/>
  <c r="N176" i="7" s="1"/>
  <c r="M165" i="7"/>
  <c r="M103" i="7"/>
  <c r="N103" i="7" s="1"/>
  <c r="M153" i="7"/>
  <c r="N153" i="7" s="1"/>
  <c r="M97" i="7"/>
  <c r="R97" i="7" s="1"/>
  <c r="V19" i="7"/>
  <c r="M89" i="7"/>
  <c r="M30" i="7"/>
  <c r="M61" i="7"/>
  <c r="R61" i="7" s="1"/>
  <c r="M31" i="7"/>
  <c r="M68" i="7"/>
  <c r="M115" i="7"/>
  <c r="M124" i="7"/>
  <c r="M139" i="7"/>
  <c r="M122" i="7"/>
  <c r="M111" i="7"/>
  <c r="M214" i="7"/>
  <c r="N140" i="7"/>
  <c r="M171" i="7"/>
  <c r="N171" i="7" s="1"/>
  <c r="M228" i="7"/>
  <c r="N228" i="7" s="1"/>
  <c r="M215" i="7"/>
  <c r="N215" i="7" s="1"/>
  <c r="M62" i="7"/>
  <c r="R62" i="7" s="1"/>
  <c r="M72" i="7"/>
  <c r="N72" i="7" s="1"/>
  <c r="M70" i="7"/>
  <c r="N70" i="7" s="1"/>
  <c r="M149" i="7"/>
  <c r="R149" i="7" s="1"/>
  <c r="V16" i="7"/>
  <c r="M45" i="7"/>
  <c r="N45" i="7" s="1"/>
  <c r="V10" i="7"/>
  <c r="M79" i="7"/>
  <c r="R79" i="7" s="1"/>
  <c r="V23" i="7"/>
  <c r="M60" i="7"/>
  <c r="N60" i="7" s="1"/>
  <c r="M71" i="7"/>
  <c r="N71" i="7" s="1"/>
  <c r="M101" i="7"/>
  <c r="R101" i="7" s="1"/>
  <c r="M208" i="7"/>
  <c r="N208" i="7" s="1"/>
  <c r="M147" i="7"/>
  <c r="N175" i="7"/>
  <c r="N69" i="7"/>
  <c r="N67" i="7"/>
  <c r="N52" i="7"/>
  <c r="R190" i="7"/>
  <c r="N22" i="7"/>
  <c r="N178" i="7"/>
  <c r="R141" i="7"/>
  <c r="R42" i="7"/>
  <c r="N192" i="7"/>
  <c r="R50" i="7"/>
  <c r="N188" i="7"/>
  <c r="R138" i="7"/>
  <c r="R194" i="7"/>
  <c r="N157" i="7"/>
  <c r="R183" i="7"/>
  <c r="N146" i="7"/>
  <c r="R87" i="7"/>
  <c r="N51" i="7"/>
  <c r="R169" i="7"/>
  <c r="N201" i="7"/>
  <c r="N27" i="7"/>
  <c r="N25" i="7"/>
  <c r="N54" i="7"/>
  <c r="R92" i="7"/>
  <c r="R21" i="7"/>
  <c r="N154" i="7"/>
  <c r="N123" i="7"/>
  <c r="R131" i="7"/>
  <c r="R109" i="7"/>
  <c r="R218" i="7"/>
  <c r="N151" i="7"/>
  <c r="R173" i="7"/>
  <c r="R108" i="7"/>
  <c r="N128" i="7"/>
  <c r="N202" i="7"/>
  <c r="N205" i="7"/>
  <c r="N91" i="7"/>
  <c r="N172" i="7"/>
  <c r="N80" i="7"/>
  <c r="N186" i="7"/>
  <c r="U18" i="5"/>
  <c r="N132" i="7" l="1"/>
  <c r="N206" i="7"/>
  <c r="N61" i="7"/>
  <c r="R181" i="7"/>
  <c r="R127" i="7"/>
  <c r="N120" i="7"/>
  <c r="N99" i="7"/>
  <c r="N223" i="7"/>
  <c r="R143" i="7"/>
  <c r="R222" i="7"/>
  <c r="R199" i="7"/>
  <c r="N101" i="7"/>
  <c r="N107" i="7"/>
  <c r="R114" i="7"/>
  <c r="R177" i="7"/>
  <c r="R137" i="7"/>
  <c r="N167" i="7"/>
  <c r="R185" i="7"/>
  <c r="R225" i="7"/>
  <c r="N102" i="7"/>
  <c r="R75" i="7"/>
  <c r="N26" i="7"/>
  <c r="N144" i="7"/>
  <c r="R106" i="7"/>
  <c r="N197" i="7"/>
  <c r="R170" i="7"/>
  <c r="R187" i="7"/>
  <c r="R83" i="7"/>
  <c r="R40" i="7"/>
  <c r="R85" i="7"/>
  <c r="N62" i="7"/>
  <c r="R33" i="7"/>
  <c r="R76" i="7"/>
  <c r="N48" i="7"/>
  <c r="N203" i="7"/>
  <c r="R193" i="7"/>
  <c r="R29" i="7"/>
  <c r="N226" i="7"/>
  <c r="N150" i="7"/>
  <c r="N105" i="7"/>
  <c r="R160" i="7"/>
  <c r="N97" i="7"/>
  <c r="N56" i="7"/>
  <c r="N78" i="7"/>
  <c r="R65" i="7"/>
  <c r="N148" i="7"/>
  <c r="R224" i="7"/>
  <c r="N211" i="7"/>
  <c r="R49" i="7"/>
  <c r="R153" i="7"/>
  <c r="R103" i="7"/>
  <c r="R191" i="7"/>
  <c r="R121" i="7"/>
  <c r="R152" i="7"/>
  <c r="R47" i="7"/>
  <c r="N221" i="7"/>
  <c r="N158" i="7"/>
  <c r="R63" i="7"/>
  <c r="N180" i="7"/>
  <c r="R32" i="7"/>
  <c r="R112" i="7"/>
  <c r="N93" i="7"/>
  <c r="N23" i="7"/>
  <c r="R34" i="7"/>
  <c r="N36" i="7"/>
  <c r="R227" i="7"/>
  <c r="N113" i="7"/>
  <c r="N161" i="7"/>
  <c r="N79" i="7"/>
  <c r="R168" i="7"/>
  <c r="R174" i="7"/>
  <c r="N198" i="7"/>
  <c r="N145" i="7"/>
  <c r="R229" i="7"/>
  <c r="N219" i="7"/>
  <c r="N94" i="7"/>
  <c r="N159" i="7"/>
  <c r="R58" i="7"/>
  <c r="R44" i="7"/>
  <c r="R43" i="7"/>
  <c r="N104" i="7"/>
  <c r="N196" i="7"/>
  <c r="N77" i="7"/>
  <c r="N163" i="7"/>
  <c r="N98" i="7"/>
  <c r="R213" i="7"/>
  <c r="R74" i="7"/>
  <c r="N134" i="7"/>
  <c r="R230" i="7"/>
  <c r="N230" i="7"/>
  <c r="N126" i="7"/>
  <c r="R182" i="7"/>
  <c r="N182" i="7"/>
  <c r="N46" i="7"/>
  <c r="R46" i="7"/>
  <c r="R179" i="7"/>
  <c r="N179" i="7"/>
  <c r="N156" i="7"/>
  <c r="R156" i="7"/>
  <c r="N55" i="7"/>
  <c r="R55" i="7"/>
  <c r="N166" i="7"/>
  <c r="R166" i="7"/>
  <c r="R38" i="7"/>
  <c r="N100" i="7"/>
  <c r="R100" i="7"/>
  <c r="R88" i="7"/>
  <c r="N88" i="7"/>
  <c r="R204" i="7"/>
  <c r="N110" i="7"/>
  <c r="R162" i="7"/>
  <c r="N162" i="7"/>
  <c r="N200" i="7"/>
  <c r="R200" i="7"/>
  <c r="N164" i="7"/>
  <c r="R164" i="7"/>
  <c r="N81" i="7"/>
  <c r="R81" i="7"/>
  <c r="N66" i="7"/>
  <c r="R66" i="7"/>
  <c r="N41" i="7"/>
  <c r="R41" i="7"/>
  <c r="R135" i="7"/>
  <c r="N217" i="7"/>
  <c r="N149" i="7"/>
  <c r="R209" i="7"/>
  <c r="N136" i="7"/>
  <c r="N133" i="7"/>
  <c r="N24" i="7"/>
  <c r="R24" i="7"/>
  <c r="N130" i="7"/>
  <c r="R130" i="7"/>
  <c r="N64" i="7"/>
  <c r="R116" i="7"/>
  <c r="R53" i="7"/>
  <c r="N39" i="7"/>
  <c r="R39" i="7"/>
  <c r="R129" i="7"/>
  <c r="N129" i="7"/>
  <c r="N57" i="7"/>
  <c r="R57" i="7"/>
  <c r="R171" i="7"/>
  <c r="R95" i="7"/>
  <c r="R82" i="7"/>
  <c r="N82" i="7"/>
  <c r="N195" i="7"/>
  <c r="R96" i="7"/>
  <c r="N117" i="7"/>
  <c r="R208" i="7"/>
  <c r="N37" i="7"/>
  <c r="R37" i="7"/>
  <c r="N86" i="7"/>
  <c r="R86" i="7"/>
  <c r="R119" i="7"/>
  <c r="N119" i="7"/>
  <c r="N216" i="7"/>
  <c r="R28" i="7"/>
  <c r="R142" i="7"/>
  <c r="N210" i="7"/>
  <c r="R210" i="7"/>
  <c r="R228" i="7"/>
  <c r="N125" i="7"/>
  <c r="R73" i="7"/>
  <c r="N73" i="7"/>
  <c r="R72" i="7"/>
  <c r="R35" i="7"/>
  <c r="R45" i="7"/>
  <c r="N189" i="7"/>
  <c r="R189" i="7"/>
  <c r="N90" i="7"/>
  <c r="R90" i="7"/>
  <c r="N84" i="7"/>
  <c r="R212" i="7"/>
  <c r="R220" i="7"/>
  <c r="R71" i="7"/>
  <c r="R118" i="7"/>
  <c r="N118" i="7"/>
  <c r="R215" i="7"/>
  <c r="N139" i="7"/>
  <c r="R139" i="7"/>
  <c r="N165" i="7"/>
  <c r="R165" i="7"/>
  <c r="N147" i="7"/>
  <c r="R147" i="7"/>
  <c r="R115" i="7"/>
  <c r="N115" i="7"/>
  <c r="R89" i="7"/>
  <c r="N89" i="7"/>
  <c r="R155" i="7"/>
  <c r="N155" i="7"/>
  <c r="N68" i="7"/>
  <c r="R68" i="7"/>
  <c r="R124" i="7"/>
  <c r="N124" i="7"/>
  <c r="R70" i="7"/>
  <c r="N31" i="7"/>
  <c r="R31" i="7"/>
  <c r="R30" i="7"/>
  <c r="N30" i="7"/>
  <c r="R176" i="7"/>
  <c r="N214" i="7"/>
  <c r="R214" i="7"/>
  <c r="R111" i="7"/>
  <c r="N111" i="7"/>
  <c r="R60" i="7"/>
  <c r="R122" i="7"/>
  <c r="N122" i="7"/>
  <c r="N18" i="7"/>
  <c r="E7" i="7" l="1"/>
  <c r="F4" i="7" s="1"/>
  <c r="H4" i="7" s="1"/>
  <c r="F8" i="7"/>
  <c r="G9" i="7" l="1"/>
  <c r="F5" i="7"/>
  <c r="H5" i="7" s="1"/>
  <c r="F6" i="7"/>
  <c r="H6" i="7" s="1"/>
  <c r="F9" i="7" s="1"/>
  <c r="F10" i="7" s="1"/>
</calcChain>
</file>

<file path=xl/sharedStrings.xml><?xml version="1.0" encoding="utf-8"?>
<sst xmlns="http://schemas.openxmlformats.org/spreadsheetml/2006/main" count="2823" uniqueCount="1115">
  <si>
    <t>IBVS 6244</t>
  </si>
  <si>
    <t>OEJV 0191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</si>
  <si>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</si>
  <si>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</si>
  <si>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</si>
  <si>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</si>
  <si>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</si>
  <si>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</si>
  <si>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</si>
  <si>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</si>
  <si>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</si>
  <si>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</si>
  <si>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</si>
  <si>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</si>
  <si>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</si>
  <si>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</si>
  <si>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</si>
  <si>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</si>
  <si>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</si>
  <si>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</si>
  <si>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</si>
  <si>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</si>
  <si>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</si>
  <si>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</si>
  <si>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</si>
  <si>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</si>
  <si>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TT Her / GSC 01521-00071</t>
  </si>
  <si>
    <t>EB/KE</t>
  </si>
  <si>
    <t>BBSAG Bull...18</t>
  </si>
  <si>
    <t>BBSAG Bull...24</t>
  </si>
  <si>
    <t>BBSAG Bull...25</t>
  </si>
  <si>
    <t>ORION 120</t>
  </si>
  <si>
    <t>BBSAG Bull...31</t>
  </si>
  <si>
    <t>ORION 126</t>
  </si>
  <si>
    <t>IBVS 0647</t>
  </si>
  <si>
    <t>BBSAG Bull...33</t>
  </si>
  <si>
    <t>ORION 128</t>
  </si>
  <si>
    <t>BBSAG Bull.3</t>
  </si>
  <si>
    <t>BBSAG Bull.4</t>
  </si>
  <si>
    <t>BBSAG Bull.5</t>
  </si>
  <si>
    <t>IBVS 1053</t>
  </si>
  <si>
    <t>BBSAG Bull.16</t>
  </si>
  <si>
    <t>BBSAG Bull.17</t>
  </si>
  <si>
    <t>BBSAG Bull.22</t>
  </si>
  <si>
    <t>BBSAG Bull.24</t>
  </si>
  <si>
    <t>BBSAG Bull.28</t>
  </si>
  <si>
    <t>BBSAG Bull.37</t>
  </si>
  <si>
    <t>BBSAG Bull.38</t>
  </si>
  <si>
    <t>BBSAG Bull.39</t>
  </si>
  <si>
    <t>IBVS 1875</t>
  </si>
  <si>
    <t>BBSAG Bull.44</t>
  </si>
  <si>
    <t>BBSAG Bull.56</t>
  </si>
  <si>
    <t>S</t>
  </si>
  <si>
    <t>BBSAG 56</t>
  </si>
  <si>
    <t>BBSAG Bull.60</t>
  </si>
  <si>
    <t>BBSAG 60</t>
  </si>
  <si>
    <t>BBSAG Bull.61</t>
  </si>
  <si>
    <t>BAV-M 38</t>
  </si>
  <si>
    <t>BAV-M 39</t>
  </si>
  <si>
    <t>BBSAG Bull.72</t>
  </si>
  <si>
    <t>BAAVSS 70</t>
  </si>
  <si>
    <t>BBSAG Bull.86</t>
  </si>
  <si>
    <t>BBSAG Bull.88</t>
  </si>
  <si>
    <t>BBSAG Bull.89</t>
  </si>
  <si>
    <t>BBSAG Bull.90</t>
  </si>
  <si>
    <t>IBVS 4097</t>
  </si>
  <si>
    <t>BRNO 31</t>
  </si>
  <si>
    <t>BBSAG Bull.98</t>
  </si>
  <si>
    <t>BBSAG Bull.107</t>
  </si>
  <si>
    <t>IBVS 4472</t>
  </si>
  <si>
    <t>BAV-M 111</t>
  </si>
  <si>
    <t>IBVS 4606</t>
  </si>
  <si>
    <t>IBVS 5296</t>
  </si>
  <si>
    <t>IBVS 5220</t>
  </si>
  <si>
    <t>IBVS 5493</t>
  </si>
  <si>
    <t>IBVS 5657</t>
  </si>
  <si>
    <t>My time zone &gt;&gt;&gt;&gt;&gt;</t>
  </si>
  <si>
    <t>(PST=8, PDT=MDT=7, MDT=CST=6, etc.)</t>
  </si>
  <si>
    <t>JD today</t>
  </si>
  <si>
    <t>New Cycle</t>
  </si>
  <si>
    <t># of data points:</t>
  </si>
  <si>
    <t>Next ToM</t>
  </si>
  <si>
    <t>Start of linear fit &gt;&gt;&gt;&gt;&gt;&gt;&gt;&gt;&gt;&gt;&gt;&gt;&gt;&gt;&gt;&gt;&gt;&gt;&gt;&gt;&gt;</t>
  </si>
  <si>
    <t>I</t>
  </si>
  <si>
    <t>IBVS 5754</t>
  </si>
  <si>
    <t>IBVS 5875</t>
  </si>
  <si>
    <t>IBVS 5874</t>
  </si>
  <si>
    <t>OEJV 0074</t>
  </si>
  <si>
    <t>CCD+V</t>
  </si>
  <si>
    <t>vis</t>
  </si>
  <si>
    <t>OEJV 0094</t>
  </si>
  <si>
    <t>II</t>
  </si>
  <si>
    <t>Luizet</t>
  </si>
  <si>
    <t>Kordylewski</t>
  </si>
  <si>
    <t>McLaughlin</t>
  </si>
  <si>
    <t>pg?</t>
  </si>
  <si>
    <t>Tsesevich</t>
  </si>
  <si>
    <t>Hogg and Kron</t>
  </si>
  <si>
    <t>van Genderen</t>
  </si>
  <si>
    <t>Tsesevich 1946, Astr. Circ. USST No. 48, 8</t>
  </si>
  <si>
    <t>Tsesevich 1946, Publ. Odessa Obs. Vol, IV, pt II, 65</t>
  </si>
  <si>
    <t>McLaughlin 1929AJ.....39...85</t>
  </si>
  <si>
    <t>Kordelewski 1930 SAC No.8, 72</t>
  </si>
  <si>
    <t>Luizet 1909 AN....183..223</t>
  </si>
  <si>
    <t>Kwee 1983</t>
  </si>
  <si>
    <t>1983A&amp;A...126...94</t>
  </si>
  <si>
    <t>1962BAN....16..151</t>
  </si>
  <si>
    <t>1955AJ.....50..100</t>
  </si>
  <si>
    <t>1939AJ.....48....1</t>
  </si>
  <si>
    <t>1935AN....254..373</t>
  </si>
  <si>
    <t>Lause 1935</t>
  </si>
  <si>
    <t>Baldwin 1938</t>
  </si>
  <si>
    <t>Landolt 1968</t>
  </si>
  <si>
    <t>1968AJ.....73..544</t>
  </si>
  <si>
    <t>F</t>
  </si>
  <si>
    <t>Add cycle</t>
  </si>
  <si>
    <t>Old Cycle</t>
  </si>
  <si>
    <t>IBVS 5918</t>
  </si>
  <si>
    <t>IBVS 5959</t>
  </si>
  <si>
    <t>IBVS 5992</t>
  </si>
  <si>
    <t>JAVSO..38...85</t>
  </si>
  <si>
    <t>JAVSO..39...94</t>
  </si>
  <si>
    <t>JAVSO..40....1</t>
  </si>
  <si>
    <t>JAVSO..36..186</t>
  </si>
  <si>
    <t>IBVS 6029</t>
  </si>
  <si>
    <t>JAVSO..40..975</t>
  </si>
  <si>
    <t>JAVSO..41..328</t>
  </si>
  <si>
    <t>JAVSO..42..426</t>
  </si>
  <si>
    <t>C-C Gateway</t>
  </si>
  <si>
    <t>http://var.astro.cz/ocgate/</t>
  </si>
  <si>
    <t>p</t>
  </si>
  <si>
    <t>pg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</si>
  <si>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</si>
  <si>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</si>
  <si>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</si>
  <si>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</si>
  <si>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</si>
  <si>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</si>
  <si>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P</t>
  </si>
  <si>
    <t>V</t>
  </si>
  <si>
    <t> -0.003 </t>
  </si>
  <si>
    <t>F </t>
  </si>
  <si>
    <t>2418132.390 </t>
  </si>
  <si>
    <t> 09.07.1908 21:21 </t>
  </si>
  <si>
    <t> -0.157 </t>
  </si>
  <si>
    <t>V </t>
  </si>
  <si>
    <t> M.Luizet </t>
  </si>
  <si>
    <t> AN 183.223 </t>
  </si>
  <si>
    <t>2425114.40 </t>
  </si>
  <si>
    <t> 21.08.1927 21:36 </t>
  </si>
  <si>
    <t> -0.08 </t>
  </si>
  <si>
    <t> K.Kordylewski </t>
  </si>
  <si>
    <t> CRAC 26 </t>
  </si>
  <si>
    <t>2425364.315 </t>
  </si>
  <si>
    <t> 27.04.1928 19:33 </t>
  </si>
  <si>
    <t> -0.078 </t>
  </si>
  <si>
    <t> D.McLaughlin </t>
  </si>
  <si>
    <t> AJ 38.45 </t>
  </si>
  <si>
    <t>2425433.637 </t>
  </si>
  <si>
    <t> 06.07.1928 03:17 </t>
  </si>
  <si>
    <t> -0.074 </t>
  </si>
  <si>
    <t> AJ 39.85 </t>
  </si>
  <si>
    <t>2425457.347 </t>
  </si>
  <si>
    <t> 29.07.1928 20:19 </t>
  </si>
  <si>
    <t> AJ 38.175 </t>
  </si>
  <si>
    <t>2425774.750 </t>
  </si>
  <si>
    <t> 12.06.1929 06:00 </t>
  </si>
  <si>
    <t> -0.077 </t>
  </si>
  <si>
    <t>2425872.336 </t>
  </si>
  <si>
    <t> 17.09.1929 20:03 </t>
  </si>
  <si>
    <t> -0.084 </t>
  </si>
  <si>
    <t> SAC 8.72 </t>
  </si>
  <si>
    <t>2426144.132 </t>
  </si>
  <si>
    <t> 16.06.1930 15:10 </t>
  </si>
  <si>
    <t> -0.086 </t>
  </si>
  <si>
    <t> AJ 40.15 </t>
  </si>
  <si>
    <t>2427573.382 </t>
  </si>
  <si>
    <t> 15.05.1934 21:10 </t>
  </si>
  <si>
    <t> -0.058 </t>
  </si>
  <si>
    <t> F.Lause </t>
  </si>
  <si>
    <t> AN 254.373 </t>
  </si>
  <si>
    <t>2427612.611 </t>
  </si>
  <si>
    <t> 24.06.1934 02:39 </t>
  </si>
  <si>
    <t> -0.048 </t>
  </si>
  <si>
    <t>2427624.456 </t>
  </si>
  <si>
    <t> 05.07.1934 22:56 </t>
  </si>
  <si>
    <t> -0.060 </t>
  </si>
  <si>
    <t>2427625.384 </t>
  </si>
  <si>
    <t> 06.07.1934 21:12 </t>
  </si>
  <si>
    <t> -0.045 </t>
  </si>
  <si>
    <t>2427636.322 </t>
  </si>
  <si>
    <t> 17.07.1934 19:43 </t>
  </si>
  <si>
    <t> -0.051 </t>
  </si>
  <si>
    <t>2427656.376 </t>
  </si>
  <si>
    <t> 06.08.1934 21:01 </t>
  </si>
  <si>
    <t> -0.063 </t>
  </si>
  <si>
    <t>2427666.406 </t>
  </si>
  <si>
    <t> 16.08.1934 21:44 </t>
  </si>
  <si>
    <t> -0.066 </t>
  </si>
  <si>
    <t>2427667.321 </t>
  </si>
  <si>
    <t> 17.08.1934 19:42 </t>
  </si>
  <si>
    <t>2427697.411 </t>
  </si>
  <si>
    <t> 16.09.1934 21:51 </t>
  </si>
  <si>
    <t> -0.071 </t>
  </si>
  <si>
    <t>2427698.325 </t>
  </si>
  <si>
    <t> 17.09.1934 19:48 </t>
  </si>
  <si>
    <t> -0.070 </t>
  </si>
  <si>
    <t>2428168.040 </t>
  </si>
  <si>
    <t> 31.12.1935 12:57 </t>
  </si>
  <si>
    <t> -0.073 </t>
  </si>
  <si>
    <t> R.Piatkowska </t>
  </si>
  <si>
    <t> BTOR 10.13 </t>
  </si>
  <si>
    <t>2428286.626 </t>
  </si>
  <si>
    <t> 28.04.1936 03:01 </t>
  </si>
  <si>
    <t> -0.057 </t>
  </si>
  <si>
    <t> AN 266.19 </t>
  </si>
  <si>
    <t>2428299.384 </t>
  </si>
  <si>
    <t> 10.05.1936 21:12 </t>
  </si>
  <si>
    <t> -0.068 </t>
  </si>
  <si>
    <t>2428422.527 </t>
  </si>
  <si>
    <t> 11.09.1936 00:38 </t>
  </si>
  <si>
    <t> -0.055 </t>
  </si>
  <si>
    <t>2428423.430 </t>
  </si>
  <si>
    <t> 11.09.1936 22:19 </t>
  </si>
  <si>
    <t> -0.065 </t>
  </si>
  <si>
    <t>2428446.249 </t>
  </si>
  <si>
    <t> 04.10.1936 17:58 </t>
  </si>
  <si>
    <t> -0.047 </t>
  </si>
  <si>
    <t>2428455.349 </t>
  </si>
  <si>
    <t> 13.10.1936 20:22 </t>
  </si>
  <si>
    <t>2428457.182 </t>
  </si>
  <si>
    <t> 15.10.1936 16:22 </t>
  </si>
  <si>
    <t> -0.059 </t>
  </si>
  <si>
    <t>2428466.297 </t>
  </si>
  <si>
    <t> 24.10.1936 19:07 </t>
  </si>
  <si>
    <t>2428477.255 </t>
  </si>
  <si>
    <t> 04.11.1936 18:07 </t>
  </si>
  <si>
    <t> -0.052 </t>
  </si>
  <si>
    <t>2428555.705 </t>
  </si>
  <si>
    <t> 22.01.1937 04:55 </t>
  </si>
  <si>
    <t> -0.041 </t>
  </si>
  <si>
    <t>2428671.532 </t>
  </si>
  <si>
    <t> 18.05.1937 00:46 </t>
  </si>
  <si>
    <t>2428683.368 </t>
  </si>
  <si>
    <t> 29.05.1937 20:49 </t>
  </si>
  <si>
    <t>2428684.260 </t>
  </si>
  <si>
    <t> 30.05.1937 18:14 </t>
  </si>
  <si>
    <t> -0.088 </t>
  </si>
  <si>
    <t>2428693.404 </t>
  </si>
  <si>
    <t> 08.06.1937 21:41 </t>
  </si>
  <si>
    <t>2428694.330 </t>
  </si>
  <si>
    <t> 09.06.1937 19:55 </t>
  </si>
  <si>
    <t>2428808.337 </t>
  </si>
  <si>
    <t> 01.10.1937 20:05 </t>
  </si>
  <si>
    <t> -0.053 </t>
  </si>
  <si>
    <t>2428819.278 </t>
  </si>
  <si>
    <t> 12.10.1937 18:40 </t>
  </si>
  <si>
    <t>2428820.208 </t>
  </si>
  <si>
    <t> 13.10.1937 16:59 </t>
  </si>
  <si>
    <t> -0.039 </t>
  </si>
  <si>
    <t>2428829.313 </t>
  </si>
  <si>
    <t> 22.10.1937 19:30 </t>
  </si>
  <si>
    <t>2428968.873 </t>
  </si>
  <si>
    <t> 11.03.1938 08:57 </t>
  </si>
  <si>
    <t> -0.043 </t>
  </si>
  <si>
    <t> R.B.Baldwin </t>
  </si>
  <si>
    <t> AJ 48.1 </t>
  </si>
  <si>
    <t>2428979.826 </t>
  </si>
  <si>
    <t> 22.03.1938 07:49 </t>
  </si>
  <si>
    <t> -0.035 </t>
  </si>
  <si>
    <t>2429020.867 </t>
  </si>
  <si>
    <t> 02.05.1938 08:48 </t>
  </si>
  <si>
    <t> -0.037 </t>
  </si>
  <si>
    <t>2429032.722 </t>
  </si>
  <si>
    <t> 14.05.1938 05:19 </t>
  </si>
  <si>
    <t>2429073.765 </t>
  </si>
  <si>
    <t> 24.06.1938 06:21 </t>
  </si>
  <si>
    <t>2429074.676 </t>
  </si>
  <si>
    <t> 25.06.1938 04:13 </t>
  </si>
  <si>
    <t> -0.040 </t>
  </si>
  <si>
    <t>2429083.797 </t>
  </si>
  <si>
    <t> 04.07.1938 07:07 </t>
  </si>
  <si>
    <t>2429084.720 </t>
  </si>
  <si>
    <t> 05.07.1938 05:16 </t>
  </si>
  <si>
    <t> -0.029 </t>
  </si>
  <si>
    <t>2429085.623 </t>
  </si>
  <si>
    <t> 06.07.1938 02:57 </t>
  </si>
  <si>
    <t> -0.038 </t>
  </si>
  <si>
    <t>2429952.094 </t>
  </si>
  <si>
    <t> 18.11.1940 14:15 </t>
  </si>
  <si>
    <t> S.Gaposchkin </t>
  </si>
  <si>
    <t> HA 113.74 </t>
  </si>
  <si>
    <t>2431288.297 </t>
  </si>
  <si>
    <t> 16.07.1944 19:07 </t>
  </si>
  <si>
    <t> -0.027 </t>
  </si>
  <si>
    <t> W.Zessewitsch </t>
  </si>
  <si>
    <t> AC 48.8 </t>
  </si>
  <si>
    <t>2433570.00 </t>
  </si>
  <si>
    <t> 15.10.1950 12:00 </t>
  </si>
  <si>
    <t> 0.12 </t>
  </si>
  <si>
    <t> S.Kaho </t>
  </si>
  <si>
    <t> BTOK 49.385 </t>
  </si>
  <si>
    <t>2433796.5055 </t>
  </si>
  <si>
    <t> 30.05.1951 00:07 </t>
  </si>
  <si>
    <t> -0.0256 </t>
  </si>
  <si>
    <t>E </t>
  </si>
  <si>
    <t>?</t>
  </si>
  <si>
    <t> A.van Genderen </t>
  </si>
  <si>
    <t> BAN 16.151 </t>
  </si>
  <si>
    <t>2433806.5387 </t>
  </si>
  <si>
    <t> 09.06.1951 00:55 </t>
  </si>
  <si>
    <t> -0.0252 </t>
  </si>
  <si>
    <t>2434525.2564 </t>
  </si>
  <si>
    <t> 27.05.1953 18:09 </t>
  </si>
  <si>
    <t> -0.0230 </t>
  </si>
  <si>
    <t> Hogg &amp; Kron </t>
  </si>
  <si>
    <t> AJ 60.101 </t>
  </si>
  <si>
    <t>2435900.646 </t>
  </si>
  <si>
    <t> 03.03.1957 03:30 </t>
  </si>
  <si>
    <t>P </t>
  </si>
  <si>
    <t> H.Huth </t>
  </si>
  <si>
    <t> MVS 2.123 </t>
  </si>
  <si>
    <t>2435901.608 </t>
  </si>
  <si>
    <t> 04.03.1957 02:35 </t>
  </si>
  <si>
    <t> 0.007 </t>
  </si>
  <si>
    <t>2436232.661 </t>
  </si>
  <si>
    <t> 29.01.1958 03:51 </t>
  </si>
  <si>
    <t> -0.024 </t>
  </si>
  <si>
    <t>2436700.551 </t>
  </si>
  <si>
    <t> 12.05.1959 01:13 </t>
  </si>
  <si>
    <t> -0.028 </t>
  </si>
  <si>
    <t>2436806.363 </t>
  </si>
  <si>
    <t> 25.08.1959 20:42 </t>
  </si>
  <si>
    <t> -0.017 </t>
  </si>
  <si>
    <t>2436817.347 </t>
  </si>
  <si>
    <t> 05.09.1959 20:19 </t>
  </si>
  <si>
    <t> 0.022 </t>
  </si>
  <si>
    <t>2437000.671 </t>
  </si>
  <si>
    <t> 07.03.1960 04:06 </t>
  </si>
  <si>
    <t> 0.019 </t>
  </si>
  <si>
    <t>2437352.7017 </t>
  </si>
  <si>
    <t> 22.02.1961 04:50 </t>
  </si>
  <si>
    <t> -0.0116 </t>
  </si>
  <si>
    <t>2437374.5961 </t>
  </si>
  <si>
    <t> 16.03.1961 02:18 </t>
  </si>
  <si>
    <t> -0.0070 </t>
  </si>
  <si>
    <t>2437543.351 </t>
  </si>
  <si>
    <t> 31.08.1961 20:25 </t>
  </si>
  <si>
    <t> 0.014 </t>
  </si>
  <si>
    <t>2437821.5155 </t>
  </si>
  <si>
    <t> 06.06.1962 00:22 </t>
  </si>
  <si>
    <t> -0.0046 </t>
  </si>
  <si>
    <t> Kwee &amp; v.Genderen </t>
  </si>
  <si>
    <t> AAP 126.94 </t>
  </si>
  <si>
    <t>2439995.9095 </t>
  </si>
  <si>
    <t> 19.05.1968 09:49 </t>
  </si>
  <si>
    <t> 0.0015 </t>
  </si>
  <si>
    <t> A.U.Landolt </t>
  </si>
  <si>
    <t> AJ 73.706 </t>
  </si>
  <si>
    <t>2439996.8246 </t>
  </si>
  <si>
    <t> 20.05.1968 07:47 </t>
  </si>
  <si>
    <t> 0.0045 </t>
  </si>
  <si>
    <t>2439997.7334 </t>
  </si>
  <si>
    <t> 21.05.1968 05:36 </t>
  </si>
  <si>
    <t> 0.0012 </t>
  </si>
  <si>
    <t>2440353.423 </t>
  </si>
  <si>
    <t> 11.05.1969 22:09 </t>
  </si>
  <si>
    <t> -0.019 </t>
  </si>
  <si>
    <t> R.Diethelm </t>
  </si>
  <si>
    <t> ORI 113 </t>
  </si>
  <si>
    <t>2440735.580 </t>
  </si>
  <si>
    <t> 29.05.1970 01:55 </t>
  </si>
  <si>
    <t> -0.021 </t>
  </si>
  <si>
    <t> ORI 119 </t>
  </si>
  <si>
    <t>2440768.435 </t>
  </si>
  <si>
    <t> 30.06.1970 22:26 </t>
  </si>
  <si>
    <t> -0.001 </t>
  </si>
  <si>
    <t> ORI 120 </t>
  </si>
  <si>
    <t>2441141.472 </t>
  </si>
  <si>
    <t> 08.07.1971 23:19 </t>
  </si>
  <si>
    <t> H.Peter </t>
  </si>
  <si>
    <t> ORI 126 </t>
  </si>
  <si>
    <t>2441163.3664 </t>
  </si>
  <si>
    <t> 30.07.1971 20:47 </t>
  </si>
  <si>
    <t> 0.0018 </t>
  </si>
  <si>
    <t> C.Ibanoglu </t>
  </si>
  <si>
    <t>IBVS 647 </t>
  </si>
  <si>
    <t>2441173.414 </t>
  </si>
  <si>
    <t> 09.08.1971 21:56 </t>
  </si>
  <si>
    <t> 0.017 </t>
  </si>
  <si>
    <t> ORI 129 </t>
  </si>
  <si>
    <t>2441473.410 </t>
  </si>
  <si>
    <t> 04.06.1972 21:50 </t>
  </si>
  <si>
    <t> BBS 3 </t>
  </si>
  <si>
    <t>2441494.443 </t>
  </si>
  <si>
    <t> 25.06.1972 22:37 </t>
  </si>
  <si>
    <t> -0.005 </t>
  </si>
  <si>
    <t>2441515.420 </t>
  </si>
  <si>
    <t> 16.07.1972 22:04 </t>
  </si>
  <si>
    <t> -0.006 </t>
  </si>
  <si>
    <t> BBS 4 </t>
  </si>
  <si>
    <t>2441536.382 </t>
  </si>
  <si>
    <t> 06.08.1972 21:10 </t>
  </si>
  <si>
    <t> K.Locher </t>
  </si>
  <si>
    <t> BBS 5 </t>
  </si>
  <si>
    <t>2441536.391 </t>
  </si>
  <si>
    <t> 06.08.1972 21:23 </t>
  </si>
  <si>
    <t> -0.012 </t>
  </si>
  <si>
    <t>2442190.362 </t>
  </si>
  <si>
    <t> 22.05.1974 20:41 </t>
  </si>
  <si>
    <t> 0.000 </t>
  </si>
  <si>
    <t> O.Demircan </t>
  </si>
  <si>
    <t>IBVS 1053 </t>
  </si>
  <si>
    <t>2442241.442 </t>
  </si>
  <si>
    <t> 12.07.1974 22:36 </t>
  </si>
  <si>
    <t> 0.004 </t>
  </si>
  <si>
    <t> BBS 16 </t>
  </si>
  <si>
    <t>2442273.356 </t>
  </si>
  <si>
    <t> 13.08.1974 20:32 </t>
  </si>
  <si>
    <t> -0.004 </t>
  </si>
  <si>
    <t> BBS 17 </t>
  </si>
  <si>
    <t>2442531.464 </t>
  </si>
  <si>
    <t> 28.04.1975 23:08 </t>
  </si>
  <si>
    <t> -0.014 </t>
  </si>
  <si>
    <t> BBS 22 </t>
  </si>
  <si>
    <t>2442688.342 </t>
  </si>
  <si>
    <t> 02.10.1975 20:12 </t>
  </si>
  <si>
    <t> -0.013 </t>
  </si>
  <si>
    <t> BBS 24 </t>
  </si>
  <si>
    <t>2442935.524 </t>
  </si>
  <si>
    <t> 06.06.1976 00:34 </t>
  </si>
  <si>
    <t> BBS 28 </t>
  </si>
  <si>
    <t>2442957.413 </t>
  </si>
  <si>
    <t> 27.06.1976 21:54 </t>
  </si>
  <si>
    <t>2443275.736 </t>
  </si>
  <si>
    <t> 12.05.1977 05:39 </t>
  </si>
  <si>
    <t> 0.005 </t>
  </si>
  <si>
    <t> G.Samolyk </t>
  </si>
  <si>
    <t> AOEB 9 </t>
  </si>
  <si>
    <t>2443662.431 </t>
  </si>
  <si>
    <t> 02.06.1978 22:20 </t>
  </si>
  <si>
    <t> -0.020 </t>
  </si>
  <si>
    <t> BBS 37 </t>
  </si>
  <si>
    <t>2443701.674 </t>
  </si>
  <si>
    <t> 12.07.1978 04:10 </t>
  </si>
  <si>
    <t> 0.003 </t>
  </si>
  <si>
    <t>2443714.417 </t>
  </si>
  <si>
    <t> 24.07.1978 22:00 </t>
  </si>
  <si>
    <t> -0.023 </t>
  </si>
  <si>
    <t> R.Germann </t>
  </si>
  <si>
    <t> BBS 38 </t>
  </si>
  <si>
    <t>2443735.410 </t>
  </si>
  <si>
    <t> 14.08.1978 21:50 </t>
  </si>
  <si>
    <t> -0.007 </t>
  </si>
  <si>
    <t>2443756.368 </t>
  </si>
  <si>
    <t> 04.09.1978 20:49 </t>
  </si>
  <si>
    <t> BBS 39 </t>
  </si>
  <si>
    <t>2443767.320 </t>
  </si>
  <si>
    <t> 15.09.1978 19:40 </t>
  </si>
  <si>
    <t>2443788.293 </t>
  </si>
  <si>
    <t> 06.10.1978 19:01 </t>
  </si>
  <si>
    <t> -0.025 </t>
  </si>
  <si>
    <t>2443809.253 </t>
  </si>
  <si>
    <t> 27.10.1978 18:04 </t>
  </si>
  <si>
    <t> -0.042 </t>
  </si>
  <si>
    <t>2443980.774 </t>
  </si>
  <si>
    <t> 17.04.1979 06:34 </t>
  </si>
  <si>
    <t> 0.008 </t>
  </si>
  <si>
    <t>2444015.4259 </t>
  </si>
  <si>
    <t> 21.05.1979 22:13 </t>
  </si>
  <si>
    <t> 0.0013 </t>
  </si>
  <si>
    <t> A.D'Orsi </t>
  </si>
  <si>
    <t>IBVS 1875 </t>
  </si>
  <si>
    <t>2444025.4584 </t>
  </si>
  <si>
    <t> 31.05.1979 23:00 </t>
  </si>
  <si>
    <t> 0.0010 </t>
  </si>
  <si>
    <t>2444046.431 </t>
  </si>
  <si>
    <t> 21.06.1979 22:20 </t>
  </si>
  <si>
    <t> BBS 44 </t>
  </si>
  <si>
    <t>2444793.415 </t>
  </si>
  <si>
    <t> 07.07.1981 21:57 </t>
  </si>
  <si>
    <t> -0.010 </t>
  </si>
  <si>
    <t> BBS 56 </t>
  </si>
  <si>
    <t>2445103.5372 </t>
  </si>
  <si>
    <t> 14.05.1982 00:53 </t>
  </si>
  <si>
    <t> 0.0066 </t>
  </si>
  <si>
    <t> BBS 60 </t>
  </si>
  <si>
    <t>2445115.374 </t>
  </si>
  <si>
    <t> 25.05.1982 20:58 </t>
  </si>
  <si>
    <t>2445165.554 </t>
  </si>
  <si>
    <t> 15.07.1982 01:17 </t>
  </si>
  <si>
    <t> 0.002 </t>
  </si>
  <si>
    <t> BBS 61 </t>
  </si>
  <si>
    <t>2445539.535 </t>
  </si>
  <si>
    <t> 24.07.1983 00:50 </t>
  </si>
  <si>
    <t> 0.032 </t>
  </si>
  <si>
    <t> W.Braune </t>
  </si>
  <si>
    <t>BAVM 38 </t>
  </si>
  <si>
    <t>2445819.511 </t>
  </si>
  <si>
    <t> 29.04.1984 00:15 </t>
  </si>
  <si>
    <t> 0.001 </t>
  </si>
  <si>
    <t> B.-C.Kämper </t>
  </si>
  <si>
    <t>BAVM 39 </t>
  </si>
  <si>
    <t>2445882.4498 </t>
  </si>
  <si>
    <t> 30.06.1984 22:47 </t>
  </si>
  <si>
    <t> 0.0068 </t>
  </si>
  <si>
    <t> BBS 72 </t>
  </si>
  <si>
    <t>2446210.802 </t>
  </si>
  <si>
    <t> 25.05.1985 07:14 </t>
  </si>
  <si>
    <t> 0.012 </t>
  </si>
  <si>
    <t> P.Atwood </t>
  </si>
  <si>
    <t>2446263.705 </t>
  </si>
  <si>
    <t> 17.07.1985 04:55 </t>
  </si>
  <si>
    <t> D.Williams </t>
  </si>
  <si>
    <t>2446273.757 </t>
  </si>
  <si>
    <t> 27.07.1985 06:10 </t>
  </si>
  <si>
    <t> 0.034 </t>
  </si>
  <si>
    <t>2446274.647 </t>
  </si>
  <si>
    <t> 28.07.1985 03:31 </t>
  </si>
  <si>
    <t>2446650.403 </t>
  </si>
  <si>
    <t> 07.08.1986 21:40 </t>
  </si>
  <si>
    <t> -0.008 </t>
  </si>
  <si>
    <t> V.Svoboda </t>
  </si>
  <si>
    <t> BRNO 28 </t>
  </si>
  <si>
    <t>2446650.412 </t>
  </si>
  <si>
    <t> 07.08.1986 21:53 </t>
  </si>
  <si>
    <t> P.Hajek </t>
  </si>
  <si>
    <t>2446650.414 </t>
  </si>
  <si>
    <t> 07.08.1986 21:56 </t>
  </si>
  <si>
    <t> V.Wagner </t>
  </si>
  <si>
    <t>2446650.423 </t>
  </si>
  <si>
    <t> 07.08.1986 22:09 </t>
  </si>
  <si>
    <t> M.Berka </t>
  </si>
  <si>
    <t>2446650.424 </t>
  </si>
  <si>
    <t> 07.08.1986 22:10 </t>
  </si>
  <si>
    <t> 0.013 </t>
  </si>
  <si>
    <t> D.Hanzl </t>
  </si>
  <si>
    <t>2446970.561 </t>
  </si>
  <si>
    <t> 24.06.1987 01:27 </t>
  </si>
  <si>
    <t> J.Isles </t>
  </si>
  <si>
    <t> VSSC 70.20 </t>
  </si>
  <si>
    <t>2447003.410 </t>
  </si>
  <si>
    <t> 26.07.1987 21:50 </t>
  </si>
  <si>
    <t> 0.026 </t>
  </si>
  <si>
    <t>2447056.279 </t>
  </si>
  <si>
    <t> 17.09.1987 18:41 </t>
  </si>
  <si>
    <t> G.Mavrofridis </t>
  </si>
  <si>
    <t> BBS 86 </t>
  </si>
  <si>
    <t>2447324.444 </t>
  </si>
  <si>
    <t> 11.06.1988 22:39 </t>
  </si>
  <si>
    <t> 0.010 </t>
  </si>
  <si>
    <t> BBS 88 </t>
  </si>
  <si>
    <t>2447339.044 </t>
  </si>
  <si>
    <t> 26.06.1988 13:03 </t>
  </si>
  <si>
    <t> 0.016 </t>
  </si>
  <si>
    <t> A.Dedoch </t>
  </si>
  <si>
    <t> BRNO 30 </t>
  </si>
  <si>
    <t>2447365.485 </t>
  </si>
  <si>
    <t> 22.07.1988 23:38 </t>
  </si>
  <si>
    <t> A.Paschke </t>
  </si>
  <si>
    <t> BBS 89 </t>
  </si>
  <si>
    <t>2447366.405 </t>
  </si>
  <si>
    <t> 23.07.1988 21:43 </t>
  </si>
  <si>
    <t> 0.015 </t>
  </si>
  <si>
    <t>2447387.384 </t>
  </si>
  <si>
    <t> 13.08.1988 21:12 </t>
  </si>
  <si>
    <t>2447387.390 </t>
  </si>
  <si>
    <t> 13.08.1988 21:21 </t>
  </si>
  <si>
    <t> J.Fabregat </t>
  </si>
  <si>
    <t> BBS 90 </t>
  </si>
  <si>
    <t>2447397.416 </t>
  </si>
  <si>
    <t> 23.08.1988 21:59 </t>
  </si>
  <si>
    <t>2448444.4762 </t>
  </si>
  <si>
    <t> 06.07.1991 23:25 </t>
  </si>
  <si>
    <t> 0.0132 </t>
  </si>
  <si>
    <t>G</t>
  </si>
  <si>
    <t> Hanzl &amp; Hudecek </t>
  </si>
  <si>
    <t>IBVS 4097 </t>
  </si>
  <si>
    <t>2448444.481 </t>
  </si>
  <si>
    <t> 06.07.1991 23:32 </t>
  </si>
  <si>
    <t> 0.018 </t>
  </si>
  <si>
    <t> T.Cervinka </t>
  </si>
  <si>
    <t> BRNO 31 </t>
  </si>
  <si>
    <t>2448444.4816 </t>
  </si>
  <si>
    <t> 06.07.1991 23:33 </t>
  </si>
  <si>
    <t> 0.0186 </t>
  </si>
  <si>
    <t>B</t>
  </si>
  <si>
    <t>2448444.487 </t>
  </si>
  <si>
    <t> 06.07.1991 23:41 </t>
  </si>
  <si>
    <t> 0.024 </t>
  </si>
  <si>
    <t> Ma.Kolarik </t>
  </si>
  <si>
    <t>2448445.402 </t>
  </si>
  <si>
    <t> 07.07.1991 21:38 </t>
  </si>
  <si>
    <t> 0.027 </t>
  </si>
  <si>
    <t> P.Dolinsky </t>
  </si>
  <si>
    <t>2448445.405 </t>
  </si>
  <si>
    <t> 07.07.1991 21:43 </t>
  </si>
  <si>
    <t> 0.030 </t>
  </si>
  <si>
    <t> J.Silhan </t>
  </si>
  <si>
    <t>2448446.310 </t>
  </si>
  <si>
    <t> 08.07.1991 19:26 </t>
  </si>
  <si>
    <t> 0.023 </t>
  </si>
  <si>
    <t> K.Petrik </t>
  </si>
  <si>
    <t> M.Vrastak </t>
  </si>
  <si>
    <t>2448476.399 </t>
  </si>
  <si>
    <t> 07.08.1991 21:34 </t>
  </si>
  <si>
    <t>2448476.4069 </t>
  </si>
  <si>
    <t> 07.08.1991 21:45 </t>
  </si>
  <si>
    <t> 0.0213 </t>
  </si>
  <si>
    <t> E.Blättler </t>
  </si>
  <si>
    <t> BBS 98 </t>
  </si>
  <si>
    <t>2448835.754 </t>
  </si>
  <si>
    <t> 01.08.1992 06:05 </t>
  </si>
  <si>
    <t> 0.011 </t>
  </si>
  <si>
    <t>2448839.4120 </t>
  </si>
  <si>
    <t> 04.08.1992 21:53 </t>
  </si>
  <si>
    <t> 0.0203 </t>
  </si>
  <si>
    <t>2448839.4124 </t>
  </si>
  <si>
    <t> 0.0207 </t>
  </si>
  <si>
    <t>2449108.472 </t>
  </si>
  <si>
    <t> 30.04.1993 23:19 </t>
  </si>
  <si>
    <t>2449199.689 </t>
  </si>
  <si>
    <t> 31.07.1993 04:32 </t>
  </si>
  <si>
    <t> 0.028 </t>
  </si>
  <si>
    <t>2449549.469 </t>
  </si>
  <si>
    <t> 15.07.1994 23:15 </t>
  </si>
  <si>
    <t> BBS 107 </t>
  </si>
  <si>
    <t>2449928.4268 </t>
  </si>
  <si>
    <t> 29.07.1995 22:14 </t>
  </si>
  <si>
    <t> 0.0170 </t>
  </si>
  <si>
    <t> M.Rottenborn </t>
  </si>
  <si>
    <t> BRNO 32 </t>
  </si>
  <si>
    <t>2449928.4372 </t>
  </si>
  <si>
    <t> 29.07.1995 22:29 </t>
  </si>
  <si>
    <t> 0.0274 </t>
  </si>
  <si>
    <t> P.Sobotka </t>
  </si>
  <si>
    <t>2449928.4407 </t>
  </si>
  <si>
    <t> 29.07.1995 22:34 </t>
  </si>
  <si>
    <t> 0.0309 </t>
  </si>
  <si>
    <t>2449928.4414 </t>
  </si>
  <si>
    <t> 29.07.1995 22:35 </t>
  </si>
  <si>
    <t> 0.0316 </t>
  </si>
  <si>
    <t> P.Lutcha </t>
  </si>
  <si>
    <t>2449928.4434 </t>
  </si>
  <si>
    <t> 29.07.1995 22:38 </t>
  </si>
  <si>
    <t> 0.0336 </t>
  </si>
  <si>
    <t> L.Brat </t>
  </si>
  <si>
    <t>2450249.4870 </t>
  </si>
  <si>
    <t> 14.06.1996 23:41 </t>
  </si>
  <si>
    <t> 0.0267 </t>
  </si>
  <si>
    <t>o</t>
  </si>
  <si>
    <t> W.Kleikamp </t>
  </si>
  <si>
    <t>BAVM 99 </t>
  </si>
  <si>
    <t>2450600.641 </t>
  </si>
  <si>
    <t> 01.06.1997 03:23 </t>
  </si>
  <si>
    <t>C </t>
  </si>
  <si>
    <t>ns</t>
  </si>
  <si>
    <t> S.Cook </t>
  </si>
  <si>
    <t>2450602.4611 </t>
  </si>
  <si>
    <t> 02.06.1997 23:03 </t>
  </si>
  <si>
    <t> 0.0276 </t>
  </si>
  <si>
    <t>BAVM 111 </t>
  </si>
  <si>
    <t>2451712.4561 </t>
  </si>
  <si>
    <t> 16.06.2000 22:56 </t>
  </si>
  <si>
    <t>-I</t>
  </si>
  <si>
    <t>BAVM 152 </t>
  </si>
  <si>
    <t>2452033.50400 </t>
  </si>
  <si>
    <t> 04.05.2001 00:05 </t>
  </si>
  <si>
    <t>13198</t>
  </si>
  <si>
    <t> 0.02408 </t>
  </si>
  <si>
    <t> P.Hájek </t>
  </si>
  <si>
    <t>OEJV 0074 </t>
  </si>
  <si>
    <t>2452083.6764 </t>
  </si>
  <si>
    <t> 23.06.2001 04:14 </t>
  </si>
  <si>
    <t>13253</t>
  </si>
  <si>
    <t> 0.0323 </t>
  </si>
  <si>
    <t> C.Hesseltine </t>
  </si>
  <si>
    <t>2452106.471 </t>
  </si>
  <si>
    <t> 15.07.2001 23:18 </t>
  </si>
  <si>
    <t>13278</t>
  </si>
  <si>
    <t> 0.025 </t>
  </si>
  <si>
    <t>2452149.3434 </t>
  </si>
  <si>
    <t> 27.08.2001 20:14 </t>
  </si>
  <si>
    <t>13325</t>
  </si>
  <si>
    <t> 0.0299 </t>
  </si>
  <si>
    <t> Baldinelli&amp;Maitan </t>
  </si>
  <si>
    <t>IBVS 5220 </t>
  </si>
  <si>
    <t>2452337.2277 </t>
  </si>
  <si>
    <t> 03.03.2002 17:27 </t>
  </si>
  <si>
    <t>13531</t>
  </si>
  <si>
    <t> Nakajima </t>
  </si>
  <si>
    <t>VSB 40 </t>
  </si>
  <si>
    <t>2452735.8036 </t>
  </si>
  <si>
    <t> 06.04.2003 07:17 </t>
  </si>
  <si>
    <t>13968</t>
  </si>
  <si>
    <t> 0.0256 </t>
  </si>
  <si>
    <t>2452755.8687 </t>
  </si>
  <si>
    <t> 26.04.2003 08:50 </t>
  </si>
  <si>
    <t>13990</t>
  </si>
  <si>
    <t> 0.0250 </t>
  </si>
  <si>
    <t> R.Nelson </t>
  </si>
  <si>
    <t>IBVS 5493 </t>
  </si>
  <si>
    <t>2452830.675 </t>
  </si>
  <si>
    <t> 10.07.2003 04:12 </t>
  </si>
  <si>
    <t>14072</t>
  </si>
  <si>
    <t> 0.041 </t>
  </si>
  <si>
    <t> C.Stephan </t>
  </si>
  <si>
    <t>2453077.8328 </t>
  </si>
  <si>
    <t> 13.03.2004 07:59 </t>
  </si>
  <si>
    <t>14343</t>
  </si>
  <si>
    <t> 0.0265 </t>
  </si>
  <si>
    <t>2453164.4837 </t>
  </si>
  <si>
    <t> 07.06.2004 23:36 </t>
  </si>
  <si>
    <t>14438</t>
  </si>
  <si>
    <t> 0.0302 </t>
  </si>
  <si>
    <t> v.Poschinger </t>
  </si>
  <si>
    <t>BAVM 173 </t>
  </si>
  <si>
    <t>2453196.4054 </t>
  </si>
  <si>
    <t> 09.07.2004 21:43 </t>
  </si>
  <si>
    <t>14473</t>
  </si>
  <si>
    <t> 0.0293 </t>
  </si>
  <si>
    <t> Selam et al. </t>
  </si>
  <si>
    <t> AN 328, No.2,154ff </t>
  </si>
  <si>
    <t>2453461.8209 </t>
  </si>
  <si>
    <t> 01.04.2005 07:42 </t>
  </si>
  <si>
    <t>14764</t>
  </si>
  <si>
    <t> 0.0308 </t>
  </si>
  <si>
    <t> J.Bialozynski </t>
  </si>
  <si>
    <t> AOEB 12 </t>
  </si>
  <si>
    <t>2453463.639 </t>
  </si>
  <si>
    <t> 03.04.2005 03:20 </t>
  </si>
  <si>
    <t>14766</t>
  </si>
  <si>
    <t>2453549.3792 </t>
  </si>
  <si>
    <t> 27.06.2005 21:06 </t>
  </si>
  <si>
    <t>14860</t>
  </si>
  <si>
    <t>2453559.4128 </t>
  </si>
  <si>
    <t> 07.07.2005 21:54 </t>
  </si>
  <si>
    <t>14871</t>
  </si>
  <si>
    <t> 0.0306 </t>
  </si>
  <si>
    <t>2453566.705 </t>
  </si>
  <si>
    <t> 15.07.2005 04:55 </t>
  </si>
  <si>
    <t>14879</t>
  </si>
  <si>
    <t>2453571.734 </t>
  </si>
  <si>
    <t> 20.07.2005 05:36 </t>
  </si>
  <si>
    <t>14884.5</t>
  </si>
  <si>
    <t> 0.039 </t>
  </si>
  <si>
    <t>2453580.39212 </t>
  </si>
  <si>
    <t> 28.07.2005 21:24 </t>
  </si>
  <si>
    <t>14894</t>
  </si>
  <si>
    <t> 0.03222 </t>
  </si>
  <si>
    <t> R.Ehrenberger </t>
  </si>
  <si>
    <t>2453912.3873 </t>
  </si>
  <si>
    <t> 25.06.2006 21:17 </t>
  </si>
  <si>
    <t>15258</t>
  </si>
  <si>
    <t> 0.0319 </t>
  </si>
  <si>
    <t> H.V.Senavci et al. </t>
  </si>
  <si>
    <t>IBVS 5754 </t>
  </si>
  <si>
    <t>2454177.8034 </t>
  </si>
  <si>
    <t> 18.03.2007 07:16 </t>
  </si>
  <si>
    <t>15549</t>
  </si>
  <si>
    <t> 0.0341 </t>
  </si>
  <si>
    <t>2454239.8251 </t>
  </si>
  <si>
    <t> 19.05.2007 07:48 </t>
  </si>
  <si>
    <t>15617</t>
  </si>
  <si>
    <t> 0.0346 </t>
  </si>
  <si>
    <t>2454580.4861 </t>
  </si>
  <si>
    <t> 23.04.2008 23:39 </t>
  </si>
  <si>
    <t>15990.5</t>
  </si>
  <si>
    <t> 0.0355 </t>
  </si>
  <si>
    <t>R</t>
  </si>
  <si>
    <t> L.Brát </t>
  </si>
  <si>
    <t>OEJV 0094 </t>
  </si>
  <si>
    <t>2454592.7991 </t>
  </si>
  <si>
    <t> 06.05.2008 07:10 </t>
  </si>
  <si>
    <t>16004</t>
  </si>
  <si>
    <t> 0.0354 </t>
  </si>
  <si>
    <t>JAAVSO 36(2);186 </t>
  </si>
  <si>
    <t>2454638.4031 </t>
  </si>
  <si>
    <t> 20.06.2008 21:40 </t>
  </si>
  <si>
    <t>16054</t>
  </si>
  <si>
    <t> 0.0357 </t>
  </si>
  <si>
    <t> F.Walter </t>
  </si>
  <si>
    <t>BAVM 201 </t>
  </si>
  <si>
    <t>2454708.6334 </t>
  </si>
  <si>
    <t> 30.08.2008 03:12 </t>
  </si>
  <si>
    <t>16131</t>
  </si>
  <si>
    <t> 0.0362 </t>
  </si>
  <si>
    <t>2454913.8512 </t>
  </si>
  <si>
    <t> 23.03.2009 08:25 </t>
  </si>
  <si>
    <t>16356</t>
  </si>
  <si>
    <t> 0.0370 </t>
  </si>
  <si>
    <t> K.Menzies </t>
  </si>
  <si>
    <t> JAAVSO 38;85 </t>
  </si>
  <si>
    <t>2454943.4897 </t>
  </si>
  <si>
    <t> 21.04.2009 23:45 </t>
  </si>
  <si>
    <t>16388.5</t>
  </si>
  <si>
    <t> 0.0330 </t>
  </si>
  <si>
    <t>-U;-I</t>
  </si>
  <si>
    <t> M.Rätz &amp; K.Rätz </t>
  </si>
  <si>
    <t>BAVM 214 </t>
  </si>
  <si>
    <t>2454987.7285 </t>
  </si>
  <si>
    <t> 05.06.2009 05:29 </t>
  </si>
  <si>
    <t>16437</t>
  </si>
  <si>
    <t>2455011.4431 </t>
  </si>
  <si>
    <t> 28.06.2009 22:38 </t>
  </si>
  <si>
    <t>16463</t>
  </si>
  <si>
    <t> 0.0368 </t>
  </si>
  <si>
    <t> J.Schirmer </t>
  </si>
  <si>
    <t>BAVM 209 </t>
  </si>
  <si>
    <t>2455329.7586 </t>
  </si>
  <si>
    <t> 13.05.2010 06:12 </t>
  </si>
  <si>
    <t>16812</t>
  </si>
  <si>
    <t> 0.0380 </t>
  </si>
  <si>
    <t> JAAVSO 39;94 </t>
  </si>
  <si>
    <t>2455712.8331 </t>
  </si>
  <si>
    <t> 31.05.2011 07:59 </t>
  </si>
  <si>
    <t>17232</t>
  </si>
  <si>
    <t> 0.0408 </t>
  </si>
  <si>
    <t>IBVS 5992 </t>
  </si>
  <si>
    <t>2455745.6655 </t>
  </si>
  <si>
    <t> 03.07.2011 03:58 </t>
  </si>
  <si>
    <t>17268</t>
  </si>
  <si>
    <t> 0.0385 </t>
  </si>
  <si>
    <t> JAAVSO 40;975 </t>
  </si>
  <si>
    <t>2456054.8566 </t>
  </si>
  <si>
    <t> 07.05.2012 08:33 </t>
  </si>
  <si>
    <t>17607</t>
  </si>
  <si>
    <t> 0.0360 </t>
  </si>
  <si>
    <t>IBVS 6029 </t>
  </si>
  <si>
    <t>2456079.4869 </t>
  </si>
  <si>
    <t> 31.05.2012 23:41 </t>
  </si>
  <si>
    <t>17634</t>
  </si>
  <si>
    <t> 0.0402 </t>
  </si>
  <si>
    <t>BV</t>
  </si>
  <si>
    <t> A.Liakos et al. </t>
  </si>
  <si>
    <t>IBVS 6095 </t>
  </si>
  <si>
    <t>2456084.5003 </t>
  </si>
  <si>
    <t> 06.06.2012 00:00 </t>
  </si>
  <si>
    <t>17639.5</t>
  </si>
  <si>
    <t> 0.0372 </t>
  </si>
  <si>
    <t>2456492.6565 </t>
  </si>
  <si>
    <t> 19.07.2013 03:45 </t>
  </si>
  <si>
    <t>18087</t>
  </si>
  <si>
    <t> 0.0397 </t>
  </si>
  <si>
    <t> JAAVSO 41;328 </t>
  </si>
  <si>
    <t>Luizet M</t>
  </si>
  <si>
    <t>,,D,Lich,AN 183.223,</t>
  </si>
  <si>
    <t>Kordylewski K</t>
  </si>
  <si>
    <t>,,D,Lich,CRAC 26,</t>
  </si>
  <si>
    <t>McLaughlin D</t>
  </si>
  <si>
    <t>,,D,Lich,AJ 38.45,</t>
  </si>
  <si>
    <t>,,D,Lich,AJ 39.85,</t>
  </si>
  <si>
    <t>,,D,Lich,AJ 38.175,</t>
  </si>
  <si>
    <t>,,D,Lich,SAC 8.72,</t>
  </si>
  <si>
    <t>,,D,Lich,AJ 40.15,</t>
  </si>
  <si>
    <t>Lause F</t>
  </si>
  <si>
    <t>,,D,Lich,AN 254.373,</t>
  </si>
  <si>
    <t>Piatkowska R</t>
  </si>
  <si>
    <t>,,D,Lich,BTOR 10.13,</t>
  </si>
  <si>
    <t>,,D,Lich,AN 266.19,</t>
  </si>
  <si>
    <t>N,0266,P,11,4,AN 266.19,</t>
  </si>
  <si>
    <t>Baldwin R B</t>
  </si>
  <si>
    <t>,,D,Lich,AJ 48.1,</t>
  </si>
  <si>
    <t>Gaposchkin S</t>
  </si>
  <si>
    <t>,,D,Lich,HA 113.74,</t>
  </si>
  <si>
    <t>Zessewitsch V P</t>
  </si>
  <si>
    <t>,,D,Lich,AC 48.8,</t>
  </si>
  <si>
    <t>Kaho S</t>
  </si>
  <si>
    <t>,,D,Lich,BTOK 49.385,</t>
  </si>
  <si>
    <t>pe</t>
  </si>
  <si>
    <t>van Genderen A</t>
  </si>
  <si>
    <t>,,D,Lich,BAN 16.151,</t>
  </si>
  <si>
    <t>Hogg A R</t>
  </si>
  <si>
    <t>,,D,Lich,AJ 60.101,</t>
  </si>
  <si>
    <t>Huth H</t>
  </si>
  <si>
    <t>,,D,Lich,MVS 2.123,</t>
  </si>
  <si>
    <t>Kwee</t>
  </si>
  <si>
    <t>,,D,Lich,AAP 126.94,</t>
  </si>
  <si>
    <t>Landolt A U</t>
  </si>
  <si>
    <t>,,0,GCVS,AJ 73.706,</t>
  </si>
  <si>
    <t>,,D,Lich,AJ 73.706,</t>
  </si>
  <si>
    <t>Diethelm Roger</t>
  </si>
  <si>
    <t>B,..18,B,..18,Ori 113,</t>
  </si>
  <si>
    <t>B,..24,B,..24,Ori 119,</t>
  </si>
  <si>
    <t>B,..25,B,..25,Ori 120,</t>
  </si>
  <si>
    <t>Peter H</t>
  </si>
  <si>
    <t>B,..31,B,..31,Ori 126,</t>
  </si>
  <si>
    <t>Ibanoglu C</t>
  </si>
  <si>
    <t>I,0647,I,0647,,48 cm</t>
  </si>
  <si>
    <t>B,..33,B,..33,Ori 128,</t>
  </si>
  <si>
    <t>B,0003,B,0003,,</t>
  </si>
  <si>
    <t>B,0004,B,0004,,</t>
  </si>
  <si>
    <t>Locher Kurt</t>
  </si>
  <si>
    <t>B,0005,B,0005,,</t>
  </si>
  <si>
    <t>Demircan O</t>
  </si>
  <si>
    <t>I,1053,I,1053,,</t>
  </si>
  <si>
    <t>B,0016,B,0016,,</t>
  </si>
  <si>
    <t>B,0017,B,0017,,</t>
  </si>
  <si>
    <t>B,0022,B,0022,,</t>
  </si>
  <si>
    <t>B,0024,B,0024,,</t>
  </si>
  <si>
    <t>B,0028,B,0028,,</t>
  </si>
  <si>
    <t>B,0037,B,0037,,</t>
  </si>
  <si>
    <t>Germann R</t>
  </si>
  <si>
    <t>B,0038,B,0038,,</t>
  </si>
  <si>
    <t>B,0039,B,0039,,</t>
  </si>
  <si>
    <t>U</t>
  </si>
  <si>
    <t>D'Orsi</t>
  </si>
  <si>
    <t>I,1875,,,,</t>
  </si>
  <si>
    <t>B,0044,B,0044,,</t>
  </si>
  <si>
    <t>B,0056,B,0056,,</t>
  </si>
  <si>
    <t>B,0060,B,0060,,</t>
  </si>
  <si>
    <t>B,0061,B,0061,,</t>
  </si>
  <si>
    <t>Braune Werner</t>
  </si>
  <si>
    <t>D,0038,D,0038,,</t>
  </si>
  <si>
    <t>Kaemper B C</t>
  </si>
  <si>
    <t>D,0039,D,0039,,</t>
  </si>
  <si>
    <t>B,0072,B,0072,,</t>
  </si>
  <si>
    <t>Isles J E</t>
  </si>
  <si>
    <t>R,0013,R,0013,VSSC 70.18,</t>
  </si>
  <si>
    <t>Mavrofridis G</t>
  </si>
  <si>
    <t>B,0086,B,0086,,</t>
  </si>
  <si>
    <t>B,0088,B,0088,,</t>
  </si>
  <si>
    <t>Paschke Anton</t>
  </si>
  <si>
    <t>B,0089,B,0089,,</t>
  </si>
  <si>
    <t>Fabregat J</t>
  </si>
  <si>
    <t>B,0090,B,0090,,</t>
  </si>
  <si>
    <t>Hanzl Dalibor</t>
  </si>
  <si>
    <t>I,4097,I,4097,,Nasmyth 40 c</t>
  </si>
  <si>
    <t>Blaettler Ernst</t>
  </si>
  <si>
    <t>B,0098,B,0098,,</t>
  </si>
  <si>
    <t>Hipparcos</t>
  </si>
  <si>
    <t>0,Hipp,0,Hipp,,</t>
  </si>
  <si>
    <t>s</t>
  </si>
  <si>
    <t>B,0107,B,0107,,</t>
  </si>
  <si>
    <t>ccd</t>
  </si>
  <si>
    <t>Kleikamp Wilhelm</t>
  </si>
  <si>
    <t>D,0099,I,4472,,</t>
  </si>
  <si>
    <t>D,0111,I,4606,,ST-6</t>
  </si>
  <si>
    <t>0,home,,,,Rotse</t>
  </si>
  <si>
    <t>D,0152,I,5296,,ST-6</t>
  </si>
  <si>
    <t>Baldinelli Luigi</t>
  </si>
  <si>
    <t>I,5220,I,5220,,</t>
  </si>
  <si>
    <t>Nakajima Kazuhir</t>
  </si>
  <si>
    <t>W,0549,J,0040,,</t>
  </si>
  <si>
    <t>Nelson Robert</t>
  </si>
  <si>
    <t>I,5493,,,,</t>
  </si>
  <si>
    <t>Stephan Chris</t>
  </si>
  <si>
    <t>W,1027,,,,</t>
  </si>
  <si>
    <t>Poschinger Konst</t>
  </si>
  <si>
    <t>D,0173,I,5657,,</t>
  </si>
  <si>
    <t>Bialozynski J</t>
  </si>
  <si>
    <t>A,0012,,,,</t>
  </si>
  <si>
    <t>Cook S</t>
  </si>
  <si>
    <t>Terzioglu</t>
  </si>
  <si>
    <t>I,5754,,,,</t>
  </si>
  <si>
    <t>Samolyk G</t>
  </si>
  <si>
    <t>A,0086,,,,</t>
  </si>
  <si>
    <t>VRI</t>
  </si>
  <si>
    <t>I,5875,,,,ST-7XME</t>
  </si>
  <si>
    <t>Walter Frank</t>
  </si>
  <si>
    <t>D,0201,I,5874,,416XT</t>
  </si>
  <si>
    <t>Menzies K</t>
  </si>
  <si>
    <t>A,0109,,,,</t>
  </si>
  <si>
    <t>Raetz M</t>
  </si>
  <si>
    <t>D,0214,I,5959,,ST-6</t>
  </si>
  <si>
    <t>Schirmer J</t>
  </si>
  <si>
    <t>D,0209,I,5918,,AlphaMaxi</t>
  </si>
  <si>
    <t>A,0130,,,,</t>
  </si>
  <si>
    <t>I,5992,,,,</t>
  </si>
  <si>
    <t>I,6029,,,,Astrokolchoz</t>
  </si>
  <si>
    <t>BVRI</t>
  </si>
  <si>
    <t>Liakos A</t>
  </si>
  <si>
    <t>I,6095,,,,T1+C1</t>
  </si>
  <si>
    <t>A,0042,,,JAAVSO 42,</t>
  </si>
  <si>
    <t>Svoboda V</t>
  </si>
  <si>
    <t>C,0028,C,0028,,</t>
  </si>
  <si>
    <t>Hajek P</t>
  </si>
  <si>
    <t>Wagner V</t>
  </si>
  <si>
    <t>Berka M</t>
  </si>
  <si>
    <t>Dedoch A</t>
  </si>
  <si>
    <t>C,0030,C,0030,,</t>
  </si>
  <si>
    <t>Cervinka T</t>
  </si>
  <si>
    <t>C,0031,C,0031,,</t>
  </si>
  <si>
    <t>Kolarik Ma</t>
  </si>
  <si>
    <t>Dolinsky P</t>
  </si>
  <si>
    <t>Silhan Jindrich</t>
  </si>
  <si>
    <t>Petrik K</t>
  </si>
  <si>
    <t>Vrastak M</t>
  </si>
  <si>
    <t>Rottenborn M</t>
  </si>
  <si>
    <t>C,0032,,,,SM</t>
  </si>
  <si>
    <t>Sobotka P</t>
  </si>
  <si>
    <t>C,0032,,,,SB</t>
  </si>
  <si>
    <t>Tichy T</t>
  </si>
  <si>
    <t>C,0032,C,0X32,,</t>
  </si>
  <si>
    <t>Lutcha P</t>
  </si>
  <si>
    <t>Brat Lubos</t>
  </si>
  <si>
    <t>ccdV</t>
  </si>
  <si>
    <t>C,0034,E,0074,,RL300</t>
  </si>
  <si>
    <t>Lucha P</t>
  </si>
  <si>
    <t>C,0034,E,0074,,SB</t>
  </si>
  <si>
    <t>ccdC</t>
  </si>
  <si>
    <t>Ehrenberger R</t>
  </si>
  <si>
    <t>C,0034,E,0074,,RL100</t>
  </si>
  <si>
    <t>C,0035,E,0094,,RL200, f/10+</t>
  </si>
  <si>
    <t>s5</t>
  </si>
  <si>
    <t>s6</t>
  </si>
  <si>
    <t>s7</t>
  </si>
  <si>
    <t>BAD?</t>
  </si>
  <si>
    <t>Linear Ephemeris =</t>
  </si>
  <si>
    <t>Quad. Ephemeris =</t>
  </si>
  <si>
    <t>wt</t>
  </si>
  <si>
    <r>
      <t>wt.diff</t>
    </r>
    <r>
      <rPr>
        <vertAlign val="superscript"/>
        <sz val="10"/>
        <rFont val="Arial"/>
        <family val="2"/>
      </rPr>
      <t>2</t>
    </r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</si>
  <si>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</si>
  <si>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</si>
  <si>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</si>
  <si>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</si>
  <si>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ZA</t>
  </si>
  <si>
    <t>X</t>
  </si>
  <si>
    <t>Q.Fit</t>
  </si>
  <si>
    <t xml:space="preserve">ZB = </t>
  </si>
  <si>
    <t>X1.X4-X2.X3</t>
  </si>
  <si>
    <t>ZB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</si>
  <si>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</si>
  <si>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</si>
  <si>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</si>
  <si>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</si>
  <si>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</si>
  <si>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</si>
  <si>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</si>
  <si>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</si>
  <si>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ZC</t>
  </si>
  <si>
    <t>By:</t>
  </si>
  <si>
    <t>Bob Nelson</t>
  </si>
  <si>
    <t xml:space="preserve">A = </t>
  </si>
  <si>
    <t xml:space="preserve">ZD = </t>
  </si>
  <si>
    <t>N.X4-X2.X2</t>
  </si>
  <si>
    <t>ZD</t>
  </si>
  <si>
    <t>Date:</t>
  </si>
  <si>
    <t xml:space="preserve">B = </t>
  </si>
  <si>
    <t xml:space="preserve">ZE = </t>
  </si>
  <si>
    <t>N.X3-X1.X2</t>
  </si>
  <si>
    <t>ZE</t>
  </si>
  <si>
    <t xml:space="preserve">C = </t>
  </si>
  <si>
    <t xml:space="preserve">ZF = </t>
  </si>
  <si>
    <t>N.X2-X1.X1</t>
  </si>
  <si>
    <t>ZF</t>
  </si>
  <si>
    <t xml:space="preserve">δy = </t>
  </si>
  <si>
    <t>MM =</t>
  </si>
  <si>
    <t>many terms</t>
  </si>
  <si>
    <t>Start Row</t>
  </si>
  <si>
    <t xml:space="preserve">Correlation = </t>
  </si>
  <si>
    <t>End Row</t>
  </si>
  <si>
    <t>dP/dt</t>
  </si>
  <si>
    <t>days/year</t>
  </si>
  <si>
    <t xml:space="preserve">N = </t>
  </si>
  <si>
    <t>SCALE FACTORS</t>
  </si>
  <si>
    <t>DUMP DATA HERE</t>
  </si>
  <si>
    <t>X1</t>
  </si>
  <si>
    <t>Y1</t>
  </si>
  <si>
    <t>X2</t>
  </si>
  <si>
    <t>X3</t>
  </si>
  <si>
    <t>X4</t>
  </si>
  <si>
    <t>W1</t>
  </si>
  <si>
    <t>W2</t>
  </si>
  <si>
    <t>Y</t>
  </si>
  <si>
    <t>w</t>
  </si>
  <si>
    <t>w*X</t>
  </si>
  <si>
    <t>w*Y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</si>
  <si>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</si>
  <si>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</si>
  <si>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</si>
  <si>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t>w*YX</t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</si>
  <si>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</si>
  <si>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</si>
  <si>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</si>
  <si>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</si>
  <si>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</si>
  <si>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</si>
  <si>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A</t>
  </si>
  <si>
    <t>D</t>
  </si>
  <si>
    <t>H</t>
  </si>
  <si>
    <t>J</t>
  </si>
  <si>
    <t>K</t>
  </si>
  <si>
    <t>L</t>
  </si>
  <si>
    <t>M</t>
  </si>
  <si>
    <t>N</t>
  </si>
  <si>
    <t>O</t>
  </si>
  <si>
    <t>Q</t>
  </si>
  <si>
    <t>T</t>
  </si>
  <si>
    <t>W</t>
  </si>
  <si>
    <t>Z</t>
  </si>
  <si>
    <t>dP/dt =</t>
  </si>
  <si>
    <t>Kreiner et al (2008)</t>
  </si>
  <si>
    <t xml:space="preserve">c2 = </t>
  </si>
  <si>
    <r>
      <t>diff</t>
    </r>
    <r>
      <rPr>
        <vertAlign val="superscript"/>
        <sz val="10"/>
        <rFont val="Arial"/>
        <family val="2"/>
      </rPr>
      <t>2</t>
    </r>
  </si>
  <si>
    <t>Sigma</t>
  </si>
  <si>
    <t>Count</t>
  </si>
  <si>
    <t>rms dev'n</t>
  </si>
  <si>
    <t>IBVS 6149</t>
  </si>
  <si>
    <t>OEJV 0172</t>
  </si>
  <si>
    <t>IBVS 6157</t>
  </si>
  <si>
    <t>OEJV 0179</t>
  </si>
  <si>
    <t>JAVSO..43..238</t>
  </si>
  <si>
    <t>JAVSO..44..164</t>
  </si>
  <si>
    <t>JAVSO..45..121</t>
  </si>
  <si>
    <t>JAVSO..45..215</t>
  </si>
  <si>
    <t>JAVSO 49, 108</t>
  </si>
  <si>
    <t>JAVSO 49, 256</t>
  </si>
  <si>
    <t>JAVSO, 48, 87</t>
  </si>
  <si>
    <t>JAVSO, 48, 256</t>
  </si>
  <si>
    <t>JBAV, 55</t>
  </si>
  <si>
    <t>JBAV, 60</t>
  </si>
  <si>
    <t>JAAVSO, 50, 255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</si>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</sst>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.0000"/>
    <numFmt numFmtId="166" formatCode="0.000"/>
    <numFmt numFmtId="167" formatCode="0.E+00"/>
    <numFmt numFmtId="168" formatCode="0.0%"/>
    <numFmt numFmtId="169" formatCode="0.00000"/>
  </numFmts>
  <fonts count="3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i/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11">
    <xf numFmtId="0" fontId="0" fillId="0" borderId="0">
      <alignment vertical="top"/>
    </xf>
    <xf numFmtId="4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7" fillId="0" borderId="2" applyNumberFormat="0" applyFont="0" applyFill="0" applyAlignment="0" applyProtection="0"/>
  </cellStyleXfs>
  <cellXfs count="131">
    <xf numFmtId="0" fontId="0" fillId="0" borderId="0" xfId="0" applyAlignment="1"/>
    <xf numFmtId="0" fontId="3" fillId="0" borderId="0" xfId="0" applyFont="1" applyAlignment="1"/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7" fillId="0" borderId="0" xfId="0" applyFont="1">
      <alignment vertical="top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8" applyAlignment="1" applyProtection="1">
      <alignment horizontal="left"/>
    </xf>
    <xf numFmtId="0" fontId="0" fillId="0" borderId="5" xfId="0" applyBorder="1">
      <alignment vertical="top"/>
    </xf>
    <xf numFmtId="0" fontId="0" fillId="0" borderId="0" xfId="0" quotePrefix="1">
      <alignment vertical="top"/>
    </xf>
    <xf numFmtId="0" fontId="0" fillId="2" borderId="0" xfId="0" applyFill="1">
      <alignment vertical="top"/>
    </xf>
    <xf numFmtId="0" fontId="17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5" fillId="3" borderId="12" xfId="0" applyFont="1" applyFill="1" applyBorder="1" applyAlignment="1">
      <alignment horizontal="left" vertical="top" wrapText="1" indent="1"/>
    </xf>
    <xf numFmtId="0" fontId="5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right" vertical="top" wrapText="1"/>
    </xf>
    <xf numFmtId="0" fontId="16" fillId="3" borderId="12" xfId="8" applyFill="1" applyBorder="1" applyAlignment="1" applyProtection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>
      <alignment vertical="top"/>
    </xf>
    <xf numFmtId="0" fontId="23" fillId="0" borderId="0" xfId="0" applyFont="1">
      <alignment vertical="top"/>
    </xf>
    <xf numFmtId="0" fontId="1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>
      <alignment vertical="top"/>
    </xf>
    <xf numFmtId="0" fontId="19" fillId="0" borderId="7" xfId="0" applyFont="1" applyBorder="1">
      <alignment vertical="top"/>
    </xf>
    <xf numFmtId="0" fontId="13" fillId="0" borderId="16" xfId="0" applyFont="1" applyBorder="1">
      <alignment vertical="top"/>
    </xf>
    <xf numFmtId="167" fontId="13" fillId="0" borderId="16" xfId="0" applyNumberFormat="1" applyFont="1" applyBorder="1" applyAlignment="1">
      <alignment horizontal="center"/>
    </xf>
    <xf numFmtId="168" fontId="7" fillId="0" borderId="0" xfId="0" applyNumberFormat="1" applyFont="1">
      <alignment vertical="top"/>
    </xf>
    <xf numFmtId="0" fontId="7" fillId="0" borderId="8" xfId="0" applyFont="1" applyBorder="1">
      <alignment vertical="top"/>
    </xf>
    <xf numFmtId="0" fontId="19" fillId="0" borderId="9" xfId="0" applyFont="1" applyBorder="1">
      <alignment vertical="top"/>
    </xf>
    <xf numFmtId="0" fontId="13" fillId="0" borderId="17" xfId="0" applyFont="1" applyBorder="1">
      <alignment vertical="top"/>
    </xf>
    <xf numFmtId="167" fontId="13" fillId="0" borderId="17" xfId="0" applyNumberFormat="1" applyFont="1" applyBorder="1" applyAlignment="1">
      <alignment horizontal="center"/>
    </xf>
    <xf numFmtId="0" fontId="7" fillId="0" borderId="10" xfId="0" applyFont="1" applyBorder="1">
      <alignment vertical="top"/>
    </xf>
    <xf numFmtId="0" fontId="19" fillId="0" borderId="11" xfId="0" applyFont="1" applyBorder="1">
      <alignment vertical="top"/>
    </xf>
    <xf numFmtId="0" fontId="13" fillId="0" borderId="18" xfId="0" applyFont="1" applyBorder="1">
      <alignment vertical="top"/>
    </xf>
    <xf numFmtId="167" fontId="13" fillId="0" borderId="18" xfId="0" applyNumberFormat="1" applyFont="1" applyBorder="1" applyAlignment="1">
      <alignment horizontal="center"/>
    </xf>
    <xf numFmtId="0" fontId="23" fillId="0" borderId="5" xfId="0" applyFont="1" applyBorder="1">
      <alignment vertical="top"/>
    </xf>
    <xf numFmtId="0" fontId="19" fillId="0" borderId="0" xfId="0" applyFont="1">
      <alignment vertical="top"/>
    </xf>
    <xf numFmtId="167" fontId="13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10" fontId="7" fillId="0" borderId="0" xfId="0" applyNumberFormat="1" applyFont="1">
      <alignment vertical="top"/>
    </xf>
    <xf numFmtId="0" fontId="10" fillId="0" borderId="0" xfId="0" applyFont="1">
      <alignment vertical="top"/>
    </xf>
    <xf numFmtId="168" fontId="10" fillId="0" borderId="0" xfId="0" applyNumberFormat="1" applyFont="1">
      <alignment vertical="top"/>
    </xf>
    <xf numFmtId="10" fontId="10" fillId="0" borderId="0" xfId="0" applyNumberFormat="1" applyFont="1">
      <alignment vertical="top"/>
    </xf>
    <xf numFmtId="0" fontId="18" fillId="0" borderId="0" xfId="0" applyFont="1">
      <alignment vertical="top"/>
    </xf>
    <xf numFmtId="0" fontId="24" fillId="0" borderId="0" xfId="0" applyFont="1">
      <alignment vertical="top"/>
    </xf>
    <xf numFmtId="0" fontId="20" fillId="0" borderId="0" xfId="0" applyFont="1">
      <alignment vertical="top"/>
    </xf>
    <xf numFmtId="0" fontId="25" fillId="0" borderId="0" xfId="0" applyFont="1" applyAlignment="1">
      <alignment horizontal="center"/>
    </xf>
    <xf numFmtId="0" fontId="9" fillId="0" borderId="0" xfId="0" applyFont="1">
      <alignment vertical="top"/>
    </xf>
    <xf numFmtId="0" fontId="12" fillId="5" borderId="1" xfId="0" applyFont="1" applyFill="1" applyBorder="1">
      <alignment vertical="top"/>
    </xf>
    <xf numFmtId="0" fontId="12" fillId="5" borderId="19" xfId="0" applyFont="1" applyFill="1" applyBorder="1">
      <alignment vertical="top"/>
    </xf>
    <xf numFmtId="0" fontId="13" fillId="0" borderId="19" xfId="0" applyFont="1" applyBorder="1">
      <alignment vertical="top"/>
    </xf>
    <xf numFmtId="0" fontId="0" fillId="0" borderId="1" xfId="0" applyBorder="1">
      <alignment vertical="top"/>
    </xf>
    <xf numFmtId="0" fontId="0" fillId="0" borderId="1" xfId="0" applyBorder="1" applyAlignment="1"/>
    <xf numFmtId="0" fontId="12" fillId="5" borderId="0" xfId="0" applyFont="1" applyFill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2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12" fillId="5" borderId="0" xfId="0" applyFont="1" applyFill="1" applyAlignment="1">
      <alignment horizontal="left" vertical="top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9" applyFont="1" applyAlignment="1">
      <alignment horizontal="left" vertical="center"/>
    </xf>
    <xf numFmtId="0" fontId="29" fillId="0" borderId="0" xfId="9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2" fontId="1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0" xfId="1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8" fillId="0" borderId="0" xfId="9" applyFont="1" applyAlignment="1">
      <alignment horizontal="left" vertical="center"/>
    </xf>
    <xf numFmtId="0" fontId="18" fillId="0" borderId="0" xfId="9" applyFont="1" applyAlignment="1">
      <alignment horizontal="left" vertical="center" wrapText="1"/>
    </xf>
    <xf numFmtId="0" fontId="13" fillId="0" borderId="0" xfId="9" applyFont="1" applyAlignment="1">
      <alignment horizontal="left" vertical="center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1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169" fontId="30" fillId="0" borderId="0" xfId="0" applyNumberFormat="1" applyFont="1" applyAlignment="1">
      <alignment horizontal="left" vertical="center" wrapText="1"/>
    </xf>
    <xf numFmtId="169" fontId="30" fillId="0" borderId="0" xfId="0" applyNumberFormat="1" applyFont="1" applyAlignment="1" applyProtection="1">
      <alignment horizontal="left" vertical="center" wrapText="1"/>
      <protection locked="0"/>
    </xf>
    <xf numFmtId="0" fontId="18" fillId="0" borderId="0" xfId="9" applyFont="1" applyAlignment="1">
      <alignment horizontal="center" vertical="center" wrapText="1"/>
    </xf>
    <xf numFmtId="0" fontId="13" fillId="0" borderId="0" xfId="9" applyFont="1" applyAlignment="1">
      <alignment horizontal="center" vertical="center"/>
    </xf>
  </cellXfs>
  <cellStyles count="11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Normal_A" xfId="9" xr:uid="{00000000-0005-0000-0000-000009000000}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TT Her  - O-C Diagr.</a:t>
            </a:r>
          </a:p>
        </c:rich>
      </c:tx>
      <c:layout>
        <c:manualLayout>
          <c:xMode val="edge"/>
          <c:yMode val="edge"/>
          <c:x val="0.37763371150729336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00486223662884"/>
          <c:y val="0.13123393217358764"/>
          <c:w val="0.80713128038897897"/>
          <c:h val="0.6745424113722404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Active!$F$21:$F$1021</c:f>
              <c:numCache>
                <c:formatCode>General</c:formatCode>
                <c:ptCount val="1001"/>
                <c:pt idx="0">
                  <c:v>-28389</c:v>
                </c:pt>
                <c:pt idx="1">
                  <c:v>-20734</c:v>
                </c:pt>
                <c:pt idx="2">
                  <c:v>-20460</c:v>
                </c:pt>
                <c:pt idx="3">
                  <c:v>-20384</c:v>
                </c:pt>
                <c:pt idx="4">
                  <c:v>-20358</c:v>
                </c:pt>
                <c:pt idx="5">
                  <c:v>-20010</c:v>
                </c:pt>
                <c:pt idx="6">
                  <c:v>-19903</c:v>
                </c:pt>
                <c:pt idx="7">
                  <c:v>-19605</c:v>
                </c:pt>
                <c:pt idx="8">
                  <c:v>-18038</c:v>
                </c:pt>
                <c:pt idx="9">
                  <c:v>-17995</c:v>
                </c:pt>
                <c:pt idx="10">
                  <c:v>-17982</c:v>
                </c:pt>
                <c:pt idx="11">
                  <c:v>-17981</c:v>
                </c:pt>
                <c:pt idx="12">
                  <c:v>-17969</c:v>
                </c:pt>
                <c:pt idx="13">
                  <c:v>-17947</c:v>
                </c:pt>
                <c:pt idx="14">
                  <c:v>-17936</c:v>
                </c:pt>
                <c:pt idx="15">
                  <c:v>-17935</c:v>
                </c:pt>
                <c:pt idx="16">
                  <c:v>-17902</c:v>
                </c:pt>
                <c:pt idx="17">
                  <c:v>-17901</c:v>
                </c:pt>
                <c:pt idx="18">
                  <c:v>-17901</c:v>
                </c:pt>
                <c:pt idx="19">
                  <c:v>-17386</c:v>
                </c:pt>
                <c:pt idx="20">
                  <c:v>-17256</c:v>
                </c:pt>
                <c:pt idx="21">
                  <c:v>-17242</c:v>
                </c:pt>
                <c:pt idx="22">
                  <c:v>-17107</c:v>
                </c:pt>
                <c:pt idx="23">
                  <c:v>-17106</c:v>
                </c:pt>
                <c:pt idx="24">
                  <c:v>-17081</c:v>
                </c:pt>
                <c:pt idx="25">
                  <c:v>-17081</c:v>
                </c:pt>
                <c:pt idx="26">
                  <c:v>-17071</c:v>
                </c:pt>
                <c:pt idx="27">
                  <c:v>-17069</c:v>
                </c:pt>
                <c:pt idx="28">
                  <c:v>-17059</c:v>
                </c:pt>
                <c:pt idx="29">
                  <c:v>-17047</c:v>
                </c:pt>
                <c:pt idx="30">
                  <c:v>-16961</c:v>
                </c:pt>
                <c:pt idx="31">
                  <c:v>-16961</c:v>
                </c:pt>
                <c:pt idx="32">
                  <c:v>-16834</c:v>
                </c:pt>
                <c:pt idx="33">
                  <c:v>-16821</c:v>
                </c:pt>
                <c:pt idx="34">
                  <c:v>-16820</c:v>
                </c:pt>
                <c:pt idx="35">
                  <c:v>-16810</c:v>
                </c:pt>
                <c:pt idx="36">
                  <c:v>-16809</c:v>
                </c:pt>
                <c:pt idx="37">
                  <c:v>-16684</c:v>
                </c:pt>
                <c:pt idx="38">
                  <c:v>-16684</c:v>
                </c:pt>
                <c:pt idx="39">
                  <c:v>-16672</c:v>
                </c:pt>
                <c:pt idx="40">
                  <c:v>-16671</c:v>
                </c:pt>
                <c:pt idx="41">
                  <c:v>-16661</c:v>
                </c:pt>
                <c:pt idx="42">
                  <c:v>-16661</c:v>
                </c:pt>
                <c:pt idx="43">
                  <c:v>-16508</c:v>
                </c:pt>
                <c:pt idx="44">
                  <c:v>-16496</c:v>
                </c:pt>
                <c:pt idx="45">
                  <c:v>-16451</c:v>
                </c:pt>
                <c:pt idx="46">
                  <c:v>-16438</c:v>
                </c:pt>
                <c:pt idx="47">
                  <c:v>-16393</c:v>
                </c:pt>
                <c:pt idx="48">
                  <c:v>-16392</c:v>
                </c:pt>
                <c:pt idx="49">
                  <c:v>-16382</c:v>
                </c:pt>
                <c:pt idx="50">
                  <c:v>-16381</c:v>
                </c:pt>
                <c:pt idx="51">
                  <c:v>-16380</c:v>
                </c:pt>
                <c:pt idx="52">
                  <c:v>-15430</c:v>
                </c:pt>
                <c:pt idx="53">
                  <c:v>-13989</c:v>
                </c:pt>
                <c:pt idx="54">
                  <c:v>-13965</c:v>
                </c:pt>
                <c:pt idx="55">
                  <c:v>-11463</c:v>
                </c:pt>
                <c:pt idx="56">
                  <c:v>-11215</c:v>
                </c:pt>
                <c:pt idx="57">
                  <c:v>-11204</c:v>
                </c:pt>
                <c:pt idx="58">
                  <c:v>-10416</c:v>
                </c:pt>
                <c:pt idx="59">
                  <c:v>-8908</c:v>
                </c:pt>
                <c:pt idx="60">
                  <c:v>-8907</c:v>
                </c:pt>
                <c:pt idx="61">
                  <c:v>-8544</c:v>
                </c:pt>
                <c:pt idx="62">
                  <c:v>-8031</c:v>
                </c:pt>
                <c:pt idx="63">
                  <c:v>-7915</c:v>
                </c:pt>
                <c:pt idx="64">
                  <c:v>-7903</c:v>
                </c:pt>
                <c:pt idx="65">
                  <c:v>-7702</c:v>
                </c:pt>
                <c:pt idx="66">
                  <c:v>-7316</c:v>
                </c:pt>
                <c:pt idx="67">
                  <c:v>-7292</c:v>
                </c:pt>
                <c:pt idx="68">
                  <c:v>-7107</c:v>
                </c:pt>
                <c:pt idx="69">
                  <c:v>-6802</c:v>
                </c:pt>
                <c:pt idx="70">
                  <c:v>-4418</c:v>
                </c:pt>
                <c:pt idx="71">
                  <c:v>-4418</c:v>
                </c:pt>
                <c:pt idx="72">
                  <c:v>-4417</c:v>
                </c:pt>
                <c:pt idx="73">
                  <c:v>-4416</c:v>
                </c:pt>
                <c:pt idx="74">
                  <c:v>-4026</c:v>
                </c:pt>
                <c:pt idx="75">
                  <c:v>-3607</c:v>
                </c:pt>
                <c:pt idx="76">
                  <c:v>-3571</c:v>
                </c:pt>
                <c:pt idx="77">
                  <c:v>-3571</c:v>
                </c:pt>
                <c:pt idx="78">
                  <c:v>-3162</c:v>
                </c:pt>
                <c:pt idx="79">
                  <c:v>-3162</c:v>
                </c:pt>
                <c:pt idx="80">
                  <c:v>-3138</c:v>
                </c:pt>
                <c:pt idx="81">
                  <c:v>-3127</c:v>
                </c:pt>
                <c:pt idx="82">
                  <c:v>-3127</c:v>
                </c:pt>
                <c:pt idx="83">
                  <c:v>-2798</c:v>
                </c:pt>
                <c:pt idx="84">
                  <c:v>-2775</c:v>
                </c:pt>
                <c:pt idx="85">
                  <c:v>-2752</c:v>
                </c:pt>
                <c:pt idx="86">
                  <c:v>-2729</c:v>
                </c:pt>
                <c:pt idx="87">
                  <c:v>-2729</c:v>
                </c:pt>
                <c:pt idx="88">
                  <c:v>-2012</c:v>
                </c:pt>
                <c:pt idx="89">
                  <c:v>-2012</c:v>
                </c:pt>
                <c:pt idx="90">
                  <c:v>-1956</c:v>
                </c:pt>
                <c:pt idx="91">
                  <c:v>-1921</c:v>
                </c:pt>
                <c:pt idx="92">
                  <c:v>-1638</c:v>
                </c:pt>
                <c:pt idx="93">
                  <c:v>-1466</c:v>
                </c:pt>
                <c:pt idx="94">
                  <c:v>-1195</c:v>
                </c:pt>
                <c:pt idx="95">
                  <c:v>-1171</c:v>
                </c:pt>
                <c:pt idx="96">
                  <c:v>-822</c:v>
                </c:pt>
                <c:pt idx="97">
                  <c:v>-398</c:v>
                </c:pt>
                <c:pt idx="98">
                  <c:v>-355</c:v>
                </c:pt>
                <c:pt idx="99">
                  <c:v>-341</c:v>
                </c:pt>
                <c:pt idx="100">
                  <c:v>-318</c:v>
                </c:pt>
                <c:pt idx="101">
                  <c:v>-295</c:v>
                </c:pt>
                <c:pt idx="102">
                  <c:v>-283</c:v>
                </c:pt>
                <c:pt idx="103">
                  <c:v>-260</c:v>
                </c:pt>
                <c:pt idx="104">
                  <c:v>-237</c:v>
                </c:pt>
                <c:pt idx="105">
                  <c:v>-49</c:v>
                </c:pt>
                <c:pt idx="106">
                  <c:v>-11</c:v>
                </c:pt>
                <c:pt idx="107">
                  <c:v>-11</c:v>
                </c:pt>
                <c:pt idx="108">
                  <c:v>-11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23</c:v>
                </c:pt>
                <c:pt idx="114">
                  <c:v>841.5</c:v>
                </c:pt>
                <c:pt idx="115">
                  <c:v>842</c:v>
                </c:pt>
                <c:pt idx="116">
                  <c:v>1182</c:v>
                </c:pt>
                <c:pt idx="117">
                  <c:v>1182</c:v>
                </c:pt>
                <c:pt idx="118">
                  <c:v>1195</c:v>
                </c:pt>
                <c:pt idx="119">
                  <c:v>1250</c:v>
                </c:pt>
                <c:pt idx="120">
                  <c:v>1660</c:v>
                </c:pt>
                <c:pt idx="121">
                  <c:v>1967</c:v>
                </c:pt>
                <c:pt idx="122">
                  <c:v>2036</c:v>
                </c:pt>
                <c:pt idx="123">
                  <c:v>2396</c:v>
                </c:pt>
                <c:pt idx="124">
                  <c:v>2454</c:v>
                </c:pt>
                <c:pt idx="125">
                  <c:v>2465</c:v>
                </c:pt>
                <c:pt idx="126">
                  <c:v>2466</c:v>
                </c:pt>
                <c:pt idx="127">
                  <c:v>2878</c:v>
                </c:pt>
                <c:pt idx="128">
                  <c:v>2878</c:v>
                </c:pt>
                <c:pt idx="129">
                  <c:v>2878</c:v>
                </c:pt>
                <c:pt idx="130">
                  <c:v>2878</c:v>
                </c:pt>
                <c:pt idx="131">
                  <c:v>2878</c:v>
                </c:pt>
                <c:pt idx="132">
                  <c:v>3229</c:v>
                </c:pt>
                <c:pt idx="133">
                  <c:v>3265</c:v>
                </c:pt>
                <c:pt idx="134">
                  <c:v>3323</c:v>
                </c:pt>
                <c:pt idx="135">
                  <c:v>3617</c:v>
                </c:pt>
                <c:pt idx="136">
                  <c:v>3633</c:v>
                </c:pt>
                <c:pt idx="137">
                  <c:v>3662</c:v>
                </c:pt>
                <c:pt idx="138">
                  <c:v>3663</c:v>
                </c:pt>
                <c:pt idx="139">
                  <c:v>3686</c:v>
                </c:pt>
                <c:pt idx="140">
                  <c:v>3697</c:v>
                </c:pt>
                <c:pt idx="141">
                  <c:v>4845</c:v>
                </c:pt>
                <c:pt idx="142">
                  <c:v>4845</c:v>
                </c:pt>
                <c:pt idx="143">
                  <c:v>4845</c:v>
                </c:pt>
                <c:pt idx="144">
                  <c:v>4845</c:v>
                </c:pt>
                <c:pt idx="145">
                  <c:v>4846</c:v>
                </c:pt>
                <c:pt idx="146">
                  <c:v>4846</c:v>
                </c:pt>
                <c:pt idx="147">
                  <c:v>4847</c:v>
                </c:pt>
                <c:pt idx="148">
                  <c:v>4847</c:v>
                </c:pt>
                <c:pt idx="149">
                  <c:v>4880</c:v>
                </c:pt>
                <c:pt idx="150">
                  <c:v>4880</c:v>
                </c:pt>
                <c:pt idx="151">
                  <c:v>4906</c:v>
                </c:pt>
                <c:pt idx="152">
                  <c:v>5274</c:v>
                </c:pt>
                <c:pt idx="153">
                  <c:v>5278</c:v>
                </c:pt>
                <c:pt idx="154">
                  <c:v>5278</c:v>
                </c:pt>
                <c:pt idx="155">
                  <c:v>5573</c:v>
                </c:pt>
                <c:pt idx="156">
                  <c:v>5673</c:v>
                </c:pt>
                <c:pt idx="157">
                  <c:v>6056.5</c:v>
                </c:pt>
                <c:pt idx="158">
                  <c:v>6472</c:v>
                </c:pt>
                <c:pt idx="159">
                  <c:v>6472</c:v>
                </c:pt>
                <c:pt idx="160">
                  <c:v>6472</c:v>
                </c:pt>
                <c:pt idx="161">
                  <c:v>6472</c:v>
                </c:pt>
                <c:pt idx="162">
                  <c:v>6472</c:v>
                </c:pt>
                <c:pt idx="163">
                  <c:v>6824</c:v>
                </c:pt>
                <c:pt idx="164">
                  <c:v>7209</c:v>
                </c:pt>
                <c:pt idx="165">
                  <c:v>7211</c:v>
                </c:pt>
                <c:pt idx="166">
                  <c:v>7211</c:v>
                </c:pt>
                <c:pt idx="167">
                  <c:v>7952</c:v>
                </c:pt>
                <c:pt idx="168">
                  <c:v>8428</c:v>
                </c:pt>
                <c:pt idx="169">
                  <c:v>8780</c:v>
                </c:pt>
                <c:pt idx="170">
                  <c:v>8835</c:v>
                </c:pt>
                <c:pt idx="171">
                  <c:v>8860</c:v>
                </c:pt>
                <c:pt idx="172">
                  <c:v>8907</c:v>
                </c:pt>
                <c:pt idx="173">
                  <c:v>9113</c:v>
                </c:pt>
                <c:pt idx="174">
                  <c:v>9550</c:v>
                </c:pt>
                <c:pt idx="175">
                  <c:v>9572</c:v>
                </c:pt>
                <c:pt idx="176">
                  <c:v>9654</c:v>
                </c:pt>
                <c:pt idx="177">
                  <c:v>9654</c:v>
                </c:pt>
                <c:pt idx="178">
                  <c:v>9925</c:v>
                </c:pt>
                <c:pt idx="179">
                  <c:v>10020</c:v>
                </c:pt>
                <c:pt idx="180">
                  <c:v>10055</c:v>
                </c:pt>
                <c:pt idx="181">
                  <c:v>10346</c:v>
                </c:pt>
                <c:pt idx="182">
                  <c:v>10348</c:v>
                </c:pt>
                <c:pt idx="183">
                  <c:v>10442</c:v>
                </c:pt>
                <c:pt idx="184">
                  <c:v>10453</c:v>
                </c:pt>
                <c:pt idx="185">
                  <c:v>10461</c:v>
                </c:pt>
                <c:pt idx="186">
                  <c:v>10466.5</c:v>
                </c:pt>
                <c:pt idx="187">
                  <c:v>10476</c:v>
                </c:pt>
                <c:pt idx="188">
                  <c:v>10840</c:v>
                </c:pt>
                <c:pt idx="189">
                  <c:v>11131</c:v>
                </c:pt>
                <c:pt idx="190">
                  <c:v>11199</c:v>
                </c:pt>
                <c:pt idx="191">
                  <c:v>11572.5</c:v>
                </c:pt>
                <c:pt idx="192">
                  <c:v>11586</c:v>
                </c:pt>
                <c:pt idx="193">
                  <c:v>11597</c:v>
                </c:pt>
                <c:pt idx="194">
                  <c:v>11598</c:v>
                </c:pt>
                <c:pt idx="195">
                  <c:v>11614.5</c:v>
                </c:pt>
                <c:pt idx="196">
                  <c:v>11636</c:v>
                </c:pt>
                <c:pt idx="197">
                  <c:v>11713</c:v>
                </c:pt>
                <c:pt idx="198">
                  <c:v>11938</c:v>
                </c:pt>
                <c:pt idx="199">
                  <c:v>11970.5</c:v>
                </c:pt>
                <c:pt idx="200">
                  <c:v>12019</c:v>
                </c:pt>
                <c:pt idx="201">
                  <c:v>12045</c:v>
                </c:pt>
                <c:pt idx="202">
                  <c:v>12394</c:v>
                </c:pt>
                <c:pt idx="203">
                  <c:v>12814</c:v>
                </c:pt>
                <c:pt idx="204">
                  <c:v>12850</c:v>
                </c:pt>
                <c:pt idx="205">
                  <c:v>12850</c:v>
                </c:pt>
                <c:pt idx="206">
                  <c:v>13189</c:v>
                </c:pt>
                <c:pt idx="207">
                  <c:v>13216</c:v>
                </c:pt>
                <c:pt idx="208">
                  <c:v>13221.5</c:v>
                </c:pt>
                <c:pt idx="209">
                  <c:v>13669</c:v>
                </c:pt>
                <c:pt idx="210">
                  <c:v>13978</c:v>
                </c:pt>
                <c:pt idx="211">
                  <c:v>14017.5</c:v>
                </c:pt>
                <c:pt idx="212">
                  <c:v>14024</c:v>
                </c:pt>
                <c:pt idx="213">
                  <c:v>14393.5</c:v>
                </c:pt>
                <c:pt idx="214">
                  <c:v>14454</c:v>
                </c:pt>
                <c:pt idx="215">
                  <c:v>14523</c:v>
                </c:pt>
                <c:pt idx="216">
                  <c:v>14758</c:v>
                </c:pt>
                <c:pt idx="217">
                  <c:v>14817</c:v>
                </c:pt>
                <c:pt idx="218">
                  <c:v>14817</c:v>
                </c:pt>
                <c:pt idx="219">
                  <c:v>14817</c:v>
                </c:pt>
                <c:pt idx="220">
                  <c:v>14840</c:v>
                </c:pt>
                <c:pt idx="221">
                  <c:v>14842</c:v>
                </c:pt>
                <c:pt idx="222">
                  <c:v>14863</c:v>
                </c:pt>
                <c:pt idx="223">
                  <c:v>14897</c:v>
                </c:pt>
                <c:pt idx="224">
                  <c:v>14900</c:v>
                </c:pt>
                <c:pt idx="225">
                  <c:v>15191</c:v>
                </c:pt>
                <c:pt idx="226">
                  <c:v>15201.5</c:v>
                </c:pt>
                <c:pt idx="227">
                  <c:v>15639</c:v>
                </c:pt>
                <c:pt idx="228">
                  <c:v>16068</c:v>
                </c:pt>
                <c:pt idx="229">
                  <c:v>16408</c:v>
                </c:pt>
                <c:pt idx="230">
                  <c:v>16501</c:v>
                </c:pt>
                <c:pt idx="231">
                  <c:v>16788</c:v>
                </c:pt>
                <c:pt idx="232">
                  <c:v>16830</c:v>
                </c:pt>
                <c:pt idx="233">
                  <c:v>16838.5</c:v>
                </c:pt>
                <c:pt idx="234">
                  <c:v>16856</c:v>
                </c:pt>
                <c:pt idx="235">
                  <c:v>17216</c:v>
                </c:pt>
                <c:pt idx="236">
                  <c:v>17276</c:v>
                </c:pt>
                <c:pt idx="237">
                  <c:v>17277</c:v>
                </c:pt>
                <c:pt idx="238">
                  <c:v>17568</c:v>
                </c:pt>
                <c:pt idx="239">
                  <c:v>17663</c:v>
                </c:pt>
              </c:numCache>
            </c:numRef>
          </c:xVal>
          <c:yVal>
            <c:numRef>
              <c:f>Active!$H$21:$H$1021</c:f>
              <c:numCache>
                <c:formatCode>General</c:formatCode>
                <c:ptCount val="1001"/>
                <c:pt idx="0">
                  <c:v>-3.1580000002577435E-2</c:v>
                </c:pt>
                <c:pt idx="1">
                  <c:v>6.0199999970791396E-3</c:v>
                </c:pt>
                <c:pt idx="2">
                  <c:v>1.1099999996076804E-2</c:v>
                </c:pt>
                <c:pt idx="3">
                  <c:v>1.5019999995274702E-2</c:v>
                </c:pt>
                <c:pt idx="4">
                  <c:v>1.0940000000118744E-2</c:v>
                </c:pt>
                <c:pt idx="5">
                  <c:v>1.0099999995873077E-2</c:v>
                </c:pt>
                <c:pt idx="6">
                  <c:v>3.5399999978835694E-3</c:v>
                </c:pt>
                <c:pt idx="7">
                  <c:v>-3.0000000697327778E-4</c:v>
                </c:pt>
                <c:pt idx="8">
                  <c:v>2.0339999995485414E-2</c:v>
                </c:pt>
                <c:pt idx="9">
                  <c:v>2.989999999772408E-2</c:v>
                </c:pt>
                <c:pt idx="10">
                  <c:v>1.7859999996289844E-2</c:v>
                </c:pt>
                <c:pt idx="11">
                  <c:v>3.3779999994294485E-2</c:v>
                </c:pt>
                <c:pt idx="12">
                  <c:v>2.6819999995495891E-2</c:v>
                </c:pt>
                <c:pt idx="13">
                  <c:v>1.5659999993658857E-2</c:v>
                </c:pt>
                <c:pt idx="14">
                  <c:v>1.217999999425956E-2</c:v>
                </c:pt>
                <c:pt idx="15">
                  <c:v>1.5099999996891711E-2</c:v>
                </c:pt>
                <c:pt idx="16">
                  <c:v>6.4599999968777411E-3</c:v>
                </c:pt>
                <c:pt idx="17">
                  <c:v>8.3799999956681859E-3</c:v>
                </c:pt>
                <c:pt idx="18">
                  <c:v>8.3799999956681859E-3</c:v>
                </c:pt>
                <c:pt idx="20">
                  <c:v>1.7779999998310814E-2</c:v>
                </c:pt>
                <c:pt idx="21">
                  <c:v>6.6599999954632949E-3</c:v>
                </c:pt>
                <c:pt idx="22">
                  <c:v>1.8859999992855592E-2</c:v>
                </c:pt>
                <c:pt idx="23">
                  <c:v>9.7799999966809992E-3</c:v>
                </c:pt>
                <c:pt idx="24">
                  <c:v>1.6279999996186234E-2</c:v>
                </c:pt>
                <c:pt idx="26">
                  <c:v>5.9799999944516458E-3</c:v>
                </c:pt>
                <c:pt idx="27">
                  <c:v>1.4819999996689148E-2</c:v>
                </c:pt>
                <c:pt idx="28">
                  <c:v>9.01999999769032E-3</c:v>
                </c:pt>
                <c:pt idx="29">
                  <c:v>2.2059999999328284E-2</c:v>
                </c:pt>
                <c:pt idx="32">
                  <c:v>2.6019999997515697E-2</c:v>
                </c:pt>
                <c:pt idx="33">
                  <c:v>4.9799999942479189E-3</c:v>
                </c:pt>
                <c:pt idx="35">
                  <c:v>8.0999999954656232E-3</c:v>
                </c:pt>
                <c:pt idx="36">
                  <c:v>2.201999999670079E-2</c:v>
                </c:pt>
                <c:pt idx="38">
                  <c:v>2.6919999996607658E-2</c:v>
                </c:pt>
                <c:pt idx="39">
                  <c:v>1.5059999997902196E-2</c:v>
                </c:pt>
                <c:pt idx="40">
                  <c:v>3.2979999996314291E-2</c:v>
                </c:pt>
                <c:pt idx="42">
                  <c:v>1.7179999998916173E-2</c:v>
                </c:pt>
                <c:pt idx="43">
                  <c:v>2.8939999996509869E-2</c:v>
                </c:pt>
                <c:pt idx="44">
                  <c:v>3.6979999997129198E-2</c:v>
                </c:pt>
                <c:pt idx="45">
                  <c:v>3.4379999997327104E-2</c:v>
                </c:pt>
                <c:pt idx="46">
                  <c:v>3.2339999997930136E-2</c:v>
                </c:pt>
                <c:pt idx="47">
                  <c:v>3.1739999998535495E-2</c:v>
                </c:pt>
                <c:pt idx="48">
                  <c:v>3.065999999671476E-2</c:v>
                </c:pt>
                <c:pt idx="49">
                  <c:v>3.0859999995300313E-2</c:v>
                </c:pt>
                <c:pt idx="50">
                  <c:v>4.1779999999562278E-2</c:v>
                </c:pt>
                <c:pt idx="51">
                  <c:v>3.2699999996111728E-2</c:v>
                </c:pt>
                <c:pt idx="53">
                  <c:v>3.6419999996724073E-2</c:v>
                </c:pt>
                <c:pt idx="54">
                  <c:v>3.3499999997729901E-2</c:v>
                </c:pt>
                <c:pt idx="55">
                  <c:v>2.8339999997115228E-2</c:v>
                </c:pt>
                <c:pt idx="70">
                  <c:v>1.6739999999117572E-2</c:v>
                </c:pt>
                <c:pt idx="151">
                  <c:v>-4.1800000035436824E-3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6A-4C80-B6E3-52073E59327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Active!$F$21:$F$1021</c:f>
              <c:numCache>
                <c:formatCode>General</c:formatCode>
                <c:ptCount val="1001"/>
                <c:pt idx="0">
                  <c:v>-28389</c:v>
                </c:pt>
                <c:pt idx="1">
                  <c:v>-20734</c:v>
                </c:pt>
                <c:pt idx="2">
                  <c:v>-20460</c:v>
                </c:pt>
                <c:pt idx="3">
                  <c:v>-20384</c:v>
                </c:pt>
                <c:pt idx="4">
                  <c:v>-20358</c:v>
                </c:pt>
                <c:pt idx="5">
                  <c:v>-20010</c:v>
                </c:pt>
                <c:pt idx="6">
                  <c:v>-19903</c:v>
                </c:pt>
                <c:pt idx="7">
                  <c:v>-19605</c:v>
                </c:pt>
                <c:pt idx="8">
                  <c:v>-18038</c:v>
                </c:pt>
                <c:pt idx="9">
                  <c:v>-17995</c:v>
                </c:pt>
                <c:pt idx="10">
                  <c:v>-17982</c:v>
                </c:pt>
                <c:pt idx="11">
                  <c:v>-17981</c:v>
                </c:pt>
                <c:pt idx="12">
                  <c:v>-17969</c:v>
                </c:pt>
                <c:pt idx="13">
                  <c:v>-17947</c:v>
                </c:pt>
                <c:pt idx="14">
                  <c:v>-17936</c:v>
                </c:pt>
                <c:pt idx="15">
                  <c:v>-17935</c:v>
                </c:pt>
                <c:pt idx="16">
                  <c:v>-17902</c:v>
                </c:pt>
                <c:pt idx="17">
                  <c:v>-17901</c:v>
                </c:pt>
                <c:pt idx="18">
                  <c:v>-17901</c:v>
                </c:pt>
                <c:pt idx="19">
                  <c:v>-17386</c:v>
                </c:pt>
                <c:pt idx="20">
                  <c:v>-17256</c:v>
                </c:pt>
                <c:pt idx="21">
                  <c:v>-17242</c:v>
                </c:pt>
                <c:pt idx="22">
                  <c:v>-17107</c:v>
                </c:pt>
                <c:pt idx="23">
                  <c:v>-17106</c:v>
                </c:pt>
                <c:pt idx="24">
                  <c:v>-17081</c:v>
                </c:pt>
                <c:pt idx="25">
                  <c:v>-17081</c:v>
                </c:pt>
                <c:pt idx="26">
                  <c:v>-17071</c:v>
                </c:pt>
                <c:pt idx="27">
                  <c:v>-17069</c:v>
                </c:pt>
                <c:pt idx="28">
                  <c:v>-17059</c:v>
                </c:pt>
                <c:pt idx="29">
                  <c:v>-17047</c:v>
                </c:pt>
                <c:pt idx="30">
                  <c:v>-16961</c:v>
                </c:pt>
                <c:pt idx="31">
                  <c:v>-16961</c:v>
                </c:pt>
                <c:pt idx="32">
                  <c:v>-16834</c:v>
                </c:pt>
                <c:pt idx="33">
                  <c:v>-16821</c:v>
                </c:pt>
                <c:pt idx="34">
                  <c:v>-16820</c:v>
                </c:pt>
                <c:pt idx="35">
                  <c:v>-16810</c:v>
                </c:pt>
                <c:pt idx="36">
                  <c:v>-16809</c:v>
                </c:pt>
                <c:pt idx="37">
                  <c:v>-16684</c:v>
                </c:pt>
                <c:pt idx="38">
                  <c:v>-16684</c:v>
                </c:pt>
                <c:pt idx="39">
                  <c:v>-16672</c:v>
                </c:pt>
                <c:pt idx="40">
                  <c:v>-16671</c:v>
                </c:pt>
                <c:pt idx="41">
                  <c:v>-16661</c:v>
                </c:pt>
                <c:pt idx="42">
                  <c:v>-16661</c:v>
                </c:pt>
                <c:pt idx="43">
                  <c:v>-16508</c:v>
                </c:pt>
                <c:pt idx="44">
                  <c:v>-16496</c:v>
                </c:pt>
                <c:pt idx="45">
                  <c:v>-16451</c:v>
                </c:pt>
                <c:pt idx="46">
                  <c:v>-16438</c:v>
                </c:pt>
                <c:pt idx="47">
                  <c:v>-16393</c:v>
                </c:pt>
                <c:pt idx="48">
                  <c:v>-16392</c:v>
                </c:pt>
                <c:pt idx="49">
                  <c:v>-16382</c:v>
                </c:pt>
                <c:pt idx="50">
                  <c:v>-16381</c:v>
                </c:pt>
                <c:pt idx="51">
                  <c:v>-16380</c:v>
                </c:pt>
                <c:pt idx="52">
                  <c:v>-15430</c:v>
                </c:pt>
                <c:pt idx="53">
                  <c:v>-13989</c:v>
                </c:pt>
                <c:pt idx="54">
                  <c:v>-13965</c:v>
                </c:pt>
                <c:pt idx="55">
                  <c:v>-11463</c:v>
                </c:pt>
                <c:pt idx="56">
                  <c:v>-11215</c:v>
                </c:pt>
                <c:pt idx="57">
                  <c:v>-11204</c:v>
                </c:pt>
                <c:pt idx="58">
                  <c:v>-10416</c:v>
                </c:pt>
                <c:pt idx="59">
                  <c:v>-8908</c:v>
                </c:pt>
                <c:pt idx="60">
                  <c:v>-8907</c:v>
                </c:pt>
                <c:pt idx="61">
                  <c:v>-8544</c:v>
                </c:pt>
                <c:pt idx="62">
                  <c:v>-8031</c:v>
                </c:pt>
                <c:pt idx="63">
                  <c:v>-7915</c:v>
                </c:pt>
                <c:pt idx="64">
                  <c:v>-7903</c:v>
                </c:pt>
                <c:pt idx="65">
                  <c:v>-7702</c:v>
                </c:pt>
                <c:pt idx="66">
                  <c:v>-7316</c:v>
                </c:pt>
                <c:pt idx="67">
                  <c:v>-7292</c:v>
                </c:pt>
                <c:pt idx="68">
                  <c:v>-7107</c:v>
                </c:pt>
                <c:pt idx="69">
                  <c:v>-6802</c:v>
                </c:pt>
                <c:pt idx="70">
                  <c:v>-4418</c:v>
                </c:pt>
                <c:pt idx="71">
                  <c:v>-4418</c:v>
                </c:pt>
                <c:pt idx="72">
                  <c:v>-4417</c:v>
                </c:pt>
                <c:pt idx="73">
                  <c:v>-4416</c:v>
                </c:pt>
                <c:pt idx="74">
                  <c:v>-4026</c:v>
                </c:pt>
                <c:pt idx="75">
                  <c:v>-3607</c:v>
                </c:pt>
                <c:pt idx="76">
                  <c:v>-3571</c:v>
                </c:pt>
                <c:pt idx="77">
                  <c:v>-3571</c:v>
                </c:pt>
                <c:pt idx="78">
                  <c:v>-3162</c:v>
                </c:pt>
                <c:pt idx="79">
                  <c:v>-3162</c:v>
                </c:pt>
                <c:pt idx="80">
                  <c:v>-3138</c:v>
                </c:pt>
                <c:pt idx="81">
                  <c:v>-3127</c:v>
                </c:pt>
                <c:pt idx="82">
                  <c:v>-3127</c:v>
                </c:pt>
                <c:pt idx="83">
                  <c:v>-2798</c:v>
                </c:pt>
                <c:pt idx="84">
                  <c:v>-2775</c:v>
                </c:pt>
                <c:pt idx="85">
                  <c:v>-2752</c:v>
                </c:pt>
                <c:pt idx="86">
                  <c:v>-2729</c:v>
                </c:pt>
                <c:pt idx="87">
                  <c:v>-2729</c:v>
                </c:pt>
                <c:pt idx="88">
                  <c:v>-2012</c:v>
                </c:pt>
                <c:pt idx="89">
                  <c:v>-2012</c:v>
                </c:pt>
                <c:pt idx="90">
                  <c:v>-1956</c:v>
                </c:pt>
                <c:pt idx="91">
                  <c:v>-1921</c:v>
                </c:pt>
                <c:pt idx="92">
                  <c:v>-1638</c:v>
                </c:pt>
                <c:pt idx="93">
                  <c:v>-1466</c:v>
                </c:pt>
                <c:pt idx="94">
                  <c:v>-1195</c:v>
                </c:pt>
                <c:pt idx="95">
                  <c:v>-1171</c:v>
                </c:pt>
                <c:pt idx="96">
                  <c:v>-822</c:v>
                </c:pt>
                <c:pt idx="97">
                  <c:v>-398</c:v>
                </c:pt>
                <c:pt idx="98">
                  <c:v>-355</c:v>
                </c:pt>
                <c:pt idx="99">
                  <c:v>-341</c:v>
                </c:pt>
                <c:pt idx="100">
                  <c:v>-318</c:v>
                </c:pt>
                <c:pt idx="101">
                  <c:v>-295</c:v>
                </c:pt>
                <c:pt idx="102">
                  <c:v>-283</c:v>
                </c:pt>
                <c:pt idx="103">
                  <c:v>-260</c:v>
                </c:pt>
                <c:pt idx="104">
                  <c:v>-237</c:v>
                </c:pt>
                <c:pt idx="105">
                  <c:v>-49</c:v>
                </c:pt>
                <c:pt idx="106">
                  <c:v>-11</c:v>
                </c:pt>
                <c:pt idx="107">
                  <c:v>-11</c:v>
                </c:pt>
                <c:pt idx="108">
                  <c:v>-11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23</c:v>
                </c:pt>
                <c:pt idx="114">
                  <c:v>841.5</c:v>
                </c:pt>
                <c:pt idx="115">
                  <c:v>842</c:v>
                </c:pt>
                <c:pt idx="116">
                  <c:v>1182</c:v>
                </c:pt>
                <c:pt idx="117">
                  <c:v>1182</c:v>
                </c:pt>
                <c:pt idx="118">
                  <c:v>1195</c:v>
                </c:pt>
                <c:pt idx="119">
                  <c:v>1250</c:v>
                </c:pt>
                <c:pt idx="120">
                  <c:v>1660</c:v>
                </c:pt>
                <c:pt idx="121">
                  <c:v>1967</c:v>
                </c:pt>
                <c:pt idx="122">
                  <c:v>2036</c:v>
                </c:pt>
                <c:pt idx="123">
                  <c:v>2396</c:v>
                </c:pt>
                <c:pt idx="124">
                  <c:v>2454</c:v>
                </c:pt>
                <c:pt idx="125">
                  <c:v>2465</c:v>
                </c:pt>
                <c:pt idx="126">
                  <c:v>2466</c:v>
                </c:pt>
                <c:pt idx="127">
                  <c:v>2878</c:v>
                </c:pt>
                <c:pt idx="128">
                  <c:v>2878</c:v>
                </c:pt>
                <c:pt idx="129">
                  <c:v>2878</c:v>
                </c:pt>
                <c:pt idx="130">
                  <c:v>2878</c:v>
                </c:pt>
                <c:pt idx="131">
                  <c:v>2878</c:v>
                </c:pt>
                <c:pt idx="132">
                  <c:v>3229</c:v>
                </c:pt>
                <c:pt idx="133">
                  <c:v>3265</c:v>
                </c:pt>
                <c:pt idx="134">
                  <c:v>3323</c:v>
                </c:pt>
                <c:pt idx="135">
                  <c:v>3617</c:v>
                </c:pt>
                <c:pt idx="136">
                  <c:v>3633</c:v>
                </c:pt>
                <c:pt idx="137">
                  <c:v>3662</c:v>
                </c:pt>
                <c:pt idx="138">
                  <c:v>3663</c:v>
                </c:pt>
                <c:pt idx="139">
                  <c:v>3686</c:v>
                </c:pt>
                <c:pt idx="140">
                  <c:v>3697</c:v>
                </c:pt>
                <c:pt idx="141">
                  <c:v>4845</c:v>
                </c:pt>
                <c:pt idx="142">
                  <c:v>4845</c:v>
                </c:pt>
                <c:pt idx="143">
                  <c:v>4845</c:v>
                </c:pt>
                <c:pt idx="144">
                  <c:v>4845</c:v>
                </c:pt>
                <c:pt idx="145">
                  <c:v>4846</c:v>
                </c:pt>
                <c:pt idx="146">
                  <c:v>4846</c:v>
                </c:pt>
                <c:pt idx="147">
                  <c:v>4847</c:v>
                </c:pt>
                <c:pt idx="148">
                  <c:v>4847</c:v>
                </c:pt>
                <c:pt idx="149">
                  <c:v>4880</c:v>
                </c:pt>
                <c:pt idx="150">
                  <c:v>4880</c:v>
                </c:pt>
                <c:pt idx="151">
                  <c:v>4906</c:v>
                </c:pt>
                <c:pt idx="152">
                  <c:v>5274</c:v>
                </c:pt>
                <c:pt idx="153">
                  <c:v>5278</c:v>
                </c:pt>
                <c:pt idx="154">
                  <c:v>5278</c:v>
                </c:pt>
                <c:pt idx="155">
                  <c:v>5573</c:v>
                </c:pt>
                <c:pt idx="156">
                  <c:v>5673</c:v>
                </c:pt>
                <c:pt idx="157">
                  <c:v>6056.5</c:v>
                </c:pt>
                <c:pt idx="158">
                  <c:v>6472</c:v>
                </c:pt>
                <c:pt idx="159">
                  <c:v>6472</c:v>
                </c:pt>
                <c:pt idx="160">
                  <c:v>6472</c:v>
                </c:pt>
                <c:pt idx="161">
                  <c:v>6472</c:v>
                </c:pt>
                <c:pt idx="162">
                  <c:v>6472</c:v>
                </c:pt>
                <c:pt idx="163">
                  <c:v>6824</c:v>
                </c:pt>
                <c:pt idx="164">
                  <c:v>7209</c:v>
                </c:pt>
                <c:pt idx="165">
                  <c:v>7211</c:v>
                </c:pt>
                <c:pt idx="166">
                  <c:v>7211</c:v>
                </c:pt>
                <c:pt idx="167">
                  <c:v>7952</c:v>
                </c:pt>
                <c:pt idx="168">
                  <c:v>8428</c:v>
                </c:pt>
                <c:pt idx="169">
                  <c:v>8780</c:v>
                </c:pt>
                <c:pt idx="170">
                  <c:v>8835</c:v>
                </c:pt>
                <c:pt idx="171">
                  <c:v>8860</c:v>
                </c:pt>
                <c:pt idx="172">
                  <c:v>8907</c:v>
                </c:pt>
                <c:pt idx="173">
                  <c:v>9113</c:v>
                </c:pt>
                <c:pt idx="174">
                  <c:v>9550</c:v>
                </c:pt>
                <c:pt idx="175">
                  <c:v>9572</c:v>
                </c:pt>
                <c:pt idx="176">
                  <c:v>9654</c:v>
                </c:pt>
                <c:pt idx="177">
                  <c:v>9654</c:v>
                </c:pt>
                <c:pt idx="178">
                  <c:v>9925</c:v>
                </c:pt>
                <c:pt idx="179">
                  <c:v>10020</c:v>
                </c:pt>
                <c:pt idx="180">
                  <c:v>10055</c:v>
                </c:pt>
                <c:pt idx="181">
                  <c:v>10346</c:v>
                </c:pt>
                <c:pt idx="182">
                  <c:v>10348</c:v>
                </c:pt>
                <c:pt idx="183">
                  <c:v>10442</c:v>
                </c:pt>
                <c:pt idx="184">
                  <c:v>10453</c:v>
                </c:pt>
                <c:pt idx="185">
                  <c:v>10461</c:v>
                </c:pt>
                <c:pt idx="186">
                  <c:v>10466.5</c:v>
                </c:pt>
                <c:pt idx="187">
                  <c:v>10476</c:v>
                </c:pt>
                <c:pt idx="188">
                  <c:v>10840</c:v>
                </c:pt>
                <c:pt idx="189">
                  <c:v>11131</c:v>
                </c:pt>
                <c:pt idx="190">
                  <c:v>11199</c:v>
                </c:pt>
                <c:pt idx="191">
                  <c:v>11572.5</c:v>
                </c:pt>
                <c:pt idx="192">
                  <c:v>11586</c:v>
                </c:pt>
                <c:pt idx="193">
                  <c:v>11597</c:v>
                </c:pt>
                <c:pt idx="194">
                  <c:v>11598</c:v>
                </c:pt>
                <c:pt idx="195">
                  <c:v>11614.5</c:v>
                </c:pt>
                <c:pt idx="196">
                  <c:v>11636</c:v>
                </c:pt>
                <c:pt idx="197">
                  <c:v>11713</c:v>
                </c:pt>
                <c:pt idx="198">
                  <c:v>11938</c:v>
                </c:pt>
                <c:pt idx="199">
                  <c:v>11970.5</c:v>
                </c:pt>
                <c:pt idx="200">
                  <c:v>12019</c:v>
                </c:pt>
                <c:pt idx="201">
                  <c:v>12045</c:v>
                </c:pt>
                <c:pt idx="202">
                  <c:v>12394</c:v>
                </c:pt>
                <c:pt idx="203">
                  <c:v>12814</c:v>
                </c:pt>
                <c:pt idx="204">
                  <c:v>12850</c:v>
                </c:pt>
                <c:pt idx="205">
                  <c:v>12850</c:v>
                </c:pt>
                <c:pt idx="206">
                  <c:v>13189</c:v>
                </c:pt>
                <c:pt idx="207">
                  <c:v>13216</c:v>
                </c:pt>
                <c:pt idx="208">
                  <c:v>13221.5</c:v>
                </c:pt>
                <c:pt idx="209">
                  <c:v>13669</c:v>
                </c:pt>
                <c:pt idx="210">
                  <c:v>13978</c:v>
                </c:pt>
                <c:pt idx="211">
                  <c:v>14017.5</c:v>
                </c:pt>
                <c:pt idx="212">
                  <c:v>14024</c:v>
                </c:pt>
                <c:pt idx="213">
                  <c:v>14393.5</c:v>
                </c:pt>
                <c:pt idx="214">
                  <c:v>14454</c:v>
                </c:pt>
                <c:pt idx="215">
                  <c:v>14523</c:v>
                </c:pt>
                <c:pt idx="216">
                  <c:v>14758</c:v>
                </c:pt>
                <c:pt idx="217">
                  <c:v>14817</c:v>
                </c:pt>
                <c:pt idx="218">
                  <c:v>14817</c:v>
                </c:pt>
                <c:pt idx="219">
                  <c:v>14817</c:v>
                </c:pt>
                <c:pt idx="220">
                  <c:v>14840</c:v>
                </c:pt>
                <c:pt idx="221">
                  <c:v>14842</c:v>
                </c:pt>
                <c:pt idx="222">
                  <c:v>14863</c:v>
                </c:pt>
                <c:pt idx="223">
                  <c:v>14897</c:v>
                </c:pt>
                <c:pt idx="224">
                  <c:v>14900</c:v>
                </c:pt>
                <c:pt idx="225">
                  <c:v>15191</c:v>
                </c:pt>
                <c:pt idx="226">
                  <c:v>15201.5</c:v>
                </c:pt>
                <c:pt idx="227">
                  <c:v>15639</c:v>
                </c:pt>
                <c:pt idx="228">
                  <c:v>16068</c:v>
                </c:pt>
                <c:pt idx="229">
                  <c:v>16408</c:v>
                </c:pt>
                <c:pt idx="230">
                  <c:v>16501</c:v>
                </c:pt>
                <c:pt idx="231">
                  <c:v>16788</c:v>
                </c:pt>
                <c:pt idx="232">
                  <c:v>16830</c:v>
                </c:pt>
                <c:pt idx="233">
                  <c:v>16838.5</c:v>
                </c:pt>
                <c:pt idx="234">
                  <c:v>16856</c:v>
                </c:pt>
                <c:pt idx="235">
                  <c:v>17216</c:v>
                </c:pt>
                <c:pt idx="236">
                  <c:v>17276</c:v>
                </c:pt>
                <c:pt idx="237">
                  <c:v>17277</c:v>
                </c:pt>
                <c:pt idx="238">
                  <c:v>17568</c:v>
                </c:pt>
                <c:pt idx="239">
                  <c:v>17663</c:v>
                </c:pt>
              </c:numCache>
            </c:numRef>
          </c:xVal>
          <c:yVal>
            <c:numRef>
              <c:f>Active!$I$21:$I$1021</c:f>
              <c:numCache>
                <c:formatCode>General</c:formatCode>
                <c:ptCount val="1001"/>
                <c:pt idx="19">
                  <c:v>2.1799999958602712E-3</c:v>
                </c:pt>
                <c:pt idx="25">
                  <c:v>2.6779999996506376E-2</c:v>
                </c:pt>
                <c:pt idx="30">
                  <c:v>3.3179999998537824E-2</c:v>
                </c:pt>
                <c:pt idx="34">
                  <c:v>-1.5100000004167669E-2</c:v>
                </c:pt>
                <c:pt idx="37">
                  <c:v>1.9019999996089609E-2</c:v>
                </c:pt>
                <c:pt idx="41">
                  <c:v>1.7179999995278195E-2</c:v>
                </c:pt>
                <c:pt idx="52">
                  <c:v>2.7699999995093094E-2</c:v>
                </c:pt>
                <c:pt idx="59">
                  <c:v>-6.0599999997066334E-3</c:v>
                </c:pt>
                <c:pt idx="60">
                  <c:v>4.3859999997948762E-2</c:v>
                </c:pt>
                <c:pt idx="61">
                  <c:v>1.1819999999715947E-2</c:v>
                </c:pt>
                <c:pt idx="62">
                  <c:v>4.7799999956623651E-3</c:v>
                </c:pt>
                <c:pt idx="63">
                  <c:v>1.5499999994062819E-2</c:v>
                </c:pt>
                <c:pt idx="64">
                  <c:v>5.4539999997359701E-2</c:v>
                </c:pt>
                <c:pt idx="65">
                  <c:v>5.0459999998565763E-2</c:v>
                </c:pt>
                <c:pt idx="68">
                  <c:v>4.2860000001383014E-2</c:v>
                </c:pt>
                <c:pt idx="74">
                  <c:v>-3.6200000031385571E-3</c:v>
                </c:pt>
                <c:pt idx="75">
                  <c:v>-8.1400000053690746E-3</c:v>
                </c:pt>
                <c:pt idx="76">
                  <c:v>1.1979999995674007E-2</c:v>
                </c:pt>
                <c:pt idx="77">
                  <c:v>1.1979999995674007E-2</c:v>
                </c:pt>
                <c:pt idx="78">
                  <c:v>8.259999995061662E-3</c:v>
                </c:pt>
                <c:pt idx="79">
                  <c:v>8.259999995061662E-3</c:v>
                </c:pt>
                <c:pt idx="81">
                  <c:v>2.7459999990242068E-2</c:v>
                </c:pt>
                <c:pt idx="82">
                  <c:v>2.7459999990242068E-2</c:v>
                </c:pt>
                <c:pt idx="83">
                  <c:v>-5.0860000003012829E-2</c:v>
                </c:pt>
                <c:pt idx="84">
                  <c:v>4.2999999932362698E-3</c:v>
                </c:pt>
                <c:pt idx="85">
                  <c:v>3.4599999926285818E-3</c:v>
                </c:pt>
                <c:pt idx="86">
                  <c:v>-1.238000000739703E-2</c:v>
                </c:pt>
                <c:pt idx="87">
                  <c:v>-3.3800000019255094E-3</c:v>
                </c:pt>
                <c:pt idx="90">
                  <c:v>9.780000000318978E-3</c:v>
                </c:pt>
                <c:pt idx="91">
                  <c:v>9.799999970709905E-4</c:v>
                </c:pt>
                <c:pt idx="92">
                  <c:v>-9.660000003350433E-3</c:v>
                </c:pt>
                <c:pt idx="93">
                  <c:v>-9.4200000094133429E-3</c:v>
                </c:pt>
                <c:pt idx="94">
                  <c:v>-1.1000000085914508E-3</c:v>
                </c:pt>
                <c:pt idx="95">
                  <c:v>-2.0199999999022111E-3</c:v>
                </c:pt>
                <c:pt idx="96">
                  <c:v>5.0599999958649278E-3</c:v>
                </c:pt>
                <c:pt idx="97">
                  <c:v>-2.1860000008018687E-2</c:v>
                </c:pt>
                <c:pt idx="98">
                  <c:v>1.6999999934341758E-3</c:v>
                </c:pt>
                <c:pt idx="99">
                  <c:v>-2.4420000001555309E-2</c:v>
                </c:pt>
                <c:pt idx="100">
                  <c:v>-9.2599999989033677E-3</c:v>
                </c:pt>
                <c:pt idx="101">
                  <c:v>-2.9099999999743886E-2</c:v>
                </c:pt>
                <c:pt idx="102">
                  <c:v>-2.2060000002966262E-2</c:v>
                </c:pt>
                <c:pt idx="103">
                  <c:v>-2.6900000004388858E-2</c:v>
                </c:pt>
                <c:pt idx="104">
                  <c:v>-4.4740000004821923E-2</c:v>
                </c:pt>
                <c:pt idx="105">
                  <c:v>5.2199999918229878E-3</c:v>
                </c:pt>
                <c:pt idx="113">
                  <c:v>-7.5400000059744343E-3</c:v>
                </c:pt>
                <c:pt idx="114">
                  <c:v>2.3979999998118728E-2</c:v>
                </c:pt>
                <c:pt idx="115">
                  <c:v>-1.7060000005585607E-2</c:v>
                </c:pt>
                <c:pt idx="116">
                  <c:v>-2.2600000083912164E-3</c:v>
                </c:pt>
                <c:pt idx="117">
                  <c:v>-2.0600000061676838E-3</c:v>
                </c:pt>
                <c:pt idx="118">
                  <c:v>-2.2299999996903352E-2</c:v>
                </c:pt>
                <c:pt idx="119">
                  <c:v>-6.7000000053667463E-3</c:v>
                </c:pt>
                <c:pt idx="120">
                  <c:v>2.1500000002561137E-2</c:v>
                </c:pt>
                <c:pt idx="121">
                  <c:v>-1.1060000004363246E-2</c:v>
                </c:pt>
                <c:pt idx="122">
                  <c:v>-5.7799999995040707E-3</c:v>
                </c:pt>
                <c:pt idx="123">
                  <c:v>-2.3799999980838038E-3</c:v>
                </c:pt>
                <c:pt idx="124">
                  <c:v>-1.9999999494757503E-5</c:v>
                </c:pt>
                <c:pt idx="125">
                  <c:v>1.9099999997706618E-2</c:v>
                </c:pt>
                <c:pt idx="126">
                  <c:v>-2.9800000047544017E-3</c:v>
                </c:pt>
                <c:pt idx="127">
                  <c:v>-2.3940000006405171E-2</c:v>
                </c:pt>
                <c:pt idx="128">
                  <c:v>-1.4940000008209608E-2</c:v>
                </c:pt>
                <c:pt idx="129">
                  <c:v>-1.2940000007802155E-2</c:v>
                </c:pt>
                <c:pt idx="130">
                  <c:v>-3.9400000023306347E-3</c:v>
                </c:pt>
                <c:pt idx="131">
                  <c:v>-2.9400000057648867E-3</c:v>
                </c:pt>
                <c:pt idx="132">
                  <c:v>-6.0200000007171184E-3</c:v>
                </c:pt>
                <c:pt idx="133">
                  <c:v>8.099999999103602E-3</c:v>
                </c:pt>
                <c:pt idx="134">
                  <c:v>-2.3540000001958106E-2</c:v>
                </c:pt>
                <c:pt idx="135">
                  <c:v>-1.0060000000521541E-2</c:v>
                </c:pt>
                <c:pt idx="136">
                  <c:v>-3.3400000029359944E-3</c:v>
                </c:pt>
                <c:pt idx="137">
                  <c:v>-1.2660000000323635E-2</c:v>
                </c:pt>
                <c:pt idx="138">
                  <c:v>-4.7400000039488077E-3</c:v>
                </c:pt>
                <c:pt idx="139">
                  <c:v>2.4199999970733188E-3</c:v>
                </c:pt>
                <c:pt idx="140">
                  <c:v>-4.4600000037462451E-3</c:v>
                </c:pt>
                <c:pt idx="142">
                  <c:v>-7.3000000047613867E-3</c:v>
                </c:pt>
                <c:pt idx="144">
                  <c:v>-1.3000000035390258E-3</c:v>
                </c:pt>
                <c:pt idx="145">
                  <c:v>1.6199999954551458E-3</c:v>
                </c:pt>
                <c:pt idx="146">
                  <c:v>4.6199999924283475E-3</c:v>
                </c:pt>
                <c:pt idx="147">
                  <c:v>-2.4600000033387914E-3</c:v>
                </c:pt>
                <c:pt idx="148">
                  <c:v>-2.4600000033387914E-3</c:v>
                </c:pt>
                <c:pt idx="149">
                  <c:v>-1.2100000007194467E-2</c:v>
                </c:pt>
                <c:pt idx="150">
                  <c:v>-4.2000000030384399E-3</c:v>
                </c:pt>
                <c:pt idx="152">
                  <c:v>-1.6620000002149027E-2</c:v>
                </c:pt>
                <c:pt idx="155">
                  <c:v>-1.0540000002947636E-2</c:v>
                </c:pt>
                <c:pt idx="156">
                  <c:v>-1.5400000047520734E-3</c:v>
                </c:pt>
                <c:pt idx="157">
                  <c:v>-4.2200000025331974E-3</c:v>
                </c:pt>
                <c:pt idx="164">
                  <c:v>-4.4199999974807724E-3</c:v>
                </c:pt>
                <c:pt idx="177">
                  <c:v>-6.0200000007171184E-3</c:v>
                </c:pt>
                <c:pt idx="185">
                  <c:v>-2.4579999997513369E-2</c:v>
                </c:pt>
                <c:pt idx="186">
                  <c:v>-1.2020000009215437E-2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6A-4C80-B6E3-52073E59327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Active!$F$21:$F$1021</c:f>
              <c:numCache>
                <c:formatCode>General</c:formatCode>
                <c:ptCount val="1001"/>
                <c:pt idx="0">
                  <c:v>-28389</c:v>
                </c:pt>
                <c:pt idx="1">
                  <c:v>-20734</c:v>
                </c:pt>
                <c:pt idx="2">
                  <c:v>-20460</c:v>
                </c:pt>
                <c:pt idx="3">
                  <c:v>-20384</c:v>
                </c:pt>
                <c:pt idx="4">
                  <c:v>-20358</c:v>
                </c:pt>
                <c:pt idx="5">
                  <c:v>-20010</c:v>
                </c:pt>
                <c:pt idx="6">
                  <c:v>-19903</c:v>
                </c:pt>
                <c:pt idx="7">
                  <c:v>-19605</c:v>
                </c:pt>
                <c:pt idx="8">
                  <c:v>-18038</c:v>
                </c:pt>
                <c:pt idx="9">
                  <c:v>-17995</c:v>
                </c:pt>
                <c:pt idx="10">
                  <c:v>-17982</c:v>
                </c:pt>
                <c:pt idx="11">
                  <c:v>-17981</c:v>
                </c:pt>
                <c:pt idx="12">
                  <c:v>-17969</c:v>
                </c:pt>
                <c:pt idx="13">
                  <c:v>-17947</c:v>
                </c:pt>
                <c:pt idx="14">
                  <c:v>-17936</c:v>
                </c:pt>
                <c:pt idx="15">
                  <c:v>-17935</c:v>
                </c:pt>
                <c:pt idx="16">
                  <c:v>-17902</c:v>
                </c:pt>
                <c:pt idx="17">
                  <c:v>-17901</c:v>
                </c:pt>
                <c:pt idx="18">
                  <c:v>-17901</c:v>
                </c:pt>
                <c:pt idx="19">
                  <c:v>-17386</c:v>
                </c:pt>
                <c:pt idx="20">
                  <c:v>-17256</c:v>
                </c:pt>
                <c:pt idx="21">
                  <c:v>-17242</c:v>
                </c:pt>
                <c:pt idx="22">
                  <c:v>-17107</c:v>
                </c:pt>
                <c:pt idx="23">
                  <c:v>-17106</c:v>
                </c:pt>
                <c:pt idx="24">
                  <c:v>-17081</c:v>
                </c:pt>
                <c:pt idx="25">
                  <c:v>-17081</c:v>
                </c:pt>
                <c:pt idx="26">
                  <c:v>-17071</c:v>
                </c:pt>
                <c:pt idx="27">
                  <c:v>-17069</c:v>
                </c:pt>
                <c:pt idx="28">
                  <c:v>-17059</c:v>
                </c:pt>
                <c:pt idx="29">
                  <c:v>-17047</c:v>
                </c:pt>
                <c:pt idx="30">
                  <c:v>-16961</c:v>
                </c:pt>
                <c:pt idx="31">
                  <c:v>-16961</c:v>
                </c:pt>
                <c:pt idx="32">
                  <c:v>-16834</c:v>
                </c:pt>
                <c:pt idx="33">
                  <c:v>-16821</c:v>
                </c:pt>
                <c:pt idx="34">
                  <c:v>-16820</c:v>
                </c:pt>
                <c:pt idx="35">
                  <c:v>-16810</c:v>
                </c:pt>
                <c:pt idx="36">
                  <c:v>-16809</c:v>
                </c:pt>
                <c:pt idx="37">
                  <c:v>-16684</c:v>
                </c:pt>
                <c:pt idx="38">
                  <c:v>-16684</c:v>
                </c:pt>
                <c:pt idx="39">
                  <c:v>-16672</c:v>
                </c:pt>
                <c:pt idx="40">
                  <c:v>-16671</c:v>
                </c:pt>
                <c:pt idx="41">
                  <c:v>-16661</c:v>
                </c:pt>
                <c:pt idx="42">
                  <c:v>-16661</c:v>
                </c:pt>
                <c:pt idx="43">
                  <c:v>-16508</c:v>
                </c:pt>
                <c:pt idx="44">
                  <c:v>-16496</c:v>
                </c:pt>
                <c:pt idx="45">
                  <c:v>-16451</c:v>
                </c:pt>
                <c:pt idx="46">
                  <c:v>-16438</c:v>
                </c:pt>
                <c:pt idx="47">
                  <c:v>-16393</c:v>
                </c:pt>
                <c:pt idx="48">
                  <c:v>-16392</c:v>
                </c:pt>
                <c:pt idx="49">
                  <c:v>-16382</c:v>
                </c:pt>
                <c:pt idx="50">
                  <c:v>-16381</c:v>
                </c:pt>
                <c:pt idx="51">
                  <c:v>-16380</c:v>
                </c:pt>
                <c:pt idx="52">
                  <c:v>-15430</c:v>
                </c:pt>
                <c:pt idx="53">
                  <c:v>-13989</c:v>
                </c:pt>
                <c:pt idx="54">
                  <c:v>-13965</c:v>
                </c:pt>
                <c:pt idx="55">
                  <c:v>-11463</c:v>
                </c:pt>
                <c:pt idx="56">
                  <c:v>-11215</c:v>
                </c:pt>
                <c:pt idx="57">
                  <c:v>-11204</c:v>
                </c:pt>
                <c:pt idx="58">
                  <c:v>-10416</c:v>
                </c:pt>
                <c:pt idx="59">
                  <c:v>-8908</c:v>
                </c:pt>
                <c:pt idx="60">
                  <c:v>-8907</c:v>
                </c:pt>
                <c:pt idx="61">
                  <c:v>-8544</c:v>
                </c:pt>
                <c:pt idx="62">
                  <c:v>-8031</c:v>
                </c:pt>
                <c:pt idx="63">
                  <c:v>-7915</c:v>
                </c:pt>
                <c:pt idx="64">
                  <c:v>-7903</c:v>
                </c:pt>
                <c:pt idx="65">
                  <c:v>-7702</c:v>
                </c:pt>
                <c:pt idx="66">
                  <c:v>-7316</c:v>
                </c:pt>
                <c:pt idx="67">
                  <c:v>-7292</c:v>
                </c:pt>
                <c:pt idx="68">
                  <c:v>-7107</c:v>
                </c:pt>
                <c:pt idx="69">
                  <c:v>-6802</c:v>
                </c:pt>
                <c:pt idx="70">
                  <c:v>-4418</c:v>
                </c:pt>
                <c:pt idx="71">
                  <c:v>-4418</c:v>
                </c:pt>
                <c:pt idx="72">
                  <c:v>-4417</c:v>
                </c:pt>
                <c:pt idx="73">
                  <c:v>-4416</c:v>
                </c:pt>
                <c:pt idx="74">
                  <c:v>-4026</c:v>
                </c:pt>
                <c:pt idx="75">
                  <c:v>-3607</c:v>
                </c:pt>
                <c:pt idx="76">
                  <c:v>-3571</c:v>
                </c:pt>
                <c:pt idx="77">
                  <c:v>-3571</c:v>
                </c:pt>
                <c:pt idx="78">
                  <c:v>-3162</c:v>
                </c:pt>
                <c:pt idx="79">
                  <c:v>-3162</c:v>
                </c:pt>
                <c:pt idx="80">
                  <c:v>-3138</c:v>
                </c:pt>
                <c:pt idx="81">
                  <c:v>-3127</c:v>
                </c:pt>
                <c:pt idx="82">
                  <c:v>-3127</c:v>
                </c:pt>
                <c:pt idx="83">
                  <c:v>-2798</c:v>
                </c:pt>
                <c:pt idx="84">
                  <c:v>-2775</c:v>
                </c:pt>
                <c:pt idx="85">
                  <c:v>-2752</c:v>
                </c:pt>
                <c:pt idx="86">
                  <c:v>-2729</c:v>
                </c:pt>
                <c:pt idx="87">
                  <c:v>-2729</c:v>
                </c:pt>
                <c:pt idx="88">
                  <c:v>-2012</c:v>
                </c:pt>
                <c:pt idx="89">
                  <c:v>-2012</c:v>
                </c:pt>
                <c:pt idx="90">
                  <c:v>-1956</c:v>
                </c:pt>
                <c:pt idx="91">
                  <c:v>-1921</c:v>
                </c:pt>
                <c:pt idx="92">
                  <c:v>-1638</c:v>
                </c:pt>
                <c:pt idx="93">
                  <c:v>-1466</c:v>
                </c:pt>
                <c:pt idx="94">
                  <c:v>-1195</c:v>
                </c:pt>
                <c:pt idx="95">
                  <c:v>-1171</c:v>
                </c:pt>
                <c:pt idx="96">
                  <c:v>-822</c:v>
                </c:pt>
                <c:pt idx="97">
                  <c:v>-398</c:v>
                </c:pt>
                <c:pt idx="98">
                  <c:v>-355</c:v>
                </c:pt>
                <c:pt idx="99">
                  <c:v>-341</c:v>
                </c:pt>
                <c:pt idx="100">
                  <c:v>-318</c:v>
                </c:pt>
                <c:pt idx="101">
                  <c:v>-295</c:v>
                </c:pt>
                <c:pt idx="102">
                  <c:v>-283</c:v>
                </c:pt>
                <c:pt idx="103">
                  <c:v>-260</c:v>
                </c:pt>
                <c:pt idx="104">
                  <c:v>-237</c:v>
                </c:pt>
                <c:pt idx="105">
                  <c:v>-49</c:v>
                </c:pt>
                <c:pt idx="106">
                  <c:v>-11</c:v>
                </c:pt>
                <c:pt idx="107">
                  <c:v>-11</c:v>
                </c:pt>
                <c:pt idx="108">
                  <c:v>-11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23</c:v>
                </c:pt>
                <c:pt idx="114">
                  <c:v>841.5</c:v>
                </c:pt>
                <c:pt idx="115">
                  <c:v>842</c:v>
                </c:pt>
                <c:pt idx="116">
                  <c:v>1182</c:v>
                </c:pt>
                <c:pt idx="117">
                  <c:v>1182</c:v>
                </c:pt>
                <c:pt idx="118">
                  <c:v>1195</c:v>
                </c:pt>
                <c:pt idx="119">
                  <c:v>1250</c:v>
                </c:pt>
                <c:pt idx="120">
                  <c:v>1660</c:v>
                </c:pt>
                <c:pt idx="121">
                  <c:v>1967</c:v>
                </c:pt>
                <c:pt idx="122">
                  <c:v>2036</c:v>
                </c:pt>
                <c:pt idx="123">
                  <c:v>2396</c:v>
                </c:pt>
                <c:pt idx="124">
                  <c:v>2454</c:v>
                </c:pt>
                <c:pt idx="125">
                  <c:v>2465</c:v>
                </c:pt>
                <c:pt idx="126">
                  <c:v>2466</c:v>
                </c:pt>
                <c:pt idx="127">
                  <c:v>2878</c:v>
                </c:pt>
                <c:pt idx="128">
                  <c:v>2878</c:v>
                </c:pt>
                <c:pt idx="129">
                  <c:v>2878</c:v>
                </c:pt>
                <c:pt idx="130">
                  <c:v>2878</c:v>
                </c:pt>
                <c:pt idx="131">
                  <c:v>2878</c:v>
                </c:pt>
                <c:pt idx="132">
                  <c:v>3229</c:v>
                </c:pt>
                <c:pt idx="133">
                  <c:v>3265</c:v>
                </c:pt>
                <c:pt idx="134">
                  <c:v>3323</c:v>
                </c:pt>
                <c:pt idx="135">
                  <c:v>3617</c:v>
                </c:pt>
                <c:pt idx="136">
                  <c:v>3633</c:v>
                </c:pt>
                <c:pt idx="137">
                  <c:v>3662</c:v>
                </c:pt>
                <c:pt idx="138">
                  <c:v>3663</c:v>
                </c:pt>
                <c:pt idx="139">
                  <c:v>3686</c:v>
                </c:pt>
                <c:pt idx="140">
                  <c:v>3697</c:v>
                </c:pt>
                <c:pt idx="141">
                  <c:v>4845</c:v>
                </c:pt>
                <c:pt idx="142">
                  <c:v>4845</c:v>
                </c:pt>
                <c:pt idx="143">
                  <c:v>4845</c:v>
                </c:pt>
                <c:pt idx="144">
                  <c:v>4845</c:v>
                </c:pt>
                <c:pt idx="145">
                  <c:v>4846</c:v>
                </c:pt>
                <c:pt idx="146">
                  <c:v>4846</c:v>
                </c:pt>
                <c:pt idx="147">
                  <c:v>4847</c:v>
                </c:pt>
                <c:pt idx="148">
                  <c:v>4847</c:v>
                </c:pt>
                <c:pt idx="149">
                  <c:v>4880</c:v>
                </c:pt>
                <c:pt idx="150">
                  <c:v>4880</c:v>
                </c:pt>
                <c:pt idx="151">
                  <c:v>4906</c:v>
                </c:pt>
                <c:pt idx="152">
                  <c:v>5274</c:v>
                </c:pt>
                <c:pt idx="153">
                  <c:v>5278</c:v>
                </c:pt>
                <c:pt idx="154">
                  <c:v>5278</c:v>
                </c:pt>
                <c:pt idx="155">
                  <c:v>5573</c:v>
                </c:pt>
                <c:pt idx="156">
                  <c:v>5673</c:v>
                </c:pt>
                <c:pt idx="157">
                  <c:v>6056.5</c:v>
                </c:pt>
                <c:pt idx="158">
                  <c:v>6472</c:v>
                </c:pt>
                <c:pt idx="159">
                  <c:v>6472</c:v>
                </c:pt>
                <c:pt idx="160">
                  <c:v>6472</c:v>
                </c:pt>
                <c:pt idx="161">
                  <c:v>6472</c:v>
                </c:pt>
                <c:pt idx="162">
                  <c:v>6472</c:v>
                </c:pt>
                <c:pt idx="163">
                  <c:v>6824</c:v>
                </c:pt>
                <c:pt idx="164">
                  <c:v>7209</c:v>
                </c:pt>
                <c:pt idx="165">
                  <c:v>7211</c:v>
                </c:pt>
                <c:pt idx="166">
                  <c:v>7211</c:v>
                </c:pt>
                <c:pt idx="167">
                  <c:v>7952</c:v>
                </c:pt>
                <c:pt idx="168">
                  <c:v>8428</c:v>
                </c:pt>
                <c:pt idx="169">
                  <c:v>8780</c:v>
                </c:pt>
                <c:pt idx="170">
                  <c:v>8835</c:v>
                </c:pt>
                <c:pt idx="171">
                  <c:v>8860</c:v>
                </c:pt>
                <c:pt idx="172">
                  <c:v>8907</c:v>
                </c:pt>
                <c:pt idx="173">
                  <c:v>9113</c:v>
                </c:pt>
                <c:pt idx="174">
                  <c:v>9550</c:v>
                </c:pt>
                <c:pt idx="175">
                  <c:v>9572</c:v>
                </c:pt>
                <c:pt idx="176">
                  <c:v>9654</c:v>
                </c:pt>
                <c:pt idx="177">
                  <c:v>9654</c:v>
                </c:pt>
                <c:pt idx="178">
                  <c:v>9925</c:v>
                </c:pt>
                <c:pt idx="179">
                  <c:v>10020</c:v>
                </c:pt>
                <c:pt idx="180">
                  <c:v>10055</c:v>
                </c:pt>
                <c:pt idx="181">
                  <c:v>10346</c:v>
                </c:pt>
                <c:pt idx="182">
                  <c:v>10348</c:v>
                </c:pt>
                <c:pt idx="183">
                  <c:v>10442</c:v>
                </c:pt>
                <c:pt idx="184">
                  <c:v>10453</c:v>
                </c:pt>
                <c:pt idx="185">
                  <c:v>10461</c:v>
                </c:pt>
                <c:pt idx="186">
                  <c:v>10466.5</c:v>
                </c:pt>
                <c:pt idx="187">
                  <c:v>10476</c:v>
                </c:pt>
                <c:pt idx="188">
                  <c:v>10840</c:v>
                </c:pt>
                <c:pt idx="189">
                  <c:v>11131</c:v>
                </c:pt>
                <c:pt idx="190">
                  <c:v>11199</c:v>
                </c:pt>
                <c:pt idx="191">
                  <c:v>11572.5</c:v>
                </c:pt>
                <c:pt idx="192">
                  <c:v>11586</c:v>
                </c:pt>
                <c:pt idx="193">
                  <c:v>11597</c:v>
                </c:pt>
                <c:pt idx="194">
                  <c:v>11598</c:v>
                </c:pt>
                <c:pt idx="195">
                  <c:v>11614.5</c:v>
                </c:pt>
                <c:pt idx="196">
                  <c:v>11636</c:v>
                </c:pt>
                <c:pt idx="197">
                  <c:v>11713</c:v>
                </c:pt>
                <c:pt idx="198">
                  <c:v>11938</c:v>
                </c:pt>
                <c:pt idx="199">
                  <c:v>11970.5</c:v>
                </c:pt>
                <c:pt idx="200">
                  <c:v>12019</c:v>
                </c:pt>
                <c:pt idx="201">
                  <c:v>12045</c:v>
                </c:pt>
                <c:pt idx="202">
                  <c:v>12394</c:v>
                </c:pt>
                <c:pt idx="203">
                  <c:v>12814</c:v>
                </c:pt>
                <c:pt idx="204">
                  <c:v>12850</c:v>
                </c:pt>
                <c:pt idx="205">
                  <c:v>12850</c:v>
                </c:pt>
                <c:pt idx="206">
                  <c:v>13189</c:v>
                </c:pt>
                <c:pt idx="207">
                  <c:v>13216</c:v>
                </c:pt>
                <c:pt idx="208">
                  <c:v>13221.5</c:v>
                </c:pt>
                <c:pt idx="209">
                  <c:v>13669</c:v>
                </c:pt>
                <c:pt idx="210">
                  <c:v>13978</c:v>
                </c:pt>
                <c:pt idx="211">
                  <c:v>14017.5</c:v>
                </c:pt>
                <c:pt idx="212">
                  <c:v>14024</c:v>
                </c:pt>
                <c:pt idx="213">
                  <c:v>14393.5</c:v>
                </c:pt>
                <c:pt idx="214">
                  <c:v>14454</c:v>
                </c:pt>
                <c:pt idx="215">
                  <c:v>14523</c:v>
                </c:pt>
                <c:pt idx="216">
                  <c:v>14758</c:v>
                </c:pt>
                <c:pt idx="217">
                  <c:v>14817</c:v>
                </c:pt>
                <c:pt idx="218">
                  <c:v>14817</c:v>
                </c:pt>
                <c:pt idx="219">
                  <c:v>14817</c:v>
                </c:pt>
                <c:pt idx="220">
                  <c:v>14840</c:v>
                </c:pt>
                <c:pt idx="221">
                  <c:v>14842</c:v>
                </c:pt>
                <c:pt idx="222">
                  <c:v>14863</c:v>
                </c:pt>
                <c:pt idx="223">
                  <c:v>14897</c:v>
                </c:pt>
                <c:pt idx="224">
                  <c:v>14900</c:v>
                </c:pt>
                <c:pt idx="225">
                  <c:v>15191</c:v>
                </c:pt>
                <c:pt idx="226">
                  <c:v>15201.5</c:v>
                </c:pt>
                <c:pt idx="227">
                  <c:v>15639</c:v>
                </c:pt>
                <c:pt idx="228">
                  <c:v>16068</c:v>
                </c:pt>
                <c:pt idx="229">
                  <c:v>16408</c:v>
                </c:pt>
                <c:pt idx="230">
                  <c:v>16501</c:v>
                </c:pt>
                <c:pt idx="231">
                  <c:v>16788</c:v>
                </c:pt>
                <c:pt idx="232">
                  <c:v>16830</c:v>
                </c:pt>
                <c:pt idx="233">
                  <c:v>16838.5</c:v>
                </c:pt>
                <c:pt idx="234">
                  <c:v>16856</c:v>
                </c:pt>
                <c:pt idx="235">
                  <c:v>17216</c:v>
                </c:pt>
                <c:pt idx="236">
                  <c:v>17276</c:v>
                </c:pt>
                <c:pt idx="237">
                  <c:v>17277</c:v>
                </c:pt>
                <c:pt idx="238">
                  <c:v>17568</c:v>
                </c:pt>
                <c:pt idx="239">
                  <c:v>17663</c:v>
                </c:pt>
              </c:numCache>
            </c:numRef>
          </c:xVal>
          <c:yVal>
            <c:numRef>
              <c:f>Active!$J$21:$J$1021</c:f>
              <c:numCache>
                <c:formatCode>General</c:formatCode>
                <c:ptCount val="1001"/>
                <c:pt idx="56">
                  <c:v>2.2030000000086147E-2</c:v>
                </c:pt>
                <c:pt idx="57">
                  <c:v>2.231999999639811E-2</c:v>
                </c:pt>
                <c:pt idx="58">
                  <c:v>2.0089999998162966E-2</c:v>
                </c:pt>
                <c:pt idx="66">
                  <c:v>1.8239999997604173E-2</c:v>
                </c:pt>
                <c:pt idx="67">
                  <c:v>2.2740000000339933E-2</c:v>
                </c:pt>
                <c:pt idx="69">
                  <c:v>2.2959999994782265E-2</c:v>
                </c:pt>
                <c:pt idx="71">
                  <c:v>1.8219999998109415E-2</c:v>
                </c:pt>
                <c:pt idx="72">
                  <c:v>2.1259999994072132E-2</c:v>
                </c:pt>
                <c:pt idx="73">
                  <c:v>1.7970000000786968E-2</c:v>
                </c:pt>
                <c:pt idx="80">
                  <c:v>1.2739999998302665E-2</c:v>
                </c:pt>
                <c:pt idx="88">
                  <c:v>6.2599999946542084E-3</c:v>
                </c:pt>
                <c:pt idx="89">
                  <c:v>8.259999995061662E-3</c:v>
                </c:pt>
                <c:pt idx="106">
                  <c:v>-3.3200000034412369E-3</c:v>
                </c:pt>
                <c:pt idx="107">
                  <c:v>-2.4200000043492764E-3</c:v>
                </c:pt>
                <c:pt idx="108">
                  <c:v>-1.6200000027311035E-3</c:v>
                </c:pt>
                <c:pt idx="109">
                  <c:v>-6.0000000012223609E-3</c:v>
                </c:pt>
                <c:pt idx="110">
                  <c:v>-3.3000000039464794E-3</c:v>
                </c:pt>
                <c:pt idx="111">
                  <c:v>-1.1000000013154931E-3</c:v>
                </c:pt>
                <c:pt idx="112">
                  <c:v>-8.0000000161817297E-4</c:v>
                </c:pt>
                <c:pt idx="141">
                  <c:v>-1.2100000007194467E-2</c:v>
                </c:pt>
                <c:pt idx="143">
                  <c:v>-6.7000000053667463E-3</c:v>
                </c:pt>
                <c:pt idx="153">
                  <c:v>-6.940000006579794E-3</c:v>
                </c:pt>
                <c:pt idx="154">
                  <c:v>-6.5400000021327287E-3</c:v>
                </c:pt>
                <c:pt idx="158">
                  <c:v>-1.5660000004572794E-2</c:v>
                </c:pt>
                <c:pt idx="159">
                  <c:v>-5.260000005364418E-3</c:v>
                </c:pt>
                <c:pt idx="160">
                  <c:v>-1.7600000064703636E-3</c:v>
                </c:pt>
                <c:pt idx="161">
                  <c:v>-1.0600000023259781E-3</c:v>
                </c:pt>
                <c:pt idx="162">
                  <c:v>9.3999999080551788E-4</c:v>
                </c:pt>
                <c:pt idx="163">
                  <c:v>-7.6200000039534643E-3</c:v>
                </c:pt>
                <c:pt idx="165">
                  <c:v>-8.4800000040559098E-3</c:v>
                </c:pt>
                <c:pt idx="166">
                  <c:v>-8.4800000040559098E-3</c:v>
                </c:pt>
                <c:pt idx="168">
                  <c:v>-1.4839999996183906E-2</c:v>
                </c:pt>
                <c:pt idx="179">
                  <c:v>-1.8600000010337681E-2</c:v>
                </c:pt>
                <c:pt idx="182">
                  <c:v>-2.5540000002365559E-2</c:v>
                </c:pt>
                <c:pt idx="188">
                  <c:v>-2.0600000003469177E-2</c:v>
                </c:pt>
                <c:pt idx="196">
                  <c:v>-2.0479999999224674E-2</c:v>
                </c:pt>
                <c:pt idx="199">
                  <c:v>-2.4640000003273599E-2</c:v>
                </c:pt>
                <c:pt idx="201">
                  <c:v>-2.1200000010139775E-2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6A-4C80-B6E3-52073E59327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Active!$F$21:$F$1021</c:f>
              <c:numCache>
                <c:formatCode>General</c:formatCode>
                <c:ptCount val="1001"/>
                <c:pt idx="0">
                  <c:v>-28389</c:v>
                </c:pt>
                <c:pt idx="1">
                  <c:v>-20734</c:v>
                </c:pt>
                <c:pt idx="2">
                  <c:v>-20460</c:v>
                </c:pt>
                <c:pt idx="3">
                  <c:v>-20384</c:v>
                </c:pt>
                <c:pt idx="4">
                  <c:v>-20358</c:v>
                </c:pt>
                <c:pt idx="5">
                  <c:v>-20010</c:v>
                </c:pt>
                <c:pt idx="6">
                  <c:v>-19903</c:v>
                </c:pt>
                <c:pt idx="7">
                  <c:v>-19605</c:v>
                </c:pt>
                <c:pt idx="8">
                  <c:v>-18038</c:v>
                </c:pt>
                <c:pt idx="9">
                  <c:v>-17995</c:v>
                </c:pt>
                <c:pt idx="10">
                  <c:v>-17982</c:v>
                </c:pt>
                <c:pt idx="11">
                  <c:v>-17981</c:v>
                </c:pt>
                <c:pt idx="12">
                  <c:v>-17969</c:v>
                </c:pt>
                <c:pt idx="13">
                  <c:v>-17947</c:v>
                </c:pt>
                <c:pt idx="14">
                  <c:v>-17936</c:v>
                </c:pt>
                <c:pt idx="15">
                  <c:v>-17935</c:v>
                </c:pt>
                <c:pt idx="16">
                  <c:v>-17902</c:v>
                </c:pt>
                <c:pt idx="17">
                  <c:v>-17901</c:v>
                </c:pt>
                <c:pt idx="18">
                  <c:v>-17901</c:v>
                </c:pt>
                <c:pt idx="19">
                  <c:v>-17386</c:v>
                </c:pt>
                <c:pt idx="20">
                  <c:v>-17256</c:v>
                </c:pt>
                <c:pt idx="21">
                  <c:v>-17242</c:v>
                </c:pt>
                <c:pt idx="22">
                  <c:v>-17107</c:v>
                </c:pt>
                <c:pt idx="23">
                  <c:v>-17106</c:v>
                </c:pt>
                <c:pt idx="24">
                  <c:v>-17081</c:v>
                </c:pt>
                <c:pt idx="25">
                  <c:v>-17081</c:v>
                </c:pt>
                <c:pt idx="26">
                  <c:v>-17071</c:v>
                </c:pt>
                <c:pt idx="27">
                  <c:v>-17069</c:v>
                </c:pt>
                <c:pt idx="28">
                  <c:v>-17059</c:v>
                </c:pt>
                <c:pt idx="29">
                  <c:v>-17047</c:v>
                </c:pt>
                <c:pt idx="30">
                  <c:v>-16961</c:v>
                </c:pt>
                <c:pt idx="31">
                  <c:v>-16961</c:v>
                </c:pt>
                <c:pt idx="32">
                  <c:v>-16834</c:v>
                </c:pt>
                <c:pt idx="33">
                  <c:v>-16821</c:v>
                </c:pt>
                <c:pt idx="34">
                  <c:v>-16820</c:v>
                </c:pt>
                <c:pt idx="35">
                  <c:v>-16810</c:v>
                </c:pt>
                <c:pt idx="36">
                  <c:v>-16809</c:v>
                </c:pt>
                <c:pt idx="37">
                  <c:v>-16684</c:v>
                </c:pt>
                <c:pt idx="38">
                  <c:v>-16684</c:v>
                </c:pt>
                <c:pt idx="39">
                  <c:v>-16672</c:v>
                </c:pt>
                <c:pt idx="40">
                  <c:v>-16671</c:v>
                </c:pt>
                <c:pt idx="41">
                  <c:v>-16661</c:v>
                </c:pt>
                <c:pt idx="42">
                  <c:v>-16661</c:v>
                </c:pt>
                <c:pt idx="43">
                  <c:v>-16508</c:v>
                </c:pt>
                <c:pt idx="44">
                  <c:v>-16496</c:v>
                </c:pt>
                <c:pt idx="45">
                  <c:v>-16451</c:v>
                </c:pt>
                <c:pt idx="46">
                  <c:v>-16438</c:v>
                </c:pt>
                <c:pt idx="47">
                  <c:v>-16393</c:v>
                </c:pt>
                <c:pt idx="48">
                  <c:v>-16392</c:v>
                </c:pt>
                <c:pt idx="49">
                  <c:v>-16382</c:v>
                </c:pt>
                <c:pt idx="50">
                  <c:v>-16381</c:v>
                </c:pt>
                <c:pt idx="51">
                  <c:v>-16380</c:v>
                </c:pt>
                <c:pt idx="52">
                  <c:v>-15430</c:v>
                </c:pt>
                <c:pt idx="53">
                  <c:v>-13989</c:v>
                </c:pt>
                <c:pt idx="54">
                  <c:v>-13965</c:v>
                </c:pt>
                <c:pt idx="55">
                  <c:v>-11463</c:v>
                </c:pt>
                <c:pt idx="56">
                  <c:v>-11215</c:v>
                </c:pt>
                <c:pt idx="57">
                  <c:v>-11204</c:v>
                </c:pt>
                <c:pt idx="58">
                  <c:v>-10416</c:v>
                </c:pt>
                <c:pt idx="59">
                  <c:v>-8908</c:v>
                </c:pt>
                <c:pt idx="60">
                  <c:v>-8907</c:v>
                </c:pt>
                <c:pt idx="61">
                  <c:v>-8544</c:v>
                </c:pt>
                <c:pt idx="62">
                  <c:v>-8031</c:v>
                </c:pt>
                <c:pt idx="63">
                  <c:v>-7915</c:v>
                </c:pt>
                <c:pt idx="64">
                  <c:v>-7903</c:v>
                </c:pt>
                <c:pt idx="65">
                  <c:v>-7702</c:v>
                </c:pt>
                <c:pt idx="66">
                  <c:v>-7316</c:v>
                </c:pt>
                <c:pt idx="67">
                  <c:v>-7292</c:v>
                </c:pt>
                <c:pt idx="68">
                  <c:v>-7107</c:v>
                </c:pt>
                <c:pt idx="69">
                  <c:v>-6802</c:v>
                </c:pt>
                <c:pt idx="70">
                  <c:v>-4418</c:v>
                </c:pt>
                <c:pt idx="71">
                  <c:v>-4418</c:v>
                </c:pt>
                <c:pt idx="72">
                  <c:v>-4417</c:v>
                </c:pt>
                <c:pt idx="73">
                  <c:v>-4416</c:v>
                </c:pt>
                <c:pt idx="74">
                  <c:v>-4026</c:v>
                </c:pt>
                <c:pt idx="75">
                  <c:v>-3607</c:v>
                </c:pt>
                <c:pt idx="76">
                  <c:v>-3571</c:v>
                </c:pt>
                <c:pt idx="77">
                  <c:v>-3571</c:v>
                </c:pt>
                <c:pt idx="78">
                  <c:v>-3162</c:v>
                </c:pt>
                <c:pt idx="79">
                  <c:v>-3162</c:v>
                </c:pt>
                <c:pt idx="80">
                  <c:v>-3138</c:v>
                </c:pt>
                <c:pt idx="81">
                  <c:v>-3127</c:v>
                </c:pt>
                <c:pt idx="82">
                  <c:v>-3127</c:v>
                </c:pt>
                <c:pt idx="83">
                  <c:v>-2798</c:v>
                </c:pt>
                <c:pt idx="84">
                  <c:v>-2775</c:v>
                </c:pt>
                <c:pt idx="85">
                  <c:v>-2752</c:v>
                </c:pt>
                <c:pt idx="86">
                  <c:v>-2729</c:v>
                </c:pt>
                <c:pt idx="87">
                  <c:v>-2729</c:v>
                </c:pt>
                <c:pt idx="88">
                  <c:v>-2012</c:v>
                </c:pt>
                <c:pt idx="89">
                  <c:v>-2012</c:v>
                </c:pt>
                <c:pt idx="90">
                  <c:v>-1956</c:v>
                </c:pt>
                <c:pt idx="91">
                  <c:v>-1921</c:v>
                </c:pt>
                <c:pt idx="92">
                  <c:v>-1638</c:v>
                </c:pt>
                <c:pt idx="93">
                  <c:v>-1466</c:v>
                </c:pt>
                <c:pt idx="94">
                  <c:v>-1195</c:v>
                </c:pt>
                <c:pt idx="95">
                  <c:v>-1171</c:v>
                </c:pt>
                <c:pt idx="96">
                  <c:v>-822</c:v>
                </c:pt>
                <c:pt idx="97">
                  <c:v>-398</c:v>
                </c:pt>
                <c:pt idx="98">
                  <c:v>-355</c:v>
                </c:pt>
                <c:pt idx="99">
                  <c:v>-341</c:v>
                </c:pt>
                <c:pt idx="100">
                  <c:v>-318</c:v>
                </c:pt>
                <c:pt idx="101">
                  <c:v>-295</c:v>
                </c:pt>
                <c:pt idx="102">
                  <c:v>-283</c:v>
                </c:pt>
                <c:pt idx="103">
                  <c:v>-260</c:v>
                </c:pt>
                <c:pt idx="104">
                  <c:v>-237</c:v>
                </c:pt>
                <c:pt idx="105">
                  <c:v>-49</c:v>
                </c:pt>
                <c:pt idx="106">
                  <c:v>-11</c:v>
                </c:pt>
                <c:pt idx="107">
                  <c:v>-11</c:v>
                </c:pt>
                <c:pt idx="108">
                  <c:v>-11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23</c:v>
                </c:pt>
                <c:pt idx="114">
                  <c:v>841.5</c:v>
                </c:pt>
                <c:pt idx="115">
                  <c:v>842</c:v>
                </c:pt>
                <c:pt idx="116">
                  <c:v>1182</c:v>
                </c:pt>
                <c:pt idx="117">
                  <c:v>1182</c:v>
                </c:pt>
                <c:pt idx="118">
                  <c:v>1195</c:v>
                </c:pt>
                <c:pt idx="119">
                  <c:v>1250</c:v>
                </c:pt>
                <c:pt idx="120">
                  <c:v>1660</c:v>
                </c:pt>
                <c:pt idx="121">
                  <c:v>1967</c:v>
                </c:pt>
                <c:pt idx="122">
                  <c:v>2036</c:v>
                </c:pt>
                <c:pt idx="123">
                  <c:v>2396</c:v>
                </c:pt>
                <c:pt idx="124">
                  <c:v>2454</c:v>
                </c:pt>
                <c:pt idx="125">
                  <c:v>2465</c:v>
                </c:pt>
                <c:pt idx="126">
                  <c:v>2466</c:v>
                </c:pt>
                <c:pt idx="127">
                  <c:v>2878</c:v>
                </c:pt>
                <c:pt idx="128">
                  <c:v>2878</c:v>
                </c:pt>
                <c:pt idx="129">
                  <c:v>2878</c:v>
                </c:pt>
                <c:pt idx="130">
                  <c:v>2878</c:v>
                </c:pt>
                <c:pt idx="131">
                  <c:v>2878</c:v>
                </c:pt>
                <c:pt idx="132">
                  <c:v>3229</c:v>
                </c:pt>
                <c:pt idx="133">
                  <c:v>3265</c:v>
                </c:pt>
                <c:pt idx="134">
                  <c:v>3323</c:v>
                </c:pt>
                <c:pt idx="135">
                  <c:v>3617</c:v>
                </c:pt>
                <c:pt idx="136">
                  <c:v>3633</c:v>
                </c:pt>
                <c:pt idx="137">
                  <c:v>3662</c:v>
                </c:pt>
                <c:pt idx="138">
                  <c:v>3663</c:v>
                </c:pt>
                <c:pt idx="139">
                  <c:v>3686</c:v>
                </c:pt>
                <c:pt idx="140">
                  <c:v>3697</c:v>
                </c:pt>
                <c:pt idx="141">
                  <c:v>4845</c:v>
                </c:pt>
                <c:pt idx="142">
                  <c:v>4845</c:v>
                </c:pt>
                <c:pt idx="143">
                  <c:v>4845</c:v>
                </c:pt>
                <c:pt idx="144">
                  <c:v>4845</c:v>
                </c:pt>
                <c:pt idx="145">
                  <c:v>4846</c:v>
                </c:pt>
                <c:pt idx="146">
                  <c:v>4846</c:v>
                </c:pt>
                <c:pt idx="147">
                  <c:v>4847</c:v>
                </c:pt>
                <c:pt idx="148">
                  <c:v>4847</c:v>
                </c:pt>
                <c:pt idx="149">
                  <c:v>4880</c:v>
                </c:pt>
                <c:pt idx="150">
                  <c:v>4880</c:v>
                </c:pt>
                <c:pt idx="151">
                  <c:v>4906</c:v>
                </c:pt>
                <c:pt idx="152">
                  <c:v>5274</c:v>
                </c:pt>
                <c:pt idx="153">
                  <c:v>5278</c:v>
                </c:pt>
                <c:pt idx="154">
                  <c:v>5278</c:v>
                </c:pt>
                <c:pt idx="155">
                  <c:v>5573</c:v>
                </c:pt>
                <c:pt idx="156">
                  <c:v>5673</c:v>
                </c:pt>
                <c:pt idx="157">
                  <c:v>6056.5</c:v>
                </c:pt>
                <c:pt idx="158">
                  <c:v>6472</c:v>
                </c:pt>
                <c:pt idx="159">
                  <c:v>6472</c:v>
                </c:pt>
                <c:pt idx="160">
                  <c:v>6472</c:v>
                </c:pt>
                <c:pt idx="161">
                  <c:v>6472</c:v>
                </c:pt>
                <c:pt idx="162">
                  <c:v>6472</c:v>
                </c:pt>
                <c:pt idx="163">
                  <c:v>6824</c:v>
                </c:pt>
                <c:pt idx="164">
                  <c:v>7209</c:v>
                </c:pt>
                <c:pt idx="165">
                  <c:v>7211</c:v>
                </c:pt>
                <c:pt idx="166">
                  <c:v>7211</c:v>
                </c:pt>
                <c:pt idx="167">
                  <c:v>7952</c:v>
                </c:pt>
                <c:pt idx="168">
                  <c:v>8428</c:v>
                </c:pt>
                <c:pt idx="169">
                  <c:v>8780</c:v>
                </c:pt>
                <c:pt idx="170">
                  <c:v>8835</c:v>
                </c:pt>
                <c:pt idx="171">
                  <c:v>8860</c:v>
                </c:pt>
                <c:pt idx="172">
                  <c:v>8907</c:v>
                </c:pt>
                <c:pt idx="173">
                  <c:v>9113</c:v>
                </c:pt>
                <c:pt idx="174">
                  <c:v>9550</c:v>
                </c:pt>
                <c:pt idx="175">
                  <c:v>9572</c:v>
                </c:pt>
                <c:pt idx="176">
                  <c:v>9654</c:v>
                </c:pt>
                <c:pt idx="177">
                  <c:v>9654</c:v>
                </c:pt>
                <c:pt idx="178">
                  <c:v>9925</c:v>
                </c:pt>
                <c:pt idx="179">
                  <c:v>10020</c:v>
                </c:pt>
                <c:pt idx="180">
                  <c:v>10055</c:v>
                </c:pt>
                <c:pt idx="181">
                  <c:v>10346</c:v>
                </c:pt>
                <c:pt idx="182">
                  <c:v>10348</c:v>
                </c:pt>
                <c:pt idx="183">
                  <c:v>10442</c:v>
                </c:pt>
                <c:pt idx="184">
                  <c:v>10453</c:v>
                </c:pt>
                <c:pt idx="185">
                  <c:v>10461</c:v>
                </c:pt>
                <c:pt idx="186">
                  <c:v>10466.5</c:v>
                </c:pt>
                <c:pt idx="187">
                  <c:v>10476</c:v>
                </c:pt>
                <c:pt idx="188">
                  <c:v>10840</c:v>
                </c:pt>
                <c:pt idx="189">
                  <c:v>11131</c:v>
                </c:pt>
                <c:pt idx="190">
                  <c:v>11199</c:v>
                </c:pt>
                <c:pt idx="191">
                  <c:v>11572.5</c:v>
                </c:pt>
                <c:pt idx="192">
                  <c:v>11586</c:v>
                </c:pt>
                <c:pt idx="193">
                  <c:v>11597</c:v>
                </c:pt>
                <c:pt idx="194">
                  <c:v>11598</c:v>
                </c:pt>
                <c:pt idx="195">
                  <c:v>11614.5</c:v>
                </c:pt>
                <c:pt idx="196">
                  <c:v>11636</c:v>
                </c:pt>
                <c:pt idx="197">
                  <c:v>11713</c:v>
                </c:pt>
                <c:pt idx="198">
                  <c:v>11938</c:v>
                </c:pt>
                <c:pt idx="199">
                  <c:v>11970.5</c:v>
                </c:pt>
                <c:pt idx="200">
                  <c:v>12019</c:v>
                </c:pt>
                <c:pt idx="201">
                  <c:v>12045</c:v>
                </c:pt>
                <c:pt idx="202">
                  <c:v>12394</c:v>
                </c:pt>
                <c:pt idx="203">
                  <c:v>12814</c:v>
                </c:pt>
                <c:pt idx="204">
                  <c:v>12850</c:v>
                </c:pt>
                <c:pt idx="205">
                  <c:v>12850</c:v>
                </c:pt>
                <c:pt idx="206">
                  <c:v>13189</c:v>
                </c:pt>
                <c:pt idx="207">
                  <c:v>13216</c:v>
                </c:pt>
                <c:pt idx="208">
                  <c:v>13221.5</c:v>
                </c:pt>
                <c:pt idx="209">
                  <c:v>13669</c:v>
                </c:pt>
                <c:pt idx="210">
                  <c:v>13978</c:v>
                </c:pt>
                <c:pt idx="211">
                  <c:v>14017.5</c:v>
                </c:pt>
                <c:pt idx="212">
                  <c:v>14024</c:v>
                </c:pt>
                <c:pt idx="213">
                  <c:v>14393.5</c:v>
                </c:pt>
                <c:pt idx="214">
                  <c:v>14454</c:v>
                </c:pt>
                <c:pt idx="215">
                  <c:v>14523</c:v>
                </c:pt>
                <c:pt idx="216">
                  <c:v>14758</c:v>
                </c:pt>
                <c:pt idx="217">
                  <c:v>14817</c:v>
                </c:pt>
                <c:pt idx="218">
                  <c:v>14817</c:v>
                </c:pt>
                <c:pt idx="219">
                  <c:v>14817</c:v>
                </c:pt>
                <c:pt idx="220">
                  <c:v>14840</c:v>
                </c:pt>
                <c:pt idx="221">
                  <c:v>14842</c:v>
                </c:pt>
                <c:pt idx="222">
                  <c:v>14863</c:v>
                </c:pt>
                <c:pt idx="223">
                  <c:v>14897</c:v>
                </c:pt>
                <c:pt idx="224">
                  <c:v>14900</c:v>
                </c:pt>
                <c:pt idx="225">
                  <c:v>15191</c:v>
                </c:pt>
                <c:pt idx="226">
                  <c:v>15201.5</c:v>
                </c:pt>
                <c:pt idx="227">
                  <c:v>15639</c:v>
                </c:pt>
                <c:pt idx="228">
                  <c:v>16068</c:v>
                </c:pt>
                <c:pt idx="229">
                  <c:v>16408</c:v>
                </c:pt>
                <c:pt idx="230">
                  <c:v>16501</c:v>
                </c:pt>
                <c:pt idx="231">
                  <c:v>16788</c:v>
                </c:pt>
                <c:pt idx="232">
                  <c:v>16830</c:v>
                </c:pt>
                <c:pt idx="233">
                  <c:v>16838.5</c:v>
                </c:pt>
                <c:pt idx="234">
                  <c:v>16856</c:v>
                </c:pt>
                <c:pt idx="235">
                  <c:v>17216</c:v>
                </c:pt>
                <c:pt idx="236">
                  <c:v>17276</c:v>
                </c:pt>
                <c:pt idx="237">
                  <c:v>17277</c:v>
                </c:pt>
                <c:pt idx="238">
                  <c:v>17568</c:v>
                </c:pt>
                <c:pt idx="239">
                  <c:v>17663</c:v>
                </c:pt>
              </c:numCache>
            </c:numRef>
          </c:xVal>
          <c:yVal>
            <c:numRef>
              <c:f>Active!$K$21:$K$1021</c:f>
              <c:numCache>
                <c:formatCode>General</c:formatCode>
                <c:ptCount val="1001"/>
                <c:pt idx="167">
                  <c:v>-1.2860000009823125E-2</c:v>
                </c:pt>
                <c:pt idx="169">
                  <c:v>-1.9100000004982576E-2</c:v>
                </c:pt>
                <c:pt idx="170">
                  <c:v>-1.1100000003352761E-2</c:v>
                </c:pt>
                <c:pt idx="171">
                  <c:v>-1.8200000005890615E-2</c:v>
                </c:pt>
                <c:pt idx="172">
                  <c:v>-1.3860000006388873E-2</c:v>
                </c:pt>
                <c:pt idx="173">
                  <c:v>-1.8040000002656598E-2</c:v>
                </c:pt>
                <c:pt idx="174">
                  <c:v>-2.1100000005390029E-2</c:v>
                </c:pt>
                <c:pt idx="175">
                  <c:v>-2.1760000003268942E-2</c:v>
                </c:pt>
                <c:pt idx="176">
                  <c:v>-2.3020000000542495E-2</c:v>
                </c:pt>
                <c:pt idx="178">
                  <c:v>-2.1900000007008202E-2</c:v>
                </c:pt>
                <c:pt idx="180">
                  <c:v>-1.9700000004377216E-2</c:v>
                </c:pt>
                <c:pt idx="181">
                  <c:v>-1.9480000002658926E-2</c:v>
                </c:pt>
                <c:pt idx="183">
                  <c:v>-2.0859999996901024E-2</c:v>
                </c:pt>
                <c:pt idx="184">
                  <c:v>-2.0140000000537839E-2</c:v>
                </c:pt>
                <c:pt idx="187">
                  <c:v>-1.8660000008821953E-2</c:v>
                </c:pt>
                <c:pt idx="189">
                  <c:v>-1.9780000009632204E-2</c:v>
                </c:pt>
                <c:pt idx="190">
                  <c:v>-1.9520000001648441E-2</c:v>
                </c:pt>
                <c:pt idx="191">
                  <c:v>-2.0390000005136244E-2</c:v>
                </c:pt>
                <c:pt idx="192">
                  <c:v>-2.0480000006500632E-2</c:v>
                </c:pt>
                <c:pt idx="193">
                  <c:v>-2.0060000002558809E-2</c:v>
                </c:pt>
                <c:pt idx="194">
                  <c:v>-2.0340000002761371E-2</c:v>
                </c:pt>
                <c:pt idx="195">
                  <c:v>-2.1059999999124557E-2</c:v>
                </c:pt>
                <c:pt idx="197">
                  <c:v>-2.0340000002761371E-2</c:v>
                </c:pt>
                <c:pt idx="198">
                  <c:v>-2.0540000004984904E-2</c:v>
                </c:pt>
                <c:pt idx="200">
                  <c:v>-2.1720000004279427E-2</c:v>
                </c:pt>
                <c:pt idx="202">
                  <c:v>-2.1619999999529682E-2</c:v>
                </c:pt>
                <c:pt idx="203">
                  <c:v>-2.0720000000437722E-2</c:v>
                </c:pt>
                <c:pt idx="204">
                  <c:v>-2.3199999995995313E-2</c:v>
                </c:pt>
                <c:pt idx="205">
                  <c:v>-2.3199999995995313E-2</c:v>
                </c:pt>
                <c:pt idx="206">
                  <c:v>-2.7220000003580935E-2</c:v>
                </c:pt>
                <c:pt idx="207">
                  <c:v>-2.3079999999026768E-2</c:v>
                </c:pt>
                <c:pt idx="208">
                  <c:v>-2.6120000002265442E-2</c:v>
                </c:pt>
                <c:pt idx="209">
                  <c:v>-2.5720000005094334E-2</c:v>
                </c:pt>
                <c:pt idx="210">
                  <c:v>-2.6940000003378373E-2</c:v>
                </c:pt>
                <c:pt idx="211">
                  <c:v>-2.2500000006402843E-2</c:v>
                </c:pt>
                <c:pt idx="212">
                  <c:v>-2.5320000007923227E-2</c:v>
                </c:pt>
                <c:pt idx="213">
                  <c:v>-2.9479999997420236E-2</c:v>
                </c:pt>
                <c:pt idx="214">
                  <c:v>-2.4920000003476162E-2</c:v>
                </c:pt>
                <c:pt idx="215">
                  <c:v>-2.4040000003878959E-2</c:v>
                </c:pt>
                <c:pt idx="216">
                  <c:v>-2.3840000001655426E-2</c:v>
                </c:pt>
                <c:pt idx="217">
                  <c:v>-2.7540000002773013E-2</c:v>
                </c:pt>
                <c:pt idx="218">
                  <c:v>-2.4060000003373716E-2</c:v>
                </c:pt>
                <c:pt idx="219">
                  <c:v>-2.2260000005189795E-2</c:v>
                </c:pt>
                <c:pt idx="220">
                  <c:v>-2.5000000008731149E-2</c:v>
                </c:pt>
                <c:pt idx="221">
                  <c:v>-2.4660000002768356E-2</c:v>
                </c:pt>
                <c:pt idx="222">
                  <c:v>-2.4640000003273599E-2</c:v>
                </c:pt>
                <c:pt idx="223">
                  <c:v>-2.5860000001557637E-2</c:v>
                </c:pt>
                <c:pt idx="224">
                  <c:v>-2.4300000004586764E-2</c:v>
                </c:pt>
                <c:pt idx="225">
                  <c:v>-2.6780000000144355E-2</c:v>
                </c:pt>
                <c:pt idx="226">
                  <c:v>-2.4120000001857989E-2</c:v>
                </c:pt>
                <c:pt idx="227">
                  <c:v>-3.0820000007224735E-2</c:v>
                </c:pt>
                <c:pt idx="228">
                  <c:v>-3.4540000007837079E-2</c:v>
                </c:pt>
                <c:pt idx="229">
                  <c:v>-3.3540000003995374E-2</c:v>
                </c:pt>
                <c:pt idx="230">
                  <c:v>-3.3780000005208421E-2</c:v>
                </c:pt>
                <c:pt idx="231">
                  <c:v>-3.7740000218036585E-2</c:v>
                </c:pt>
                <c:pt idx="232">
                  <c:v>-3.7100000001373701E-2</c:v>
                </c:pt>
                <c:pt idx="233">
                  <c:v>-3.3680000000458676E-2</c:v>
                </c:pt>
                <c:pt idx="234">
                  <c:v>-3.657999999995809E-2</c:v>
                </c:pt>
                <c:pt idx="235">
                  <c:v>-3.7880000003497116E-2</c:v>
                </c:pt>
                <c:pt idx="236">
                  <c:v>-3.9080000133253634E-2</c:v>
                </c:pt>
                <c:pt idx="237">
                  <c:v>-3.8959999998041894E-2</c:v>
                </c:pt>
                <c:pt idx="238">
                  <c:v>-3.9539999997941777E-2</c:v>
                </c:pt>
                <c:pt idx="239">
                  <c:v>-4.0440000004309695E-2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6A-4C80-B6E3-52073E593272}"/>
            </c:ext>
          </c:extLst>
        </c:ser>
        <c:ser>
          <c:idx val="7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Active!$F$21:$F$1021</c:f>
              <c:numCache>
                <c:formatCode>General</c:formatCode>
                <c:ptCount val="1001"/>
                <c:pt idx="0">
                  <c:v>-28389</c:v>
                </c:pt>
                <c:pt idx="1">
                  <c:v>-20734</c:v>
                </c:pt>
                <c:pt idx="2">
                  <c:v>-20460</c:v>
                </c:pt>
                <c:pt idx="3">
                  <c:v>-20384</c:v>
                </c:pt>
                <c:pt idx="4">
                  <c:v>-20358</c:v>
                </c:pt>
                <c:pt idx="5">
                  <c:v>-20010</c:v>
                </c:pt>
                <c:pt idx="6">
                  <c:v>-19903</c:v>
                </c:pt>
                <c:pt idx="7">
                  <c:v>-19605</c:v>
                </c:pt>
                <c:pt idx="8">
                  <c:v>-18038</c:v>
                </c:pt>
                <c:pt idx="9">
                  <c:v>-17995</c:v>
                </c:pt>
                <c:pt idx="10">
                  <c:v>-17982</c:v>
                </c:pt>
                <c:pt idx="11">
                  <c:v>-17981</c:v>
                </c:pt>
                <c:pt idx="12">
                  <c:v>-17969</c:v>
                </c:pt>
                <c:pt idx="13">
                  <c:v>-17947</c:v>
                </c:pt>
                <c:pt idx="14">
                  <c:v>-17936</c:v>
                </c:pt>
                <c:pt idx="15">
                  <c:v>-17935</c:v>
                </c:pt>
                <c:pt idx="16">
                  <c:v>-17902</c:v>
                </c:pt>
                <c:pt idx="17">
                  <c:v>-17901</c:v>
                </c:pt>
                <c:pt idx="18">
                  <c:v>-17901</c:v>
                </c:pt>
                <c:pt idx="19">
                  <c:v>-17386</c:v>
                </c:pt>
                <c:pt idx="20">
                  <c:v>-17256</c:v>
                </c:pt>
                <c:pt idx="21">
                  <c:v>-17242</c:v>
                </c:pt>
                <c:pt idx="22">
                  <c:v>-17107</c:v>
                </c:pt>
                <c:pt idx="23">
                  <c:v>-17106</c:v>
                </c:pt>
                <c:pt idx="24">
                  <c:v>-17081</c:v>
                </c:pt>
                <c:pt idx="25">
                  <c:v>-17081</c:v>
                </c:pt>
                <c:pt idx="26">
                  <c:v>-17071</c:v>
                </c:pt>
                <c:pt idx="27">
                  <c:v>-17069</c:v>
                </c:pt>
                <c:pt idx="28">
                  <c:v>-17059</c:v>
                </c:pt>
                <c:pt idx="29">
                  <c:v>-17047</c:v>
                </c:pt>
                <c:pt idx="30">
                  <c:v>-16961</c:v>
                </c:pt>
                <c:pt idx="31">
                  <c:v>-16961</c:v>
                </c:pt>
                <c:pt idx="32">
                  <c:v>-16834</c:v>
                </c:pt>
                <c:pt idx="33">
                  <c:v>-16821</c:v>
                </c:pt>
                <c:pt idx="34">
                  <c:v>-16820</c:v>
                </c:pt>
                <c:pt idx="35">
                  <c:v>-16810</c:v>
                </c:pt>
                <c:pt idx="36">
                  <c:v>-16809</c:v>
                </c:pt>
                <c:pt idx="37">
                  <c:v>-16684</c:v>
                </c:pt>
                <c:pt idx="38">
                  <c:v>-16684</c:v>
                </c:pt>
                <c:pt idx="39">
                  <c:v>-16672</c:v>
                </c:pt>
                <c:pt idx="40">
                  <c:v>-16671</c:v>
                </c:pt>
                <c:pt idx="41">
                  <c:v>-16661</c:v>
                </c:pt>
                <c:pt idx="42">
                  <c:v>-16661</c:v>
                </c:pt>
                <c:pt idx="43">
                  <c:v>-16508</c:v>
                </c:pt>
                <c:pt idx="44">
                  <c:v>-16496</c:v>
                </c:pt>
                <c:pt idx="45">
                  <c:v>-16451</c:v>
                </c:pt>
                <c:pt idx="46">
                  <c:v>-16438</c:v>
                </c:pt>
                <c:pt idx="47">
                  <c:v>-16393</c:v>
                </c:pt>
                <c:pt idx="48">
                  <c:v>-16392</c:v>
                </c:pt>
                <c:pt idx="49">
                  <c:v>-16382</c:v>
                </c:pt>
                <c:pt idx="50">
                  <c:v>-16381</c:v>
                </c:pt>
                <c:pt idx="51">
                  <c:v>-16380</c:v>
                </c:pt>
                <c:pt idx="52">
                  <c:v>-15430</c:v>
                </c:pt>
                <c:pt idx="53">
                  <c:v>-13989</c:v>
                </c:pt>
                <c:pt idx="54">
                  <c:v>-13965</c:v>
                </c:pt>
                <c:pt idx="55">
                  <c:v>-11463</c:v>
                </c:pt>
                <c:pt idx="56">
                  <c:v>-11215</c:v>
                </c:pt>
                <c:pt idx="57">
                  <c:v>-11204</c:v>
                </c:pt>
                <c:pt idx="58">
                  <c:v>-10416</c:v>
                </c:pt>
                <c:pt idx="59">
                  <c:v>-8908</c:v>
                </c:pt>
                <c:pt idx="60">
                  <c:v>-8907</c:v>
                </c:pt>
                <c:pt idx="61">
                  <c:v>-8544</c:v>
                </c:pt>
                <c:pt idx="62">
                  <c:v>-8031</c:v>
                </c:pt>
                <c:pt idx="63">
                  <c:v>-7915</c:v>
                </c:pt>
                <c:pt idx="64">
                  <c:v>-7903</c:v>
                </c:pt>
                <c:pt idx="65">
                  <c:v>-7702</c:v>
                </c:pt>
                <c:pt idx="66">
                  <c:v>-7316</c:v>
                </c:pt>
                <c:pt idx="67">
                  <c:v>-7292</c:v>
                </c:pt>
                <c:pt idx="68">
                  <c:v>-7107</c:v>
                </c:pt>
                <c:pt idx="69">
                  <c:v>-6802</c:v>
                </c:pt>
                <c:pt idx="70">
                  <c:v>-4418</c:v>
                </c:pt>
                <c:pt idx="71">
                  <c:v>-4418</c:v>
                </c:pt>
                <c:pt idx="72">
                  <c:v>-4417</c:v>
                </c:pt>
                <c:pt idx="73">
                  <c:v>-4416</c:v>
                </c:pt>
                <c:pt idx="74">
                  <c:v>-4026</c:v>
                </c:pt>
                <c:pt idx="75">
                  <c:v>-3607</c:v>
                </c:pt>
                <c:pt idx="76">
                  <c:v>-3571</c:v>
                </c:pt>
                <c:pt idx="77">
                  <c:v>-3571</c:v>
                </c:pt>
                <c:pt idx="78">
                  <c:v>-3162</c:v>
                </c:pt>
                <c:pt idx="79">
                  <c:v>-3162</c:v>
                </c:pt>
                <c:pt idx="80">
                  <c:v>-3138</c:v>
                </c:pt>
                <c:pt idx="81">
                  <c:v>-3127</c:v>
                </c:pt>
                <c:pt idx="82">
                  <c:v>-3127</c:v>
                </c:pt>
                <c:pt idx="83">
                  <c:v>-2798</c:v>
                </c:pt>
                <c:pt idx="84">
                  <c:v>-2775</c:v>
                </c:pt>
                <c:pt idx="85">
                  <c:v>-2752</c:v>
                </c:pt>
                <c:pt idx="86">
                  <c:v>-2729</c:v>
                </c:pt>
                <c:pt idx="87">
                  <c:v>-2729</c:v>
                </c:pt>
                <c:pt idx="88">
                  <c:v>-2012</c:v>
                </c:pt>
                <c:pt idx="89">
                  <c:v>-2012</c:v>
                </c:pt>
                <c:pt idx="90">
                  <c:v>-1956</c:v>
                </c:pt>
                <c:pt idx="91">
                  <c:v>-1921</c:v>
                </c:pt>
                <c:pt idx="92">
                  <c:v>-1638</c:v>
                </c:pt>
                <c:pt idx="93">
                  <c:v>-1466</c:v>
                </c:pt>
                <c:pt idx="94">
                  <c:v>-1195</c:v>
                </c:pt>
                <c:pt idx="95">
                  <c:v>-1171</c:v>
                </c:pt>
                <c:pt idx="96">
                  <c:v>-822</c:v>
                </c:pt>
                <c:pt idx="97">
                  <c:v>-398</c:v>
                </c:pt>
                <c:pt idx="98">
                  <c:v>-355</c:v>
                </c:pt>
                <c:pt idx="99">
                  <c:v>-341</c:v>
                </c:pt>
                <c:pt idx="100">
                  <c:v>-318</c:v>
                </c:pt>
                <c:pt idx="101">
                  <c:v>-295</c:v>
                </c:pt>
                <c:pt idx="102">
                  <c:v>-283</c:v>
                </c:pt>
                <c:pt idx="103">
                  <c:v>-260</c:v>
                </c:pt>
                <c:pt idx="104">
                  <c:v>-237</c:v>
                </c:pt>
                <c:pt idx="105">
                  <c:v>-49</c:v>
                </c:pt>
                <c:pt idx="106">
                  <c:v>-11</c:v>
                </c:pt>
                <c:pt idx="107">
                  <c:v>-11</c:v>
                </c:pt>
                <c:pt idx="108">
                  <c:v>-11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23</c:v>
                </c:pt>
                <c:pt idx="114">
                  <c:v>841.5</c:v>
                </c:pt>
                <c:pt idx="115">
                  <c:v>842</c:v>
                </c:pt>
                <c:pt idx="116">
                  <c:v>1182</c:v>
                </c:pt>
                <c:pt idx="117">
                  <c:v>1182</c:v>
                </c:pt>
                <c:pt idx="118">
                  <c:v>1195</c:v>
                </c:pt>
                <c:pt idx="119">
                  <c:v>1250</c:v>
                </c:pt>
                <c:pt idx="120">
                  <c:v>1660</c:v>
                </c:pt>
                <c:pt idx="121">
                  <c:v>1967</c:v>
                </c:pt>
                <c:pt idx="122">
                  <c:v>2036</c:v>
                </c:pt>
                <c:pt idx="123">
                  <c:v>2396</c:v>
                </c:pt>
                <c:pt idx="124">
                  <c:v>2454</c:v>
                </c:pt>
                <c:pt idx="125">
                  <c:v>2465</c:v>
                </c:pt>
                <c:pt idx="126">
                  <c:v>2466</c:v>
                </c:pt>
                <c:pt idx="127">
                  <c:v>2878</c:v>
                </c:pt>
                <c:pt idx="128">
                  <c:v>2878</c:v>
                </c:pt>
                <c:pt idx="129">
                  <c:v>2878</c:v>
                </c:pt>
                <c:pt idx="130">
                  <c:v>2878</c:v>
                </c:pt>
                <c:pt idx="131">
                  <c:v>2878</c:v>
                </c:pt>
                <c:pt idx="132">
                  <c:v>3229</c:v>
                </c:pt>
                <c:pt idx="133">
                  <c:v>3265</c:v>
                </c:pt>
                <c:pt idx="134">
                  <c:v>3323</c:v>
                </c:pt>
                <c:pt idx="135">
                  <c:v>3617</c:v>
                </c:pt>
                <c:pt idx="136">
                  <c:v>3633</c:v>
                </c:pt>
                <c:pt idx="137">
                  <c:v>3662</c:v>
                </c:pt>
                <c:pt idx="138">
                  <c:v>3663</c:v>
                </c:pt>
                <c:pt idx="139">
                  <c:v>3686</c:v>
                </c:pt>
                <c:pt idx="140">
                  <c:v>3697</c:v>
                </c:pt>
                <c:pt idx="141">
                  <c:v>4845</c:v>
                </c:pt>
                <c:pt idx="142">
                  <c:v>4845</c:v>
                </c:pt>
                <c:pt idx="143">
                  <c:v>4845</c:v>
                </c:pt>
                <c:pt idx="144">
                  <c:v>4845</c:v>
                </c:pt>
                <c:pt idx="145">
                  <c:v>4846</c:v>
                </c:pt>
                <c:pt idx="146">
                  <c:v>4846</c:v>
                </c:pt>
                <c:pt idx="147">
                  <c:v>4847</c:v>
                </c:pt>
                <c:pt idx="148">
                  <c:v>4847</c:v>
                </c:pt>
                <c:pt idx="149">
                  <c:v>4880</c:v>
                </c:pt>
                <c:pt idx="150">
                  <c:v>4880</c:v>
                </c:pt>
                <c:pt idx="151">
                  <c:v>4906</c:v>
                </c:pt>
                <c:pt idx="152">
                  <c:v>5274</c:v>
                </c:pt>
                <c:pt idx="153">
                  <c:v>5278</c:v>
                </c:pt>
                <c:pt idx="154">
                  <c:v>5278</c:v>
                </c:pt>
                <c:pt idx="155">
                  <c:v>5573</c:v>
                </c:pt>
                <c:pt idx="156">
                  <c:v>5673</c:v>
                </c:pt>
                <c:pt idx="157">
                  <c:v>6056.5</c:v>
                </c:pt>
                <c:pt idx="158">
                  <c:v>6472</c:v>
                </c:pt>
                <c:pt idx="159">
                  <c:v>6472</c:v>
                </c:pt>
                <c:pt idx="160">
                  <c:v>6472</c:v>
                </c:pt>
                <c:pt idx="161">
                  <c:v>6472</c:v>
                </c:pt>
                <c:pt idx="162">
                  <c:v>6472</c:v>
                </c:pt>
                <c:pt idx="163">
                  <c:v>6824</c:v>
                </c:pt>
                <c:pt idx="164">
                  <c:v>7209</c:v>
                </c:pt>
                <c:pt idx="165">
                  <c:v>7211</c:v>
                </c:pt>
                <c:pt idx="166">
                  <c:v>7211</c:v>
                </c:pt>
                <c:pt idx="167">
                  <c:v>7952</c:v>
                </c:pt>
                <c:pt idx="168">
                  <c:v>8428</c:v>
                </c:pt>
                <c:pt idx="169">
                  <c:v>8780</c:v>
                </c:pt>
                <c:pt idx="170">
                  <c:v>8835</c:v>
                </c:pt>
                <c:pt idx="171">
                  <c:v>8860</c:v>
                </c:pt>
                <c:pt idx="172">
                  <c:v>8907</c:v>
                </c:pt>
                <c:pt idx="173">
                  <c:v>9113</c:v>
                </c:pt>
                <c:pt idx="174">
                  <c:v>9550</c:v>
                </c:pt>
                <c:pt idx="175">
                  <c:v>9572</c:v>
                </c:pt>
                <c:pt idx="176">
                  <c:v>9654</c:v>
                </c:pt>
                <c:pt idx="177">
                  <c:v>9654</c:v>
                </c:pt>
                <c:pt idx="178">
                  <c:v>9925</c:v>
                </c:pt>
                <c:pt idx="179">
                  <c:v>10020</c:v>
                </c:pt>
                <c:pt idx="180">
                  <c:v>10055</c:v>
                </c:pt>
                <c:pt idx="181">
                  <c:v>10346</c:v>
                </c:pt>
                <c:pt idx="182">
                  <c:v>10348</c:v>
                </c:pt>
                <c:pt idx="183">
                  <c:v>10442</c:v>
                </c:pt>
                <c:pt idx="184">
                  <c:v>10453</c:v>
                </c:pt>
                <c:pt idx="185">
                  <c:v>10461</c:v>
                </c:pt>
                <c:pt idx="186">
                  <c:v>10466.5</c:v>
                </c:pt>
                <c:pt idx="187">
                  <c:v>10476</c:v>
                </c:pt>
                <c:pt idx="188">
                  <c:v>10840</c:v>
                </c:pt>
                <c:pt idx="189">
                  <c:v>11131</c:v>
                </c:pt>
                <c:pt idx="190">
                  <c:v>11199</c:v>
                </c:pt>
                <c:pt idx="191">
                  <c:v>11572.5</c:v>
                </c:pt>
                <c:pt idx="192">
                  <c:v>11586</c:v>
                </c:pt>
                <c:pt idx="193">
                  <c:v>11597</c:v>
                </c:pt>
                <c:pt idx="194">
                  <c:v>11598</c:v>
                </c:pt>
                <c:pt idx="195">
                  <c:v>11614.5</c:v>
                </c:pt>
                <c:pt idx="196">
                  <c:v>11636</c:v>
                </c:pt>
                <c:pt idx="197">
                  <c:v>11713</c:v>
                </c:pt>
                <c:pt idx="198">
                  <c:v>11938</c:v>
                </c:pt>
                <c:pt idx="199">
                  <c:v>11970.5</c:v>
                </c:pt>
                <c:pt idx="200">
                  <c:v>12019</c:v>
                </c:pt>
                <c:pt idx="201">
                  <c:v>12045</c:v>
                </c:pt>
                <c:pt idx="202">
                  <c:v>12394</c:v>
                </c:pt>
                <c:pt idx="203">
                  <c:v>12814</c:v>
                </c:pt>
                <c:pt idx="204">
                  <c:v>12850</c:v>
                </c:pt>
                <c:pt idx="205">
                  <c:v>12850</c:v>
                </c:pt>
                <c:pt idx="206">
                  <c:v>13189</c:v>
                </c:pt>
                <c:pt idx="207">
                  <c:v>13216</c:v>
                </c:pt>
                <c:pt idx="208">
                  <c:v>13221.5</c:v>
                </c:pt>
                <c:pt idx="209">
                  <c:v>13669</c:v>
                </c:pt>
                <c:pt idx="210">
                  <c:v>13978</c:v>
                </c:pt>
                <c:pt idx="211">
                  <c:v>14017.5</c:v>
                </c:pt>
                <c:pt idx="212">
                  <c:v>14024</c:v>
                </c:pt>
                <c:pt idx="213">
                  <c:v>14393.5</c:v>
                </c:pt>
                <c:pt idx="214">
                  <c:v>14454</c:v>
                </c:pt>
                <c:pt idx="215">
                  <c:v>14523</c:v>
                </c:pt>
                <c:pt idx="216">
                  <c:v>14758</c:v>
                </c:pt>
                <c:pt idx="217">
                  <c:v>14817</c:v>
                </c:pt>
                <c:pt idx="218">
                  <c:v>14817</c:v>
                </c:pt>
                <c:pt idx="219">
                  <c:v>14817</c:v>
                </c:pt>
                <c:pt idx="220">
                  <c:v>14840</c:v>
                </c:pt>
                <c:pt idx="221">
                  <c:v>14842</c:v>
                </c:pt>
                <c:pt idx="222">
                  <c:v>14863</c:v>
                </c:pt>
                <c:pt idx="223">
                  <c:v>14897</c:v>
                </c:pt>
                <c:pt idx="224">
                  <c:v>14900</c:v>
                </c:pt>
                <c:pt idx="225">
                  <c:v>15191</c:v>
                </c:pt>
                <c:pt idx="226">
                  <c:v>15201.5</c:v>
                </c:pt>
                <c:pt idx="227">
                  <c:v>15639</c:v>
                </c:pt>
                <c:pt idx="228">
                  <c:v>16068</c:v>
                </c:pt>
                <c:pt idx="229">
                  <c:v>16408</c:v>
                </c:pt>
                <c:pt idx="230">
                  <c:v>16501</c:v>
                </c:pt>
                <c:pt idx="231">
                  <c:v>16788</c:v>
                </c:pt>
                <c:pt idx="232">
                  <c:v>16830</c:v>
                </c:pt>
                <c:pt idx="233">
                  <c:v>16838.5</c:v>
                </c:pt>
                <c:pt idx="234">
                  <c:v>16856</c:v>
                </c:pt>
                <c:pt idx="235">
                  <c:v>17216</c:v>
                </c:pt>
                <c:pt idx="236">
                  <c:v>17276</c:v>
                </c:pt>
                <c:pt idx="237">
                  <c:v>17277</c:v>
                </c:pt>
                <c:pt idx="238">
                  <c:v>17568</c:v>
                </c:pt>
                <c:pt idx="239">
                  <c:v>17663</c:v>
                </c:pt>
              </c:numCache>
            </c:numRef>
          </c:xVal>
          <c:yVal>
            <c:numRef>
              <c:f>Active!$O$21:$O$1021</c:f>
              <c:numCache>
                <c:formatCode>General</c:formatCode>
                <c:ptCount val="1001"/>
                <c:pt idx="0">
                  <c:v>5.6552870102527221E-2</c:v>
                </c:pt>
                <c:pt idx="1">
                  <c:v>4.1501621647433935E-2</c:v>
                </c:pt>
                <c:pt idx="2">
                  <c:v>4.0962883296461292E-2</c:v>
                </c:pt>
                <c:pt idx="3">
                  <c:v>4.0813452221009031E-2</c:v>
                </c:pt>
                <c:pt idx="4">
                  <c:v>4.0762331063617464E-2</c:v>
                </c:pt>
                <c:pt idx="5">
                  <c:v>4.0078094033914984E-2</c:v>
                </c:pt>
                <c:pt idx="6">
                  <c:v>3.9867710809265086E-2</c:v>
                </c:pt>
                <c:pt idx="7">
                  <c:v>3.9281783697623314E-2</c:v>
                </c:pt>
                <c:pt idx="8">
                  <c:v>3.6200750865600949E-2</c:v>
                </c:pt>
                <c:pt idx="9">
                  <c:v>3.6116204336068748E-2</c:v>
                </c:pt>
                <c:pt idx="10">
                  <c:v>3.6090643757372962E-2</c:v>
                </c:pt>
                <c:pt idx="11">
                  <c:v>3.6088677559011746E-2</c:v>
                </c:pt>
                <c:pt idx="12">
                  <c:v>3.6065083178677182E-2</c:v>
                </c:pt>
                <c:pt idx="13">
                  <c:v>3.602182681473047E-2</c:v>
                </c:pt>
                <c:pt idx="14">
                  <c:v>3.6000198632757122E-2</c:v>
                </c:pt>
                <c:pt idx="15">
                  <c:v>3.5998232434395906E-2</c:v>
                </c:pt>
                <c:pt idx="16">
                  <c:v>3.5933347888475839E-2</c:v>
                </c:pt>
                <c:pt idx="17">
                  <c:v>3.593138169011463E-2</c:v>
                </c:pt>
                <c:pt idx="18">
                  <c:v>3.593138169011463E-2</c:v>
                </c:pt>
                <c:pt idx="19">
                  <c:v>3.491878953408941E-2</c:v>
                </c:pt>
                <c:pt idx="20">
                  <c:v>3.4663183747131586E-2</c:v>
                </c:pt>
                <c:pt idx="21">
                  <c:v>3.4635656970074591E-2</c:v>
                </c:pt>
                <c:pt idx="22">
                  <c:v>3.4370220191310703E-2</c:v>
                </c:pt>
                <c:pt idx="23">
                  <c:v>3.4368253992949488E-2</c:v>
                </c:pt>
                <c:pt idx="24">
                  <c:v>3.4319099033919137E-2</c:v>
                </c:pt>
                <c:pt idx="25">
                  <c:v>3.4319099033919137E-2</c:v>
                </c:pt>
                <c:pt idx="26">
                  <c:v>3.4299437050306997E-2</c:v>
                </c:pt>
                <c:pt idx="27">
                  <c:v>3.4295504653584566E-2</c:v>
                </c:pt>
                <c:pt idx="28">
                  <c:v>3.4275842669972426E-2</c:v>
                </c:pt>
                <c:pt idx="29">
                  <c:v>3.4252248289637861E-2</c:v>
                </c:pt>
                <c:pt idx="30">
                  <c:v>3.4083155230573453E-2</c:v>
                </c:pt>
                <c:pt idx="31">
                  <c:v>3.4083155230573453E-2</c:v>
                </c:pt>
                <c:pt idx="32">
                  <c:v>3.3833448038699275E-2</c:v>
                </c:pt>
                <c:pt idx="33">
                  <c:v>3.3807887460003488E-2</c:v>
                </c:pt>
                <c:pt idx="34">
                  <c:v>3.380592126164228E-2</c:v>
                </c:pt>
                <c:pt idx="35">
                  <c:v>3.378625927803014E-2</c:v>
                </c:pt>
                <c:pt idx="36">
                  <c:v>3.3784293079668924E-2</c:v>
                </c:pt>
                <c:pt idx="37">
                  <c:v>3.353851828451717E-2</c:v>
                </c:pt>
                <c:pt idx="38">
                  <c:v>3.353851828451717E-2</c:v>
                </c:pt>
                <c:pt idx="39">
                  <c:v>3.3514923904182606E-2</c:v>
                </c:pt>
                <c:pt idx="40">
                  <c:v>3.351295770582139E-2</c:v>
                </c:pt>
                <c:pt idx="41">
                  <c:v>3.349329572220925E-2</c:v>
                </c:pt>
                <c:pt idx="42">
                  <c:v>3.349329572220925E-2</c:v>
                </c:pt>
                <c:pt idx="43">
                  <c:v>3.3192467372943506E-2</c:v>
                </c:pt>
                <c:pt idx="44">
                  <c:v>3.3168872992608935E-2</c:v>
                </c:pt>
                <c:pt idx="45">
                  <c:v>3.3080394066354303E-2</c:v>
                </c:pt>
                <c:pt idx="46">
                  <c:v>3.3054833487658523E-2</c:v>
                </c:pt>
                <c:pt idx="47">
                  <c:v>3.2966354561403892E-2</c:v>
                </c:pt>
                <c:pt idx="48">
                  <c:v>3.2964388363042676E-2</c:v>
                </c:pt>
                <c:pt idx="49">
                  <c:v>3.2944726379430536E-2</c:v>
                </c:pt>
                <c:pt idx="50">
                  <c:v>3.2942760181069328E-2</c:v>
                </c:pt>
                <c:pt idx="51">
                  <c:v>3.2940793982708112E-2</c:v>
                </c:pt>
                <c:pt idx="52">
                  <c:v>3.1072905539554795E-2</c:v>
                </c:pt>
                <c:pt idx="53">
                  <c:v>2.8239613701045399E-2</c:v>
                </c:pt>
                <c:pt idx="54">
                  <c:v>2.8192424940376264E-2</c:v>
                </c:pt>
                <c:pt idx="55">
                  <c:v>2.3272996640618798E-2</c:v>
                </c:pt>
                <c:pt idx="56">
                  <c:v>2.2785379447037721E-2</c:v>
                </c:pt>
                <c:pt idx="57">
                  <c:v>2.2763751265064365E-2</c:v>
                </c:pt>
                <c:pt idx="58">
                  <c:v>2.1214386956427723E-2</c:v>
                </c:pt>
                <c:pt idx="59">
                  <c:v>1.8249359827716985E-2</c:v>
                </c:pt>
                <c:pt idx="60">
                  <c:v>1.824739362935577E-2</c:v>
                </c:pt>
                <c:pt idx="61">
                  <c:v>1.7533663624235085E-2</c:v>
                </c:pt>
                <c:pt idx="62">
                  <c:v>1.6525003864932296E-2</c:v>
                </c:pt>
                <c:pt idx="63">
                  <c:v>1.6296924855031467E-2</c:v>
                </c:pt>
                <c:pt idx="64">
                  <c:v>1.6273330474696902E-2</c:v>
                </c:pt>
                <c:pt idx="65">
                  <c:v>1.5878124604092884E-2</c:v>
                </c:pt>
                <c:pt idx="66">
                  <c:v>1.5119172036664274E-2</c:v>
                </c:pt>
                <c:pt idx="67">
                  <c:v>1.5071983275995137E-2</c:v>
                </c:pt>
                <c:pt idx="68">
                  <c:v>1.4708236579170544E-2</c:v>
                </c:pt>
                <c:pt idx="69">
                  <c:v>1.4108546079000269E-2</c:v>
                </c:pt>
                <c:pt idx="70">
                  <c:v>9.4211291858660572E-3</c:v>
                </c:pt>
                <c:pt idx="71">
                  <c:v>9.4211291858660572E-3</c:v>
                </c:pt>
                <c:pt idx="72">
                  <c:v>9.4191629875048435E-3</c:v>
                </c:pt>
                <c:pt idx="73">
                  <c:v>9.4171967891436299E-3</c:v>
                </c:pt>
                <c:pt idx="74">
                  <c:v>8.6503794282701638E-3</c:v>
                </c:pt>
                <c:pt idx="75">
                  <c:v>7.8265423149214905E-3</c:v>
                </c:pt>
                <c:pt idx="76">
                  <c:v>7.7557591739177865E-3</c:v>
                </c:pt>
                <c:pt idx="77">
                  <c:v>7.7557591739177865E-3</c:v>
                </c:pt>
                <c:pt idx="78">
                  <c:v>6.9515840441812544E-3</c:v>
                </c:pt>
                <c:pt idx="79">
                  <c:v>6.9515840441812544E-3</c:v>
                </c:pt>
                <c:pt idx="80">
                  <c:v>6.9043952835121181E-3</c:v>
                </c:pt>
                <c:pt idx="81">
                  <c:v>6.8827671015387632E-3</c:v>
                </c:pt>
                <c:pt idx="82">
                  <c:v>6.8827671015387632E-3</c:v>
                </c:pt>
                <c:pt idx="83">
                  <c:v>6.2358878406993529E-3</c:v>
                </c:pt>
                <c:pt idx="84">
                  <c:v>6.1906652783914303E-3</c:v>
                </c:pt>
                <c:pt idx="85">
                  <c:v>6.1454427160835077E-3</c:v>
                </c:pt>
                <c:pt idx="86">
                  <c:v>6.1002201537755851E-3</c:v>
                </c:pt>
                <c:pt idx="87">
                  <c:v>6.1002201537755851E-3</c:v>
                </c:pt>
                <c:pt idx="88">
                  <c:v>4.6904559287851361E-3</c:v>
                </c:pt>
                <c:pt idx="89">
                  <c:v>4.6904559287851361E-3</c:v>
                </c:pt>
                <c:pt idx="90">
                  <c:v>4.5803488205571515E-3</c:v>
                </c:pt>
                <c:pt idx="91">
                  <c:v>4.5115318779146612E-3</c:v>
                </c:pt>
                <c:pt idx="92">
                  <c:v>3.9550977416910951E-3</c:v>
                </c:pt>
                <c:pt idx="93">
                  <c:v>3.6169116235622838E-3</c:v>
                </c:pt>
                <c:pt idx="94">
                  <c:v>3.0840718676732859E-3</c:v>
                </c:pt>
                <c:pt idx="95">
                  <c:v>3.0368831070041497E-3</c:v>
                </c:pt>
                <c:pt idx="96">
                  <c:v>2.3506798789404582E-3</c:v>
                </c:pt>
                <c:pt idx="97">
                  <c:v>1.5170117737857156E-3</c:v>
                </c:pt>
                <c:pt idx="98">
                  <c:v>1.4324652442535128E-3</c:v>
                </c:pt>
                <c:pt idx="99">
                  <c:v>1.4049384671965168E-3</c:v>
                </c:pt>
                <c:pt idx="100">
                  <c:v>1.3597159048885942E-3</c:v>
                </c:pt>
                <c:pt idx="101">
                  <c:v>1.3144933425806721E-3</c:v>
                </c:pt>
                <c:pt idx="102">
                  <c:v>1.2908989622461039E-3</c:v>
                </c:pt>
                <c:pt idx="103">
                  <c:v>1.2456763999381813E-3</c:v>
                </c:pt>
                <c:pt idx="104">
                  <c:v>1.2004538376302592E-3</c:v>
                </c:pt>
                <c:pt idx="105">
                  <c:v>8.3080854572202426E-4</c:v>
                </c:pt>
                <c:pt idx="106">
                  <c:v>7.560930079958916E-4</c:v>
                </c:pt>
                <c:pt idx="107">
                  <c:v>7.560930079958916E-4</c:v>
                </c:pt>
                <c:pt idx="108">
                  <c:v>7.560930079958916E-4</c:v>
                </c:pt>
                <c:pt idx="109">
                  <c:v>7.3446482602253747E-4</c:v>
                </c:pt>
                <c:pt idx="110">
                  <c:v>7.3446482602253747E-4</c:v>
                </c:pt>
                <c:pt idx="111">
                  <c:v>7.3446482602253747E-4</c:v>
                </c:pt>
                <c:pt idx="112">
                  <c:v>7.3446482602253747E-4</c:v>
                </c:pt>
                <c:pt idx="113">
                  <c:v>6.892422637146151E-4</c:v>
                </c:pt>
                <c:pt idx="114">
                  <c:v>-9.2009109493905645E-4</c:v>
                </c:pt>
                <c:pt idx="115">
                  <c:v>-9.2107419411966351E-4</c:v>
                </c:pt>
                <c:pt idx="116">
                  <c:v>-1.5895816369324287E-3</c:v>
                </c:pt>
                <c:pt idx="117">
                  <c:v>-1.5895816369324287E-3</c:v>
                </c:pt>
                <c:pt idx="118">
                  <c:v>-1.615142215628211E-3</c:v>
                </c:pt>
                <c:pt idx="119">
                  <c:v>-1.7232831254949815E-3</c:v>
                </c:pt>
                <c:pt idx="120">
                  <c:v>-2.5294244535927282E-3</c:v>
                </c:pt>
                <c:pt idx="121">
                  <c:v>-3.133047350485431E-3</c:v>
                </c:pt>
                <c:pt idx="122">
                  <c:v>-3.2687150374091974E-3</c:v>
                </c:pt>
                <c:pt idx="123">
                  <c:v>-3.9765464474462433E-3</c:v>
                </c:pt>
                <c:pt idx="124">
                  <c:v>-4.0905859523966562E-3</c:v>
                </c:pt>
                <c:pt idx="125">
                  <c:v>-4.1122141343700102E-3</c:v>
                </c:pt>
                <c:pt idx="126">
                  <c:v>-4.1141803327312248E-3</c:v>
                </c:pt>
                <c:pt idx="127">
                  <c:v>-4.9242540575513988E-3</c:v>
                </c:pt>
                <c:pt idx="128">
                  <c:v>-4.9242540575513988E-3</c:v>
                </c:pt>
                <c:pt idx="129">
                  <c:v>-4.9242540575513988E-3</c:v>
                </c:pt>
                <c:pt idx="130">
                  <c:v>-4.9242540575513988E-3</c:v>
                </c:pt>
                <c:pt idx="131">
                  <c:v>-4.9242540575513988E-3</c:v>
                </c:pt>
                <c:pt idx="132">
                  <c:v>-5.6143896823375181E-3</c:v>
                </c:pt>
                <c:pt idx="133">
                  <c:v>-5.6851728233412229E-3</c:v>
                </c:pt>
                <c:pt idx="134">
                  <c:v>-5.7992123282916358E-3</c:v>
                </c:pt>
                <c:pt idx="135">
                  <c:v>-6.3772746464885559E-3</c:v>
                </c:pt>
                <c:pt idx="136">
                  <c:v>-6.4087338202679801E-3</c:v>
                </c:pt>
                <c:pt idx="137">
                  <c:v>-6.4657535727431865E-3</c:v>
                </c:pt>
                <c:pt idx="138">
                  <c:v>-6.4677197711044011E-3</c:v>
                </c:pt>
                <c:pt idx="139">
                  <c:v>-6.5129423334123228E-3</c:v>
                </c:pt>
                <c:pt idx="140">
                  <c:v>-6.5345705153856777E-3</c:v>
                </c:pt>
                <c:pt idx="141">
                  <c:v>-8.7917662340593668E-3</c:v>
                </c:pt>
                <c:pt idx="142">
                  <c:v>-8.7917662340593668E-3</c:v>
                </c:pt>
                <c:pt idx="143">
                  <c:v>-8.7917662340593668E-3</c:v>
                </c:pt>
                <c:pt idx="144">
                  <c:v>-8.7917662340593668E-3</c:v>
                </c:pt>
                <c:pt idx="145">
                  <c:v>-8.7937324324205805E-3</c:v>
                </c:pt>
                <c:pt idx="146">
                  <c:v>-8.7937324324205805E-3</c:v>
                </c:pt>
                <c:pt idx="147">
                  <c:v>-8.7956986307817942E-3</c:v>
                </c:pt>
                <c:pt idx="148">
                  <c:v>-8.7956986307817942E-3</c:v>
                </c:pt>
                <c:pt idx="149">
                  <c:v>-8.860583176701858E-3</c:v>
                </c:pt>
                <c:pt idx="150">
                  <c:v>-8.860583176701858E-3</c:v>
                </c:pt>
                <c:pt idx="151">
                  <c:v>-8.9117043340934225E-3</c:v>
                </c:pt>
                <c:pt idx="152">
                  <c:v>-9.6352653310201788E-3</c:v>
                </c:pt>
                <c:pt idx="153">
                  <c:v>-9.6431301244650353E-3</c:v>
                </c:pt>
                <c:pt idx="154">
                  <c:v>-9.6431301244650353E-3</c:v>
                </c:pt>
                <c:pt idx="155">
                  <c:v>-1.022315864102317E-2</c:v>
                </c:pt>
                <c:pt idx="156">
                  <c:v>-1.0419778477144571E-2</c:v>
                </c:pt>
                <c:pt idx="157">
                  <c:v>-1.1173815548670146E-2</c:v>
                </c:pt>
                <c:pt idx="158">
                  <c:v>-1.199077096775457E-2</c:v>
                </c:pt>
                <c:pt idx="159">
                  <c:v>-1.199077096775457E-2</c:v>
                </c:pt>
                <c:pt idx="160">
                  <c:v>-1.199077096775457E-2</c:v>
                </c:pt>
                <c:pt idx="161">
                  <c:v>-1.199077096775457E-2</c:v>
                </c:pt>
                <c:pt idx="162">
                  <c:v>-1.199077096775457E-2</c:v>
                </c:pt>
                <c:pt idx="163">
                  <c:v>-1.2682872790901903E-2</c:v>
                </c:pt>
                <c:pt idx="164">
                  <c:v>-1.34398591599693E-2</c:v>
                </c:pt>
                <c:pt idx="165">
                  <c:v>-1.3443791556691728E-2</c:v>
                </c:pt>
                <c:pt idx="166">
                  <c:v>-1.3443791556691728E-2</c:v>
                </c:pt>
                <c:pt idx="167">
                  <c:v>-1.4900744542351312E-2</c:v>
                </c:pt>
                <c:pt idx="168">
                  <c:v>-1.5836654962289184E-2</c:v>
                </c:pt>
                <c:pt idx="169">
                  <c:v>-1.652875678543652E-2</c:v>
                </c:pt>
                <c:pt idx="170">
                  <c:v>-1.6636897695303285E-2</c:v>
                </c:pt>
                <c:pt idx="171">
                  <c:v>-1.6686052654333636E-2</c:v>
                </c:pt>
                <c:pt idx="172">
                  <c:v>-1.6778463977310698E-2</c:v>
                </c:pt>
                <c:pt idx="173">
                  <c:v>-1.7183500839720783E-2</c:v>
                </c:pt>
                <c:pt idx="174">
                  <c:v>-1.8042729523571312E-2</c:v>
                </c:pt>
                <c:pt idx="175">
                  <c:v>-1.8085985887518016E-2</c:v>
                </c:pt>
                <c:pt idx="176">
                  <c:v>-1.824721415313757E-2</c:v>
                </c:pt>
                <c:pt idx="177">
                  <c:v>-1.824721415313757E-2</c:v>
                </c:pt>
                <c:pt idx="178">
                  <c:v>-1.8780053909026567E-2</c:v>
                </c:pt>
                <c:pt idx="179">
                  <c:v>-1.8966842753341893E-2</c:v>
                </c:pt>
                <c:pt idx="180">
                  <c:v>-1.9035659695984385E-2</c:v>
                </c:pt>
                <c:pt idx="181">
                  <c:v>-1.9607823419097663E-2</c:v>
                </c:pt>
                <c:pt idx="182">
                  <c:v>-1.9611755815820094E-2</c:v>
                </c:pt>
                <c:pt idx="183">
                  <c:v>-1.9796578461774211E-2</c:v>
                </c:pt>
                <c:pt idx="184">
                  <c:v>-1.9818206643747567E-2</c:v>
                </c:pt>
                <c:pt idx="185">
                  <c:v>-1.9833936230637277E-2</c:v>
                </c:pt>
                <c:pt idx="186">
                  <c:v>-1.9844750321623951E-2</c:v>
                </c:pt>
                <c:pt idx="187">
                  <c:v>-1.9863429206055487E-2</c:v>
                </c:pt>
                <c:pt idx="188">
                  <c:v>-2.0579125409537387E-2</c:v>
                </c:pt>
                <c:pt idx="189">
                  <c:v>-2.1151289132650665E-2</c:v>
                </c:pt>
                <c:pt idx="190">
                  <c:v>-2.1284990621213223E-2</c:v>
                </c:pt>
                <c:pt idx="191">
                  <c:v>-2.2019365709126652E-2</c:v>
                </c:pt>
                <c:pt idx="192">
                  <c:v>-2.2045909387003043E-2</c:v>
                </c:pt>
                <c:pt idx="193">
                  <c:v>-2.2067537568976399E-2</c:v>
                </c:pt>
                <c:pt idx="194">
                  <c:v>-2.2069503767337614E-2</c:v>
                </c:pt>
                <c:pt idx="195">
                  <c:v>-2.2101946040297644E-2</c:v>
                </c:pt>
                <c:pt idx="196">
                  <c:v>-2.2144219305063745E-2</c:v>
                </c:pt>
                <c:pt idx="197">
                  <c:v>-2.2295616578877221E-2</c:v>
                </c:pt>
                <c:pt idx="198">
                  <c:v>-2.2738011210150379E-2</c:v>
                </c:pt>
                <c:pt idx="199">
                  <c:v>-2.2801912656889835E-2</c:v>
                </c:pt>
                <c:pt idx="200">
                  <c:v>-2.289727327740871E-2</c:v>
                </c:pt>
                <c:pt idx="201">
                  <c:v>-2.2948394434800276E-2</c:v>
                </c:pt>
                <c:pt idx="202">
                  <c:v>-2.3634597662863972E-2</c:v>
                </c:pt>
                <c:pt idx="203">
                  <c:v>-2.4460400974573852E-2</c:v>
                </c:pt>
                <c:pt idx="204">
                  <c:v>-2.4531184115577559E-2</c:v>
                </c:pt>
                <c:pt idx="205">
                  <c:v>-2.4531184115577559E-2</c:v>
                </c:pt>
                <c:pt idx="206">
                  <c:v>-2.5197725360029108E-2</c:v>
                </c:pt>
                <c:pt idx="207">
                  <c:v>-2.525081271578189E-2</c:v>
                </c:pt>
                <c:pt idx="208">
                  <c:v>-2.5261626806768564E-2</c:v>
                </c:pt>
                <c:pt idx="209">
                  <c:v>-2.6141500573411837E-2</c:v>
                </c:pt>
                <c:pt idx="210">
                  <c:v>-2.6749055867026972E-2</c:v>
                </c:pt>
                <c:pt idx="211">
                  <c:v>-2.6826720702294922E-2</c:v>
                </c:pt>
                <c:pt idx="212">
                  <c:v>-2.6839500991642812E-2</c:v>
                </c:pt>
                <c:pt idx="213">
                  <c:v>-2.7566011286111393E-2</c:v>
                </c:pt>
                <c:pt idx="214">
                  <c:v>-2.7684966286964839E-2</c:v>
                </c:pt>
                <c:pt idx="215">
                  <c:v>-2.7820633973888606E-2</c:v>
                </c:pt>
                <c:pt idx="216">
                  <c:v>-2.8282690588773904E-2</c:v>
                </c:pt>
                <c:pt idx="217">
                  <c:v>-2.839869629208553E-2</c:v>
                </c:pt>
                <c:pt idx="218">
                  <c:v>-2.839869629208553E-2</c:v>
                </c:pt>
                <c:pt idx="219">
                  <c:v>-2.839869629208553E-2</c:v>
                </c:pt>
                <c:pt idx="220">
                  <c:v>-2.844391885439345E-2</c:v>
                </c:pt>
                <c:pt idx="221">
                  <c:v>-2.8447851251115881E-2</c:v>
                </c:pt>
                <c:pt idx="222">
                  <c:v>-2.848914141670137E-2</c:v>
                </c:pt>
                <c:pt idx="223">
                  <c:v>-2.8555992160982646E-2</c:v>
                </c:pt>
                <c:pt idx="224">
                  <c:v>-2.8561890756066292E-2</c:v>
                </c:pt>
                <c:pt idx="225">
                  <c:v>-2.9134054479179571E-2</c:v>
                </c:pt>
                <c:pt idx="226">
                  <c:v>-2.9154699561972315E-2</c:v>
                </c:pt>
                <c:pt idx="227">
                  <c:v>-3.0014911345003448E-2</c:v>
                </c:pt>
                <c:pt idx="228">
                  <c:v>-3.085841044196426E-2</c:v>
                </c:pt>
                <c:pt idx="229">
                  <c:v>-3.1526917884777024E-2</c:v>
                </c:pt>
                <c:pt idx="230">
                  <c:v>-3.1709774332369926E-2</c:v>
                </c:pt>
                <c:pt idx="231">
                  <c:v>-3.227407326203835E-2</c:v>
                </c:pt>
                <c:pt idx="232">
                  <c:v>-3.2356653593209342E-2</c:v>
                </c:pt>
                <c:pt idx="233">
                  <c:v>-3.2373366279279656E-2</c:v>
                </c:pt>
                <c:pt idx="234">
                  <c:v>-3.2407774750600901E-2</c:v>
                </c:pt>
                <c:pt idx="235">
                  <c:v>-3.3115606160637946E-2</c:v>
                </c:pt>
                <c:pt idx="236">
                  <c:v>-3.3233578062310788E-2</c:v>
                </c:pt>
                <c:pt idx="237">
                  <c:v>-3.3235544260672004E-2</c:v>
                </c:pt>
                <c:pt idx="238">
                  <c:v>-3.3807707983785282E-2</c:v>
                </c:pt>
                <c:pt idx="239">
                  <c:v>-3.3994496828100615E-2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6A-4C80-B6E3-52073E593272}"/>
            </c:ext>
          </c:extLst>
        </c:ser>
        <c:ser>
          <c:idx val="2"/>
          <c:order val="5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Active!$Y$2:$Y$20</c:f>
              <c:numCache>
                <c:formatCode>General</c:formatCode>
                <c:ptCount val="19"/>
                <c:pt idx="0">
                  <c:v>-30000</c:v>
                </c:pt>
                <c:pt idx="1">
                  <c:v>-27500</c:v>
                </c:pt>
                <c:pt idx="2">
                  <c:v>-25000</c:v>
                </c:pt>
                <c:pt idx="3">
                  <c:v>-22500</c:v>
                </c:pt>
                <c:pt idx="4">
                  <c:v>-20000</c:v>
                </c:pt>
                <c:pt idx="5">
                  <c:v>-17500</c:v>
                </c:pt>
                <c:pt idx="6">
                  <c:v>-15000</c:v>
                </c:pt>
                <c:pt idx="7">
                  <c:v>-12500</c:v>
                </c:pt>
                <c:pt idx="8">
                  <c:v>-10000</c:v>
                </c:pt>
                <c:pt idx="9">
                  <c:v>-7500</c:v>
                </c:pt>
                <c:pt idx="10">
                  <c:v>-5000</c:v>
                </c:pt>
                <c:pt idx="11">
                  <c:v>-2500</c:v>
                </c:pt>
                <c:pt idx="12">
                  <c:v>0</c:v>
                </c:pt>
                <c:pt idx="13">
                  <c:v>2500</c:v>
                </c:pt>
                <c:pt idx="14">
                  <c:v>5000</c:v>
                </c:pt>
                <c:pt idx="15">
                  <c:v>7500</c:v>
                </c:pt>
                <c:pt idx="16">
                  <c:v>10000</c:v>
                </c:pt>
                <c:pt idx="17">
                  <c:v>12500</c:v>
                </c:pt>
                <c:pt idx="18">
                  <c:v>15000</c:v>
                </c:pt>
              </c:numCache>
            </c:numRef>
          </c:xVal>
          <c:yVal>
            <c:numRef>
              <c:f>Active!$Z$2:$Z$20</c:f>
              <c:numCache>
                <c:formatCode>General</c:formatCode>
                <c:ptCount val="19"/>
                <c:pt idx="0">
                  <c:v>1.6741150892859005E-2</c:v>
                </c:pt>
                <c:pt idx="1">
                  <c:v>1.8561068639238482E-2</c:v>
                </c:pt>
                <c:pt idx="2">
                  <c:v>1.985135152713809E-2</c:v>
                </c:pt>
                <c:pt idx="3">
                  <c:v>2.061199955655782E-2</c:v>
                </c:pt>
                <c:pt idx="4">
                  <c:v>2.0843012727497681E-2</c:v>
                </c:pt>
                <c:pt idx="5">
                  <c:v>2.0544391039957664E-2</c:v>
                </c:pt>
                <c:pt idx="6">
                  <c:v>1.9716134493937772E-2</c:v>
                </c:pt>
                <c:pt idx="7">
                  <c:v>1.8358243089438012E-2</c:v>
                </c:pt>
                <c:pt idx="8">
                  <c:v>1.6470716826458381E-2</c:v>
                </c:pt>
                <c:pt idx="9">
                  <c:v>1.4053555704998874E-2</c:v>
                </c:pt>
                <c:pt idx="10">
                  <c:v>1.1106759725059496E-2</c:v>
                </c:pt>
                <c:pt idx="11">
                  <c:v>7.6303288866402435E-3</c:v>
                </c:pt>
                <c:pt idx="12">
                  <c:v>3.6242631897411182E-3</c:v>
                </c:pt>
                <c:pt idx="13">
                  <c:v>-9.1143736563787975E-4</c:v>
                </c:pt>
                <c:pt idx="14">
                  <c:v>-5.976772779496751E-3</c:v>
                </c:pt>
                <c:pt idx="15">
                  <c:v>-1.1571743051835493E-2</c:v>
                </c:pt>
                <c:pt idx="16">
                  <c:v>-1.7696348182654111E-2</c:v>
                </c:pt>
                <c:pt idx="17">
                  <c:v>-2.4350588171952601E-2</c:v>
                </c:pt>
                <c:pt idx="18">
                  <c:v>-3.1534463019730966E-2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6A-4C80-B6E3-52073E593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98288"/>
        <c:axId val="1"/>
      </c:scatterChart>
      <c:valAx>
        <c:axId val="260098288"/>
        <c:scaling>
          <c:orientation val="minMax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8168557536466774"/>
              <c:y val="0.900264671640454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243111831442464E-2"/>
              <c:y val="0.38845254579398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98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00972447325767"/>
          <c:y val="0.93176101018868707"/>
          <c:w val="0.52674230145867096"/>
          <c:h val="5.2493438320210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TT Her -- O-C Diagr</a:t>
            </a:r>
          </a:p>
        </c:rich>
      </c:tx>
      <c:layout>
        <c:manualLayout>
          <c:xMode val="edge"/>
          <c:yMode val="edge"/>
          <c:x val="0.41694962705932942"/>
          <c:y val="2.71903323262839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8651922947479E-2"/>
          <c:y val="8.3081570996978854E-2"/>
          <c:w val="0.89717613124131712"/>
          <c:h val="0.83987915407854985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Q_fit!$D$21:$D$267</c:f>
              <c:numCache>
                <c:formatCode>General</c:formatCode>
                <c:ptCount val="247"/>
                <c:pt idx="0">
                  <c:v>-2.8389000000000002</c:v>
                </c:pt>
                <c:pt idx="1">
                  <c:v>-1.7385999999999999</c:v>
                </c:pt>
                <c:pt idx="2">
                  <c:v>-1.7081</c:v>
                </c:pt>
                <c:pt idx="3">
                  <c:v>-1.6960999999999999</c:v>
                </c:pt>
                <c:pt idx="4">
                  <c:v>-1.6819999999999999</c:v>
                </c:pt>
                <c:pt idx="5">
                  <c:v>-1.6684000000000001</c:v>
                </c:pt>
                <c:pt idx="6">
                  <c:v>-1.6660999999999999</c:v>
                </c:pt>
                <c:pt idx="7">
                  <c:v>-1.5429999999999999</c:v>
                </c:pt>
                <c:pt idx="8">
                  <c:v>-0.89080000000000004</c:v>
                </c:pt>
                <c:pt idx="9">
                  <c:v>-0.89070000000000005</c:v>
                </c:pt>
                <c:pt idx="10">
                  <c:v>-0.85440000000000005</c:v>
                </c:pt>
                <c:pt idx="11">
                  <c:v>-0.80310000000000004</c:v>
                </c:pt>
                <c:pt idx="12">
                  <c:v>-0.79149999999999998</c:v>
                </c:pt>
                <c:pt idx="13">
                  <c:v>-0.7903</c:v>
                </c:pt>
                <c:pt idx="14">
                  <c:v>-0.7702</c:v>
                </c:pt>
                <c:pt idx="15">
                  <c:v>-0.7107</c:v>
                </c:pt>
                <c:pt idx="16">
                  <c:v>-0.40260000000000001</c:v>
                </c:pt>
                <c:pt idx="17">
                  <c:v>-0.36070000000000002</c:v>
                </c:pt>
                <c:pt idx="18">
                  <c:v>-0.35709999999999997</c:v>
                </c:pt>
                <c:pt idx="19">
                  <c:v>-0.35709999999999997</c:v>
                </c:pt>
                <c:pt idx="20">
                  <c:v>-0.31619999999999998</c:v>
                </c:pt>
                <c:pt idx="21">
                  <c:v>-0.31619999999999998</c:v>
                </c:pt>
                <c:pt idx="22">
                  <c:v>-0.31269999999999998</c:v>
                </c:pt>
                <c:pt idx="23">
                  <c:v>-0.31269999999999998</c:v>
                </c:pt>
                <c:pt idx="24">
                  <c:v>-0.27979999999999999</c:v>
                </c:pt>
                <c:pt idx="25">
                  <c:v>-0.27750000000000002</c:v>
                </c:pt>
                <c:pt idx="26">
                  <c:v>-0.2752</c:v>
                </c:pt>
                <c:pt idx="27">
                  <c:v>-0.27289999999999998</c:v>
                </c:pt>
                <c:pt idx="28">
                  <c:v>-0.27289999999999998</c:v>
                </c:pt>
                <c:pt idx="29">
                  <c:v>-0.1956</c:v>
                </c:pt>
                <c:pt idx="30">
                  <c:v>-0.19209999999999999</c:v>
                </c:pt>
                <c:pt idx="31">
                  <c:v>-0.1638</c:v>
                </c:pt>
                <c:pt idx="32">
                  <c:v>-0.14660000000000001</c:v>
                </c:pt>
                <c:pt idx="33">
                  <c:v>-0.1195</c:v>
                </c:pt>
                <c:pt idx="34">
                  <c:v>-0.1171</c:v>
                </c:pt>
                <c:pt idx="35">
                  <c:v>-8.2199999999999995E-2</c:v>
                </c:pt>
                <c:pt idx="36">
                  <c:v>-3.9800000000000002E-2</c:v>
                </c:pt>
                <c:pt idx="37">
                  <c:v>-3.5499999999999997E-2</c:v>
                </c:pt>
                <c:pt idx="38">
                  <c:v>-3.4099999999999998E-2</c:v>
                </c:pt>
                <c:pt idx="39">
                  <c:v>-3.1800000000000002E-2</c:v>
                </c:pt>
                <c:pt idx="40">
                  <c:v>-2.9499999999999998E-2</c:v>
                </c:pt>
                <c:pt idx="41">
                  <c:v>-2.8299999999999999E-2</c:v>
                </c:pt>
                <c:pt idx="42">
                  <c:v>-2.5999999999999999E-2</c:v>
                </c:pt>
                <c:pt idx="43">
                  <c:v>-2.3699999999999999E-2</c:v>
                </c:pt>
                <c:pt idx="44">
                  <c:v>-4.8999999999999998E-3</c:v>
                </c:pt>
                <c:pt idx="45">
                  <c:v>2.3E-3</c:v>
                </c:pt>
                <c:pt idx="46">
                  <c:v>8.4150000000000003E-2</c:v>
                </c:pt>
                <c:pt idx="47">
                  <c:v>8.4199999999999997E-2</c:v>
                </c:pt>
                <c:pt idx="48">
                  <c:v>0.1182</c:v>
                </c:pt>
                <c:pt idx="49">
                  <c:v>0.1182</c:v>
                </c:pt>
                <c:pt idx="50">
                  <c:v>0.1195</c:v>
                </c:pt>
                <c:pt idx="51">
                  <c:v>0.125</c:v>
                </c:pt>
                <c:pt idx="52">
                  <c:v>0.16600000000000001</c:v>
                </c:pt>
                <c:pt idx="53">
                  <c:v>0.19670000000000001</c:v>
                </c:pt>
                <c:pt idx="54">
                  <c:v>0.2036</c:v>
                </c:pt>
                <c:pt idx="55">
                  <c:v>0.23960000000000001</c:v>
                </c:pt>
                <c:pt idx="56">
                  <c:v>0.24540000000000001</c:v>
                </c:pt>
                <c:pt idx="57">
                  <c:v>0.2465</c:v>
                </c:pt>
                <c:pt idx="58">
                  <c:v>0.24660000000000001</c:v>
                </c:pt>
                <c:pt idx="59">
                  <c:v>0.2878</c:v>
                </c:pt>
                <c:pt idx="60">
                  <c:v>0.2878</c:v>
                </c:pt>
                <c:pt idx="61">
                  <c:v>0.2878</c:v>
                </c:pt>
                <c:pt idx="62">
                  <c:v>0.2878</c:v>
                </c:pt>
                <c:pt idx="63">
                  <c:v>0.2878</c:v>
                </c:pt>
                <c:pt idx="64">
                  <c:v>0.32290000000000002</c:v>
                </c:pt>
                <c:pt idx="65">
                  <c:v>0.32650000000000001</c:v>
                </c:pt>
                <c:pt idx="66">
                  <c:v>0.33229999999999998</c:v>
                </c:pt>
                <c:pt idx="67">
                  <c:v>0.36170000000000002</c:v>
                </c:pt>
                <c:pt idx="68">
                  <c:v>0.36330000000000001</c:v>
                </c:pt>
                <c:pt idx="69">
                  <c:v>0.36620000000000003</c:v>
                </c:pt>
                <c:pt idx="70">
                  <c:v>0.36630000000000001</c:v>
                </c:pt>
                <c:pt idx="71">
                  <c:v>0.36859999999999998</c:v>
                </c:pt>
                <c:pt idx="72">
                  <c:v>0.36969999999999997</c:v>
                </c:pt>
                <c:pt idx="73">
                  <c:v>0.48449999999999999</c:v>
                </c:pt>
                <c:pt idx="74">
                  <c:v>0.48449999999999999</c:v>
                </c:pt>
                <c:pt idx="75">
                  <c:v>0.48459999999999998</c:v>
                </c:pt>
                <c:pt idx="76">
                  <c:v>0.48459999999999998</c:v>
                </c:pt>
                <c:pt idx="77">
                  <c:v>0.48470000000000002</c:v>
                </c:pt>
                <c:pt idx="78">
                  <c:v>0.48470000000000002</c:v>
                </c:pt>
                <c:pt idx="79">
                  <c:v>0.48799999999999999</c:v>
                </c:pt>
                <c:pt idx="80">
                  <c:v>0.48799999999999999</c:v>
                </c:pt>
                <c:pt idx="81">
                  <c:v>0.52739999999999998</c:v>
                </c:pt>
                <c:pt idx="82">
                  <c:v>0.55730000000000002</c:v>
                </c:pt>
                <c:pt idx="83">
                  <c:v>0.56730000000000003</c:v>
                </c:pt>
                <c:pt idx="84">
                  <c:v>0.60565000000000002</c:v>
                </c:pt>
                <c:pt idx="85">
                  <c:v>0.72089999999999999</c:v>
                </c:pt>
                <c:pt idx="86">
                  <c:v>0.96540000000000004</c:v>
                </c:pt>
                <c:pt idx="87">
                  <c:v>1.0461</c:v>
                </c:pt>
                <c:pt idx="88">
                  <c:v>1.0466500000000001</c:v>
                </c:pt>
                <c:pt idx="89">
                  <c:v>-2.0733999999999999</c:v>
                </c:pt>
                <c:pt idx="90">
                  <c:v>-2.0459999999999998</c:v>
                </c:pt>
                <c:pt idx="91">
                  <c:v>-2.0384000000000002</c:v>
                </c:pt>
                <c:pt idx="92">
                  <c:v>-2.0358000000000001</c:v>
                </c:pt>
                <c:pt idx="93">
                  <c:v>-2.0009999999999999</c:v>
                </c:pt>
                <c:pt idx="94">
                  <c:v>-1.9903</c:v>
                </c:pt>
                <c:pt idx="95">
                  <c:v>-1.9604999999999999</c:v>
                </c:pt>
                <c:pt idx="96">
                  <c:v>-1.8038000000000001</c:v>
                </c:pt>
                <c:pt idx="97">
                  <c:v>-1.7995000000000001</c:v>
                </c:pt>
                <c:pt idx="98">
                  <c:v>-1.7982</c:v>
                </c:pt>
                <c:pt idx="99">
                  <c:v>-1.7981</c:v>
                </c:pt>
                <c:pt idx="100">
                  <c:v>-1.7968999999999999</c:v>
                </c:pt>
                <c:pt idx="101">
                  <c:v>-1.7947</c:v>
                </c:pt>
                <c:pt idx="102">
                  <c:v>-1.7936000000000001</c:v>
                </c:pt>
                <c:pt idx="103">
                  <c:v>-1.7935000000000001</c:v>
                </c:pt>
                <c:pt idx="104">
                  <c:v>-1.7902</c:v>
                </c:pt>
                <c:pt idx="105">
                  <c:v>-1.7901</c:v>
                </c:pt>
                <c:pt idx="106">
                  <c:v>-1.7901</c:v>
                </c:pt>
                <c:pt idx="107">
                  <c:v>-1.7256</c:v>
                </c:pt>
                <c:pt idx="108">
                  <c:v>-1.7242</c:v>
                </c:pt>
                <c:pt idx="109">
                  <c:v>-1.7107000000000001</c:v>
                </c:pt>
                <c:pt idx="110">
                  <c:v>-1.7105999999999999</c:v>
                </c:pt>
                <c:pt idx="111">
                  <c:v>-1.7081</c:v>
                </c:pt>
                <c:pt idx="112">
                  <c:v>-1.7071000000000001</c:v>
                </c:pt>
                <c:pt idx="113">
                  <c:v>-1.7069000000000001</c:v>
                </c:pt>
                <c:pt idx="114">
                  <c:v>-1.7059</c:v>
                </c:pt>
                <c:pt idx="115">
                  <c:v>-1.7047000000000001</c:v>
                </c:pt>
                <c:pt idx="116">
                  <c:v>-1.6834</c:v>
                </c:pt>
                <c:pt idx="117">
                  <c:v>-1.6820999999999999</c:v>
                </c:pt>
                <c:pt idx="118">
                  <c:v>-1.681</c:v>
                </c:pt>
                <c:pt idx="119">
                  <c:v>-1.6809000000000001</c:v>
                </c:pt>
                <c:pt idx="120">
                  <c:v>-1.6684000000000001</c:v>
                </c:pt>
                <c:pt idx="121">
                  <c:v>-1.6672</c:v>
                </c:pt>
                <c:pt idx="122">
                  <c:v>-1.6671</c:v>
                </c:pt>
                <c:pt idx="123">
                  <c:v>-1.6660999999999999</c:v>
                </c:pt>
                <c:pt idx="124">
                  <c:v>-1.6508</c:v>
                </c:pt>
                <c:pt idx="125">
                  <c:v>-1.6496</c:v>
                </c:pt>
                <c:pt idx="126">
                  <c:v>-1.6451</c:v>
                </c:pt>
                <c:pt idx="127">
                  <c:v>-1.6437999999999999</c:v>
                </c:pt>
                <c:pt idx="128">
                  <c:v>-1.6393</c:v>
                </c:pt>
                <c:pt idx="129">
                  <c:v>-1.6392</c:v>
                </c:pt>
                <c:pt idx="130">
                  <c:v>-1.6382000000000001</c:v>
                </c:pt>
                <c:pt idx="131">
                  <c:v>-1.6380999999999999</c:v>
                </c:pt>
                <c:pt idx="132">
                  <c:v>-1.6379999999999999</c:v>
                </c:pt>
                <c:pt idx="133">
                  <c:v>-1.3989</c:v>
                </c:pt>
                <c:pt idx="134">
                  <c:v>-1.3965000000000001</c:v>
                </c:pt>
                <c:pt idx="135">
                  <c:v>-1.1463000000000001</c:v>
                </c:pt>
                <c:pt idx="136">
                  <c:v>-0.44180000000000003</c:v>
                </c:pt>
                <c:pt idx="137">
                  <c:v>0.49059999999999998</c:v>
                </c:pt>
                <c:pt idx="138">
                  <c:v>-1.1214999999999999</c:v>
                </c:pt>
                <c:pt idx="139">
                  <c:v>-1.1204000000000001</c:v>
                </c:pt>
                <c:pt idx="140">
                  <c:v>-1.0416000000000001</c:v>
                </c:pt>
                <c:pt idx="141">
                  <c:v>-0.73160000000000003</c:v>
                </c:pt>
                <c:pt idx="142">
                  <c:v>-0.72919999999999996</c:v>
                </c:pt>
                <c:pt idx="143">
                  <c:v>-0.68020000000000003</c:v>
                </c:pt>
                <c:pt idx="144">
                  <c:v>-0.44180000000000003</c:v>
                </c:pt>
                <c:pt idx="145">
                  <c:v>-0.44169999999999998</c:v>
                </c:pt>
                <c:pt idx="146">
                  <c:v>-0.44159999999999999</c:v>
                </c:pt>
                <c:pt idx="147">
                  <c:v>-0.31380000000000002</c:v>
                </c:pt>
                <c:pt idx="148">
                  <c:v>-0.20119999999999999</c:v>
                </c:pt>
                <c:pt idx="149">
                  <c:v>-0.20119999999999999</c:v>
                </c:pt>
                <c:pt idx="150">
                  <c:v>-1.1000000000000001E-3</c:v>
                </c:pt>
                <c:pt idx="151">
                  <c:v>-1.1000000000000001E-3</c:v>
                </c:pt>
                <c:pt idx="152">
                  <c:v>-1.1000000000000001E-3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0.48449999999999999</c:v>
                </c:pt>
                <c:pt idx="158">
                  <c:v>0.48449999999999999</c:v>
                </c:pt>
                <c:pt idx="159">
                  <c:v>0.52780000000000005</c:v>
                </c:pt>
                <c:pt idx="160">
                  <c:v>0.52780000000000005</c:v>
                </c:pt>
                <c:pt idx="161">
                  <c:v>0.6472</c:v>
                </c:pt>
                <c:pt idx="162">
                  <c:v>0.6472</c:v>
                </c:pt>
                <c:pt idx="163">
                  <c:v>0.6472</c:v>
                </c:pt>
                <c:pt idx="164">
                  <c:v>0.6472</c:v>
                </c:pt>
                <c:pt idx="165">
                  <c:v>0.6472</c:v>
                </c:pt>
                <c:pt idx="166">
                  <c:v>0.68240000000000001</c:v>
                </c:pt>
                <c:pt idx="167">
                  <c:v>0.72109999999999996</c:v>
                </c:pt>
                <c:pt idx="168">
                  <c:v>0.72109999999999996</c:v>
                </c:pt>
                <c:pt idx="169">
                  <c:v>0.79520000000000002</c:v>
                </c:pt>
                <c:pt idx="170">
                  <c:v>0.84279999999999999</c:v>
                </c:pt>
                <c:pt idx="171">
                  <c:v>0.878</c:v>
                </c:pt>
                <c:pt idx="172">
                  <c:v>0.88349999999999995</c:v>
                </c:pt>
                <c:pt idx="173">
                  <c:v>0.88600000000000001</c:v>
                </c:pt>
                <c:pt idx="174">
                  <c:v>0.89070000000000005</c:v>
                </c:pt>
                <c:pt idx="175">
                  <c:v>0.9113</c:v>
                </c:pt>
                <c:pt idx="176">
                  <c:v>0.95499999999999996</c:v>
                </c:pt>
                <c:pt idx="177">
                  <c:v>0.95720000000000005</c:v>
                </c:pt>
                <c:pt idx="178">
                  <c:v>0.96540000000000004</c:v>
                </c:pt>
                <c:pt idx="179">
                  <c:v>0.99250000000000005</c:v>
                </c:pt>
                <c:pt idx="180">
                  <c:v>1.002</c:v>
                </c:pt>
                <c:pt idx="181">
                  <c:v>1.0055000000000001</c:v>
                </c:pt>
                <c:pt idx="182">
                  <c:v>1.0346</c:v>
                </c:pt>
                <c:pt idx="183">
                  <c:v>1.0347999999999999</c:v>
                </c:pt>
                <c:pt idx="184">
                  <c:v>1.0442</c:v>
                </c:pt>
                <c:pt idx="185">
                  <c:v>1.0452999999999999</c:v>
                </c:pt>
                <c:pt idx="186">
                  <c:v>1.0476000000000001</c:v>
                </c:pt>
                <c:pt idx="187">
                  <c:v>1.0840000000000001</c:v>
                </c:pt>
                <c:pt idx="188">
                  <c:v>1.1131</c:v>
                </c:pt>
                <c:pt idx="189">
                  <c:v>1.1198999999999999</c:v>
                </c:pt>
                <c:pt idx="190">
                  <c:v>1.1572499999999999</c:v>
                </c:pt>
                <c:pt idx="191">
                  <c:v>1.1586000000000001</c:v>
                </c:pt>
                <c:pt idx="192">
                  <c:v>1.1597</c:v>
                </c:pt>
                <c:pt idx="193">
                  <c:v>1.1597999999999999</c:v>
                </c:pt>
                <c:pt idx="194">
                  <c:v>1.1614500000000001</c:v>
                </c:pt>
                <c:pt idx="195">
                  <c:v>1.1636</c:v>
                </c:pt>
                <c:pt idx="196">
                  <c:v>1.1713</c:v>
                </c:pt>
                <c:pt idx="197">
                  <c:v>1.1938</c:v>
                </c:pt>
                <c:pt idx="198">
                  <c:v>1.1970499999999999</c:v>
                </c:pt>
                <c:pt idx="199">
                  <c:v>1.2019</c:v>
                </c:pt>
                <c:pt idx="200">
                  <c:v>1.2044999999999999</c:v>
                </c:pt>
                <c:pt idx="201">
                  <c:v>1.2394000000000001</c:v>
                </c:pt>
                <c:pt idx="202">
                  <c:v>1.2814000000000001</c:v>
                </c:pt>
                <c:pt idx="203">
                  <c:v>1.2849999999999999</c:v>
                </c:pt>
                <c:pt idx="204">
                  <c:v>1.2849999999999999</c:v>
                </c:pt>
                <c:pt idx="205">
                  <c:v>1.3189</c:v>
                </c:pt>
                <c:pt idx="206">
                  <c:v>1.3216000000000001</c:v>
                </c:pt>
                <c:pt idx="207">
                  <c:v>1.3221499999999999</c:v>
                </c:pt>
                <c:pt idx="208">
                  <c:v>1.3669</c:v>
                </c:pt>
                <c:pt idx="209">
                  <c:v>1.4024000000000001</c:v>
                </c:pt>
              </c:numCache>
            </c:numRef>
          </c:xVal>
          <c:yVal>
            <c:numRef>
              <c:f>Q_fit!$E$21:$E$267</c:f>
              <c:numCache>
                <c:formatCode>General</c:formatCode>
                <c:ptCount val="247"/>
                <c:pt idx="0">
                  <c:v>-3.1580000002577435E-2</c:v>
                </c:pt>
                <c:pt idx="1">
                  <c:v>2.1799999958602712E-3</c:v>
                </c:pt>
                <c:pt idx="2">
                  <c:v>2.6779999996506376E-2</c:v>
                </c:pt>
                <c:pt idx="3">
                  <c:v>3.3179999998537824E-2</c:v>
                </c:pt>
                <c:pt idx="4">
                  <c:v>-1.5100000004167669E-2</c:v>
                </c:pt>
                <c:pt idx="5">
                  <c:v>1.9019999996089609E-2</c:v>
                </c:pt>
                <c:pt idx="6">
                  <c:v>1.7179999995278195E-2</c:v>
                </c:pt>
                <c:pt idx="7">
                  <c:v>2.7699999995093094E-2</c:v>
                </c:pt>
                <c:pt idx="8">
                  <c:v>-6.0599999997066334E-3</c:v>
                </c:pt>
                <c:pt idx="9">
                  <c:v>4.3859999997948762E-2</c:v>
                </c:pt>
                <c:pt idx="10">
                  <c:v>1.1819999999715947E-2</c:v>
                </c:pt>
                <c:pt idx="11">
                  <c:v>4.7799999956623651E-3</c:v>
                </c:pt>
                <c:pt idx="12">
                  <c:v>1.5499999994062819E-2</c:v>
                </c:pt>
                <c:pt idx="13">
                  <c:v>5.4539999997359701E-2</c:v>
                </c:pt>
                <c:pt idx="14">
                  <c:v>5.0459999998565763E-2</c:v>
                </c:pt>
                <c:pt idx="15">
                  <c:v>4.2860000001383014E-2</c:v>
                </c:pt>
                <c:pt idx="16">
                  <c:v>-3.6200000031385571E-3</c:v>
                </c:pt>
                <c:pt idx="17">
                  <c:v>-8.1400000053690746E-3</c:v>
                </c:pt>
                <c:pt idx="18">
                  <c:v>1.1979999995674007E-2</c:v>
                </c:pt>
                <c:pt idx="19">
                  <c:v>1.1979999995674007E-2</c:v>
                </c:pt>
                <c:pt idx="20">
                  <c:v>8.259999995061662E-3</c:v>
                </c:pt>
                <c:pt idx="21">
                  <c:v>8.259999995061662E-3</c:v>
                </c:pt>
                <c:pt idx="22">
                  <c:v>2.7459999990242068E-2</c:v>
                </c:pt>
                <c:pt idx="23">
                  <c:v>2.7459999990242068E-2</c:v>
                </c:pt>
                <c:pt idx="24">
                  <c:v>-5.0860000003012829E-2</c:v>
                </c:pt>
                <c:pt idx="25">
                  <c:v>4.2999999932362698E-3</c:v>
                </c:pt>
                <c:pt idx="26">
                  <c:v>3.4599999926285818E-3</c:v>
                </c:pt>
                <c:pt idx="27">
                  <c:v>-1.238000000739703E-2</c:v>
                </c:pt>
                <c:pt idx="28">
                  <c:v>-3.3800000019255094E-3</c:v>
                </c:pt>
                <c:pt idx="29">
                  <c:v>9.780000000318978E-3</c:v>
                </c:pt>
                <c:pt idx="30">
                  <c:v>9.799999970709905E-4</c:v>
                </c:pt>
                <c:pt idx="31">
                  <c:v>-9.660000003350433E-3</c:v>
                </c:pt>
                <c:pt idx="32">
                  <c:v>-9.4200000094133429E-3</c:v>
                </c:pt>
                <c:pt idx="33">
                  <c:v>-1.1000000085914508E-3</c:v>
                </c:pt>
                <c:pt idx="34">
                  <c:v>-2.0199999999022111E-3</c:v>
                </c:pt>
                <c:pt idx="35">
                  <c:v>5.0599999958649278E-3</c:v>
                </c:pt>
                <c:pt idx="36">
                  <c:v>-2.1860000008018687E-2</c:v>
                </c:pt>
                <c:pt idx="37">
                  <c:v>1.6999999934341758E-3</c:v>
                </c:pt>
                <c:pt idx="38">
                  <c:v>-2.4420000001555309E-2</c:v>
                </c:pt>
                <c:pt idx="39">
                  <c:v>-9.2599999989033677E-3</c:v>
                </c:pt>
                <c:pt idx="40">
                  <c:v>-2.9099999999743886E-2</c:v>
                </c:pt>
                <c:pt idx="41">
                  <c:v>-2.2060000002966262E-2</c:v>
                </c:pt>
                <c:pt idx="42">
                  <c:v>-2.6900000004388858E-2</c:v>
                </c:pt>
                <c:pt idx="43">
                  <c:v>-4.4740000004821923E-2</c:v>
                </c:pt>
                <c:pt idx="44">
                  <c:v>5.2199999918229878E-3</c:v>
                </c:pt>
                <c:pt idx="45">
                  <c:v>-7.5400000059744343E-3</c:v>
                </c:pt>
                <c:pt idx="46">
                  <c:v>2.3979999998118728E-2</c:v>
                </c:pt>
                <c:pt idx="47">
                  <c:v>-1.7060000005585607E-2</c:v>
                </c:pt>
                <c:pt idx="48">
                  <c:v>-2.2600000083912164E-3</c:v>
                </c:pt>
                <c:pt idx="49">
                  <c:v>-2.0600000061676838E-3</c:v>
                </c:pt>
                <c:pt idx="50">
                  <c:v>-2.2299999996903352E-2</c:v>
                </c:pt>
                <c:pt idx="51">
                  <c:v>-6.7000000053667463E-3</c:v>
                </c:pt>
                <c:pt idx="52">
                  <c:v>2.1500000002561137E-2</c:v>
                </c:pt>
                <c:pt idx="53">
                  <c:v>-1.1060000004363246E-2</c:v>
                </c:pt>
                <c:pt idx="54">
                  <c:v>-5.7799999995040707E-3</c:v>
                </c:pt>
                <c:pt idx="55">
                  <c:v>-2.3799999980838038E-3</c:v>
                </c:pt>
                <c:pt idx="56">
                  <c:v>-1.9999999494757503E-5</c:v>
                </c:pt>
                <c:pt idx="57">
                  <c:v>1.9099999997706618E-2</c:v>
                </c:pt>
                <c:pt idx="58">
                  <c:v>-2.9800000047544017E-3</c:v>
                </c:pt>
                <c:pt idx="59">
                  <c:v>-2.3940000006405171E-2</c:v>
                </c:pt>
                <c:pt idx="60">
                  <c:v>-1.4940000008209608E-2</c:v>
                </c:pt>
                <c:pt idx="61">
                  <c:v>-1.2940000007802155E-2</c:v>
                </c:pt>
                <c:pt idx="62">
                  <c:v>-3.9400000023306347E-3</c:v>
                </c:pt>
                <c:pt idx="63">
                  <c:v>-2.9400000057648867E-3</c:v>
                </c:pt>
                <c:pt idx="64">
                  <c:v>-6.0200000007171184E-3</c:v>
                </c:pt>
                <c:pt idx="65">
                  <c:v>8.099999999103602E-3</c:v>
                </c:pt>
                <c:pt idx="66">
                  <c:v>-2.3540000001958106E-2</c:v>
                </c:pt>
                <c:pt idx="67">
                  <c:v>-1.0060000000521541E-2</c:v>
                </c:pt>
                <c:pt idx="68">
                  <c:v>-3.3400000029359944E-3</c:v>
                </c:pt>
                <c:pt idx="69">
                  <c:v>-1.2660000000323635E-2</c:v>
                </c:pt>
                <c:pt idx="70">
                  <c:v>-4.7400000039488077E-3</c:v>
                </c:pt>
                <c:pt idx="71">
                  <c:v>2.4199999970733188E-3</c:v>
                </c:pt>
                <c:pt idx="72">
                  <c:v>-4.4600000037462451E-3</c:v>
                </c:pt>
                <c:pt idx="73">
                  <c:v>-7.3000000047613867E-3</c:v>
                </c:pt>
                <c:pt idx="74">
                  <c:v>-1.3000000035390258E-3</c:v>
                </c:pt>
                <c:pt idx="75">
                  <c:v>1.6199999954551458E-3</c:v>
                </c:pt>
                <c:pt idx="76">
                  <c:v>4.6199999924283475E-3</c:v>
                </c:pt>
                <c:pt idx="77">
                  <c:v>-2.4600000033387914E-3</c:v>
                </c:pt>
                <c:pt idx="78">
                  <c:v>-2.4600000033387914E-3</c:v>
                </c:pt>
                <c:pt idx="79">
                  <c:v>-1.2100000007194467E-2</c:v>
                </c:pt>
                <c:pt idx="80">
                  <c:v>-4.2000000030384399E-3</c:v>
                </c:pt>
                <c:pt idx="81">
                  <c:v>-1.6620000002149027E-2</c:v>
                </c:pt>
                <c:pt idx="82">
                  <c:v>-1.0540000002947636E-2</c:v>
                </c:pt>
                <c:pt idx="83">
                  <c:v>-1.5400000047520734E-3</c:v>
                </c:pt>
                <c:pt idx="84">
                  <c:v>-4.2200000025331974E-3</c:v>
                </c:pt>
                <c:pt idx="85">
                  <c:v>-4.4199999974807724E-3</c:v>
                </c:pt>
                <c:pt idx="86">
                  <c:v>-6.0200000007171184E-3</c:v>
                </c:pt>
                <c:pt idx="87">
                  <c:v>-2.4579999997513369E-2</c:v>
                </c:pt>
                <c:pt idx="88">
                  <c:v>-1.2020000009215437E-2</c:v>
                </c:pt>
                <c:pt idx="89">
                  <c:v>6.0199999970791396E-3</c:v>
                </c:pt>
                <c:pt idx="90">
                  <c:v>1.1099999996076804E-2</c:v>
                </c:pt>
                <c:pt idx="91">
                  <c:v>1.5019999995274702E-2</c:v>
                </c:pt>
                <c:pt idx="92">
                  <c:v>1.0940000000118744E-2</c:v>
                </c:pt>
                <c:pt idx="93">
                  <c:v>1.0099999995873077E-2</c:v>
                </c:pt>
                <c:pt idx="94">
                  <c:v>3.5399999978835694E-3</c:v>
                </c:pt>
                <c:pt idx="95">
                  <c:v>-3.0000000697327778E-4</c:v>
                </c:pt>
                <c:pt idx="96">
                  <c:v>2.0339999995485414E-2</c:v>
                </c:pt>
                <c:pt idx="97">
                  <c:v>2.989999999772408E-2</c:v>
                </c:pt>
                <c:pt idx="98">
                  <c:v>1.7859999996289844E-2</c:v>
                </c:pt>
                <c:pt idx="99">
                  <c:v>3.3779999994294485E-2</c:v>
                </c:pt>
                <c:pt idx="100">
                  <c:v>2.6819999995495891E-2</c:v>
                </c:pt>
                <c:pt idx="101">
                  <c:v>1.5659999993658857E-2</c:v>
                </c:pt>
                <c:pt idx="102">
                  <c:v>1.217999999425956E-2</c:v>
                </c:pt>
                <c:pt idx="103">
                  <c:v>1.5099999996891711E-2</c:v>
                </c:pt>
                <c:pt idx="104">
                  <c:v>6.4599999968777411E-3</c:v>
                </c:pt>
                <c:pt idx="105">
                  <c:v>8.3799999956681859E-3</c:v>
                </c:pt>
                <c:pt idx="106">
                  <c:v>8.3799999956681859E-3</c:v>
                </c:pt>
                <c:pt idx="107">
                  <c:v>1.7779999998310814E-2</c:v>
                </c:pt>
                <c:pt idx="108">
                  <c:v>6.6599999954632949E-3</c:v>
                </c:pt>
                <c:pt idx="109">
                  <c:v>1.8859999992855592E-2</c:v>
                </c:pt>
                <c:pt idx="110">
                  <c:v>9.7799999966809992E-3</c:v>
                </c:pt>
                <c:pt idx="111">
                  <c:v>1.6279999996186234E-2</c:v>
                </c:pt>
                <c:pt idx="112">
                  <c:v>5.9799999944516458E-3</c:v>
                </c:pt>
                <c:pt idx="113">
                  <c:v>1.4819999996689148E-2</c:v>
                </c:pt>
                <c:pt idx="114">
                  <c:v>9.01999999769032E-3</c:v>
                </c:pt>
                <c:pt idx="115">
                  <c:v>2.2059999999328284E-2</c:v>
                </c:pt>
                <c:pt idx="116">
                  <c:v>2.6019999997515697E-2</c:v>
                </c:pt>
                <c:pt idx="117">
                  <c:v>4.9799999942479189E-3</c:v>
                </c:pt>
                <c:pt idx="118">
                  <c:v>8.0999999954656232E-3</c:v>
                </c:pt>
                <c:pt idx="119">
                  <c:v>2.201999999670079E-2</c:v>
                </c:pt>
                <c:pt idx="120">
                  <c:v>2.6919999996607658E-2</c:v>
                </c:pt>
                <c:pt idx="121">
                  <c:v>1.5059999997902196E-2</c:v>
                </c:pt>
                <c:pt idx="122">
                  <c:v>3.2979999996314291E-2</c:v>
                </c:pt>
                <c:pt idx="123">
                  <c:v>1.7179999998916173E-2</c:v>
                </c:pt>
                <c:pt idx="124">
                  <c:v>2.8939999996509869E-2</c:v>
                </c:pt>
                <c:pt idx="125">
                  <c:v>3.6979999997129198E-2</c:v>
                </c:pt>
                <c:pt idx="126">
                  <c:v>3.4379999997327104E-2</c:v>
                </c:pt>
                <c:pt idx="127">
                  <c:v>3.2339999997930136E-2</c:v>
                </c:pt>
                <c:pt idx="128">
                  <c:v>3.1739999998535495E-2</c:v>
                </c:pt>
                <c:pt idx="129">
                  <c:v>3.065999999671476E-2</c:v>
                </c:pt>
                <c:pt idx="130">
                  <c:v>3.0859999995300313E-2</c:v>
                </c:pt>
                <c:pt idx="131">
                  <c:v>4.1779999999562278E-2</c:v>
                </c:pt>
                <c:pt idx="132">
                  <c:v>3.2699999996111728E-2</c:v>
                </c:pt>
                <c:pt idx="133">
                  <c:v>3.6419999996724073E-2</c:v>
                </c:pt>
                <c:pt idx="134">
                  <c:v>3.3499999997729901E-2</c:v>
                </c:pt>
                <c:pt idx="135">
                  <c:v>2.8339999997115228E-2</c:v>
                </c:pt>
                <c:pt idx="136">
                  <c:v>1.6739999999117572E-2</c:v>
                </c:pt>
                <c:pt idx="137">
                  <c:v>-4.1800000035436824E-3</c:v>
                </c:pt>
                <c:pt idx="138">
                  <c:v>2.2030000000086147E-2</c:v>
                </c:pt>
                <c:pt idx="139">
                  <c:v>2.231999999639811E-2</c:v>
                </c:pt>
                <c:pt idx="140">
                  <c:v>2.0089999998162966E-2</c:v>
                </c:pt>
                <c:pt idx="141">
                  <c:v>1.8239999997604173E-2</c:v>
                </c:pt>
                <c:pt idx="142">
                  <c:v>2.2740000000339933E-2</c:v>
                </c:pt>
                <c:pt idx="143">
                  <c:v>2.2959999994782265E-2</c:v>
                </c:pt>
                <c:pt idx="144">
                  <c:v>1.8219999998109415E-2</c:v>
                </c:pt>
                <c:pt idx="145">
                  <c:v>2.1259999994072132E-2</c:v>
                </c:pt>
                <c:pt idx="146">
                  <c:v>1.7970000000786968E-2</c:v>
                </c:pt>
                <c:pt idx="147">
                  <c:v>1.2739999998302665E-2</c:v>
                </c:pt>
                <c:pt idx="148">
                  <c:v>6.2599999946542084E-3</c:v>
                </c:pt>
                <c:pt idx="149">
                  <c:v>8.259999995061662E-3</c:v>
                </c:pt>
                <c:pt idx="150">
                  <c:v>-3.3200000034412369E-3</c:v>
                </c:pt>
                <c:pt idx="151">
                  <c:v>-2.4200000043492764E-3</c:v>
                </c:pt>
                <c:pt idx="152">
                  <c:v>-1.6200000027311035E-3</c:v>
                </c:pt>
                <c:pt idx="153">
                  <c:v>-6.0000000012223609E-3</c:v>
                </c:pt>
                <c:pt idx="154">
                  <c:v>-3.3000000039464794E-3</c:v>
                </c:pt>
                <c:pt idx="155">
                  <c:v>-1.1000000013154931E-3</c:v>
                </c:pt>
                <c:pt idx="156">
                  <c:v>-8.0000000161817297E-4</c:v>
                </c:pt>
                <c:pt idx="157">
                  <c:v>-1.2100000007194467E-2</c:v>
                </c:pt>
                <c:pt idx="158">
                  <c:v>-6.7000000053667463E-3</c:v>
                </c:pt>
                <c:pt idx="159">
                  <c:v>-6.940000006579794E-3</c:v>
                </c:pt>
                <c:pt idx="160">
                  <c:v>-6.5400000021327287E-3</c:v>
                </c:pt>
                <c:pt idx="161">
                  <c:v>-1.5660000004572794E-2</c:v>
                </c:pt>
                <c:pt idx="162">
                  <c:v>-5.260000005364418E-3</c:v>
                </c:pt>
                <c:pt idx="163">
                  <c:v>-1.7600000064703636E-3</c:v>
                </c:pt>
                <c:pt idx="164">
                  <c:v>-1.0600000023259781E-3</c:v>
                </c:pt>
                <c:pt idx="165">
                  <c:v>9.3999999080551788E-4</c:v>
                </c:pt>
                <c:pt idx="166">
                  <c:v>-7.6200000039534643E-3</c:v>
                </c:pt>
                <c:pt idx="167">
                  <c:v>-8.4800000040559098E-3</c:v>
                </c:pt>
                <c:pt idx="168">
                  <c:v>-8.4800000040559098E-3</c:v>
                </c:pt>
                <c:pt idx="169">
                  <c:v>-1.2860000009823125E-2</c:v>
                </c:pt>
                <c:pt idx="170">
                  <c:v>-1.4839999996183906E-2</c:v>
                </c:pt>
                <c:pt idx="171">
                  <c:v>-1.9100000004982576E-2</c:v>
                </c:pt>
                <c:pt idx="172">
                  <c:v>-1.1100000003352761E-2</c:v>
                </c:pt>
                <c:pt idx="173">
                  <c:v>-1.8200000005890615E-2</c:v>
                </c:pt>
                <c:pt idx="174">
                  <c:v>-1.3860000006388873E-2</c:v>
                </c:pt>
                <c:pt idx="175">
                  <c:v>-1.8040000002656598E-2</c:v>
                </c:pt>
                <c:pt idx="176">
                  <c:v>-2.1100000005390029E-2</c:v>
                </c:pt>
                <c:pt idx="177">
                  <c:v>-2.1760000003268942E-2</c:v>
                </c:pt>
                <c:pt idx="178">
                  <c:v>-2.3020000000542495E-2</c:v>
                </c:pt>
                <c:pt idx="179">
                  <c:v>-2.1900000007008202E-2</c:v>
                </c:pt>
                <c:pt idx="180">
                  <c:v>-1.8600000010337681E-2</c:v>
                </c:pt>
                <c:pt idx="181">
                  <c:v>-1.9700000004377216E-2</c:v>
                </c:pt>
                <c:pt idx="182">
                  <c:v>-1.9480000002658926E-2</c:v>
                </c:pt>
                <c:pt idx="183">
                  <c:v>-2.5540000002365559E-2</c:v>
                </c:pt>
                <c:pt idx="184">
                  <c:v>-2.0859999996901024E-2</c:v>
                </c:pt>
                <c:pt idx="185">
                  <c:v>-2.0140000000537839E-2</c:v>
                </c:pt>
                <c:pt idx="186">
                  <c:v>-1.8660000008821953E-2</c:v>
                </c:pt>
                <c:pt idx="187">
                  <c:v>-2.0600000003469177E-2</c:v>
                </c:pt>
                <c:pt idx="188">
                  <c:v>-1.9780000009632204E-2</c:v>
                </c:pt>
                <c:pt idx="189">
                  <c:v>-1.9520000001648441E-2</c:v>
                </c:pt>
                <c:pt idx="190">
                  <c:v>-2.0390000005136244E-2</c:v>
                </c:pt>
                <c:pt idx="191">
                  <c:v>-2.0480000006500632E-2</c:v>
                </c:pt>
                <c:pt idx="192">
                  <c:v>-2.0060000002558809E-2</c:v>
                </c:pt>
                <c:pt idx="193">
                  <c:v>-2.0340000002761371E-2</c:v>
                </c:pt>
                <c:pt idx="194">
                  <c:v>-2.1059999999124557E-2</c:v>
                </c:pt>
                <c:pt idx="195">
                  <c:v>-2.0479999999224674E-2</c:v>
                </c:pt>
                <c:pt idx="196">
                  <c:v>-2.0340000002761371E-2</c:v>
                </c:pt>
                <c:pt idx="197">
                  <c:v>-2.0540000004984904E-2</c:v>
                </c:pt>
                <c:pt idx="198">
                  <c:v>-2.4640000003273599E-2</c:v>
                </c:pt>
                <c:pt idx="199">
                  <c:v>-2.1720000004279427E-2</c:v>
                </c:pt>
                <c:pt idx="200">
                  <c:v>-2.1200000010139775E-2</c:v>
                </c:pt>
                <c:pt idx="201">
                  <c:v>-2.1619999999529682E-2</c:v>
                </c:pt>
                <c:pt idx="202">
                  <c:v>-2.0720000000437722E-2</c:v>
                </c:pt>
                <c:pt idx="203">
                  <c:v>-2.3199999995995313E-2</c:v>
                </c:pt>
                <c:pt idx="204">
                  <c:v>-2.3199999995995313E-2</c:v>
                </c:pt>
                <c:pt idx="205">
                  <c:v>-2.7220000003580935E-2</c:v>
                </c:pt>
                <c:pt idx="206">
                  <c:v>-2.3079999999026768E-2</c:v>
                </c:pt>
                <c:pt idx="207">
                  <c:v>-2.6120000002265442E-2</c:v>
                </c:pt>
                <c:pt idx="208">
                  <c:v>-2.5720000005094334E-2</c:v>
                </c:pt>
                <c:pt idx="209">
                  <c:v>-2.5320000007923227E-2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89-412A-9658-EA621A5D271C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Q_fit!$U$2:$U$28</c:f>
              <c:numCache>
                <c:formatCode>General</c:formatCode>
                <c:ptCount val="27"/>
                <c:pt idx="0">
                  <c:v>-6</c:v>
                </c:pt>
                <c:pt idx="1">
                  <c:v>-5.5</c:v>
                </c:pt>
                <c:pt idx="2">
                  <c:v>-5</c:v>
                </c:pt>
                <c:pt idx="3">
                  <c:v>-4.5</c:v>
                </c:pt>
                <c:pt idx="4">
                  <c:v>-4</c:v>
                </c:pt>
                <c:pt idx="5">
                  <c:v>-3.5</c:v>
                </c:pt>
                <c:pt idx="6">
                  <c:v>-3</c:v>
                </c:pt>
                <c:pt idx="7">
                  <c:v>-2.5</c:v>
                </c:pt>
                <c:pt idx="8">
                  <c:v>-2</c:v>
                </c:pt>
                <c:pt idx="9">
                  <c:v>-1.5</c:v>
                </c:pt>
                <c:pt idx="10">
                  <c:v>-1</c:v>
                </c:pt>
                <c:pt idx="11">
                  <c:v>-0.5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1.5</c:v>
                </c:pt>
                <c:pt idx="16">
                  <c:v>2</c:v>
                </c:pt>
                <c:pt idx="17">
                  <c:v>2.5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4.5</c:v>
                </c:pt>
                <c:pt idx="22">
                  <c:v>5</c:v>
                </c:pt>
                <c:pt idx="23">
                  <c:v>5.5</c:v>
                </c:pt>
                <c:pt idx="24">
                  <c:v>6</c:v>
                </c:pt>
                <c:pt idx="25">
                  <c:v>6.5</c:v>
                </c:pt>
                <c:pt idx="26">
                  <c:v>7</c:v>
                </c:pt>
              </c:numCache>
            </c:numRef>
          </c:xVal>
          <c:yVal>
            <c:numRef>
              <c:f>Q_fit!$V$2:$V$28</c:f>
              <c:numCache>
                <c:formatCode>General</c:formatCode>
                <c:ptCount val="27"/>
                <c:pt idx="0">
                  <c:v>-4.6409207920920417E-2</c:v>
                </c:pt>
                <c:pt idx="1">
                  <c:v>-3.058779994118456E-2</c:v>
                </c:pt>
                <c:pt idx="2">
                  <c:v>-1.6884928796831136E-2</c:v>
                </c:pt>
                <c:pt idx="3">
                  <c:v>-5.3005944878602024E-3</c:v>
                </c:pt>
                <c:pt idx="4">
                  <c:v>4.1652029857282696E-3</c:v>
                </c:pt>
                <c:pt idx="5">
                  <c:v>1.1512463623934273E-2</c:v>
                </c:pt>
                <c:pt idx="6">
                  <c:v>1.6741187426757807E-2</c:v>
                </c:pt>
                <c:pt idx="7">
                  <c:v>1.9851374394198869E-2</c:v>
                </c:pt>
                <c:pt idx="8">
                  <c:v>2.0843024526257466E-2</c:v>
                </c:pt>
                <c:pt idx="9">
                  <c:v>1.9716137822933598E-2</c:v>
                </c:pt>
                <c:pt idx="10">
                  <c:v>1.6470714284227254E-2</c:v>
                </c:pt>
                <c:pt idx="11">
                  <c:v>1.1106753910138446E-2</c:v>
                </c:pt>
                <c:pt idx="12">
                  <c:v>3.6242567006671694E-3</c:v>
                </c:pt>
                <c:pt idx="13">
                  <c:v>-5.9767773441865759E-3</c:v>
                </c:pt>
                <c:pt idx="14">
                  <c:v>-1.769634822442279E-2</c:v>
                </c:pt>
                <c:pt idx="15">
                  <c:v>-3.1534455940041471E-2</c:v>
                </c:pt>
                <c:pt idx="16">
                  <c:v>-4.7491100491042618E-2</c:v>
                </c:pt>
                <c:pt idx="17">
                  <c:v>-6.5566281877426233E-2</c:v>
                </c:pt>
                <c:pt idx="18">
                  <c:v>-8.5760000099192324E-2</c:v>
                </c:pt>
                <c:pt idx="19">
                  <c:v>-0.10807225515634089</c:v>
                </c:pt>
                <c:pt idx="20">
                  <c:v>-0.13250304704887189</c:v>
                </c:pt>
                <c:pt idx="21">
                  <c:v>-0.15905237577678538</c:v>
                </c:pt>
                <c:pt idx="22">
                  <c:v>-0.18772024134008136</c:v>
                </c:pt>
                <c:pt idx="23">
                  <c:v>-0.21850664373875978</c:v>
                </c:pt>
                <c:pt idx="24">
                  <c:v>-0.25141158297282068</c:v>
                </c:pt>
                <c:pt idx="25">
                  <c:v>-0.28643505904226407</c:v>
                </c:pt>
                <c:pt idx="26">
                  <c:v>-0.3235770719470899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89-412A-9658-EA621A5D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25464"/>
        <c:axId val="1"/>
      </c:scatterChart>
      <c:valAx>
        <c:axId val="690125464"/>
        <c:scaling>
          <c:orientation val="minMax"/>
          <c:max val="2"/>
          <c:min val="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022670047599976"/>
              <c:y val="0.957703927492447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5.6497175141242938E-3"/>
              <c:y val="0.48036253776435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254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29943502824859"/>
          <c:y val="0.95770392749244715"/>
          <c:w val="0.4451977401129944"/>
          <c:h val="0.99395770392749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0</xdr:rowOff>
    </xdr:from>
    <xdr:to>
      <xdr:col>16</xdr:col>
      <xdr:colOff>400050</xdr:colOff>
      <xdr:row>17</xdr:row>
      <xdr:rowOff>171450</xdr:rowOff>
    </xdr:to>
    <xdr:graphicFrame macro="">
      <xdr:nvGraphicFramePr>
        <xdr:cNvPr id="53252" name="Chart 1">
          <a:extLst>
            <a:ext uri="{FF2B5EF4-FFF2-40B4-BE49-F238E27FC236}">
              <a16:creationId xmlns:a16="http://schemas.microsoft.com/office/drawing/2014/main" id="{85D6C334-C343-C488-C375-47F67C605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21</xdr:col>
      <xdr:colOff>504825</xdr:colOff>
      <xdr:row>38</xdr:row>
      <xdr:rowOff>28575</xdr:rowOff>
    </xdr:to>
    <xdr:graphicFrame macro="">
      <xdr:nvGraphicFramePr>
        <xdr:cNvPr id="54276" name="Chart 1">
          <a:extLst>
            <a:ext uri="{FF2B5EF4-FFF2-40B4-BE49-F238E27FC236}">
              <a16:creationId xmlns:a16="http://schemas.microsoft.com/office/drawing/2014/main" id="{07BD394A-5922-3C7F-21AC-12637C9B6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4097" TargetMode="External"/><Relationship Id="rId13" Type="http://schemas.openxmlformats.org/officeDocument/2006/relationships/hyperlink" Target="http://www.bav-astro.de/sfs/BAVM_link.php?BAVMnr=111" TargetMode="External"/><Relationship Id="rId18" Type="http://schemas.openxmlformats.org/officeDocument/2006/relationships/hyperlink" Target="http://vsolj.cetus-net.org/no40.pdf" TargetMode="External"/><Relationship Id="rId26" Type="http://schemas.openxmlformats.org/officeDocument/2006/relationships/hyperlink" Target="http://www.bav-astro.de/sfs/BAVM_link.php?BAVMnr=201" TargetMode="External"/><Relationship Id="rId3" Type="http://schemas.openxmlformats.org/officeDocument/2006/relationships/hyperlink" Target="http://www.konkoly.hu/cgi-bin/IBVS?1053" TargetMode="External"/><Relationship Id="rId21" Type="http://schemas.openxmlformats.org/officeDocument/2006/relationships/hyperlink" Target="http://www.bav-astro.de/sfs/BAVM_link.php?BAVMnr=173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www.bav-astro.de/sfs/BAVM_link.php?BAVMnr=39" TargetMode="External"/><Relationship Id="rId12" Type="http://schemas.openxmlformats.org/officeDocument/2006/relationships/hyperlink" Target="http://www.bav-astro.de/sfs/BAVM_link.php?BAVMnr=99" TargetMode="External"/><Relationship Id="rId17" Type="http://schemas.openxmlformats.org/officeDocument/2006/relationships/hyperlink" Target="http://www.konkoly.hu/cgi-bin/IBVS?5220" TargetMode="External"/><Relationship Id="rId25" Type="http://schemas.openxmlformats.org/officeDocument/2006/relationships/hyperlink" Target="http://www.aavso.org/sites/default/files/jaavso/v36n2/186.pdf" TargetMode="External"/><Relationship Id="rId33" Type="http://schemas.openxmlformats.org/officeDocument/2006/relationships/hyperlink" Target="http://www.konkoly.hu/cgi-bin/IBVS?6095" TargetMode="External"/><Relationship Id="rId2" Type="http://schemas.openxmlformats.org/officeDocument/2006/relationships/hyperlink" Target="http://www.konkoly.hu/cgi-bin/IBVS?647" TargetMode="External"/><Relationship Id="rId16" Type="http://schemas.openxmlformats.org/officeDocument/2006/relationships/hyperlink" Target="http://var.astro.cz/oejv/issues/oejv0074.pdf" TargetMode="External"/><Relationship Id="rId20" Type="http://schemas.openxmlformats.org/officeDocument/2006/relationships/hyperlink" Target="http://www.bav-astro.de/sfs/BAVM_link.php?BAVMnr=173" TargetMode="External"/><Relationship Id="rId29" Type="http://schemas.openxmlformats.org/officeDocument/2006/relationships/hyperlink" Target="http://www.bav-astro.de/sfs/BAVM_link.php?BAVMnr=209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38" TargetMode="External"/><Relationship Id="rId11" Type="http://schemas.openxmlformats.org/officeDocument/2006/relationships/hyperlink" Target="http://www.konkoly.hu/cgi-bin/IBVS?4097" TargetMode="External"/><Relationship Id="rId24" Type="http://schemas.openxmlformats.org/officeDocument/2006/relationships/hyperlink" Target="http://var.astro.cz/oejv/issues/oejv0094.pdf" TargetMode="External"/><Relationship Id="rId32" Type="http://schemas.openxmlformats.org/officeDocument/2006/relationships/hyperlink" Target="http://www.konkoly.hu/cgi-bin/IBVS?6095" TargetMode="External"/><Relationship Id="rId5" Type="http://schemas.openxmlformats.org/officeDocument/2006/relationships/hyperlink" Target="http://www.konkoly.hu/cgi-bin/IBVS?1875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www.konkoly.hu/cgi-bin/IBVS?5754" TargetMode="External"/><Relationship Id="rId28" Type="http://schemas.openxmlformats.org/officeDocument/2006/relationships/hyperlink" Target="http://www.bav-astro.de/sfs/BAVM_link.php?BAVMnr=214" TargetMode="External"/><Relationship Id="rId10" Type="http://schemas.openxmlformats.org/officeDocument/2006/relationships/hyperlink" Target="http://www.konkoly.hu/cgi-bin/IBVS?4097" TargetMode="External"/><Relationship Id="rId19" Type="http://schemas.openxmlformats.org/officeDocument/2006/relationships/hyperlink" Target="http://www.konkoly.hu/cgi-bin/IBVS?5493" TargetMode="External"/><Relationship Id="rId31" Type="http://schemas.openxmlformats.org/officeDocument/2006/relationships/hyperlink" Target="http://www.konkoly.hu/cgi-bin/IBVS?6029" TargetMode="External"/><Relationship Id="rId4" Type="http://schemas.openxmlformats.org/officeDocument/2006/relationships/hyperlink" Target="http://www.konkoly.hu/cgi-bin/IBVS?1875" TargetMode="External"/><Relationship Id="rId9" Type="http://schemas.openxmlformats.org/officeDocument/2006/relationships/hyperlink" Target="http://www.konkoly.hu/cgi-bin/IBVS?4097" TargetMode="External"/><Relationship Id="rId14" Type="http://schemas.openxmlformats.org/officeDocument/2006/relationships/hyperlink" Target="http://www.bav-astro.de/sfs/BAVM_link.php?BAVMnr=152" TargetMode="External"/><Relationship Id="rId22" Type="http://schemas.openxmlformats.org/officeDocument/2006/relationships/hyperlink" Target="http://var.astro.cz/oejv/issues/oejv0074.pdf" TargetMode="External"/><Relationship Id="rId27" Type="http://schemas.openxmlformats.org/officeDocument/2006/relationships/hyperlink" Target="http://www.aavso.org/sites/default/files/jaavso/v36n2/186.pdf" TargetMode="External"/><Relationship Id="rId30" Type="http://schemas.openxmlformats.org/officeDocument/2006/relationships/hyperlink" Target="http://www.konkoly.hu/cgi-bin/IBVS?599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var.astro.cz/ocg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Z501"/>
  <sheetViews>
    <sheetView tabSelected="1" workbookViewId="0">
      <pane xSplit="13" ySplit="21" topLeftCell="N242" activePane="bottomRight" state="frozen"/>
      <selection pane="topRight" activeCell="N1" sqref="N1"/>
      <selection pane="bottomLeft" activeCell="A22" sqref="A22"/>
      <selection pane="bottomRight" activeCell="F7" sqref="F7"/>
    </sheetView>
  </sheetViews>
  <sheetFormatPr defaultRowHeight="12.75" x14ac:dyDescent="0.2"/>
  <cols>
    <col min="1" max="1" width="16.140625" customWidth="1"/>
    <col min="2" max="2" width="7.140625" customWidth="1"/>
    <col min="3" max="3" width="12.85546875" customWidth="1"/>
    <col min="4" max="4" width="13.140625" bestFit="1" customWidth="1"/>
    <col min="5" max="5" width="9.28515625" bestFit="1" customWidth="1"/>
    <col min="6" max="6" width="15.140625" customWidth="1"/>
    <col min="7" max="11" width="9.28515625" bestFit="1" customWidth="1"/>
    <col min="15" max="16" width="9.28515625" bestFit="1" customWidth="1"/>
    <col min="17" max="17" width="11" customWidth="1"/>
    <col min="18" max="22" width="9.28515625" bestFit="1" customWidth="1"/>
    <col min="25" max="26" width="9.28515625" bestFit="1" customWidth="1"/>
  </cols>
  <sheetData>
    <row r="1" spans="1:26" ht="21" thickBot="1" x14ac:dyDescent="0.35">
      <c r="A1" s="1" t="s">
        <v>26</v>
      </c>
      <c r="B1" s="8"/>
      <c r="Y1" s="2" t="s">
        <v>11</v>
      </c>
      <c r="Z1" s="2" t="s">
        <v>23</v>
      </c>
    </row>
    <row r="2" spans="1:26" s="113" customFormat="1" ht="12.95" customHeight="1" x14ac:dyDescent="0.2">
      <c r="A2" s="113" t="s">
        <v>25</v>
      </c>
      <c r="B2" s="84" t="s">
        <v>27</v>
      </c>
      <c r="Y2" s="113">
        <v>-30000</v>
      </c>
      <c r="Z2" s="113">
        <f t="shared" ref="Z2:Z20" si="0">+D$11+D$12*Y2+D$13*Y2^2</f>
        <v>1.6741150892859005E-2</v>
      </c>
    </row>
    <row r="3" spans="1:26" s="113" customFormat="1" ht="12.95" customHeight="1" thickBot="1" x14ac:dyDescent="0.25">
      <c r="B3" s="114"/>
      <c r="Y3" s="113">
        <v>-27500</v>
      </c>
      <c r="Z3" s="113">
        <f t="shared" si="0"/>
        <v>1.8561068639238482E-2</v>
      </c>
    </row>
    <row r="4" spans="1:26" s="113" customFormat="1" ht="12.95" customHeight="1" thickTop="1" thickBot="1" x14ac:dyDescent="0.25">
      <c r="A4" s="94" t="s">
        <v>2</v>
      </c>
      <c r="B4" s="114"/>
      <c r="C4" s="115">
        <v>39995.908000000003</v>
      </c>
      <c r="D4" s="116">
        <v>0.91207545999999995</v>
      </c>
      <c r="Y4" s="113">
        <v>-25000</v>
      </c>
      <c r="Z4" s="113">
        <f t="shared" si="0"/>
        <v>1.985135152713809E-2</v>
      </c>
    </row>
    <row r="5" spans="1:26" s="113" customFormat="1" ht="12.95" customHeight="1" thickTop="1" x14ac:dyDescent="0.2">
      <c r="A5" s="85" t="s">
        <v>76</v>
      </c>
      <c r="B5" s="114"/>
      <c r="C5" s="86">
        <v>-9.5</v>
      </c>
      <c r="D5" s="113" t="s">
        <v>77</v>
      </c>
      <c r="T5" s="117">
        <v>-8.6300000000000002E-11</v>
      </c>
      <c r="U5" s="117"/>
      <c r="Y5" s="113">
        <v>-22500</v>
      </c>
      <c r="Z5" s="113">
        <f t="shared" si="0"/>
        <v>2.061199955655782E-2</v>
      </c>
    </row>
    <row r="6" spans="1:26" s="113" customFormat="1" ht="12.95" customHeight="1" x14ac:dyDescent="0.2">
      <c r="A6" s="94" t="s">
        <v>3</v>
      </c>
      <c r="B6" s="114"/>
      <c r="S6" s="113" t="s">
        <v>1093</v>
      </c>
      <c r="T6" s="117">
        <f>T5/2</f>
        <v>-4.3150000000000001E-11</v>
      </c>
      <c r="U6" s="117"/>
      <c r="Y6" s="113">
        <v>-20000</v>
      </c>
      <c r="Z6" s="113">
        <f t="shared" si="0"/>
        <v>2.0843012727497681E-2</v>
      </c>
    </row>
    <row r="7" spans="1:26" s="113" customFormat="1" ht="12.95" customHeight="1" x14ac:dyDescent="0.2">
      <c r="A7" s="113" t="s">
        <v>4</v>
      </c>
      <c r="B7" s="114"/>
      <c r="C7" s="113">
        <v>44025.460700000003</v>
      </c>
      <c r="D7" s="87" t="s">
        <v>1092</v>
      </c>
      <c r="Y7" s="113">
        <v>-17500</v>
      </c>
      <c r="Z7" s="113">
        <f t="shared" si="0"/>
        <v>2.0544391039957664E-2</v>
      </c>
    </row>
    <row r="8" spans="1:26" s="113" customFormat="1" ht="12.95" customHeight="1" x14ac:dyDescent="0.2">
      <c r="A8" s="113" t="s">
        <v>5</v>
      </c>
      <c r="B8" s="114"/>
      <c r="C8" s="113">
        <v>0.91208</v>
      </c>
      <c r="D8" s="87" t="s">
        <v>1092</v>
      </c>
      <c r="Y8" s="113">
        <v>-15000</v>
      </c>
      <c r="Z8" s="113">
        <f t="shared" si="0"/>
        <v>1.9716134493937772E-2</v>
      </c>
    </row>
    <row r="9" spans="1:26" s="113" customFormat="1" ht="12.95" customHeight="1" x14ac:dyDescent="0.2">
      <c r="A9" s="87" t="s">
        <v>82</v>
      </c>
      <c r="B9" s="114"/>
      <c r="C9" s="88">
        <v>74</v>
      </c>
      <c r="D9" s="89" t="str">
        <f>"F"&amp;C9</f>
        <v>F74</v>
      </c>
      <c r="E9" s="90" t="str">
        <f>"G"&amp;C9</f>
        <v>G74</v>
      </c>
      <c r="Y9" s="113">
        <v>-12500</v>
      </c>
      <c r="Z9" s="113">
        <f t="shared" si="0"/>
        <v>1.8358243089438012E-2</v>
      </c>
    </row>
    <row r="10" spans="1:26" s="113" customFormat="1" ht="12.95" customHeight="1" thickBot="1" x14ac:dyDescent="0.25">
      <c r="B10" s="114"/>
      <c r="C10" s="118" t="s">
        <v>21</v>
      </c>
      <c r="D10" s="118" t="s">
        <v>22</v>
      </c>
      <c r="Y10" s="113">
        <v>-10000</v>
      </c>
      <c r="Z10" s="113">
        <f t="shared" si="0"/>
        <v>1.6470716826458381E-2</v>
      </c>
    </row>
    <row r="11" spans="1:26" s="113" customFormat="1" ht="12.95" customHeight="1" x14ac:dyDescent="0.2">
      <c r="A11" s="113" t="s">
        <v>17</v>
      </c>
      <c r="B11" s="114"/>
      <c r="C11" s="90">
        <f ca="1">INTERCEPT(INDIRECT($E$9):G986,INDIRECT($D$9):F986)</f>
        <v>7.3446482602253747E-4</v>
      </c>
      <c r="D11" s="114">
        <f>+E11*F11</f>
        <v>3.6242631897411182E-3</v>
      </c>
      <c r="E11" s="91">
        <v>0.36242631897411182</v>
      </c>
      <c r="F11" s="113">
        <v>0.01</v>
      </c>
      <c r="G11" s="90"/>
      <c r="Y11" s="113">
        <v>-7500</v>
      </c>
      <c r="Z11" s="113">
        <f t="shared" si="0"/>
        <v>1.4053555704998874E-2</v>
      </c>
    </row>
    <row r="12" spans="1:26" s="113" customFormat="1" ht="12.95" customHeight="1" x14ac:dyDescent="0.2">
      <c r="A12" s="113" t="s">
        <v>18</v>
      </c>
      <c r="B12" s="114"/>
      <c r="C12" s="90">
        <f ca="1">SLOPE(INDIRECT($E$9):G986,INDIRECT($D$9):F986)</f>
        <v>-1.9661983612140154E-6</v>
      </c>
      <c r="D12" s="114">
        <f>+E12*F12</f>
        <v>-1.7083532504556246E-6</v>
      </c>
      <c r="E12" s="92">
        <v>-0.17083532504556245</v>
      </c>
      <c r="F12" s="117">
        <v>1.0000000000000001E-5</v>
      </c>
      <c r="Y12" s="113">
        <v>-5000</v>
      </c>
      <c r="Z12" s="113">
        <f t="shared" si="0"/>
        <v>1.1106759725059496E-2</v>
      </c>
    </row>
    <row r="13" spans="1:26" s="113" customFormat="1" ht="12.95" customHeight="1" thickBot="1" x14ac:dyDescent="0.25">
      <c r="A13" s="113" t="s">
        <v>20</v>
      </c>
      <c r="B13" s="114"/>
      <c r="C13" s="114" t="s">
        <v>15</v>
      </c>
      <c r="D13" s="114">
        <f>+E13*F13</f>
        <v>-4.2370788678389833E-11</v>
      </c>
      <c r="E13" s="93">
        <v>-0.42370788678389831</v>
      </c>
      <c r="F13" s="117">
        <v>1E-10</v>
      </c>
      <c r="Y13" s="113">
        <v>-2500</v>
      </c>
      <c r="Z13" s="113">
        <f t="shared" si="0"/>
        <v>7.6303288866402435E-3</v>
      </c>
    </row>
    <row r="14" spans="1:26" s="113" customFormat="1" ht="12.95" customHeight="1" x14ac:dyDescent="0.2">
      <c r="A14" s="113" t="s">
        <v>1091</v>
      </c>
      <c r="B14" s="114"/>
      <c r="D14" s="113">
        <f>2*D13*365.24/C8</f>
        <v>-3.3934538323162668E-8</v>
      </c>
      <c r="E14" s="113">
        <f>SUM(T21:T946)</f>
        <v>5.7060769099586831E-3</v>
      </c>
      <c r="Y14" s="113">
        <v>0</v>
      </c>
      <c r="Z14" s="113">
        <f t="shared" si="0"/>
        <v>3.6242631897411182E-3</v>
      </c>
    </row>
    <row r="15" spans="1:26" s="113" customFormat="1" ht="12.95" customHeight="1" x14ac:dyDescent="0.2">
      <c r="A15" s="94" t="s">
        <v>19</v>
      </c>
      <c r="B15" s="114"/>
      <c r="C15" s="95">
        <f ca="1">(C7+C11)+(C8+C12)*INT(MAX(F21:F3527))</f>
        <v>60135.495745503176</v>
      </c>
      <c r="D15" s="90">
        <f>+C7+INT(MAX(F21:F1584))*C8+D11+D12*INT(MAX(F21:F4019))+D13*INT(MAX(F21:F4046)^2)</f>
        <v>60135.489970714603</v>
      </c>
      <c r="E15" s="87" t="s">
        <v>115</v>
      </c>
      <c r="F15" s="86">
        <v>1</v>
      </c>
      <c r="Y15" s="113">
        <v>2500</v>
      </c>
      <c r="Z15" s="113">
        <f t="shared" si="0"/>
        <v>-9.1143736563787975E-4</v>
      </c>
    </row>
    <row r="16" spans="1:26" s="113" customFormat="1" ht="12.95" customHeight="1" x14ac:dyDescent="0.2">
      <c r="A16" s="94" t="s">
        <v>6</v>
      </c>
      <c r="B16" s="114"/>
      <c r="C16" s="95">
        <f ca="1">+C8+C12</f>
        <v>0.91207803380163877</v>
      </c>
      <c r="D16" s="90">
        <f>+C8+D12+2*D13*MAX(F21:F892)</f>
        <v>0.91207679485626869</v>
      </c>
      <c r="E16" s="87" t="s">
        <v>78</v>
      </c>
      <c r="F16" s="90">
        <f ca="1">NOW()+15018.5+$C$5/24</f>
        <v>60308.736732175923</v>
      </c>
      <c r="T16" s="113" t="s">
        <v>1095</v>
      </c>
      <c r="U16" s="113">
        <f>SUM(U21:U231)</f>
        <v>3.4399773191391127E-2</v>
      </c>
      <c r="Y16" s="113">
        <v>5000</v>
      </c>
      <c r="Z16" s="113">
        <f t="shared" si="0"/>
        <v>-5.976772779496751E-3</v>
      </c>
    </row>
    <row r="17" spans="1:26" s="113" customFormat="1" ht="12.95" customHeight="1" thickBot="1" x14ac:dyDescent="0.25">
      <c r="A17" s="87" t="s">
        <v>80</v>
      </c>
      <c r="B17" s="114"/>
      <c r="C17" s="113">
        <f>COUNT(C21:C2185)</f>
        <v>240</v>
      </c>
      <c r="E17" s="87" t="s">
        <v>116</v>
      </c>
      <c r="F17" s="90">
        <f ca="1">ROUND(2*(F16-$C$7)/$C$8,0)/2+F15</f>
        <v>17854</v>
      </c>
      <c r="T17" s="113" t="s">
        <v>1096</v>
      </c>
      <c r="U17" s="113">
        <f>COUNT(U21:U231)</f>
        <v>210</v>
      </c>
      <c r="Y17" s="113">
        <v>7500</v>
      </c>
      <c r="Z17" s="113">
        <f t="shared" si="0"/>
        <v>-1.1571743051835493E-2</v>
      </c>
    </row>
    <row r="18" spans="1:26" s="113" customFormat="1" ht="12.95" customHeight="1" thickTop="1" thickBot="1" x14ac:dyDescent="0.25">
      <c r="A18" s="94" t="s">
        <v>1008</v>
      </c>
      <c r="C18" s="119">
        <f ca="1">+C15</f>
        <v>60135.495745503176</v>
      </c>
      <c r="D18" s="120">
        <f ca="1">C16</f>
        <v>0.91207803380163877</v>
      </c>
      <c r="E18" s="87" t="s">
        <v>79</v>
      </c>
      <c r="F18" s="90">
        <f ca="1">ROUND(2*(F16-$C$15)/$C$16,0)/2+F15</f>
        <v>191</v>
      </c>
      <c r="T18" s="113" t="s">
        <v>1097</v>
      </c>
      <c r="U18" s="113">
        <f>SQRT(U16/U17)</f>
        <v>1.2798767275348403E-2</v>
      </c>
      <c r="Y18" s="113">
        <v>10000</v>
      </c>
      <c r="Z18" s="113">
        <f t="shared" si="0"/>
        <v>-1.7696348182654111E-2</v>
      </c>
    </row>
    <row r="19" spans="1:26" s="113" customFormat="1" ht="12.95" customHeight="1" thickBot="1" x14ac:dyDescent="0.25">
      <c r="A19" s="94" t="s">
        <v>1009</v>
      </c>
      <c r="C19" s="121">
        <f>+D15</f>
        <v>60135.489970714603</v>
      </c>
      <c r="D19" s="122">
        <f>+D16</f>
        <v>0.91207679485626869</v>
      </c>
      <c r="E19" s="87" t="s">
        <v>81</v>
      </c>
      <c r="F19" s="96">
        <f ca="1">+$C$15+$C$16*F18-15018.5-$C$5/24</f>
        <v>45291.598483292626</v>
      </c>
      <c r="Y19" s="113">
        <v>12500</v>
      </c>
      <c r="Z19" s="113">
        <f t="shared" si="0"/>
        <v>-2.4350588171952601E-2</v>
      </c>
    </row>
    <row r="20" spans="1:26" s="113" customFormat="1" ht="12.95" customHeight="1" thickBot="1" x14ac:dyDescent="0.25">
      <c r="A20" s="118" t="s">
        <v>7</v>
      </c>
      <c r="B20" s="118" t="s">
        <v>8</v>
      </c>
      <c r="C20" s="118" t="s">
        <v>9</v>
      </c>
      <c r="D20" s="118" t="s">
        <v>14</v>
      </c>
      <c r="E20" s="118" t="s">
        <v>10</v>
      </c>
      <c r="F20" s="118" t="s">
        <v>11</v>
      </c>
      <c r="G20" s="118" t="s">
        <v>12</v>
      </c>
      <c r="H20" s="97" t="s">
        <v>131</v>
      </c>
      <c r="I20" s="97" t="s">
        <v>89</v>
      </c>
      <c r="J20" s="97" t="s">
        <v>136</v>
      </c>
      <c r="K20" s="97" t="s">
        <v>134</v>
      </c>
      <c r="L20" s="97" t="s">
        <v>1004</v>
      </c>
      <c r="M20" s="97" t="s">
        <v>1005</v>
      </c>
      <c r="N20" s="97" t="s">
        <v>1006</v>
      </c>
      <c r="O20" s="97" t="s">
        <v>24</v>
      </c>
      <c r="P20" s="97" t="s">
        <v>23</v>
      </c>
      <c r="Q20" s="118" t="s">
        <v>16</v>
      </c>
      <c r="R20" s="98" t="s">
        <v>1007</v>
      </c>
      <c r="S20" s="97" t="s">
        <v>1010</v>
      </c>
      <c r="T20" s="118" t="s">
        <v>1011</v>
      </c>
      <c r="U20" s="118" t="s">
        <v>1094</v>
      </c>
      <c r="Y20" s="113">
        <v>15000</v>
      </c>
      <c r="Z20" s="113">
        <f t="shared" si="0"/>
        <v>-3.1534463019730966E-2</v>
      </c>
    </row>
    <row r="21" spans="1:26" s="113" customFormat="1" ht="12.95" customHeight="1" x14ac:dyDescent="0.2">
      <c r="A21" s="113" t="s">
        <v>92</v>
      </c>
      <c r="B21" s="10" t="s">
        <v>83</v>
      </c>
      <c r="C21" s="123">
        <v>18132.39</v>
      </c>
      <c r="D21" s="123" t="s">
        <v>95</v>
      </c>
      <c r="E21" s="113">
        <f t="shared" ref="E21:E84" si="1">+(C21-C$7)/C$8</f>
        <v>-28389.034624155782</v>
      </c>
      <c r="F21" s="113">
        <f t="shared" ref="F21:F84" si="2">ROUND(2*E21,0)/2</f>
        <v>-28389</v>
      </c>
      <c r="G21" s="113">
        <f t="shared" ref="G21:G84" si="3">+C21-(C$7+F21*C$8)</f>
        <v>-3.1580000002577435E-2</v>
      </c>
      <c r="H21" s="113">
        <f t="shared" ref="H21:H39" si="4">G21</f>
        <v>-3.1580000002577435E-2</v>
      </c>
      <c r="O21" s="113">
        <f t="shared" ref="O21:O84" ca="1" si="5">+C$11+C$12*$F21</f>
        <v>5.6552870102527221E-2</v>
      </c>
      <c r="P21" s="113">
        <f t="shared" ref="P21:P84" si="6">+D$11+D$12*F21+D$13*F21^2</f>
        <v>1.7974588442384573E-2</v>
      </c>
      <c r="Q21" s="124">
        <f t="shared" ref="Q21:Q84" si="7">+C21-15018.5</f>
        <v>3113.8899999999994</v>
      </c>
      <c r="S21" s="114">
        <v>0</v>
      </c>
      <c r="T21" s="113">
        <f t="shared" ref="T21:T84" si="8">S21*(G21-P21)^2</f>
        <v>0</v>
      </c>
      <c r="U21" s="113">
        <f t="shared" ref="U21:U51" si="9">(G21-P21)^2</f>
        <v>2.4556572359495624E-3</v>
      </c>
      <c r="V21" s="113" t="s">
        <v>103</v>
      </c>
    </row>
    <row r="22" spans="1:26" s="113" customFormat="1" ht="12.95" customHeight="1" x14ac:dyDescent="0.2">
      <c r="A22" s="113" t="s">
        <v>93</v>
      </c>
      <c r="B22" s="10" t="s">
        <v>83</v>
      </c>
      <c r="C22" s="123">
        <v>25114.400000000001</v>
      </c>
      <c r="D22" s="123" t="s">
        <v>95</v>
      </c>
      <c r="E22" s="113">
        <f t="shared" si="1"/>
        <v>-20733.993399701783</v>
      </c>
      <c r="F22" s="113">
        <f t="shared" si="2"/>
        <v>-20734</v>
      </c>
      <c r="G22" s="113">
        <f t="shared" si="3"/>
        <v>6.0199999970791396E-3</v>
      </c>
      <c r="H22" s="113">
        <f t="shared" si="4"/>
        <v>6.0199999970791396E-3</v>
      </c>
      <c r="O22" s="113">
        <f t="shared" ca="1" si="5"/>
        <v>4.1501621647433935E-2</v>
      </c>
      <c r="P22" s="113">
        <f t="shared" si="6"/>
        <v>2.0830110141109366E-2</v>
      </c>
      <c r="Q22" s="124">
        <f t="shared" si="7"/>
        <v>10095.900000000001</v>
      </c>
      <c r="S22" s="114">
        <v>0.2</v>
      </c>
      <c r="T22" s="113">
        <f t="shared" si="8"/>
        <v>4.3867872495661404E-5</v>
      </c>
      <c r="U22" s="113">
        <f t="shared" si="9"/>
        <v>2.1933936247830701E-4</v>
      </c>
      <c r="V22" s="113" t="s">
        <v>102</v>
      </c>
    </row>
    <row r="23" spans="1:26" s="113" customFormat="1" ht="12.95" customHeight="1" x14ac:dyDescent="0.2">
      <c r="A23" s="113" t="s">
        <v>94</v>
      </c>
      <c r="B23" s="10" t="s">
        <v>83</v>
      </c>
      <c r="C23" s="123">
        <v>25364.314999999999</v>
      </c>
      <c r="D23" s="123" t="s">
        <v>95</v>
      </c>
      <c r="E23" s="113">
        <f t="shared" si="1"/>
        <v>-20459.987830014918</v>
      </c>
      <c r="F23" s="113">
        <f t="shared" si="2"/>
        <v>-20460</v>
      </c>
      <c r="G23" s="113">
        <f t="shared" si="3"/>
        <v>1.1099999996076804E-2</v>
      </c>
      <c r="H23" s="113">
        <f t="shared" si="4"/>
        <v>1.1099999996076804E-2</v>
      </c>
      <c r="O23" s="113">
        <f t="shared" ca="1" si="5"/>
        <v>4.0962883296461292E-2</v>
      </c>
      <c r="P23" s="113">
        <f t="shared" si="6"/>
        <v>2.0840267052140551E-2</v>
      </c>
      <c r="Q23" s="124">
        <f t="shared" si="7"/>
        <v>10345.814999999999</v>
      </c>
      <c r="S23" s="114">
        <v>0.2</v>
      </c>
      <c r="T23" s="113">
        <f t="shared" si="8"/>
        <v>1.8974560464688153E-5</v>
      </c>
      <c r="U23" s="113">
        <f t="shared" si="9"/>
        <v>9.4872802323440754E-5</v>
      </c>
      <c r="V23" s="113" t="s">
        <v>101</v>
      </c>
    </row>
    <row r="24" spans="1:26" s="113" customFormat="1" ht="12.95" customHeight="1" x14ac:dyDescent="0.2">
      <c r="A24" s="113" t="s">
        <v>94</v>
      </c>
      <c r="B24" s="10" t="s">
        <v>83</v>
      </c>
      <c r="C24" s="123">
        <v>25433.636999999999</v>
      </c>
      <c r="D24" s="123" t="s">
        <v>95</v>
      </c>
      <c r="E24" s="113">
        <f t="shared" si="1"/>
        <v>-20383.983532146307</v>
      </c>
      <c r="F24" s="113">
        <f t="shared" si="2"/>
        <v>-20384</v>
      </c>
      <c r="G24" s="113">
        <f t="shared" si="3"/>
        <v>1.5019999995274702E-2</v>
      </c>
      <c r="H24" s="113">
        <f t="shared" si="4"/>
        <v>1.5019999995274702E-2</v>
      </c>
      <c r="O24" s="113">
        <f t="shared" ca="1" si="5"/>
        <v>4.0813452221009031E-2</v>
      </c>
      <c r="P24" s="113">
        <f t="shared" si="6"/>
        <v>2.0841957234557208E-2</v>
      </c>
      <c r="Q24" s="124">
        <f t="shared" si="7"/>
        <v>10415.136999999999</v>
      </c>
      <c r="S24" s="114">
        <v>0.2</v>
      </c>
      <c r="T24" s="113">
        <f t="shared" si="8"/>
        <v>6.7790372192067966E-6</v>
      </c>
      <c r="U24" s="113">
        <f t="shared" si="9"/>
        <v>3.3895186096033982E-5</v>
      </c>
      <c r="V24" s="113" t="s">
        <v>101</v>
      </c>
    </row>
    <row r="25" spans="1:26" s="113" customFormat="1" ht="12.95" customHeight="1" x14ac:dyDescent="0.2">
      <c r="A25" s="113" t="s">
        <v>94</v>
      </c>
      <c r="B25" s="10" t="s">
        <v>83</v>
      </c>
      <c r="C25" s="123">
        <v>25457.347000000002</v>
      </c>
      <c r="D25" s="123" t="s">
        <v>95</v>
      </c>
      <c r="E25" s="113">
        <f t="shared" si="1"/>
        <v>-20357.988005438121</v>
      </c>
      <c r="F25" s="113">
        <f t="shared" si="2"/>
        <v>-20358</v>
      </c>
      <c r="G25" s="113">
        <f t="shared" si="3"/>
        <v>1.0940000000118744E-2</v>
      </c>
      <c r="H25" s="113">
        <f t="shared" si="4"/>
        <v>1.0940000000118744E-2</v>
      </c>
      <c r="O25" s="113">
        <f t="shared" ca="1" si="5"/>
        <v>4.0762331063617464E-2</v>
      </c>
      <c r="P25" s="113">
        <f t="shared" si="6"/>
        <v>2.0842423087526072E-2</v>
      </c>
      <c r="Q25" s="124">
        <f t="shared" si="7"/>
        <v>10438.847000000002</v>
      </c>
      <c r="S25" s="114">
        <v>0.2</v>
      </c>
      <c r="T25" s="113">
        <f t="shared" si="8"/>
        <v>1.9611596600403539E-5</v>
      </c>
      <c r="U25" s="113">
        <f t="shared" si="9"/>
        <v>9.8057983002017689E-5</v>
      </c>
      <c r="V25" s="113" t="s">
        <v>101</v>
      </c>
    </row>
    <row r="26" spans="1:26" s="113" customFormat="1" ht="12.95" customHeight="1" x14ac:dyDescent="0.2">
      <c r="A26" s="113" t="s">
        <v>94</v>
      </c>
      <c r="B26" s="10" t="s">
        <v>83</v>
      </c>
      <c r="C26" s="123">
        <v>25774.75</v>
      </c>
      <c r="D26" s="123" t="s">
        <v>95</v>
      </c>
      <c r="E26" s="113">
        <f t="shared" si="1"/>
        <v>-20009.988926409969</v>
      </c>
      <c r="F26" s="113">
        <f t="shared" si="2"/>
        <v>-20010</v>
      </c>
      <c r="G26" s="113">
        <f t="shared" si="3"/>
        <v>1.0099999995873077E-2</v>
      </c>
      <c r="H26" s="113">
        <f t="shared" si="4"/>
        <v>1.0099999995873077E-2</v>
      </c>
      <c r="O26" s="113">
        <f t="shared" ca="1" si="5"/>
        <v>4.0078094033914984E-2</v>
      </c>
      <c r="P26" s="113">
        <f t="shared" si="6"/>
        <v>2.0843143707452012E-2</v>
      </c>
      <c r="Q26" s="124">
        <f t="shared" si="7"/>
        <v>10756.25</v>
      </c>
      <c r="S26" s="114">
        <v>0.2</v>
      </c>
      <c r="T26" s="113">
        <f t="shared" si="8"/>
        <v>2.3083027361527604E-5</v>
      </c>
      <c r="U26" s="113">
        <f t="shared" si="9"/>
        <v>1.15415136807638E-4</v>
      </c>
      <c r="V26" s="113" t="s">
        <v>101</v>
      </c>
    </row>
    <row r="27" spans="1:26" s="113" customFormat="1" ht="12.95" customHeight="1" x14ac:dyDescent="0.2">
      <c r="A27" s="113" t="s">
        <v>93</v>
      </c>
      <c r="B27" s="10" t="s">
        <v>83</v>
      </c>
      <c r="C27" s="123">
        <v>25872.335999999999</v>
      </c>
      <c r="D27" s="123" t="s">
        <v>95</v>
      </c>
      <c r="E27" s="113">
        <f t="shared" si="1"/>
        <v>-19902.996118761515</v>
      </c>
      <c r="F27" s="113">
        <f t="shared" si="2"/>
        <v>-19903</v>
      </c>
      <c r="G27" s="113">
        <f t="shared" si="3"/>
        <v>3.5399999978835694E-3</v>
      </c>
      <c r="H27" s="113">
        <f t="shared" si="4"/>
        <v>3.5399999978835694E-3</v>
      </c>
      <c r="O27" s="113">
        <f t="shared" ca="1" si="5"/>
        <v>3.9867710809265086E-2</v>
      </c>
      <c r="P27" s="113">
        <f t="shared" si="6"/>
        <v>2.0841302455524961E-2</v>
      </c>
      <c r="Q27" s="124">
        <f t="shared" si="7"/>
        <v>10853.835999999999</v>
      </c>
      <c r="S27" s="114">
        <v>0.2</v>
      </c>
      <c r="T27" s="113">
        <f t="shared" si="8"/>
        <v>5.9867013346157609E-5</v>
      </c>
      <c r="U27" s="113">
        <f t="shared" si="9"/>
        <v>2.9933506673078802E-4</v>
      </c>
      <c r="V27" s="113" t="s">
        <v>102</v>
      </c>
    </row>
    <row r="28" spans="1:26" s="113" customFormat="1" ht="12.95" customHeight="1" x14ac:dyDescent="0.2">
      <c r="A28" s="113" t="s">
        <v>110</v>
      </c>
      <c r="B28" s="10" t="s">
        <v>83</v>
      </c>
      <c r="C28" s="123">
        <v>26144.131999999998</v>
      </c>
      <c r="D28" s="123" t="s">
        <v>95</v>
      </c>
      <c r="E28" s="113">
        <f t="shared" si="1"/>
        <v>-19605.000328918522</v>
      </c>
      <c r="F28" s="113">
        <f t="shared" si="2"/>
        <v>-19605</v>
      </c>
      <c r="G28" s="113">
        <f t="shared" si="3"/>
        <v>-3.0000000697327778E-4</v>
      </c>
      <c r="H28" s="113">
        <f t="shared" si="4"/>
        <v>-3.0000000697327778E-4</v>
      </c>
      <c r="O28" s="113">
        <f t="shared" ca="1" si="5"/>
        <v>3.9281783697623314E-2</v>
      </c>
      <c r="P28" s="113">
        <f t="shared" si="6"/>
        <v>2.0831060752382721E-2</v>
      </c>
      <c r="Q28" s="124">
        <f t="shared" si="7"/>
        <v>11125.631999999998</v>
      </c>
      <c r="S28" s="114">
        <v>0.2</v>
      </c>
      <c r="T28" s="113">
        <f t="shared" si="8"/>
        <v>8.9304345763118994E-5</v>
      </c>
      <c r="U28" s="113">
        <f t="shared" si="9"/>
        <v>4.4652172881559491E-4</v>
      </c>
      <c r="V28" s="113" t="s">
        <v>109</v>
      </c>
    </row>
    <row r="29" spans="1:26" s="113" customFormat="1" ht="12.95" customHeight="1" x14ac:dyDescent="0.2">
      <c r="A29" s="113" t="s">
        <v>110</v>
      </c>
      <c r="B29" s="10" t="s">
        <v>83</v>
      </c>
      <c r="C29" s="123">
        <v>27573.381999999998</v>
      </c>
      <c r="D29" s="123" t="s">
        <v>95</v>
      </c>
      <c r="E29" s="113">
        <f t="shared" si="1"/>
        <v>-18037.977699324627</v>
      </c>
      <c r="F29" s="113">
        <f t="shared" si="2"/>
        <v>-18038</v>
      </c>
      <c r="G29" s="113">
        <f t="shared" si="3"/>
        <v>2.0339999995485414E-2</v>
      </c>
      <c r="H29" s="113">
        <f t="shared" si="4"/>
        <v>2.0339999995485414E-2</v>
      </c>
      <c r="O29" s="113">
        <f t="shared" ca="1" si="5"/>
        <v>3.6200750865600949E-2</v>
      </c>
      <c r="P29" s="113">
        <f t="shared" si="6"/>
        <v>2.0653379167330479E-2</v>
      </c>
      <c r="Q29" s="124">
        <f t="shared" si="7"/>
        <v>12554.881999999998</v>
      </c>
      <c r="S29" s="114">
        <v>0.2</v>
      </c>
      <c r="T29" s="113">
        <f t="shared" si="8"/>
        <v>1.9641301069259757E-8</v>
      </c>
      <c r="U29" s="113">
        <f t="shared" si="9"/>
        <v>9.8206505346298784E-8</v>
      </c>
      <c r="V29" s="113" t="s">
        <v>109</v>
      </c>
    </row>
    <row r="30" spans="1:26" s="113" customFormat="1" ht="12.95" customHeight="1" x14ac:dyDescent="0.2">
      <c r="A30" s="113" t="s">
        <v>110</v>
      </c>
      <c r="B30" s="10" t="s">
        <v>83</v>
      </c>
      <c r="C30" s="123">
        <v>27612.611000000001</v>
      </c>
      <c r="D30" s="123" t="s">
        <v>95</v>
      </c>
      <c r="E30" s="113">
        <f t="shared" si="1"/>
        <v>-17994.967217787915</v>
      </c>
      <c r="F30" s="113">
        <f t="shared" si="2"/>
        <v>-17995</v>
      </c>
      <c r="G30" s="113">
        <f t="shared" si="3"/>
        <v>2.989999999772408E-2</v>
      </c>
      <c r="H30" s="113">
        <f t="shared" si="4"/>
        <v>2.989999999772408E-2</v>
      </c>
      <c r="O30" s="113">
        <f t="shared" ca="1" si="5"/>
        <v>3.6116204336068748E-2</v>
      </c>
      <c r="P30" s="113">
        <f t="shared" si="6"/>
        <v>2.0645570082584174E-2</v>
      </c>
      <c r="Q30" s="124">
        <f t="shared" si="7"/>
        <v>12594.111000000001</v>
      </c>
      <c r="S30" s="114">
        <v>0.2</v>
      </c>
      <c r="T30" s="113">
        <f t="shared" si="8"/>
        <v>1.7128894610847285E-5</v>
      </c>
      <c r="U30" s="113">
        <f t="shared" si="9"/>
        <v>8.5644473054236417E-5</v>
      </c>
      <c r="V30" s="113" t="s">
        <v>109</v>
      </c>
    </row>
    <row r="31" spans="1:26" s="113" customFormat="1" ht="12.95" customHeight="1" x14ac:dyDescent="0.2">
      <c r="A31" s="113" t="s">
        <v>110</v>
      </c>
      <c r="B31" s="10" t="s">
        <v>83</v>
      </c>
      <c r="C31" s="123">
        <v>27624.455999999998</v>
      </c>
      <c r="D31" s="123" t="s">
        <v>95</v>
      </c>
      <c r="E31" s="113">
        <f t="shared" si="1"/>
        <v>-17981.980418384359</v>
      </c>
      <c r="F31" s="113">
        <f t="shared" si="2"/>
        <v>-17982</v>
      </c>
      <c r="G31" s="113">
        <f t="shared" si="3"/>
        <v>1.7859999996289844E-2</v>
      </c>
      <c r="H31" s="113">
        <f t="shared" si="4"/>
        <v>1.7859999996289844E-2</v>
      </c>
      <c r="O31" s="113">
        <f t="shared" ca="1" si="5"/>
        <v>3.6090643757372962E-2</v>
      </c>
      <c r="P31" s="113">
        <f t="shared" si="6"/>
        <v>2.0643178350563916E-2</v>
      </c>
      <c r="Q31" s="124">
        <f t="shared" si="7"/>
        <v>12605.955999999998</v>
      </c>
      <c r="S31" s="114">
        <v>0.2</v>
      </c>
      <c r="T31" s="113">
        <f t="shared" si="8"/>
        <v>1.5492163503399471E-6</v>
      </c>
      <c r="U31" s="113">
        <f t="shared" si="9"/>
        <v>7.7460817516997346E-6</v>
      </c>
      <c r="V31" s="113" t="s">
        <v>109</v>
      </c>
    </row>
    <row r="32" spans="1:26" s="113" customFormat="1" ht="12.95" customHeight="1" x14ac:dyDescent="0.2">
      <c r="A32" s="113" t="s">
        <v>110</v>
      </c>
      <c r="B32" s="10" t="s">
        <v>83</v>
      </c>
      <c r="C32" s="123">
        <v>27625.383999999998</v>
      </c>
      <c r="D32" s="123" t="s">
        <v>95</v>
      </c>
      <c r="E32" s="113">
        <f t="shared" si="1"/>
        <v>-17980.962963775113</v>
      </c>
      <c r="F32" s="113">
        <f t="shared" si="2"/>
        <v>-17981</v>
      </c>
      <c r="G32" s="113">
        <f t="shared" si="3"/>
        <v>3.3779999994294485E-2</v>
      </c>
      <c r="H32" s="113">
        <f t="shared" si="4"/>
        <v>3.3779999994294485E-2</v>
      </c>
      <c r="O32" s="113">
        <f t="shared" ca="1" si="5"/>
        <v>3.6088677559011746E-2</v>
      </c>
      <c r="P32" s="113">
        <f t="shared" si="6"/>
        <v>2.0642993777986708E-2</v>
      </c>
      <c r="Q32" s="124">
        <f t="shared" si="7"/>
        <v>12606.883999999998</v>
      </c>
      <c r="S32" s="114">
        <v>0.2</v>
      </c>
      <c r="T32" s="113">
        <f t="shared" si="8"/>
        <v>3.4516186465461831E-5</v>
      </c>
      <c r="U32" s="113">
        <f t="shared" si="9"/>
        <v>1.7258093232730916E-4</v>
      </c>
      <c r="V32" s="113" t="s">
        <v>109</v>
      </c>
    </row>
    <row r="33" spans="1:22" s="113" customFormat="1" ht="12.95" customHeight="1" x14ac:dyDescent="0.2">
      <c r="A33" s="113" t="s">
        <v>110</v>
      </c>
      <c r="B33" s="10" t="s">
        <v>83</v>
      </c>
      <c r="C33" s="123">
        <v>27636.322</v>
      </c>
      <c r="D33" s="123" t="s">
        <v>95</v>
      </c>
      <c r="E33" s="113">
        <f t="shared" si="1"/>
        <v>-17968.970594684681</v>
      </c>
      <c r="F33" s="113">
        <f t="shared" si="2"/>
        <v>-17969</v>
      </c>
      <c r="G33" s="113">
        <f t="shared" si="3"/>
        <v>2.6819999995495891E-2</v>
      </c>
      <c r="H33" s="113">
        <f t="shared" si="4"/>
        <v>2.6819999995495891E-2</v>
      </c>
      <c r="O33" s="113">
        <f t="shared" ca="1" si="5"/>
        <v>3.6065083178677182E-2</v>
      </c>
      <c r="P33" s="113">
        <f t="shared" si="6"/>
        <v>2.0640772297217096E-2</v>
      </c>
      <c r="Q33" s="124">
        <f t="shared" si="7"/>
        <v>12617.822</v>
      </c>
      <c r="S33" s="114">
        <v>0.2</v>
      </c>
      <c r="T33" s="113">
        <f t="shared" si="8"/>
        <v>7.6365709894351712E-6</v>
      </c>
      <c r="U33" s="113">
        <f t="shared" si="9"/>
        <v>3.8182854947175854E-5</v>
      </c>
      <c r="V33" s="113" t="s">
        <v>109</v>
      </c>
    </row>
    <row r="34" spans="1:22" s="113" customFormat="1" ht="12.95" customHeight="1" x14ac:dyDescent="0.2">
      <c r="A34" s="113" t="s">
        <v>110</v>
      </c>
      <c r="B34" s="10" t="s">
        <v>91</v>
      </c>
      <c r="C34" s="123">
        <v>27656.3766</v>
      </c>
      <c r="D34" s="123" t="s">
        <v>95</v>
      </c>
      <c r="E34" s="113">
        <f t="shared" si="1"/>
        <v>-17946.982830453471</v>
      </c>
      <c r="F34" s="113">
        <f t="shared" si="2"/>
        <v>-17947</v>
      </c>
      <c r="G34" s="113">
        <f t="shared" si="3"/>
        <v>1.5659999993658857E-2</v>
      </c>
      <c r="H34" s="113">
        <f t="shared" si="4"/>
        <v>1.5659999993658857E-2</v>
      </c>
      <c r="O34" s="113">
        <f t="shared" ca="1" si="5"/>
        <v>3.602182681473047E-2</v>
      </c>
      <c r="P34" s="113">
        <f t="shared" si="6"/>
        <v>2.063666788912288E-2</v>
      </c>
      <c r="Q34" s="124">
        <f t="shared" si="7"/>
        <v>12637.8766</v>
      </c>
      <c r="S34" s="114">
        <v>0.2</v>
      </c>
      <c r="T34" s="113">
        <f t="shared" si="8"/>
        <v>4.9534446683484623E-6</v>
      </c>
      <c r="U34" s="113">
        <f t="shared" si="9"/>
        <v>2.4767223341742309E-5</v>
      </c>
      <c r="V34" s="113" t="s">
        <v>109</v>
      </c>
    </row>
    <row r="35" spans="1:22" s="113" customFormat="1" ht="12.95" customHeight="1" x14ac:dyDescent="0.2">
      <c r="A35" s="113" t="s">
        <v>110</v>
      </c>
      <c r="B35" s="10" t="s">
        <v>83</v>
      </c>
      <c r="C35" s="123">
        <v>27666.405999999999</v>
      </c>
      <c r="D35" s="123" t="s">
        <v>95</v>
      </c>
      <c r="E35" s="113">
        <f t="shared" si="1"/>
        <v>-17935.986645908259</v>
      </c>
      <c r="F35" s="113">
        <f t="shared" si="2"/>
        <v>-17936</v>
      </c>
      <c r="G35" s="113">
        <f t="shared" si="3"/>
        <v>1.217999999425956E-2</v>
      </c>
      <c r="H35" s="113">
        <f t="shared" si="4"/>
        <v>1.217999999425956E-2</v>
      </c>
      <c r="O35" s="113">
        <f t="shared" ca="1" si="5"/>
        <v>3.6000198632757122E-2</v>
      </c>
      <c r="P35" s="113">
        <f t="shared" si="6"/>
        <v>2.0634600304479479E-2</v>
      </c>
      <c r="Q35" s="124">
        <f t="shared" si="7"/>
        <v>12647.905999999999</v>
      </c>
      <c r="S35" s="114">
        <v>0.2</v>
      </c>
      <c r="T35" s="113">
        <f t="shared" si="8"/>
        <v>1.4296053281114152E-5</v>
      </c>
      <c r="U35" s="113">
        <f t="shared" si="9"/>
        <v>7.1480266405570754E-5</v>
      </c>
      <c r="V35" s="113" t="s">
        <v>109</v>
      </c>
    </row>
    <row r="36" spans="1:22" s="113" customFormat="1" ht="12.95" customHeight="1" x14ac:dyDescent="0.2">
      <c r="A36" s="113" t="s">
        <v>110</v>
      </c>
      <c r="B36" s="10" t="s">
        <v>83</v>
      </c>
      <c r="C36" s="123">
        <v>27667.321</v>
      </c>
      <c r="D36" s="123" t="s">
        <v>95</v>
      </c>
      <c r="E36" s="113">
        <f t="shared" si="1"/>
        <v>-17934.983444434703</v>
      </c>
      <c r="F36" s="113">
        <f t="shared" si="2"/>
        <v>-17935</v>
      </c>
      <c r="G36" s="113">
        <f t="shared" si="3"/>
        <v>1.5099999996891711E-2</v>
      </c>
      <c r="H36" s="113">
        <f t="shared" si="4"/>
        <v>1.5099999996891711E-2</v>
      </c>
      <c r="O36" s="113">
        <f t="shared" ca="1" si="5"/>
        <v>3.5998232434395906E-2</v>
      </c>
      <c r="P36" s="113">
        <f t="shared" si="6"/>
        <v>2.0634411833789709E-2</v>
      </c>
      <c r="Q36" s="124">
        <f t="shared" si="7"/>
        <v>12648.821</v>
      </c>
      <c r="S36" s="114">
        <v>0.2</v>
      </c>
      <c r="T36" s="113">
        <f t="shared" si="8"/>
        <v>6.1259428760793358E-6</v>
      </c>
      <c r="U36" s="113">
        <f t="shared" si="9"/>
        <v>3.0629714380396677E-5</v>
      </c>
      <c r="V36" s="113" t="s">
        <v>109</v>
      </c>
    </row>
    <row r="37" spans="1:22" s="113" customFormat="1" ht="12.95" customHeight="1" x14ac:dyDescent="0.2">
      <c r="A37" s="113" t="s">
        <v>110</v>
      </c>
      <c r="B37" s="10" t="s">
        <v>83</v>
      </c>
      <c r="C37" s="123">
        <v>27697.411</v>
      </c>
      <c r="D37" s="123" t="s">
        <v>95</v>
      </c>
      <c r="E37" s="113">
        <f t="shared" si="1"/>
        <v>-17901.99291728796</v>
      </c>
      <c r="F37" s="113">
        <f t="shared" si="2"/>
        <v>-17902</v>
      </c>
      <c r="G37" s="113">
        <f t="shared" si="3"/>
        <v>6.4599999968777411E-3</v>
      </c>
      <c r="H37" s="113">
        <f t="shared" si="4"/>
        <v>6.4599999968777411E-3</v>
      </c>
      <c r="O37" s="113">
        <f t="shared" ca="1" si="5"/>
        <v>3.5933347888475839E-2</v>
      </c>
      <c r="P37" s="113">
        <f t="shared" si="6"/>
        <v>2.0628144761002297E-2</v>
      </c>
      <c r="Q37" s="124">
        <f t="shared" si="7"/>
        <v>12678.911</v>
      </c>
      <c r="S37" s="114">
        <v>0.2</v>
      </c>
      <c r="T37" s="113">
        <f t="shared" si="8"/>
        <v>4.0147265211438016E-5</v>
      </c>
      <c r="U37" s="113">
        <f t="shared" si="9"/>
        <v>2.0073632605719006E-4</v>
      </c>
      <c r="V37" s="113" t="s">
        <v>109</v>
      </c>
    </row>
    <row r="38" spans="1:22" s="113" customFormat="1" ht="12.95" customHeight="1" x14ac:dyDescent="0.2">
      <c r="A38" s="113" t="s">
        <v>110</v>
      </c>
      <c r="B38" s="10" t="s">
        <v>83</v>
      </c>
      <c r="C38" s="123">
        <v>27698.325000000001</v>
      </c>
      <c r="D38" s="123" t="s">
        <v>95</v>
      </c>
      <c r="E38" s="113">
        <f t="shared" si="1"/>
        <v>-17900.990812209457</v>
      </c>
      <c r="F38" s="113">
        <f t="shared" si="2"/>
        <v>-17901</v>
      </c>
      <c r="G38" s="113">
        <f t="shared" si="3"/>
        <v>8.3799999956681859E-3</v>
      </c>
      <c r="H38" s="113">
        <f t="shared" si="4"/>
        <v>8.3799999956681859E-3</v>
      </c>
      <c r="O38" s="113">
        <f t="shared" ca="1" si="5"/>
        <v>3.593138169011463E-2</v>
      </c>
      <c r="P38" s="113">
        <f t="shared" si="6"/>
        <v>2.0627953409098895E-2</v>
      </c>
      <c r="Q38" s="124">
        <f t="shared" si="7"/>
        <v>12679.825000000001</v>
      </c>
      <c r="S38" s="114">
        <v>0.2</v>
      </c>
      <c r="T38" s="113">
        <f t="shared" si="8"/>
        <v>3.0002472563513791E-5</v>
      </c>
      <c r="U38" s="113">
        <f t="shared" si="9"/>
        <v>1.5001236281756894E-4</v>
      </c>
      <c r="V38" s="113" t="s">
        <v>109</v>
      </c>
    </row>
    <row r="39" spans="1:22" s="113" customFormat="1" ht="12.95" customHeight="1" x14ac:dyDescent="0.2">
      <c r="A39" s="113" t="s">
        <v>110</v>
      </c>
      <c r="B39" s="10" t="s">
        <v>83</v>
      </c>
      <c r="C39" s="123">
        <v>27698.325000000001</v>
      </c>
      <c r="D39" s="123" t="s">
        <v>95</v>
      </c>
      <c r="E39" s="113">
        <f t="shared" si="1"/>
        <v>-17900.990812209457</v>
      </c>
      <c r="F39" s="113">
        <f t="shared" si="2"/>
        <v>-17901</v>
      </c>
      <c r="G39" s="113">
        <f t="shared" si="3"/>
        <v>8.3799999956681859E-3</v>
      </c>
      <c r="H39" s="113">
        <f t="shared" si="4"/>
        <v>8.3799999956681859E-3</v>
      </c>
      <c r="O39" s="113">
        <f t="shared" ca="1" si="5"/>
        <v>3.593138169011463E-2</v>
      </c>
      <c r="P39" s="113">
        <f t="shared" si="6"/>
        <v>2.0627953409098895E-2</v>
      </c>
      <c r="Q39" s="124">
        <f t="shared" si="7"/>
        <v>12679.825000000001</v>
      </c>
      <c r="S39" s="114">
        <v>0.2</v>
      </c>
      <c r="T39" s="113">
        <f t="shared" si="8"/>
        <v>3.0002472563513791E-5</v>
      </c>
      <c r="U39" s="113">
        <f t="shared" si="9"/>
        <v>1.5001236281756894E-4</v>
      </c>
      <c r="V39" s="113" t="s">
        <v>109</v>
      </c>
    </row>
    <row r="40" spans="1:22" s="113" customFormat="1" ht="12.95" customHeight="1" x14ac:dyDescent="0.2">
      <c r="A40" s="90" t="s">
        <v>211</v>
      </c>
      <c r="B40" s="95" t="s">
        <v>83</v>
      </c>
      <c r="C40" s="89">
        <v>28168.04</v>
      </c>
      <c r="D40" s="89" t="s">
        <v>89</v>
      </c>
      <c r="E40" s="28">
        <f t="shared" si="1"/>
        <v>-17385.997609858787</v>
      </c>
      <c r="F40" s="113">
        <f t="shared" si="2"/>
        <v>-17386</v>
      </c>
      <c r="G40" s="113">
        <f t="shared" si="3"/>
        <v>2.1799999958602712E-3</v>
      </c>
      <c r="I40" s="113">
        <f>G40</f>
        <v>2.1799999958602712E-3</v>
      </c>
      <c r="O40" s="113">
        <f t="shared" ca="1" si="5"/>
        <v>3.491878953408941E-2</v>
      </c>
      <c r="P40" s="113">
        <f t="shared" si="6"/>
        <v>2.0518147565462837E-2</v>
      </c>
      <c r="Q40" s="124">
        <f t="shared" si="7"/>
        <v>13149.54</v>
      </c>
      <c r="S40" s="114">
        <v>0.1</v>
      </c>
      <c r="T40" s="113">
        <f t="shared" si="8"/>
        <v>3.3628765628452053E-5</v>
      </c>
      <c r="U40" s="113">
        <f t="shared" si="9"/>
        <v>3.3628765628452049E-4</v>
      </c>
    </row>
    <row r="41" spans="1:22" s="113" customFormat="1" ht="12.95" customHeight="1" x14ac:dyDescent="0.2">
      <c r="A41" s="113" t="s">
        <v>110</v>
      </c>
      <c r="B41" s="10" t="s">
        <v>83</v>
      </c>
      <c r="C41" s="123">
        <v>28286.626</v>
      </c>
      <c r="D41" s="123" t="s">
        <v>95</v>
      </c>
      <c r="E41" s="113">
        <f t="shared" si="1"/>
        <v>-17255.980506095959</v>
      </c>
      <c r="F41" s="113">
        <f t="shared" si="2"/>
        <v>-17256</v>
      </c>
      <c r="G41" s="113">
        <f t="shared" si="3"/>
        <v>1.7779999998310814E-2</v>
      </c>
      <c r="H41" s="113">
        <f>G41</f>
        <v>1.7779999998310814E-2</v>
      </c>
      <c r="O41" s="113">
        <f t="shared" ca="1" si="5"/>
        <v>3.4663183747131586E-2</v>
      </c>
      <c r="P41" s="113">
        <f t="shared" si="6"/>
        <v>2.0486876794885183E-2</v>
      </c>
      <c r="Q41" s="124">
        <f t="shared" si="7"/>
        <v>13268.126</v>
      </c>
      <c r="S41" s="114">
        <v>0.2</v>
      </c>
      <c r="T41" s="113">
        <f t="shared" si="8"/>
        <v>1.4654363983665441E-6</v>
      </c>
      <c r="U41" s="113">
        <f t="shared" si="9"/>
        <v>7.3271819918327201E-6</v>
      </c>
      <c r="V41" s="113" t="s">
        <v>109</v>
      </c>
    </row>
    <row r="42" spans="1:22" s="113" customFormat="1" ht="12.95" customHeight="1" x14ac:dyDescent="0.2">
      <c r="A42" s="113" t="s">
        <v>110</v>
      </c>
      <c r="B42" s="10" t="s">
        <v>83</v>
      </c>
      <c r="C42" s="123">
        <v>28299.383999999998</v>
      </c>
      <c r="D42" s="123" t="s">
        <v>95</v>
      </c>
      <c r="E42" s="113">
        <f t="shared" si="1"/>
        <v>-17241.992698008951</v>
      </c>
      <c r="F42" s="113">
        <f t="shared" si="2"/>
        <v>-17242</v>
      </c>
      <c r="G42" s="113">
        <f t="shared" si="3"/>
        <v>6.6599999954632949E-3</v>
      </c>
      <c r="H42" s="113">
        <f>G42</f>
        <v>6.6599999954632949E-3</v>
      </c>
      <c r="O42" s="113">
        <f t="shared" ca="1" si="5"/>
        <v>3.4635656970074591E-2</v>
      </c>
      <c r="P42" s="113">
        <f t="shared" si="6"/>
        <v>2.0483423753928382E-2</v>
      </c>
      <c r="Q42" s="124">
        <f t="shared" si="7"/>
        <v>13280.883999999998</v>
      </c>
      <c r="S42" s="114">
        <v>0.2</v>
      </c>
      <c r="T42" s="113">
        <f t="shared" si="8"/>
        <v>3.8217408881219413E-5</v>
      </c>
      <c r="U42" s="113">
        <f t="shared" si="9"/>
        <v>1.9108704440609704E-4</v>
      </c>
      <c r="V42" s="113" t="s">
        <v>109</v>
      </c>
    </row>
    <row r="43" spans="1:22" s="113" customFormat="1" ht="12.95" customHeight="1" x14ac:dyDescent="0.2">
      <c r="A43" s="113" t="s">
        <v>110</v>
      </c>
      <c r="B43" s="10" t="s">
        <v>83</v>
      </c>
      <c r="C43" s="123">
        <v>28422.526999999998</v>
      </c>
      <c r="D43" s="123" t="s">
        <v>95</v>
      </c>
      <c r="E43" s="113">
        <f t="shared" si="1"/>
        <v>-17106.979321989304</v>
      </c>
      <c r="F43" s="113">
        <f t="shared" si="2"/>
        <v>-17107</v>
      </c>
      <c r="G43" s="113">
        <f t="shared" si="3"/>
        <v>1.8859999992855592E-2</v>
      </c>
      <c r="H43" s="113">
        <f>G43</f>
        <v>1.8859999992855592E-2</v>
      </c>
      <c r="O43" s="113">
        <f t="shared" ca="1" si="5"/>
        <v>3.4370220191310703E-2</v>
      </c>
      <c r="P43" s="113">
        <f t="shared" si="6"/>
        <v>2.0449274284859268E-2</v>
      </c>
      <c r="Q43" s="124">
        <f t="shared" si="7"/>
        <v>13404.026999999998</v>
      </c>
      <c r="S43" s="114">
        <v>0.2</v>
      </c>
      <c r="T43" s="113">
        <f t="shared" si="8"/>
        <v>5.0515855504475738E-7</v>
      </c>
      <c r="U43" s="113">
        <f t="shared" si="9"/>
        <v>2.5257927752237867E-6</v>
      </c>
      <c r="V43" s="113" t="s">
        <v>109</v>
      </c>
    </row>
    <row r="44" spans="1:22" s="113" customFormat="1" ht="12.95" customHeight="1" x14ac:dyDescent="0.2">
      <c r="A44" s="113" t="s">
        <v>110</v>
      </c>
      <c r="B44" s="10" t="s">
        <v>83</v>
      </c>
      <c r="C44" s="123">
        <v>28423.43</v>
      </c>
      <c r="D44" s="123" t="s">
        <v>95</v>
      </c>
      <c r="E44" s="113">
        <f t="shared" si="1"/>
        <v>-17105.989277256384</v>
      </c>
      <c r="F44" s="113">
        <f t="shared" si="2"/>
        <v>-17106</v>
      </c>
      <c r="G44" s="113">
        <f t="shared" si="3"/>
        <v>9.7799999966809992E-3</v>
      </c>
      <c r="H44" s="113">
        <f>G44</f>
        <v>9.7799999966809992E-3</v>
      </c>
      <c r="O44" s="113">
        <f t="shared" ca="1" si="5"/>
        <v>3.4368253992949488E-2</v>
      </c>
      <c r="P44" s="113">
        <f t="shared" si="6"/>
        <v>2.0449015563401861E-2</v>
      </c>
      <c r="Q44" s="124">
        <f t="shared" si="7"/>
        <v>13404.93</v>
      </c>
      <c r="S44" s="114">
        <v>0.2</v>
      </c>
      <c r="T44" s="113">
        <f t="shared" si="8"/>
        <v>2.2765578632586415E-5</v>
      </c>
      <c r="U44" s="113">
        <f t="shared" si="9"/>
        <v>1.1382789316293208E-4</v>
      </c>
      <c r="V44" s="113" t="s">
        <v>109</v>
      </c>
    </row>
    <row r="45" spans="1:22" s="113" customFormat="1" ht="12.95" customHeight="1" x14ac:dyDescent="0.2">
      <c r="A45" s="113" t="s">
        <v>110</v>
      </c>
      <c r="B45" s="10" t="s">
        <v>83</v>
      </c>
      <c r="C45" s="123">
        <v>28446.238499999999</v>
      </c>
      <c r="D45" s="123" t="s">
        <v>95</v>
      </c>
      <c r="E45" s="113">
        <f t="shared" si="1"/>
        <v>-17080.982150688542</v>
      </c>
      <c r="F45" s="113">
        <f t="shared" si="2"/>
        <v>-17081</v>
      </c>
      <c r="G45" s="113">
        <f t="shared" si="3"/>
        <v>1.6279999996186234E-2</v>
      </c>
      <c r="H45" s="113">
        <f>G45</f>
        <v>1.6279999996186234E-2</v>
      </c>
      <c r="O45" s="113">
        <f t="shared" ca="1" si="5"/>
        <v>3.4319099033919137E-2</v>
      </c>
      <c r="P45" s="113">
        <f t="shared" si="6"/>
        <v>2.0442519985954179E-2</v>
      </c>
      <c r="Q45" s="124">
        <f t="shared" si="7"/>
        <v>13427.738499999999</v>
      </c>
      <c r="S45" s="114">
        <v>0.2</v>
      </c>
      <c r="T45" s="113">
        <f t="shared" si="8"/>
        <v>3.4653145330435462E-6</v>
      </c>
      <c r="U45" s="113">
        <f t="shared" si="9"/>
        <v>1.7326572665217729E-5</v>
      </c>
      <c r="V45" s="113" t="s">
        <v>109</v>
      </c>
    </row>
    <row r="46" spans="1:22" s="113" customFormat="1" ht="12.95" customHeight="1" x14ac:dyDescent="0.2">
      <c r="A46" s="90" t="s">
        <v>215</v>
      </c>
      <c r="B46" s="95" t="s">
        <v>83</v>
      </c>
      <c r="C46" s="89">
        <v>28446.249</v>
      </c>
      <c r="D46" s="89" t="s">
        <v>89</v>
      </c>
      <c r="E46" s="28">
        <f t="shared" si="1"/>
        <v>-17080.970638540482</v>
      </c>
      <c r="F46" s="113">
        <f t="shared" si="2"/>
        <v>-17081</v>
      </c>
      <c r="G46" s="113">
        <f t="shared" si="3"/>
        <v>2.6779999996506376E-2</v>
      </c>
      <c r="I46" s="113">
        <f>G46</f>
        <v>2.6779999996506376E-2</v>
      </c>
      <c r="O46" s="113">
        <f t="shared" ca="1" si="5"/>
        <v>3.4319099033919137E-2</v>
      </c>
      <c r="P46" s="113">
        <f t="shared" si="6"/>
        <v>2.0442519985954179E-2</v>
      </c>
      <c r="Q46" s="124">
        <f t="shared" si="7"/>
        <v>13427.749</v>
      </c>
      <c r="S46" s="114">
        <v>0.1</v>
      </c>
      <c r="T46" s="113">
        <f t="shared" si="8"/>
        <v>4.0163652884148688E-6</v>
      </c>
      <c r="U46" s="113">
        <f t="shared" si="9"/>
        <v>4.0163652884148683E-5</v>
      </c>
    </row>
    <row r="47" spans="1:22" s="113" customFormat="1" ht="12.95" customHeight="1" x14ac:dyDescent="0.2">
      <c r="A47" s="113" t="s">
        <v>110</v>
      </c>
      <c r="B47" s="10" t="s">
        <v>83</v>
      </c>
      <c r="C47" s="123">
        <v>28455.348999999998</v>
      </c>
      <c r="D47" s="123" t="s">
        <v>95</v>
      </c>
      <c r="E47" s="113">
        <f t="shared" si="1"/>
        <v>-17070.993443557589</v>
      </c>
      <c r="F47" s="113">
        <f t="shared" si="2"/>
        <v>-17071</v>
      </c>
      <c r="G47" s="113">
        <f t="shared" si="3"/>
        <v>5.9799999944516458E-3</v>
      </c>
      <c r="H47" s="113">
        <f>G47</f>
        <v>5.9799999944516458E-3</v>
      </c>
      <c r="O47" s="113">
        <f t="shared" ca="1" si="5"/>
        <v>3.4299437050306997E-2</v>
      </c>
      <c r="P47" s="113">
        <f t="shared" si="6"/>
        <v>2.0439906925199064E-2</v>
      </c>
      <c r="Q47" s="124">
        <f t="shared" si="7"/>
        <v>13436.848999999998</v>
      </c>
      <c r="S47" s="114">
        <v>0.2</v>
      </c>
      <c r="T47" s="113">
        <f t="shared" si="8"/>
        <v>4.1817781689175448E-5</v>
      </c>
      <c r="U47" s="113">
        <f t="shared" si="9"/>
        <v>2.0908890844587721E-4</v>
      </c>
      <c r="V47" s="113" t="s">
        <v>109</v>
      </c>
    </row>
    <row r="48" spans="1:22" s="113" customFormat="1" ht="12.95" customHeight="1" x14ac:dyDescent="0.2">
      <c r="A48" s="113" t="s">
        <v>110</v>
      </c>
      <c r="B48" s="10" t="s">
        <v>83</v>
      </c>
      <c r="C48" s="123">
        <v>28457.182000000001</v>
      </c>
      <c r="D48" s="123" t="s">
        <v>95</v>
      </c>
      <c r="E48" s="113">
        <f t="shared" si="1"/>
        <v>-17068.983751425316</v>
      </c>
      <c r="F48" s="113">
        <f t="shared" si="2"/>
        <v>-17069</v>
      </c>
      <c r="G48" s="113">
        <f t="shared" si="3"/>
        <v>1.4819999996689148E-2</v>
      </c>
      <c r="H48" s="113">
        <f>G48</f>
        <v>1.4819999996689148E-2</v>
      </c>
      <c r="O48" s="113">
        <f t="shared" ca="1" si="5"/>
        <v>3.4295504653584566E-2</v>
      </c>
      <c r="P48" s="113">
        <f t="shared" si="6"/>
        <v>2.0439383296149114E-2</v>
      </c>
      <c r="Q48" s="124">
        <f t="shared" si="7"/>
        <v>13438.682000000001</v>
      </c>
      <c r="S48" s="114">
        <v>0.2</v>
      </c>
      <c r="T48" s="113">
        <f t="shared" si="8"/>
        <v>6.3154937332499153E-6</v>
      </c>
      <c r="U48" s="113">
        <f t="shared" si="9"/>
        <v>3.1577468666249573E-5</v>
      </c>
      <c r="V48" s="113" t="s">
        <v>109</v>
      </c>
    </row>
    <row r="49" spans="1:22" s="113" customFormat="1" ht="12.95" customHeight="1" x14ac:dyDescent="0.2">
      <c r="A49" s="113" t="s">
        <v>110</v>
      </c>
      <c r="B49" s="10" t="s">
        <v>83</v>
      </c>
      <c r="C49" s="123">
        <v>28466.296999999999</v>
      </c>
      <c r="D49" s="123" t="s">
        <v>95</v>
      </c>
      <c r="E49" s="113">
        <f t="shared" si="1"/>
        <v>-17058.990110516625</v>
      </c>
      <c r="F49" s="113">
        <f t="shared" si="2"/>
        <v>-17059</v>
      </c>
      <c r="G49" s="113">
        <f t="shared" si="3"/>
        <v>9.01999999769032E-3</v>
      </c>
      <c r="H49" s="113">
        <f>G49</f>
        <v>9.01999999769032E-3</v>
      </c>
      <c r="O49" s="113">
        <f t="shared" ca="1" si="5"/>
        <v>3.4275842669972426E-2</v>
      </c>
      <c r="P49" s="113">
        <f t="shared" si="6"/>
        <v>2.043676006640472E-2</v>
      </c>
      <c r="Q49" s="124">
        <f t="shared" si="7"/>
        <v>13447.796999999999</v>
      </c>
      <c r="S49" s="114">
        <v>0.2</v>
      </c>
      <c r="T49" s="113">
        <f t="shared" si="8"/>
        <v>2.6068482093318328E-5</v>
      </c>
      <c r="U49" s="113">
        <f t="shared" si="9"/>
        <v>1.3034241046659163E-4</v>
      </c>
      <c r="V49" s="113" t="s">
        <v>109</v>
      </c>
    </row>
    <row r="50" spans="1:22" s="113" customFormat="1" ht="12.95" customHeight="1" x14ac:dyDescent="0.2">
      <c r="A50" s="113" t="s">
        <v>110</v>
      </c>
      <c r="B50" s="10" t="s">
        <v>83</v>
      </c>
      <c r="C50" s="123">
        <v>28477.255000000001</v>
      </c>
      <c r="D50" s="123" t="s">
        <v>95</v>
      </c>
      <c r="E50" s="113">
        <f t="shared" si="1"/>
        <v>-17046.975813525132</v>
      </c>
      <c r="F50" s="113">
        <f t="shared" si="2"/>
        <v>-17047</v>
      </c>
      <c r="G50" s="113">
        <f t="shared" si="3"/>
        <v>2.2059999999328284E-2</v>
      </c>
      <c r="H50" s="113">
        <f>G50</f>
        <v>2.2059999999328284E-2</v>
      </c>
      <c r="O50" s="113">
        <f t="shared" ca="1" si="5"/>
        <v>3.4252248289637861E-2</v>
      </c>
      <c r="P50" s="113">
        <f t="shared" si="6"/>
        <v>2.0433601004823235E-2</v>
      </c>
      <c r="Q50" s="124">
        <f t="shared" si="7"/>
        <v>13458.755000000001</v>
      </c>
      <c r="S50" s="114">
        <v>0.2</v>
      </c>
      <c r="T50" s="113">
        <f t="shared" si="8"/>
        <v>5.2903473786540684E-7</v>
      </c>
      <c r="U50" s="113">
        <f t="shared" si="9"/>
        <v>2.6451736893270342E-6</v>
      </c>
      <c r="V50" s="113" t="s">
        <v>109</v>
      </c>
    </row>
    <row r="51" spans="1:22" s="113" customFormat="1" ht="12.95" customHeight="1" x14ac:dyDescent="0.2">
      <c r="A51" s="90" t="s">
        <v>215</v>
      </c>
      <c r="B51" s="95" t="s">
        <v>83</v>
      </c>
      <c r="C51" s="89">
        <v>28555.705000000002</v>
      </c>
      <c r="D51" s="89" t="s">
        <v>89</v>
      </c>
      <c r="E51" s="28">
        <f t="shared" si="1"/>
        <v>-16960.96362161214</v>
      </c>
      <c r="F51" s="113">
        <f t="shared" si="2"/>
        <v>-16961</v>
      </c>
      <c r="G51" s="113">
        <f t="shared" si="3"/>
        <v>3.3179999998537824E-2</v>
      </c>
      <c r="I51" s="113">
        <f>G51</f>
        <v>3.3179999998537824E-2</v>
      </c>
      <c r="O51" s="113">
        <f t="shared" ca="1" si="5"/>
        <v>3.4083155230573453E-2</v>
      </c>
      <c r="P51" s="113">
        <f t="shared" si="6"/>
        <v>2.0410603962482274E-2</v>
      </c>
      <c r="Q51" s="124">
        <f t="shared" si="7"/>
        <v>13537.205000000002</v>
      </c>
      <c r="S51" s="114">
        <v>0.1</v>
      </c>
      <c r="T51" s="113">
        <f t="shared" si="8"/>
        <v>1.6305747512563117E-5</v>
      </c>
      <c r="U51" s="113">
        <f t="shared" si="9"/>
        <v>1.6305747512563117E-4</v>
      </c>
    </row>
    <row r="52" spans="1:22" s="113" customFormat="1" ht="12.95" customHeight="1" x14ac:dyDescent="0.2">
      <c r="A52" s="113" t="s">
        <v>110</v>
      </c>
      <c r="B52" s="10" t="s">
        <v>83</v>
      </c>
      <c r="C52" s="123">
        <v>28555.794999999998</v>
      </c>
      <c r="D52" s="123" t="s">
        <v>95</v>
      </c>
      <c r="E52" s="113">
        <f t="shared" si="1"/>
        <v>-16960.864946057369</v>
      </c>
      <c r="F52" s="113">
        <f t="shared" si="2"/>
        <v>-16961</v>
      </c>
      <c r="G52" s="113">
        <f t="shared" si="3"/>
        <v>0.12317999999504536</v>
      </c>
      <c r="O52" s="113">
        <f t="shared" ca="1" si="5"/>
        <v>3.4083155230573453E-2</v>
      </c>
      <c r="P52" s="113">
        <f t="shared" si="6"/>
        <v>2.0410603962482274E-2</v>
      </c>
      <c r="Q52" s="124">
        <f t="shared" si="7"/>
        <v>13537.294999999998</v>
      </c>
      <c r="R52" s="113">
        <f>G52</f>
        <v>0.12317999999504536</v>
      </c>
      <c r="S52" s="114"/>
      <c r="T52" s="113">
        <f t="shared" si="8"/>
        <v>0</v>
      </c>
      <c r="V52" s="113" t="s">
        <v>109</v>
      </c>
    </row>
    <row r="53" spans="1:22" s="113" customFormat="1" ht="12.95" customHeight="1" x14ac:dyDescent="0.2">
      <c r="A53" s="113" t="s">
        <v>110</v>
      </c>
      <c r="B53" s="10" t="s">
        <v>83</v>
      </c>
      <c r="C53" s="123">
        <v>28671.531999999999</v>
      </c>
      <c r="D53" s="123" t="s">
        <v>95</v>
      </c>
      <c r="E53" s="113">
        <f t="shared" si="1"/>
        <v>-16833.971471800724</v>
      </c>
      <c r="F53" s="113">
        <f t="shared" si="2"/>
        <v>-16834</v>
      </c>
      <c r="G53" s="113">
        <f t="shared" si="3"/>
        <v>2.6019999997515697E-2</v>
      </c>
      <c r="H53" s="113">
        <f>G53</f>
        <v>2.6019999997515697E-2</v>
      </c>
      <c r="O53" s="113">
        <f t="shared" ca="1" si="5"/>
        <v>3.3833448038699275E-2</v>
      </c>
      <c r="P53" s="113">
        <f t="shared" si="6"/>
        <v>2.0375497041704452E-2</v>
      </c>
      <c r="Q53" s="124">
        <f t="shared" si="7"/>
        <v>13653.031999999999</v>
      </c>
      <c r="S53" s="114">
        <v>0.2</v>
      </c>
      <c r="T53" s="113">
        <f t="shared" si="8"/>
        <v>6.3720827236323775E-6</v>
      </c>
      <c r="U53" s="113">
        <f t="shared" ref="U53:U116" si="10">(G53-P53)^2</f>
        <v>3.1860413618161887E-5</v>
      </c>
      <c r="V53" s="113" t="s">
        <v>109</v>
      </c>
    </row>
    <row r="54" spans="1:22" s="113" customFormat="1" ht="12.95" customHeight="1" x14ac:dyDescent="0.2">
      <c r="A54" s="113" t="s">
        <v>110</v>
      </c>
      <c r="B54" s="10" t="s">
        <v>83</v>
      </c>
      <c r="C54" s="123">
        <v>28683.367999999999</v>
      </c>
      <c r="D54" s="123" t="s">
        <v>95</v>
      </c>
      <c r="E54" s="113">
        <f t="shared" si="1"/>
        <v>-16820.99453995264</v>
      </c>
      <c r="F54" s="113">
        <f t="shared" si="2"/>
        <v>-16821</v>
      </c>
      <c r="G54" s="113">
        <f t="shared" si="3"/>
        <v>4.9799999942479189E-3</v>
      </c>
      <c r="H54" s="113">
        <f>G54</f>
        <v>4.9799999942479189E-3</v>
      </c>
      <c r="O54" s="113">
        <f t="shared" ca="1" si="5"/>
        <v>3.3807887460003488E-2</v>
      </c>
      <c r="P54" s="113">
        <f t="shared" si="6"/>
        <v>2.0371826305057156E-2</v>
      </c>
      <c r="Q54" s="124">
        <f t="shared" si="7"/>
        <v>13664.867999999999</v>
      </c>
      <c r="S54" s="114">
        <v>0.2</v>
      </c>
      <c r="T54" s="113">
        <f t="shared" si="8"/>
        <v>4.73816634364239E-5</v>
      </c>
      <c r="U54" s="113">
        <f t="shared" si="10"/>
        <v>2.3690831718211949E-4</v>
      </c>
      <c r="V54" s="113" t="s">
        <v>109</v>
      </c>
    </row>
    <row r="55" spans="1:22" s="113" customFormat="1" ht="12.95" customHeight="1" x14ac:dyDescent="0.2">
      <c r="A55" s="90" t="s">
        <v>215</v>
      </c>
      <c r="B55" s="95" t="s">
        <v>83</v>
      </c>
      <c r="C55" s="89">
        <v>28684.26</v>
      </c>
      <c r="D55" s="89" t="s">
        <v>89</v>
      </c>
      <c r="E55" s="28">
        <f t="shared" si="1"/>
        <v>-16820.016555565307</v>
      </c>
      <c r="F55" s="113">
        <f t="shared" si="2"/>
        <v>-16820</v>
      </c>
      <c r="G55" s="113">
        <f t="shared" si="3"/>
        <v>-1.5100000004167669E-2</v>
      </c>
      <c r="I55" s="113">
        <f>G55</f>
        <v>-1.5100000004167669E-2</v>
      </c>
      <c r="O55" s="113">
        <f t="shared" ca="1" si="5"/>
        <v>3.380592126164228E-2</v>
      </c>
      <c r="P55" s="113">
        <f t="shared" si="6"/>
        <v>2.0371543347508625E-2</v>
      </c>
      <c r="Q55" s="124">
        <f t="shared" si="7"/>
        <v>13665.759999999998</v>
      </c>
      <c r="S55" s="114">
        <v>0.1</v>
      </c>
      <c r="T55" s="113">
        <f t="shared" si="8"/>
        <v>1.2582303877498507E-4</v>
      </c>
      <c r="U55" s="113">
        <f t="shared" si="10"/>
        <v>1.2582303877498506E-3</v>
      </c>
    </row>
    <row r="56" spans="1:22" s="113" customFormat="1" ht="12.95" customHeight="1" x14ac:dyDescent="0.2">
      <c r="A56" s="113" t="s">
        <v>110</v>
      </c>
      <c r="B56" s="10" t="s">
        <v>83</v>
      </c>
      <c r="C56" s="123">
        <v>28693.403999999999</v>
      </c>
      <c r="D56" s="123" t="s">
        <v>95</v>
      </c>
      <c r="E56" s="113">
        <f t="shared" si="1"/>
        <v>-16809.991119200076</v>
      </c>
      <c r="F56" s="113">
        <f t="shared" si="2"/>
        <v>-16810</v>
      </c>
      <c r="G56" s="113">
        <f t="shared" si="3"/>
        <v>8.0999999954656232E-3</v>
      </c>
      <c r="H56" s="113">
        <f>G56</f>
        <v>8.0999999954656232E-3</v>
      </c>
      <c r="O56" s="113">
        <f t="shared" ca="1" si="5"/>
        <v>3.378625927803014E-2</v>
      </c>
      <c r="P56" s="113">
        <f t="shared" si="6"/>
        <v>2.0368709111236616E-2</v>
      </c>
      <c r="Q56" s="124">
        <f t="shared" si="7"/>
        <v>13674.903999999999</v>
      </c>
      <c r="S56" s="114">
        <v>0.2</v>
      </c>
      <c r="T56" s="113">
        <f t="shared" si="8"/>
        <v>3.0104244673480449E-5</v>
      </c>
      <c r="U56" s="113">
        <f t="shared" si="10"/>
        <v>1.5052122336740224E-4</v>
      </c>
      <c r="V56" s="113" t="s">
        <v>109</v>
      </c>
    </row>
    <row r="57" spans="1:22" s="113" customFormat="1" ht="12.95" customHeight="1" x14ac:dyDescent="0.2">
      <c r="A57" s="113" t="s">
        <v>110</v>
      </c>
      <c r="B57" s="10" t="s">
        <v>83</v>
      </c>
      <c r="C57" s="123">
        <v>28694.33</v>
      </c>
      <c r="D57" s="123" t="s">
        <v>95</v>
      </c>
      <c r="E57" s="113">
        <f t="shared" si="1"/>
        <v>-16808.975857380934</v>
      </c>
      <c r="F57" s="113">
        <f t="shared" si="2"/>
        <v>-16809</v>
      </c>
      <c r="G57" s="113">
        <f t="shared" si="3"/>
        <v>2.201999999670079E-2</v>
      </c>
      <c r="H57" s="113">
        <f>G57</f>
        <v>2.201999999670079E-2</v>
      </c>
      <c r="O57" s="113">
        <f t="shared" ca="1" si="5"/>
        <v>3.3784293079668924E-2</v>
      </c>
      <c r="P57" s="113">
        <f t="shared" si="6"/>
        <v>2.0368425221530741E-2</v>
      </c>
      <c r="Q57" s="124">
        <f t="shared" si="7"/>
        <v>13675.830000000002</v>
      </c>
      <c r="S57" s="114">
        <v>0.2</v>
      </c>
      <c r="T57" s="113">
        <f t="shared" si="8"/>
        <v>5.4553984759559961E-7</v>
      </c>
      <c r="U57" s="113">
        <f t="shared" si="10"/>
        <v>2.727699237977998E-6</v>
      </c>
      <c r="V57" s="113" t="s">
        <v>109</v>
      </c>
    </row>
    <row r="58" spans="1:22" s="113" customFormat="1" ht="12.95" customHeight="1" x14ac:dyDescent="0.2">
      <c r="A58" s="90" t="s">
        <v>215</v>
      </c>
      <c r="B58" s="95" t="s">
        <v>83</v>
      </c>
      <c r="C58" s="89">
        <v>28808.337</v>
      </c>
      <c r="D58" s="89" t="s">
        <v>89</v>
      </c>
      <c r="E58" s="28">
        <f t="shared" si="1"/>
        <v>-16683.979146566096</v>
      </c>
      <c r="F58" s="113">
        <f t="shared" si="2"/>
        <v>-16684</v>
      </c>
      <c r="G58" s="113">
        <f t="shared" si="3"/>
        <v>1.9019999996089609E-2</v>
      </c>
      <c r="I58" s="113">
        <f>G58</f>
        <v>1.9019999996089609E-2</v>
      </c>
      <c r="O58" s="113">
        <f t="shared" ca="1" si="5"/>
        <v>3.353851828451717E-2</v>
      </c>
      <c r="P58" s="113">
        <f t="shared" si="6"/>
        <v>2.0332271668374445E-2</v>
      </c>
      <c r="Q58" s="124">
        <f t="shared" si="7"/>
        <v>13789.837</v>
      </c>
      <c r="S58" s="114">
        <v>0.1</v>
      </c>
      <c r="T58" s="113">
        <f t="shared" si="8"/>
        <v>1.7220569418812393E-7</v>
      </c>
      <c r="U58" s="113">
        <f t="shared" si="10"/>
        <v>1.7220569418812393E-6</v>
      </c>
    </row>
    <row r="59" spans="1:22" s="113" customFormat="1" ht="12.95" customHeight="1" x14ac:dyDescent="0.2">
      <c r="A59" s="113" t="s">
        <v>110</v>
      </c>
      <c r="B59" s="10" t="s">
        <v>83</v>
      </c>
      <c r="C59" s="123">
        <v>28808.3449</v>
      </c>
      <c r="D59" s="123" t="s">
        <v>95</v>
      </c>
      <c r="E59" s="113">
        <f t="shared" si="1"/>
        <v>-16683.970485045174</v>
      </c>
      <c r="F59" s="113">
        <f t="shared" si="2"/>
        <v>-16684</v>
      </c>
      <c r="G59" s="113">
        <f t="shared" si="3"/>
        <v>2.6919999996607658E-2</v>
      </c>
      <c r="H59" s="113">
        <f>G59</f>
        <v>2.6919999996607658E-2</v>
      </c>
      <c r="O59" s="113">
        <f t="shared" ca="1" si="5"/>
        <v>3.353851828451717E-2</v>
      </c>
      <c r="P59" s="113">
        <f t="shared" si="6"/>
        <v>2.0332271668374445E-2</v>
      </c>
      <c r="Q59" s="124">
        <f t="shared" si="7"/>
        <v>13789.8449</v>
      </c>
      <c r="S59" s="114">
        <v>0.2</v>
      </c>
      <c r="T59" s="113">
        <f t="shared" si="8"/>
        <v>8.6796329053212721E-6</v>
      </c>
      <c r="U59" s="113">
        <f t="shared" si="10"/>
        <v>4.3398164526606355E-5</v>
      </c>
      <c r="V59" s="113" t="s">
        <v>109</v>
      </c>
    </row>
    <row r="60" spans="1:22" s="113" customFormat="1" ht="12.95" customHeight="1" x14ac:dyDescent="0.2">
      <c r="A60" s="113" t="s">
        <v>110</v>
      </c>
      <c r="B60" s="10" t="s">
        <v>83</v>
      </c>
      <c r="C60" s="123">
        <v>28819.277999999998</v>
      </c>
      <c r="D60" s="123" t="s">
        <v>95</v>
      </c>
      <c r="E60" s="113">
        <f t="shared" si="1"/>
        <v>-16671.983488290505</v>
      </c>
      <c r="F60" s="113">
        <f t="shared" si="2"/>
        <v>-16672</v>
      </c>
      <c r="G60" s="113">
        <f t="shared" si="3"/>
        <v>1.5059999997902196E-2</v>
      </c>
      <c r="H60" s="113">
        <f>G60</f>
        <v>1.5059999997902196E-2</v>
      </c>
      <c r="O60" s="113">
        <f t="shared" ca="1" si="5"/>
        <v>3.3514923904182606E-2</v>
      </c>
      <c r="P60" s="113">
        <f t="shared" si="6"/>
        <v>2.0328731269694856E-2</v>
      </c>
      <c r="Q60" s="124">
        <f t="shared" si="7"/>
        <v>13800.777999999998</v>
      </c>
      <c r="S60" s="114">
        <v>0.2</v>
      </c>
      <c r="T60" s="113">
        <f t="shared" si="8"/>
        <v>5.55190584287318E-6</v>
      </c>
      <c r="U60" s="113">
        <f t="shared" si="10"/>
        <v>2.7759529214365899E-5</v>
      </c>
      <c r="V60" s="113" t="s">
        <v>109</v>
      </c>
    </row>
    <row r="61" spans="1:22" s="113" customFormat="1" ht="12.95" customHeight="1" x14ac:dyDescent="0.2">
      <c r="A61" s="113" t="s">
        <v>110</v>
      </c>
      <c r="B61" s="10" t="s">
        <v>83</v>
      </c>
      <c r="C61" s="123">
        <v>28820.207999999999</v>
      </c>
      <c r="D61" s="123" t="s">
        <v>95</v>
      </c>
      <c r="E61" s="113">
        <f t="shared" si="1"/>
        <v>-16670.963840891156</v>
      </c>
      <c r="F61" s="113">
        <f t="shared" si="2"/>
        <v>-16671</v>
      </c>
      <c r="G61" s="113">
        <f t="shared" si="3"/>
        <v>3.2979999996314291E-2</v>
      </c>
      <c r="H61" s="113">
        <f>G61</f>
        <v>3.2979999996314291E-2</v>
      </c>
      <c r="O61" s="113">
        <f t="shared" ca="1" si="5"/>
        <v>3.351295770582139E-2</v>
      </c>
      <c r="P61" s="113">
        <f t="shared" si="6"/>
        <v>2.0328435685651305E-2</v>
      </c>
      <c r="Q61" s="124">
        <f t="shared" si="7"/>
        <v>13801.707999999999</v>
      </c>
      <c r="S61" s="114">
        <v>0.2</v>
      </c>
      <c r="T61" s="113">
        <f t="shared" si="8"/>
        <v>3.2012415901368281E-5</v>
      </c>
      <c r="U61" s="113">
        <f t="shared" si="10"/>
        <v>1.6006207950684139E-4</v>
      </c>
      <c r="V61" s="113" t="s">
        <v>109</v>
      </c>
    </row>
    <row r="62" spans="1:22" s="113" customFormat="1" ht="12.95" customHeight="1" x14ac:dyDescent="0.2">
      <c r="A62" s="90" t="s">
        <v>215</v>
      </c>
      <c r="B62" s="95" t="s">
        <v>83</v>
      </c>
      <c r="C62" s="89">
        <v>28829.312999999998</v>
      </c>
      <c r="D62" s="89" t="s">
        <v>89</v>
      </c>
      <c r="E62" s="28">
        <f t="shared" si="1"/>
        <v>-16660.981163932993</v>
      </c>
      <c r="F62" s="113">
        <f t="shared" si="2"/>
        <v>-16661</v>
      </c>
      <c r="G62" s="113">
        <f t="shared" si="3"/>
        <v>1.7179999995278195E-2</v>
      </c>
      <c r="I62" s="113">
        <f>G62</f>
        <v>1.7179999995278195E-2</v>
      </c>
      <c r="O62" s="113">
        <f t="shared" ca="1" si="5"/>
        <v>3.349329572220925E-2</v>
      </c>
      <c r="P62" s="113">
        <f t="shared" si="6"/>
        <v>2.032547518442903E-2</v>
      </c>
      <c r="Q62" s="124">
        <f t="shared" si="7"/>
        <v>13810.812999999998</v>
      </c>
      <c r="S62" s="114">
        <v>0.1</v>
      </c>
      <c r="T62" s="113">
        <f t="shared" si="8"/>
        <v>9.8940141655634845E-7</v>
      </c>
      <c r="U62" s="113">
        <f t="shared" si="10"/>
        <v>9.8940141655634845E-6</v>
      </c>
    </row>
    <row r="63" spans="1:22" s="113" customFormat="1" ht="12.95" customHeight="1" x14ac:dyDescent="0.2">
      <c r="A63" s="113" t="s">
        <v>110</v>
      </c>
      <c r="B63" s="10" t="s">
        <v>83</v>
      </c>
      <c r="C63" s="123">
        <v>28829.313000000002</v>
      </c>
      <c r="D63" s="123" t="s">
        <v>95</v>
      </c>
      <c r="E63" s="113">
        <f t="shared" si="1"/>
        <v>-16660.981163932989</v>
      </c>
      <c r="F63" s="113">
        <f t="shared" si="2"/>
        <v>-16661</v>
      </c>
      <c r="G63" s="113">
        <f t="shared" si="3"/>
        <v>1.7179999998916173E-2</v>
      </c>
      <c r="H63" s="113">
        <f t="shared" ref="H63:H72" si="11">G63</f>
        <v>1.7179999998916173E-2</v>
      </c>
      <c r="O63" s="113">
        <f t="shared" ca="1" si="5"/>
        <v>3.349329572220925E-2</v>
      </c>
      <c r="P63" s="113">
        <f t="shared" si="6"/>
        <v>2.032547518442903E-2</v>
      </c>
      <c r="Q63" s="124">
        <f t="shared" si="7"/>
        <v>13810.813000000002</v>
      </c>
      <c r="S63" s="114">
        <v>0.2</v>
      </c>
      <c r="T63" s="113">
        <f t="shared" si="8"/>
        <v>1.9788028285354283E-6</v>
      </c>
      <c r="U63" s="113">
        <f t="shared" si="10"/>
        <v>9.8940141426771405E-6</v>
      </c>
      <c r="V63" s="113" t="s">
        <v>109</v>
      </c>
    </row>
    <row r="64" spans="1:22" s="113" customFormat="1" ht="12.95" customHeight="1" x14ac:dyDescent="0.2">
      <c r="A64" s="113" t="s">
        <v>111</v>
      </c>
      <c r="B64" s="10" t="s">
        <v>83</v>
      </c>
      <c r="C64" s="123">
        <v>28968.873</v>
      </c>
      <c r="D64" s="123" t="s">
        <v>95</v>
      </c>
      <c r="E64" s="113">
        <f t="shared" si="1"/>
        <v>-16507.968270327168</v>
      </c>
      <c r="F64" s="113">
        <f t="shared" si="2"/>
        <v>-16508</v>
      </c>
      <c r="G64" s="113">
        <f t="shared" si="3"/>
        <v>2.8939999996509869E-2</v>
      </c>
      <c r="H64" s="113">
        <f t="shared" si="11"/>
        <v>2.8939999996509869E-2</v>
      </c>
      <c r="O64" s="113">
        <f t="shared" ca="1" si="5"/>
        <v>3.3192467372943506E-2</v>
      </c>
      <c r="P64" s="113">
        <f t="shared" si="6"/>
        <v>2.0279122830629367E-2</v>
      </c>
      <c r="Q64" s="124">
        <f t="shared" si="7"/>
        <v>13950.373</v>
      </c>
      <c r="S64" s="114">
        <v>0.2</v>
      </c>
      <c r="T64" s="113">
        <f t="shared" si="8"/>
        <v>1.5002158656494053E-5</v>
      </c>
      <c r="U64" s="113">
        <f t="shared" si="10"/>
        <v>7.5010793282470259E-5</v>
      </c>
      <c r="V64" s="113" t="s">
        <v>108</v>
      </c>
    </row>
    <row r="65" spans="1:22" s="113" customFormat="1" ht="12.95" customHeight="1" x14ac:dyDescent="0.2">
      <c r="A65" s="113" t="s">
        <v>111</v>
      </c>
      <c r="B65" s="10" t="s">
        <v>83</v>
      </c>
      <c r="C65" s="123">
        <v>28979.826000000001</v>
      </c>
      <c r="D65" s="123" t="s">
        <v>95</v>
      </c>
      <c r="E65" s="113">
        <f t="shared" si="1"/>
        <v>-16495.959455310942</v>
      </c>
      <c r="F65" s="113">
        <f t="shared" si="2"/>
        <v>-16496</v>
      </c>
      <c r="G65" s="113">
        <f t="shared" si="3"/>
        <v>3.6979999997129198E-2</v>
      </c>
      <c r="H65" s="113">
        <f t="shared" si="11"/>
        <v>3.6979999997129198E-2</v>
      </c>
      <c r="O65" s="113">
        <f t="shared" ca="1" si="5"/>
        <v>3.3168872992608935E-2</v>
      </c>
      <c r="P65" s="113">
        <f t="shared" si="6"/>
        <v>2.02754034577384E-2</v>
      </c>
      <c r="Q65" s="124">
        <f t="shared" si="7"/>
        <v>13961.326000000001</v>
      </c>
      <c r="S65" s="114">
        <v>0.2</v>
      </c>
      <c r="T65" s="113">
        <f t="shared" si="8"/>
        <v>5.5808709108765411E-5</v>
      </c>
      <c r="U65" s="113">
        <f t="shared" si="10"/>
        <v>2.7904354554382705E-4</v>
      </c>
      <c r="V65" s="113" t="s">
        <v>108</v>
      </c>
    </row>
    <row r="66" spans="1:22" s="113" customFormat="1" ht="12.95" customHeight="1" x14ac:dyDescent="0.2">
      <c r="A66" s="113" t="s">
        <v>111</v>
      </c>
      <c r="B66" s="10" t="s">
        <v>83</v>
      </c>
      <c r="C66" s="123">
        <v>29020.866999999998</v>
      </c>
      <c r="D66" s="123" t="s">
        <v>95</v>
      </c>
      <c r="E66" s="113">
        <f t="shared" si="1"/>
        <v>-16450.962305938079</v>
      </c>
      <c r="F66" s="113">
        <f t="shared" si="2"/>
        <v>-16451</v>
      </c>
      <c r="G66" s="113">
        <f t="shared" si="3"/>
        <v>3.4379999997327104E-2</v>
      </c>
      <c r="H66" s="113">
        <f t="shared" si="11"/>
        <v>3.4379999997327104E-2</v>
      </c>
      <c r="O66" s="113">
        <f t="shared" ca="1" si="5"/>
        <v>3.3080394066354303E-2</v>
      </c>
      <c r="P66" s="113">
        <f t="shared" si="6"/>
        <v>2.0261347128324305E-2</v>
      </c>
      <c r="Q66" s="124">
        <f t="shared" si="7"/>
        <v>14002.366999999998</v>
      </c>
      <c r="S66" s="114">
        <v>0.2</v>
      </c>
      <c r="T66" s="113">
        <f t="shared" si="8"/>
        <v>3.9867271767080197E-5</v>
      </c>
      <c r="U66" s="113">
        <f t="shared" si="10"/>
        <v>1.9933635883540097E-4</v>
      </c>
      <c r="V66" s="113" t="s">
        <v>108</v>
      </c>
    </row>
    <row r="67" spans="1:22" s="113" customFormat="1" ht="12.95" customHeight="1" x14ac:dyDescent="0.2">
      <c r="A67" s="113" t="s">
        <v>111</v>
      </c>
      <c r="B67" s="10" t="s">
        <v>83</v>
      </c>
      <c r="C67" s="123">
        <v>29032.722000000002</v>
      </c>
      <c r="D67" s="123" t="s">
        <v>95</v>
      </c>
      <c r="E67" s="113">
        <f t="shared" si="1"/>
        <v>-16437.964542583984</v>
      </c>
      <c r="F67" s="113">
        <f t="shared" si="2"/>
        <v>-16438</v>
      </c>
      <c r="G67" s="113">
        <f t="shared" si="3"/>
        <v>3.2339999997930136E-2</v>
      </c>
      <c r="H67" s="113">
        <f t="shared" si="11"/>
        <v>3.2339999997930136E-2</v>
      </c>
      <c r="O67" s="113">
        <f t="shared" ca="1" si="5"/>
        <v>3.3054833487658523E-2</v>
      </c>
      <c r="P67" s="113">
        <f t="shared" si="6"/>
        <v>2.025725446336335E-2</v>
      </c>
      <c r="Q67" s="124">
        <f t="shared" si="7"/>
        <v>14014.222000000002</v>
      </c>
      <c r="S67" s="114">
        <v>0.2</v>
      </c>
      <c r="T67" s="113">
        <f t="shared" si="8"/>
        <v>2.9198547930618725E-5</v>
      </c>
      <c r="U67" s="113">
        <f t="shared" si="10"/>
        <v>1.4599273965309361E-4</v>
      </c>
      <c r="V67" s="113" t="s">
        <v>108</v>
      </c>
    </row>
    <row r="68" spans="1:22" s="113" customFormat="1" ht="12.95" customHeight="1" x14ac:dyDescent="0.2">
      <c r="A68" s="113" t="s">
        <v>111</v>
      </c>
      <c r="B68" s="10" t="s">
        <v>83</v>
      </c>
      <c r="C68" s="123">
        <v>29073.764999999999</v>
      </c>
      <c r="D68" s="123" t="s">
        <v>95</v>
      </c>
      <c r="E68" s="113">
        <f t="shared" si="1"/>
        <v>-16392.965200421018</v>
      </c>
      <c r="F68" s="113">
        <f t="shared" si="2"/>
        <v>-16393</v>
      </c>
      <c r="G68" s="113">
        <f t="shared" si="3"/>
        <v>3.1739999998535495E-2</v>
      </c>
      <c r="H68" s="113">
        <f t="shared" si="11"/>
        <v>3.1739999998535495E-2</v>
      </c>
      <c r="O68" s="113">
        <f t="shared" ca="1" si="5"/>
        <v>3.2966354561403892E-2</v>
      </c>
      <c r="P68" s="113">
        <f t="shared" si="6"/>
        <v>2.0242976958432354E-2</v>
      </c>
      <c r="Q68" s="124">
        <f t="shared" si="7"/>
        <v>14055.264999999999</v>
      </c>
      <c r="S68" s="114">
        <v>0.2</v>
      </c>
      <c r="T68" s="113">
        <f t="shared" si="8"/>
        <v>2.64363077569325E-5</v>
      </c>
      <c r="U68" s="113">
        <f t="shared" si="10"/>
        <v>1.3218153878466249E-4</v>
      </c>
      <c r="V68" s="113" t="s">
        <v>108</v>
      </c>
    </row>
    <row r="69" spans="1:22" s="113" customFormat="1" ht="12.95" customHeight="1" x14ac:dyDescent="0.2">
      <c r="A69" s="113" t="s">
        <v>111</v>
      </c>
      <c r="B69" s="10" t="s">
        <v>83</v>
      </c>
      <c r="C69" s="123">
        <v>29074.675999999999</v>
      </c>
      <c r="D69" s="123" t="s">
        <v>95</v>
      </c>
      <c r="E69" s="113">
        <f t="shared" si="1"/>
        <v>-16391.966384527677</v>
      </c>
      <c r="F69" s="113">
        <f t="shared" si="2"/>
        <v>-16392</v>
      </c>
      <c r="G69" s="113">
        <f t="shared" si="3"/>
        <v>3.065999999671476E-2</v>
      </c>
      <c r="H69" s="113">
        <f t="shared" si="11"/>
        <v>3.065999999671476E-2</v>
      </c>
      <c r="O69" s="113">
        <f t="shared" ca="1" si="5"/>
        <v>3.2964388363042676E-2</v>
      </c>
      <c r="P69" s="113">
        <f t="shared" si="6"/>
        <v>2.0242657731488721E-2</v>
      </c>
      <c r="Q69" s="124">
        <f t="shared" si="7"/>
        <v>14056.175999999999</v>
      </c>
      <c r="S69" s="114">
        <v>0.2</v>
      </c>
      <c r="T69" s="113">
        <f t="shared" si="8"/>
        <v>2.1704203974172955E-5</v>
      </c>
      <c r="U69" s="113">
        <f t="shared" si="10"/>
        <v>1.0852101987086477E-4</v>
      </c>
      <c r="V69" s="113" t="s">
        <v>108</v>
      </c>
    </row>
    <row r="70" spans="1:22" s="113" customFormat="1" ht="12.95" customHeight="1" x14ac:dyDescent="0.2">
      <c r="A70" s="113" t="s">
        <v>111</v>
      </c>
      <c r="B70" s="10" t="s">
        <v>83</v>
      </c>
      <c r="C70" s="123">
        <v>29083.796999999999</v>
      </c>
      <c r="D70" s="123" t="s">
        <v>95</v>
      </c>
      <c r="E70" s="113">
        <f t="shared" si="1"/>
        <v>-16381.966165248667</v>
      </c>
      <c r="F70" s="113">
        <f t="shared" si="2"/>
        <v>-16382</v>
      </c>
      <c r="G70" s="113">
        <f t="shared" si="3"/>
        <v>3.0859999995300313E-2</v>
      </c>
      <c r="H70" s="113">
        <f t="shared" si="11"/>
        <v>3.0859999995300313E-2</v>
      </c>
      <c r="O70" s="113">
        <f t="shared" ca="1" si="5"/>
        <v>3.2944726379430536E-2</v>
      </c>
      <c r="P70" s="113">
        <f t="shared" si="6"/>
        <v>2.0239460801265624E-2</v>
      </c>
      <c r="Q70" s="124">
        <f t="shared" si="7"/>
        <v>14065.296999999999</v>
      </c>
      <c r="S70" s="114">
        <v>0.2</v>
      </c>
      <c r="T70" s="113">
        <f t="shared" si="8"/>
        <v>2.2559170554405402E-5</v>
      </c>
      <c r="U70" s="113">
        <f t="shared" si="10"/>
        <v>1.12795852772027E-4</v>
      </c>
      <c r="V70" s="113" t="s">
        <v>108</v>
      </c>
    </row>
    <row r="71" spans="1:22" s="113" customFormat="1" ht="12.95" customHeight="1" x14ac:dyDescent="0.2">
      <c r="A71" s="113" t="s">
        <v>111</v>
      </c>
      <c r="B71" s="10" t="s">
        <v>83</v>
      </c>
      <c r="C71" s="123">
        <v>29084.720000000001</v>
      </c>
      <c r="D71" s="123" t="s">
        <v>95</v>
      </c>
      <c r="E71" s="113">
        <f t="shared" si="1"/>
        <v>-16380.954192614685</v>
      </c>
      <c r="F71" s="113">
        <f t="shared" si="2"/>
        <v>-16381</v>
      </c>
      <c r="G71" s="113">
        <f t="shared" si="3"/>
        <v>4.1779999999562278E-2</v>
      </c>
      <c r="H71" s="113">
        <f t="shared" si="11"/>
        <v>4.1779999999562278E-2</v>
      </c>
      <c r="O71" s="113">
        <f t="shared" ca="1" si="5"/>
        <v>3.2942760181069328E-2</v>
      </c>
      <c r="P71" s="113">
        <f t="shared" si="6"/>
        <v>2.023914064216464E-2</v>
      </c>
      <c r="Q71" s="124">
        <f t="shared" si="7"/>
        <v>14066.220000000001</v>
      </c>
      <c r="S71" s="114">
        <v>0.2</v>
      </c>
      <c r="T71" s="113">
        <f t="shared" si="8"/>
        <v>9.2801724371037079E-5</v>
      </c>
      <c r="U71" s="113">
        <f t="shared" si="10"/>
        <v>4.6400862185518537E-4</v>
      </c>
      <c r="V71" s="113" t="s">
        <v>108</v>
      </c>
    </row>
    <row r="72" spans="1:22" s="113" customFormat="1" ht="12.95" customHeight="1" x14ac:dyDescent="0.2">
      <c r="A72" s="113" t="s">
        <v>111</v>
      </c>
      <c r="B72" s="10" t="s">
        <v>83</v>
      </c>
      <c r="C72" s="123">
        <v>29085.623</v>
      </c>
      <c r="D72" s="123" t="s">
        <v>95</v>
      </c>
      <c r="E72" s="113">
        <f t="shared" si="1"/>
        <v>-16379.964147881768</v>
      </c>
      <c r="F72" s="113">
        <f t="shared" si="2"/>
        <v>-16380</v>
      </c>
      <c r="G72" s="113">
        <f t="shared" si="3"/>
        <v>3.2699999996111728E-2</v>
      </c>
      <c r="H72" s="113">
        <f t="shared" si="11"/>
        <v>3.2699999996111728E-2</v>
      </c>
      <c r="O72" s="113">
        <f t="shared" ca="1" si="5"/>
        <v>3.2940793982708112E-2</v>
      </c>
      <c r="P72" s="113">
        <f t="shared" si="6"/>
        <v>2.0238820398322074E-2</v>
      </c>
      <c r="Q72" s="124">
        <f t="shared" si="7"/>
        <v>14067.123</v>
      </c>
      <c r="S72" s="114">
        <v>0.2</v>
      </c>
      <c r="T72" s="113">
        <f t="shared" si="8"/>
        <v>3.1056199393673829E-5</v>
      </c>
      <c r="U72" s="113">
        <f t="shared" si="10"/>
        <v>1.5528099696836912E-4</v>
      </c>
      <c r="V72" s="113" t="s">
        <v>108</v>
      </c>
    </row>
    <row r="73" spans="1:22" s="113" customFormat="1" ht="12.95" customHeight="1" x14ac:dyDescent="0.2">
      <c r="A73" s="90" t="s">
        <v>291</v>
      </c>
      <c r="B73" s="95" t="s">
        <v>83</v>
      </c>
      <c r="C73" s="89">
        <v>29952.094000000001</v>
      </c>
      <c r="D73" s="89" t="s">
        <v>89</v>
      </c>
      <c r="E73" s="28">
        <f t="shared" si="1"/>
        <v>-15429.969629857032</v>
      </c>
      <c r="F73" s="113">
        <f t="shared" si="2"/>
        <v>-15430</v>
      </c>
      <c r="G73" s="113">
        <f t="shared" si="3"/>
        <v>2.7699999995093094E-2</v>
      </c>
      <c r="I73" s="113">
        <f>G73</f>
        <v>2.7699999995093094E-2</v>
      </c>
      <c r="O73" s="113">
        <f t="shared" ca="1" si="5"/>
        <v>3.1072905539554795E-2</v>
      </c>
      <c r="P73" s="113">
        <f t="shared" si="6"/>
        <v>1.9896308858855828E-2</v>
      </c>
      <c r="Q73" s="124">
        <f t="shared" si="7"/>
        <v>14933.594000000001</v>
      </c>
      <c r="S73" s="114">
        <v>0.1</v>
      </c>
      <c r="T73" s="113">
        <f t="shared" si="8"/>
        <v>6.0897595349788081E-6</v>
      </c>
      <c r="U73" s="113">
        <f t="shared" si="10"/>
        <v>6.0897595349788074E-5</v>
      </c>
    </row>
    <row r="74" spans="1:22" s="113" customFormat="1" ht="12.95" customHeight="1" x14ac:dyDescent="0.2">
      <c r="A74" s="113" t="s">
        <v>96</v>
      </c>
      <c r="B74" s="10"/>
      <c r="C74" s="123">
        <v>31266.41</v>
      </c>
      <c r="D74" s="123"/>
      <c r="E74" s="113">
        <f t="shared" si="1"/>
        <v>-13988.96006929217</v>
      </c>
      <c r="F74" s="113">
        <f t="shared" si="2"/>
        <v>-13989</v>
      </c>
      <c r="G74" s="113">
        <f t="shared" si="3"/>
        <v>3.6419999996724073E-2</v>
      </c>
      <c r="H74" s="113">
        <f>G74</f>
        <v>3.6419999996724073E-2</v>
      </c>
      <c r="O74" s="113">
        <f t="shared" ca="1" si="5"/>
        <v>2.8239613701045399E-2</v>
      </c>
      <c r="P74" s="113">
        <f t="shared" si="6"/>
        <v>1.9230787305447958E-2</v>
      </c>
      <c r="Q74" s="124">
        <f t="shared" si="7"/>
        <v>16247.91</v>
      </c>
      <c r="S74" s="114">
        <v>0.2</v>
      </c>
      <c r="T74" s="113">
        <f t="shared" si="8"/>
        <v>5.9093806589185577E-5</v>
      </c>
      <c r="U74" s="113">
        <f t="shared" si="10"/>
        <v>2.9546903294592786E-4</v>
      </c>
      <c r="V74" s="113" t="s">
        <v>99</v>
      </c>
    </row>
    <row r="75" spans="1:22" s="113" customFormat="1" ht="12.95" customHeight="1" x14ac:dyDescent="0.2">
      <c r="A75" s="113" t="s">
        <v>96</v>
      </c>
      <c r="B75" s="10"/>
      <c r="C75" s="123">
        <v>31288.296999999999</v>
      </c>
      <c r="D75" s="123"/>
      <c r="E75" s="113">
        <f t="shared" si="1"/>
        <v>-13964.963270765727</v>
      </c>
      <c r="F75" s="113">
        <f t="shared" si="2"/>
        <v>-13965</v>
      </c>
      <c r="G75" s="113">
        <f t="shared" si="3"/>
        <v>3.3499999997729901E-2</v>
      </c>
      <c r="H75" s="113">
        <f>G75</f>
        <v>3.3499999997729901E-2</v>
      </c>
      <c r="O75" s="113">
        <f t="shared" ca="1" si="5"/>
        <v>2.8192424940376264E-2</v>
      </c>
      <c r="P75" s="113">
        <f t="shared" si="6"/>
        <v>1.92182132200782E-2</v>
      </c>
      <c r="Q75" s="124">
        <f t="shared" si="7"/>
        <v>16269.796999999999</v>
      </c>
      <c r="S75" s="114">
        <v>0.2</v>
      </c>
      <c r="T75" s="113">
        <f t="shared" si="8"/>
        <v>4.0793886712461392E-5</v>
      </c>
      <c r="U75" s="113">
        <f t="shared" si="10"/>
        <v>2.0396943356230696E-4</v>
      </c>
      <c r="V75" s="113" t="s">
        <v>100</v>
      </c>
    </row>
    <row r="76" spans="1:22" s="113" customFormat="1" ht="12.95" customHeight="1" x14ac:dyDescent="0.2">
      <c r="A76" s="99" t="s">
        <v>867</v>
      </c>
      <c r="B76" s="100" t="s">
        <v>83</v>
      </c>
      <c r="C76" s="101">
        <v>33570.315999999999</v>
      </c>
      <c r="D76" s="101" t="s">
        <v>131</v>
      </c>
      <c r="E76" s="28">
        <f t="shared" si="1"/>
        <v>-11462.9689281642</v>
      </c>
      <c r="F76" s="113">
        <f t="shared" si="2"/>
        <v>-11463</v>
      </c>
      <c r="G76" s="113">
        <f t="shared" si="3"/>
        <v>2.8339999997115228E-2</v>
      </c>
      <c r="H76" s="113">
        <f>G76</f>
        <v>2.8339999997115228E-2</v>
      </c>
      <c r="O76" s="113">
        <f t="shared" ca="1" si="5"/>
        <v>2.3272996640618798E-2</v>
      </c>
      <c r="P76" s="113">
        <f t="shared" si="6"/>
        <v>1.7639579232552497E-2</v>
      </c>
      <c r="Q76" s="124">
        <f t="shared" si="7"/>
        <v>18551.815999999999</v>
      </c>
      <c r="S76" s="114">
        <v>0.2</v>
      </c>
      <c r="T76" s="113">
        <f t="shared" si="8"/>
        <v>2.2899800907737055E-5</v>
      </c>
      <c r="U76" s="113">
        <f t="shared" si="10"/>
        <v>1.1449900453868527E-4</v>
      </c>
    </row>
    <row r="77" spans="1:22" s="113" customFormat="1" ht="12.95" customHeight="1" x14ac:dyDescent="0.2">
      <c r="A77" s="113" t="s">
        <v>98</v>
      </c>
      <c r="B77" s="10"/>
      <c r="C77" s="123">
        <v>33796.505530000002</v>
      </c>
      <c r="D77" s="123"/>
      <c r="E77" s="113">
        <f t="shared" si="1"/>
        <v>-11214.975846416983</v>
      </c>
      <c r="F77" s="113">
        <f t="shared" si="2"/>
        <v>-11215</v>
      </c>
      <c r="G77" s="113">
        <f t="shared" si="3"/>
        <v>2.2030000000086147E-2</v>
      </c>
      <c r="J77" s="113">
        <f>G77</f>
        <v>2.2030000000086147E-2</v>
      </c>
      <c r="O77" s="113">
        <f t="shared" ca="1" si="5"/>
        <v>2.2785379447037721E-2</v>
      </c>
      <c r="P77" s="113">
        <f t="shared" si="6"/>
        <v>1.7454207043360336E-2</v>
      </c>
      <c r="Q77" s="124">
        <f t="shared" si="7"/>
        <v>18778.005530000002</v>
      </c>
      <c r="S77" s="114">
        <v>1</v>
      </c>
      <c r="T77" s="113">
        <f t="shared" si="8"/>
        <v>2.0937881182821548E-5</v>
      </c>
      <c r="U77" s="113">
        <f t="shared" si="10"/>
        <v>2.0937881182821548E-5</v>
      </c>
      <c r="V77" s="113" t="s">
        <v>106</v>
      </c>
    </row>
    <row r="78" spans="1:22" s="113" customFormat="1" ht="12.95" customHeight="1" x14ac:dyDescent="0.2">
      <c r="A78" s="113" t="s">
        <v>98</v>
      </c>
      <c r="B78" s="10"/>
      <c r="C78" s="123">
        <v>33806.538699999997</v>
      </c>
      <c r="D78" s="123"/>
      <c r="E78" s="113">
        <f t="shared" si="1"/>
        <v>-11203.975528462423</v>
      </c>
      <c r="F78" s="113">
        <f t="shared" si="2"/>
        <v>-11204</v>
      </c>
      <c r="G78" s="113">
        <f t="shared" si="3"/>
        <v>2.231999999639811E-2</v>
      </c>
      <c r="J78" s="113">
        <f>G78</f>
        <v>2.231999999639811E-2</v>
      </c>
      <c r="O78" s="113">
        <f t="shared" ca="1" si="5"/>
        <v>2.2763751265064365E-2</v>
      </c>
      <c r="P78" s="113">
        <f t="shared" si="6"/>
        <v>1.7445864175430512E-2</v>
      </c>
      <c r="Q78" s="124">
        <f t="shared" si="7"/>
        <v>18788.038699999997</v>
      </c>
      <c r="S78" s="114">
        <v>1</v>
      </c>
      <c r="T78" s="113">
        <f t="shared" si="8"/>
        <v>2.3757200001239477E-5</v>
      </c>
      <c r="U78" s="113">
        <f t="shared" si="10"/>
        <v>2.3757200001239477E-5</v>
      </c>
      <c r="V78" s="113" t="s">
        <v>106</v>
      </c>
    </row>
    <row r="79" spans="1:22" s="113" customFormat="1" ht="12.95" customHeight="1" x14ac:dyDescent="0.2">
      <c r="A79" s="113" t="s">
        <v>97</v>
      </c>
      <c r="B79" s="10"/>
      <c r="C79" s="123">
        <v>34525.255510000003</v>
      </c>
      <c r="D79" s="123"/>
      <c r="E79" s="113">
        <f t="shared" si="1"/>
        <v>-10415.977973423385</v>
      </c>
      <c r="F79" s="113">
        <f t="shared" si="2"/>
        <v>-10416</v>
      </c>
      <c r="G79" s="113">
        <f t="shared" si="3"/>
        <v>2.0089999998162966E-2</v>
      </c>
      <c r="J79" s="113">
        <f>G79</f>
        <v>2.0089999998162966E-2</v>
      </c>
      <c r="O79" s="113">
        <f t="shared" ca="1" si="5"/>
        <v>2.1214386956427723E-2</v>
      </c>
      <c r="P79" s="113">
        <f t="shared" si="6"/>
        <v>1.6821534297638191E-2</v>
      </c>
      <c r="Q79" s="124">
        <f t="shared" si="7"/>
        <v>19506.755510000003</v>
      </c>
      <c r="S79" s="114">
        <v>1</v>
      </c>
      <c r="T79" s="113">
        <f t="shared" si="8"/>
        <v>1.0682868035506909E-5</v>
      </c>
      <c r="U79" s="113">
        <f t="shared" si="10"/>
        <v>1.0682868035506909E-5</v>
      </c>
      <c r="V79" s="113" t="s">
        <v>107</v>
      </c>
    </row>
    <row r="80" spans="1:22" s="113" customFormat="1" ht="12.95" customHeight="1" x14ac:dyDescent="0.2">
      <c r="A80" s="90" t="s">
        <v>321</v>
      </c>
      <c r="B80" s="95" t="s">
        <v>83</v>
      </c>
      <c r="C80" s="89">
        <v>35900.646000000001</v>
      </c>
      <c r="D80" s="89" t="s">
        <v>89</v>
      </c>
      <c r="E80" s="28">
        <f t="shared" si="1"/>
        <v>-8908.0066441540239</v>
      </c>
      <c r="F80" s="113">
        <f t="shared" si="2"/>
        <v>-8908</v>
      </c>
      <c r="G80" s="113">
        <f t="shared" si="3"/>
        <v>-6.0599999997066334E-3</v>
      </c>
      <c r="I80" s="113">
        <f t="shared" ref="I80:I86" si="12">G80</f>
        <v>-6.0599999997066334E-3</v>
      </c>
      <c r="O80" s="113">
        <f t="shared" ca="1" si="5"/>
        <v>1.8249359827716985E-2</v>
      </c>
      <c r="P80" s="113">
        <f t="shared" si="6"/>
        <v>1.5480047461546284E-2</v>
      </c>
      <c r="Q80" s="124">
        <f t="shared" si="7"/>
        <v>20882.146000000001</v>
      </c>
      <c r="S80" s="114">
        <v>0.1</v>
      </c>
      <c r="T80" s="113">
        <f t="shared" si="8"/>
        <v>4.6397364463302823E-5</v>
      </c>
      <c r="U80" s="113">
        <f t="shared" si="10"/>
        <v>4.6397364463302823E-4</v>
      </c>
    </row>
    <row r="81" spans="1:22" s="113" customFormat="1" ht="12.95" customHeight="1" x14ac:dyDescent="0.2">
      <c r="A81" s="90" t="s">
        <v>321</v>
      </c>
      <c r="B81" s="95" t="s">
        <v>83</v>
      </c>
      <c r="C81" s="89">
        <v>35901.608</v>
      </c>
      <c r="D81" s="89" t="s">
        <v>89</v>
      </c>
      <c r="E81" s="28">
        <f t="shared" si="1"/>
        <v>-8906.9519121129761</v>
      </c>
      <c r="F81" s="113">
        <f t="shared" si="2"/>
        <v>-8907</v>
      </c>
      <c r="G81" s="113">
        <f t="shared" si="3"/>
        <v>4.3859999997948762E-2</v>
      </c>
      <c r="I81" s="113">
        <f t="shared" si="12"/>
        <v>4.3859999997948762E-2</v>
      </c>
      <c r="O81" s="113">
        <f t="shared" ca="1" si="5"/>
        <v>1.824739362935577E-2</v>
      </c>
      <c r="P81" s="113">
        <f t="shared" si="6"/>
        <v>1.5479093943896134E-2</v>
      </c>
      <c r="Q81" s="124">
        <f t="shared" si="7"/>
        <v>20883.108</v>
      </c>
      <c r="S81" s="114">
        <v>0.1</v>
      </c>
      <c r="T81" s="113">
        <f t="shared" si="8"/>
        <v>8.0547582844896112E-5</v>
      </c>
      <c r="U81" s="113">
        <f t="shared" si="10"/>
        <v>8.0547582844896107E-4</v>
      </c>
    </row>
    <row r="82" spans="1:22" s="113" customFormat="1" ht="12.95" customHeight="1" x14ac:dyDescent="0.2">
      <c r="A82" s="90" t="s">
        <v>321</v>
      </c>
      <c r="B82" s="95" t="s">
        <v>83</v>
      </c>
      <c r="C82" s="89">
        <v>36232.661</v>
      </c>
      <c r="D82" s="89" t="s">
        <v>89</v>
      </c>
      <c r="E82" s="28">
        <f t="shared" si="1"/>
        <v>-8543.9870406104765</v>
      </c>
      <c r="F82" s="113">
        <f t="shared" si="2"/>
        <v>-8544</v>
      </c>
      <c r="G82" s="113">
        <f t="shared" si="3"/>
        <v>1.1819999999715947E-2</v>
      </c>
      <c r="I82" s="113">
        <f t="shared" si="12"/>
        <v>1.1819999999715947E-2</v>
      </c>
      <c r="O82" s="113">
        <f t="shared" ca="1" si="5"/>
        <v>1.7533663624235085E-2</v>
      </c>
      <c r="P82" s="113">
        <f t="shared" si="6"/>
        <v>1.5127368499841991E-2</v>
      </c>
      <c r="Q82" s="124">
        <f t="shared" si="7"/>
        <v>21214.161</v>
      </c>
      <c r="S82" s="114">
        <v>0.1</v>
      </c>
      <c r="T82" s="113">
        <f t="shared" si="8"/>
        <v>1.0938686395626002E-6</v>
      </c>
      <c r="U82" s="113">
        <f t="shared" si="10"/>
        <v>1.0938686395626002E-5</v>
      </c>
    </row>
    <row r="83" spans="1:22" s="113" customFormat="1" ht="12.95" customHeight="1" x14ac:dyDescent="0.2">
      <c r="A83" s="90" t="s">
        <v>321</v>
      </c>
      <c r="B83" s="95" t="s">
        <v>83</v>
      </c>
      <c r="C83" s="89">
        <v>36700.550999999999</v>
      </c>
      <c r="D83" s="89" t="s">
        <v>89</v>
      </c>
      <c r="E83" s="28">
        <f t="shared" si="1"/>
        <v>-8030.9947592316503</v>
      </c>
      <c r="F83" s="113">
        <f t="shared" si="2"/>
        <v>-8031</v>
      </c>
      <c r="G83" s="113">
        <f t="shared" si="3"/>
        <v>4.7799999956623651E-3</v>
      </c>
      <c r="I83" s="113">
        <f t="shared" si="12"/>
        <v>4.7799999956623651E-3</v>
      </c>
      <c r="O83" s="113">
        <f t="shared" ca="1" si="5"/>
        <v>1.6525003864932296E-2</v>
      </c>
      <c r="P83" s="113">
        <f t="shared" si="6"/>
        <v>1.4611261039220891E-2</v>
      </c>
      <c r="Q83" s="124">
        <f t="shared" si="7"/>
        <v>21682.050999999999</v>
      </c>
      <c r="S83" s="114">
        <v>0.1</v>
      </c>
      <c r="T83" s="113">
        <f t="shared" si="8"/>
        <v>9.6653693706591486E-6</v>
      </c>
      <c r="U83" s="113">
        <f t="shared" si="10"/>
        <v>9.6653693706591476E-5</v>
      </c>
    </row>
    <row r="84" spans="1:22" s="113" customFormat="1" ht="12.95" customHeight="1" x14ac:dyDescent="0.2">
      <c r="A84" s="90" t="s">
        <v>321</v>
      </c>
      <c r="B84" s="95" t="s">
        <v>83</v>
      </c>
      <c r="C84" s="89">
        <v>36806.362999999998</v>
      </c>
      <c r="D84" s="89" t="s">
        <v>89</v>
      </c>
      <c r="E84" s="28">
        <f t="shared" si="1"/>
        <v>-7914.9830058766838</v>
      </c>
      <c r="F84" s="113">
        <f t="shared" si="2"/>
        <v>-7915</v>
      </c>
      <c r="G84" s="113">
        <f t="shared" si="3"/>
        <v>1.5499999994062819E-2</v>
      </c>
      <c r="I84" s="113">
        <f t="shared" si="12"/>
        <v>1.5499999994062819E-2</v>
      </c>
      <c r="O84" s="113">
        <f t="shared" ca="1" si="5"/>
        <v>1.6296924855031467E-2</v>
      </c>
      <c r="P84" s="113">
        <f t="shared" si="6"/>
        <v>1.4491466835334846E-2</v>
      </c>
      <c r="Q84" s="124">
        <f t="shared" si="7"/>
        <v>21787.862999999998</v>
      </c>
      <c r="S84" s="114">
        <v>0.1</v>
      </c>
      <c r="T84" s="113">
        <f t="shared" si="8"/>
        <v>1.0171391322538217E-7</v>
      </c>
      <c r="U84" s="113">
        <f t="shared" si="10"/>
        <v>1.0171391322538217E-6</v>
      </c>
    </row>
    <row r="85" spans="1:22" s="113" customFormat="1" ht="12.95" customHeight="1" x14ac:dyDescent="0.2">
      <c r="A85" s="90" t="s">
        <v>321</v>
      </c>
      <c r="B85" s="95" t="s">
        <v>83</v>
      </c>
      <c r="C85" s="89">
        <v>36817.347000000002</v>
      </c>
      <c r="D85" s="89" t="s">
        <v>89</v>
      </c>
      <c r="E85" s="28">
        <f t="shared" ref="E85:E148" si="13">+(C85-C$7)/C$8</f>
        <v>-7902.9402026138077</v>
      </c>
      <c r="F85" s="113">
        <f t="shared" ref="F85:F148" si="14">ROUND(2*E85,0)/2</f>
        <v>-7903</v>
      </c>
      <c r="G85" s="113">
        <f t="shared" ref="G85:G148" si="15">+C85-(C$7+F85*C$8)</f>
        <v>5.4539999997359701E-2</v>
      </c>
      <c r="I85" s="113">
        <f t="shared" si="12"/>
        <v>5.4539999997359701E-2</v>
      </c>
      <c r="O85" s="113">
        <f t="shared" ref="O85:O148" ca="1" si="16">+C$11+C$12*$F85</f>
        <v>1.6273330474696902E-2</v>
      </c>
      <c r="P85" s="113">
        <f t="shared" ref="P85:P148" si="17">+D$11+D$12*F85+D$13*F85^2</f>
        <v>1.4479009249953156E-2</v>
      </c>
      <c r="Q85" s="124">
        <f t="shared" ref="Q85:Q148" si="18">+C85-15018.5</f>
        <v>21798.847000000002</v>
      </c>
      <c r="S85" s="114">
        <v>0.1</v>
      </c>
      <c r="T85" s="113">
        <f t="shared" ref="T85:T148" si="19">S85*(G85-P85)^2</f>
        <v>1.604882979663793E-4</v>
      </c>
      <c r="U85" s="113">
        <f t="shared" si="10"/>
        <v>1.6048829796637928E-3</v>
      </c>
    </row>
    <row r="86" spans="1:22" s="113" customFormat="1" ht="12.95" customHeight="1" x14ac:dyDescent="0.2">
      <c r="A86" s="90" t="s">
        <v>321</v>
      </c>
      <c r="B86" s="95" t="s">
        <v>83</v>
      </c>
      <c r="C86" s="89">
        <v>37000.671000000002</v>
      </c>
      <c r="D86" s="89" t="s">
        <v>89</v>
      </c>
      <c r="E86" s="28">
        <f t="shared" si="13"/>
        <v>-7701.9446759056236</v>
      </c>
      <c r="F86" s="113">
        <f t="shared" si="14"/>
        <v>-7702</v>
      </c>
      <c r="G86" s="113">
        <f t="shared" si="15"/>
        <v>5.0459999998565763E-2</v>
      </c>
      <c r="I86" s="113">
        <f t="shared" si="12"/>
        <v>5.0459999998565763E-2</v>
      </c>
      <c r="O86" s="113">
        <f t="shared" ca="1" si="16"/>
        <v>1.5878124604092884E-2</v>
      </c>
      <c r="P86" s="113">
        <f t="shared" si="17"/>
        <v>1.4268530674234156E-2</v>
      </c>
      <c r="Q86" s="124">
        <f t="shared" si="18"/>
        <v>21982.171000000002</v>
      </c>
      <c r="S86" s="114">
        <v>0.1</v>
      </c>
      <c r="T86" s="113">
        <f t="shared" si="19"/>
        <v>1.3098224518540358E-4</v>
      </c>
      <c r="U86" s="113">
        <f t="shared" si="10"/>
        <v>1.3098224518540357E-3</v>
      </c>
    </row>
    <row r="87" spans="1:22" s="113" customFormat="1" ht="12.95" customHeight="1" x14ac:dyDescent="0.2">
      <c r="A87" s="113" t="s">
        <v>98</v>
      </c>
      <c r="B87" s="10"/>
      <c r="C87" s="123">
        <v>37352.701659999999</v>
      </c>
      <c r="D87" s="123"/>
      <c r="E87" s="113">
        <f t="shared" si="13"/>
        <v>-7315.9800017542366</v>
      </c>
      <c r="F87" s="113">
        <f t="shared" si="14"/>
        <v>-7316</v>
      </c>
      <c r="G87" s="113">
        <f t="shared" si="15"/>
        <v>1.8239999997604173E-2</v>
      </c>
      <c r="J87" s="113">
        <f>G87</f>
        <v>1.8239999997604173E-2</v>
      </c>
      <c r="O87" s="113">
        <f t="shared" ca="1" si="16"/>
        <v>1.5119172036664274E-2</v>
      </c>
      <c r="P87" s="113">
        <f t="shared" si="17"/>
        <v>1.38547275782459E-2</v>
      </c>
      <c r="Q87" s="124">
        <f t="shared" si="18"/>
        <v>22334.201659999999</v>
      </c>
      <c r="S87" s="114">
        <v>1</v>
      </c>
      <c r="T87" s="113">
        <f t="shared" si="19"/>
        <v>1.9230614191984361E-5</v>
      </c>
      <c r="U87" s="113">
        <f t="shared" si="10"/>
        <v>1.9230614191984361E-5</v>
      </c>
      <c r="V87" s="113" t="s">
        <v>106</v>
      </c>
    </row>
    <row r="88" spans="1:22" s="113" customFormat="1" ht="12.95" customHeight="1" x14ac:dyDescent="0.2">
      <c r="A88" s="113" t="s">
        <v>98</v>
      </c>
      <c r="B88" s="10"/>
      <c r="C88" s="123">
        <v>37374.596080000003</v>
      </c>
      <c r="D88" s="123"/>
      <c r="E88" s="113">
        <f t="shared" si="13"/>
        <v>-7291.9750679764938</v>
      </c>
      <c r="F88" s="113">
        <f t="shared" si="14"/>
        <v>-7292</v>
      </c>
      <c r="G88" s="113">
        <f t="shared" si="15"/>
        <v>2.2740000000339933E-2</v>
      </c>
      <c r="J88" s="113">
        <f>G88</f>
        <v>2.2740000000339933E-2</v>
      </c>
      <c r="O88" s="113">
        <f t="shared" ca="1" si="16"/>
        <v>1.5071983275995137E-2</v>
      </c>
      <c r="P88" s="113">
        <f t="shared" si="17"/>
        <v>1.3828581959779301E-2</v>
      </c>
      <c r="Q88" s="124">
        <f t="shared" si="18"/>
        <v>22356.096080000003</v>
      </c>
      <c r="S88" s="114">
        <v>1</v>
      </c>
      <c r="T88" s="113">
        <f t="shared" si="19"/>
        <v>7.9413371493629499E-5</v>
      </c>
      <c r="U88" s="113">
        <f t="shared" si="10"/>
        <v>7.9413371493629499E-5</v>
      </c>
      <c r="V88" s="113" t="s">
        <v>106</v>
      </c>
    </row>
    <row r="89" spans="1:22" s="113" customFormat="1" ht="12.95" customHeight="1" x14ac:dyDescent="0.2">
      <c r="A89" s="90" t="s">
        <v>321</v>
      </c>
      <c r="B89" s="95" t="s">
        <v>83</v>
      </c>
      <c r="C89" s="89">
        <v>37543.351000000002</v>
      </c>
      <c r="D89" s="89" t="s">
        <v>89</v>
      </c>
      <c r="E89" s="28">
        <f t="shared" si="13"/>
        <v>-7106.9530085080269</v>
      </c>
      <c r="F89" s="113">
        <f t="shared" si="14"/>
        <v>-7107</v>
      </c>
      <c r="G89" s="113">
        <f t="shared" si="15"/>
        <v>4.2860000001383014E-2</v>
      </c>
      <c r="I89" s="113">
        <f>G89</f>
        <v>4.2860000001383014E-2</v>
      </c>
      <c r="O89" s="113">
        <f t="shared" ca="1" si="16"/>
        <v>1.4708236579170544E-2</v>
      </c>
      <c r="P89" s="113">
        <f t="shared" si="17"/>
        <v>1.3625404550888334E-2</v>
      </c>
      <c r="Q89" s="124">
        <f t="shared" si="18"/>
        <v>22524.851000000002</v>
      </c>
      <c r="S89" s="114">
        <v>0.1</v>
      </c>
      <c r="T89" s="113">
        <f t="shared" si="19"/>
        <v>8.5466157115408423E-5</v>
      </c>
      <c r="U89" s="113">
        <f t="shared" si="10"/>
        <v>8.5466157115408415E-4</v>
      </c>
    </row>
    <row r="90" spans="1:22" s="113" customFormat="1" ht="12.95" customHeight="1" x14ac:dyDescent="0.2">
      <c r="A90" s="113" t="s">
        <v>104</v>
      </c>
      <c r="B90" s="10"/>
      <c r="C90" s="123">
        <v>37821.515500000001</v>
      </c>
      <c r="D90" s="123"/>
      <c r="E90" s="113">
        <f t="shared" si="13"/>
        <v>-6801.9748267695841</v>
      </c>
      <c r="F90" s="113">
        <f t="shared" si="14"/>
        <v>-6802</v>
      </c>
      <c r="G90" s="113">
        <f t="shared" si="15"/>
        <v>2.2959999994782265E-2</v>
      </c>
      <c r="J90" s="113">
        <f>G90</f>
        <v>2.2959999994782265E-2</v>
      </c>
      <c r="O90" s="113">
        <f t="shared" ca="1" si="16"/>
        <v>1.4108546079000269E-2</v>
      </c>
      <c r="P90" s="113">
        <f t="shared" si="17"/>
        <v>1.3284104075916323E-2</v>
      </c>
      <c r="Q90" s="124">
        <f t="shared" si="18"/>
        <v>22803.015500000001</v>
      </c>
      <c r="S90" s="114">
        <v>1</v>
      </c>
      <c r="T90" s="113">
        <f t="shared" si="19"/>
        <v>9.3622961832726589E-5</v>
      </c>
      <c r="U90" s="113">
        <f t="shared" si="10"/>
        <v>9.3622961832726589E-5</v>
      </c>
      <c r="V90" s="113" t="s">
        <v>105</v>
      </c>
    </row>
    <row r="91" spans="1:22" s="113" customFormat="1" ht="12.95" customHeight="1" x14ac:dyDescent="0.2">
      <c r="A91" s="28" t="s">
        <v>13</v>
      </c>
      <c r="B91" s="114"/>
      <c r="C91" s="123">
        <v>39995.908000000003</v>
      </c>
      <c r="D91" s="123" t="s">
        <v>15</v>
      </c>
      <c r="E91" s="113">
        <f t="shared" si="13"/>
        <v>-4417.9816463468114</v>
      </c>
      <c r="F91" s="113">
        <f t="shared" si="14"/>
        <v>-4418</v>
      </c>
      <c r="G91" s="113">
        <f t="shared" si="15"/>
        <v>1.6739999999117572E-2</v>
      </c>
      <c r="H91" s="113">
        <f>G91</f>
        <v>1.6739999999117572E-2</v>
      </c>
      <c r="O91" s="113">
        <f t="shared" ca="1" si="16"/>
        <v>9.4211291858660572E-3</v>
      </c>
      <c r="P91" s="113">
        <f t="shared" si="17"/>
        <v>1.0344744120378252E-2</v>
      </c>
      <c r="Q91" s="124">
        <f t="shared" si="18"/>
        <v>24977.408000000003</v>
      </c>
      <c r="S91" s="114">
        <v>0.2</v>
      </c>
      <c r="T91" s="113">
        <f t="shared" si="19"/>
        <v>8.1798595509099669E-6</v>
      </c>
      <c r="U91" s="113">
        <f t="shared" si="10"/>
        <v>4.0899297754549833E-5</v>
      </c>
    </row>
    <row r="92" spans="1:22" s="113" customFormat="1" ht="12.95" customHeight="1" x14ac:dyDescent="0.2">
      <c r="A92" s="113" t="s">
        <v>112</v>
      </c>
      <c r="B92" s="10"/>
      <c r="C92" s="123">
        <v>39995.909480000002</v>
      </c>
      <c r="D92" s="123"/>
      <c r="E92" s="113">
        <f t="shared" si="13"/>
        <v>-4417.9800236821347</v>
      </c>
      <c r="F92" s="113">
        <f t="shared" si="14"/>
        <v>-4418</v>
      </c>
      <c r="G92" s="113">
        <f t="shared" si="15"/>
        <v>1.8219999998109415E-2</v>
      </c>
      <c r="J92" s="113">
        <f>G92</f>
        <v>1.8219999998109415E-2</v>
      </c>
      <c r="O92" s="113">
        <f t="shared" ca="1" si="16"/>
        <v>9.4211291858660572E-3</v>
      </c>
      <c r="P92" s="113">
        <f t="shared" si="17"/>
        <v>1.0344744120378252E-2</v>
      </c>
      <c r="Q92" s="124">
        <f t="shared" si="18"/>
        <v>24977.409480000002</v>
      </c>
      <c r="S92" s="114">
        <v>1</v>
      </c>
      <c r="T92" s="113">
        <f t="shared" si="19"/>
        <v>6.2019655139739229E-5</v>
      </c>
      <c r="U92" s="113">
        <f t="shared" si="10"/>
        <v>6.2019655139739229E-5</v>
      </c>
      <c r="V92" s="113" t="s">
        <v>113</v>
      </c>
    </row>
    <row r="93" spans="1:22" s="113" customFormat="1" ht="12.95" customHeight="1" x14ac:dyDescent="0.2">
      <c r="A93" s="113" t="s">
        <v>112</v>
      </c>
      <c r="B93" s="10"/>
      <c r="C93" s="123">
        <v>39996.8246</v>
      </c>
      <c r="D93" s="123"/>
      <c r="E93" s="113">
        <f t="shared" si="13"/>
        <v>-4416.9766906411751</v>
      </c>
      <c r="F93" s="113">
        <f t="shared" si="14"/>
        <v>-4417</v>
      </c>
      <c r="G93" s="113">
        <f t="shared" si="15"/>
        <v>2.1259999994072132E-2</v>
      </c>
      <c r="J93" s="113">
        <f>G93</f>
        <v>2.1259999994072132E-2</v>
      </c>
      <c r="O93" s="113">
        <f t="shared" ca="1" si="16"/>
        <v>9.4191629875048435E-3</v>
      </c>
      <c r="P93" s="113">
        <f t="shared" si="17"/>
        <v>1.034341011304577E-2</v>
      </c>
      <c r="Q93" s="124">
        <f t="shared" si="18"/>
        <v>24978.3246</v>
      </c>
      <c r="S93" s="114">
        <v>1</v>
      </c>
      <c r="T93" s="113">
        <f t="shared" si="19"/>
        <v>1.1917193463052716E-4</v>
      </c>
      <c r="U93" s="113">
        <f t="shared" si="10"/>
        <v>1.1917193463052716E-4</v>
      </c>
      <c r="V93" s="113" t="s">
        <v>113</v>
      </c>
    </row>
    <row r="94" spans="1:22" s="113" customFormat="1" ht="12.95" customHeight="1" x14ac:dyDescent="0.2">
      <c r="A94" s="113" t="s">
        <v>112</v>
      </c>
      <c r="B94" s="10"/>
      <c r="C94" s="123">
        <v>39997.733390000001</v>
      </c>
      <c r="D94" s="123"/>
      <c r="E94" s="113">
        <f t="shared" si="13"/>
        <v>-4415.9802977808986</v>
      </c>
      <c r="F94" s="113">
        <f t="shared" si="14"/>
        <v>-4416</v>
      </c>
      <c r="G94" s="113">
        <f t="shared" si="15"/>
        <v>1.7970000000786968E-2</v>
      </c>
      <c r="J94" s="113">
        <f>G94</f>
        <v>1.7970000000786968E-2</v>
      </c>
      <c r="O94" s="113">
        <f t="shared" ca="1" si="16"/>
        <v>9.4171967891436299E-3</v>
      </c>
      <c r="P94" s="113">
        <f t="shared" si="17"/>
        <v>1.0342076020971711E-2</v>
      </c>
      <c r="Q94" s="124">
        <f t="shared" si="18"/>
        <v>24979.233390000001</v>
      </c>
      <c r="S94" s="114">
        <v>1</v>
      </c>
      <c r="T94" s="113">
        <f t="shared" si="19"/>
        <v>5.8185224241840624E-5</v>
      </c>
      <c r="U94" s="113">
        <f t="shared" si="10"/>
        <v>5.8185224241840624E-5</v>
      </c>
      <c r="V94" s="113" t="s">
        <v>113</v>
      </c>
    </row>
    <row r="95" spans="1:22" s="113" customFormat="1" ht="12.95" customHeight="1" x14ac:dyDescent="0.2">
      <c r="A95" s="113" t="s">
        <v>28</v>
      </c>
      <c r="B95" s="114"/>
      <c r="C95" s="123">
        <v>40353.423000000003</v>
      </c>
      <c r="D95" s="123"/>
      <c r="E95" s="113">
        <f t="shared" si="13"/>
        <v>-4026.0039689500927</v>
      </c>
      <c r="F95" s="113">
        <f t="shared" si="14"/>
        <v>-4026</v>
      </c>
      <c r="G95" s="113">
        <f t="shared" si="15"/>
        <v>-3.6200000031385571E-3</v>
      </c>
      <c r="I95" s="113">
        <f t="shared" ref="I95:I100" si="20">G95</f>
        <v>-3.6200000031385571E-3</v>
      </c>
      <c r="O95" s="113">
        <f t="shared" ca="1" si="16"/>
        <v>8.6503794282701638E-3</v>
      </c>
      <c r="P95" s="113">
        <f t="shared" si="17"/>
        <v>9.8153189905229744E-3</v>
      </c>
      <c r="Q95" s="124">
        <f t="shared" si="18"/>
        <v>25334.923000000003</v>
      </c>
      <c r="S95" s="114">
        <v>0.1</v>
      </c>
      <c r="T95" s="113">
        <f t="shared" si="19"/>
        <v>1.8050779646144233E-5</v>
      </c>
      <c r="U95" s="113">
        <f t="shared" si="10"/>
        <v>1.8050779646144232E-4</v>
      </c>
    </row>
    <row r="96" spans="1:22" s="113" customFormat="1" ht="12.95" customHeight="1" x14ac:dyDescent="0.2">
      <c r="A96" s="113" t="s">
        <v>29</v>
      </c>
      <c r="B96" s="114"/>
      <c r="C96" s="123">
        <v>40735.58</v>
      </c>
      <c r="D96" s="123"/>
      <c r="E96" s="113">
        <f t="shared" si="13"/>
        <v>-3607.0089246557336</v>
      </c>
      <c r="F96" s="113">
        <f t="shared" si="14"/>
        <v>-3607</v>
      </c>
      <c r="G96" s="113">
        <f t="shared" si="15"/>
        <v>-8.1400000053690746E-3</v>
      </c>
      <c r="I96" s="113">
        <f t="shared" si="20"/>
        <v>-8.1400000053690746E-3</v>
      </c>
      <c r="O96" s="113">
        <f t="shared" ca="1" si="16"/>
        <v>7.8265423149214905E-3</v>
      </c>
      <c r="P96" s="113">
        <f t="shared" si="17"/>
        <v>9.2350303789445875E-3</v>
      </c>
      <c r="Q96" s="124">
        <f t="shared" si="18"/>
        <v>25717.08</v>
      </c>
      <c r="S96" s="114">
        <v>0.1</v>
      </c>
      <c r="T96" s="113">
        <f t="shared" si="19"/>
        <v>3.0189168085582306E-5</v>
      </c>
      <c r="U96" s="113">
        <f t="shared" si="10"/>
        <v>3.0189168085582304E-4</v>
      </c>
    </row>
    <row r="97" spans="1:21" s="113" customFormat="1" ht="12.95" customHeight="1" x14ac:dyDescent="0.2">
      <c r="A97" s="113" t="s">
        <v>30</v>
      </c>
      <c r="B97" s="114"/>
      <c r="C97" s="123">
        <v>40768.434999999998</v>
      </c>
      <c r="D97" s="123"/>
      <c r="E97" s="113">
        <f t="shared" si="13"/>
        <v>-3570.9868651872703</v>
      </c>
      <c r="F97" s="113">
        <f t="shared" si="14"/>
        <v>-3571</v>
      </c>
      <c r="G97" s="113">
        <f t="shared" si="15"/>
        <v>1.1979999995674007E-2</v>
      </c>
      <c r="I97" s="113">
        <f t="shared" si="20"/>
        <v>1.1979999995674007E-2</v>
      </c>
      <c r="O97" s="113">
        <f t="shared" ca="1" si="16"/>
        <v>7.7557591739177865E-3</v>
      </c>
      <c r="P97" s="113">
        <f t="shared" si="17"/>
        <v>9.1844786126889909E-3</v>
      </c>
      <c r="Q97" s="124">
        <f t="shared" si="18"/>
        <v>25749.934999999998</v>
      </c>
      <c r="S97" s="114">
        <v>0.1</v>
      </c>
      <c r="T97" s="113">
        <f t="shared" si="19"/>
        <v>7.8149398027264554E-7</v>
      </c>
      <c r="U97" s="113">
        <f t="shared" si="10"/>
        <v>7.8149398027264549E-6</v>
      </c>
    </row>
    <row r="98" spans="1:21" s="113" customFormat="1" ht="12.95" customHeight="1" x14ac:dyDescent="0.2">
      <c r="A98" s="113" t="s">
        <v>31</v>
      </c>
      <c r="B98" s="114"/>
      <c r="C98" s="123">
        <v>40768.434999999998</v>
      </c>
      <c r="D98" s="123"/>
      <c r="E98" s="113">
        <f t="shared" si="13"/>
        <v>-3570.9868651872703</v>
      </c>
      <c r="F98" s="113">
        <f t="shared" si="14"/>
        <v>-3571</v>
      </c>
      <c r="G98" s="113">
        <f t="shared" si="15"/>
        <v>1.1979999995674007E-2</v>
      </c>
      <c r="I98" s="113">
        <f t="shared" si="20"/>
        <v>1.1979999995674007E-2</v>
      </c>
      <c r="O98" s="113">
        <f t="shared" ca="1" si="16"/>
        <v>7.7557591739177865E-3</v>
      </c>
      <c r="P98" s="113">
        <f t="shared" si="17"/>
        <v>9.1844786126889909E-3</v>
      </c>
      <c r="Q98" s="124">
        <f t="shared" si="18"/>
        <v>25749.934999999998</v>
      </c>
      <c r="S98" s="114">
        <v>0.1</v>
      </c>
      <c r="T98" s="113">
        <f t="shared" si="19"/>
        <v>7.8149398027264554E-7</v>
      </c>
      <c r="U98" s="113">
        <f t="shared" si="10"/>
        <v>7.8149398027264549E-6</v>
      </c>
    </row>
    <row r="99" spans="1:21" s="113" customFormat="1" ht="12.95" customHeight="1" x14ac:dyDescent="0.2">
      <c r="A99" s="113" t="s">
        <v>32</v>
      </c>
      <c r="B99" s="114"/>
      <c r="C99" s="123">
        <v>41141.472000000002</v>
      </c>
      <c r="D99" s="123"/>
      <c r="E99" s="113">
        <f t="shared" si="13"/>
        <v>-3161.9909437768633</v>
      </c>
      <c r="F99" s="113">
        <f t="shared" si="14"/>
        <v>-3162</v>
      </c>
      <c r="G99" s="113">
        <f t="shared" si="15"/>
        <v>8.259999995061662E-3</v>
      </c>
      <c r="I99" s="113">
        <f t="shared" si="20"/>
        <v>8.259999995061662E-3</v>
      </c>
      <c r="O99" s="113">
        <f t="shared" ca="1" si="16"/>
        <v>6.9515840441812544E-3</v>
      </c>
      <c r="P99" s="113">
        <f t="shared" si="17"/>
        <v>8.6024426840028249E-3</v>
      </c>
      <c r="Q99" s="124">
        <f t="shared" si="18"/>
        <v>26122.972000000002</v>
      </c>
      <c r="S99" s="114">
        <v>0.1</v>
      </c>
      <c r="T99" s="113">
        <f t="shared" si="19"/>
        <v>1.1726699520925405E-8</v>
      </c>
      <c r="U99" s="113">
        <f t="shared" si="10"/>
        <v>1.1726699520925405E-7</v>
      </c>
    </row>
    <row r="100" spans="1:21" s="113" customFormat="1" ht="12.95" customHeight="1" x14ac:dyDescent="0.2">
      <c r="A100" s="113" t="s">
        <v>33</v>
      </c>
      <c r="B100" s="114"/>
      <c r="C100" s="123">
        <v>41141.472000000002</v>
      </c>
      <c r="D100" s="123"/>
      <c r="E100" s="113">
        <f t="shared" si="13"/>
        <v>-3161.9909437768633</v>
      </c>
      <c r="F100" s="113">
        <f t="shared" si="14"/>
        <v>-3162</v>
      </c>
      <c r="G100" s="113">
        <f t="shared" si="15"/>
        <v>8.259999995061662E-3</v>
      </c>
      <c r="I100" s="113">
        <f t="shared" si="20"/>
        <v>8.259999995061662E-3</v>
      </c>
      <c r="O100" s="113">
        <f t="shared" ca="1" si="16"/>
        <v>6.9515840441812544E-3</v>
      </c>
      <c r="P100" s="113">
        <f t="shared" si="17"/>
        <v>8.6024426840028249E-3</v>
      </c>
      <c r="Q100" s="124">
        <f t="shared" si="18"/>
        <v>26122.972000000002</v>
      </c>
      <c r="S100" s="114">
        <v>0.1</v>
      </c>
      <c r="T100" s="113">
        <f t="shared" si="19"/>
        <v>1.1726699520925405E-8</v>
      </c>
      <c r="U100" s="113">
        <f t="shared" si="10"/>
        <v>1.1726699520925405E-7</v>
      </c>
    </row>
    <row r="101" spans="1:21" s="113" customFormat="1" ht="12.95" customHeight="1" x14ac:dyDescent="0.2">
      <c r="A101" s="3" t="s">
        <v>34</v>
      </c>
      <c r="B101" s="114"/>
      <c r="C101" s="123">
        <v>41163.366399999999</v>
      </c>
      <c r="D101" s="123"/>
      <c r="E101" s="113">
        <f t="shared" si="13"/>
        <v>-3137.9860319270288</v>
      </c>
      <c r="F101" s="113">
        <f t="shared" si="14"/>
        <v>-3138</v>
      </c>
      <c r="G101" s="113">
        <f t="shared" si="15"/>
        <v>1.2739999998302665E-2</v>
      </c>
      <c r="J101" s="113">
        <f>G101</f>
        <v>1.2739999998302665E-2</v>
      </c>
      <c r="O101" s="113">
        <f t="shared" ca="1" si="16"/>
        <v>6.9043952835121181E-3</v>
      </c>
      <c r="P101" s="113">
        <f t="shared" si="17"/>
        <v>8.5678486692400604E-3</v>
      </c>
      <c r="Q101" s="124">
        <f t="shared" si="18"/>
        <v>26144.866399999999</v>
      </c>
      <c r="S101" s="114">
        <v>1</v>
      </c>
      <c r="T101" s="113">
        <f t="shared" si="19"/>
        <v>1.7406846712598854E-5</v>
      </c>
      <c r="U101" s="113">
        <f t="shared" si="10"/>
        <v>1.7406846712598854E-5</v>
      </c>
    </row>
    <row r="102" spans="1:21" s="113" customFormat="1" ht="12.95" customHeight="1" x14ac:dyDescent="0.2">
      <c r="A102" s="28" t="s">
        <v>35</v>
      </c>
      <c r="B102" s="114"/>
      <c r="C102" s="123">
        <v>41173.413999999997</v>
      </c>
      <c r="D102" s="123"/>
      <c r="E102" s="113">
        <f t="shared" si="13"/>
        <v>-3126.9698929918495</v>
      </c>
      <c r="F102" s="113">
        <f t="shared" si="14"/>
        <v>-3127</v>
      </c>
      <c r="G102" s="113">
        <f t="shared" si="15"/>
        <v>2.7459999990242068E-2</v>
      </c>
      <c r="I102" s="113">
        <f t="shared" ref="I102:I108" si="21">G102</f>
        <v>2.7459999990242068E-2</v>
      </c>
      <c r="O102" s="113">
        <f t="shared" ca="1" si="16"/>
        <v>6.8827671015387632E-3</v>
      </c>
      <c r="P102" s="113">
        <f t="shared" si="17"/>
        <v>8.5519767663868214E-3</v>
      </c>
      <c r="Q102" s="124">
        <f t="shared" si="18"/>
        <v>26154.913999999997</v>
      </c>
      <c r="S102" s="114">
        <v>0.1</v>
      </c>
      <c r="T102" s="113">
        <f t="shared" si="19"/>
        <v>3.5751334223384934E-5</v>
      </c>
      <c r="U102" s="113">
        <f t="shared" si="10"/>
        <v>3.5751334223384934E-4</v>
      </c>
    </row>
    <row r="103" spans="1:21" s="113" customFormat="1" ht="12.95" customHeight="1" x14ac:dyDescent="0.2">
      <c r="A103" s="28" t="s">
        <v>36</v>
      </c>
      <c r="B103" s="114"/>
      <c r="C103" s="123">
        <v>41173.413999999997</v>
      </c>
      <c r="D103" s="123"/>
      <c r="E103" s="113">
        <f t="shared" si="13"/>
        <v>-3126.9698929918495</v>
      </c>
      <c r="F103" s="113">
        <f t="shared" si="14"/>
        <v>-3127</v>
      </c>
      <c r="G103" s="113">
        <f t="shared" si="15"/>
        <v>2.7459999990242068E-2</v>
      </c>
      <c r="I103" s="113">
        <f t="shared" si="21"/>
        <v>2.7459999990242068E-2</v>
      </c>
      <c r="O103" s="113">
        <f t="shared" ca="1" si="16"/>
        <v>6.8827671015387632E-3</v>
      </c>
      <c r="P103" s="113">
        <f t="shared" si="17"/>
        <v>8.5519767663868214E-3</v>
      </c>
      <c r="Q103" s="124">
        <f t="shared" si="18"/>
        <v>26154.913999999997</v>
      </c>
      <c r="S103" s="114">
        <v>0.1</v>
      </c>
      <c r="T103" s="113">
        <f t="shared" si="19"/>
        <v>3.5751334223384934E-5</v>
      </c>
      <c r="U103" s="113">
        <f t="shared" si="10"/>
        <v>3.5751334223384934E-4</v>
      </c>
    </row>
    <row r="104" spans="1:21" s="113" customFormat="1" ht="12.95" customHeight="1" x14ac:dyDescent="0.2">
      <c r="A104" s="28" t="s">
        <v>37</v>
      </c>
      <c r="B104" s="114"/>
      <c r="C104" s="123">
        <v>41473.410000000003</v>
      </c>
      <c r="D104" s="123"/>
      <c r="E104" s="113">
        <f t="shared" si="13"/>
        <v>-2798.0557626523987</v>
      </c>
      <c r="F104" s="113">
        <f t="shared" si="14"/>
        <v>-2798</v>
      </c>
      <c r="G104" s="113">
        <f t="shared" si="15"/>
        <v>-5.0860000003012829E-2</v>
      </c>
      <c r="I104" s="113">
        <f t="shared" si="21"/>
        <v>-5.0860000003012829E-2</v>
      </c>
      <c r="O104" s="113">
        <f t="shared" ca="1" si="16"/>
        <v>6.2358878406993529E-3</v>
      </c>
      <c r="P104" s="113">
        <f t="shared" si="17"/>
        <v>8.0725229846274234E-3</v>
      </c>
      <c r="Q104" s="124">
        <f t="shared" si="18"/>
        <v>26454.910000000003</v>
      </c>
      <c r="S104" s="114">
        <v>0.1</v>
      </c>
      <c r="T104" s="113">
        <f t="shared" si="19"/>
        <v>3.4730422656887466E-4</v>
      </c>
      <c r="U104" s="113">
        <f t="shared" si="10"/>
        <v>3.4730422656887461E-3</v>
      </c>
    </row>
    <row r="105" spans="1:21" s="113" customFormat="1" ht="12.95" customHeight="1" x14ac:dyDescent="0.2">
      <c r="A105" s="28" t="s">
        <v>37</v>
      </c>
      <c r="B105" s="114"/>
      <c r="C105" s="123">
        <v>41494.442999999999</v>
      </c>
      <c r="D105" s="123"/>
      <c r="E105" s="113">
        <f t="shared" si="13"/>
        <v>-2774.9952855012762</v>
      </c>
      <c r="F105" s="113">
        <f t="shared" si="14"/>
        <v>-2775</v>
      </c>
      <c r="G105" s="113">
        <f t="shared" si="15"/>
        <v>4.2999999932362698E-3</v>
      </c>
      <c r="I105" s="113">
        <f t="shared" si="21"/>
        <v>4.2999999932362698E-3</v>
      </c>
      <c r="O105" s="113">
        <f t="shared" ca="1" si="16"/>
        <v>6.1906652783914303E-3</v>
      </c>
      <c r="P105" s="113">
        <f t="shared" si="17"/>
        <v>8.0386619051889506E-3</v>
      </c>
      <c r="Q105" s="124">
        <f t="shared" si="18"/>
        <v>26475.942999999999</v>
      </c>
      <c r="S105" s="114">
        <v>0.1</v>
      </c>
      <c r="T105" s="113">
        <f t="shared" si="19"/>
        <v>1.3977592891885675E-6</v>
      </c>
      <c r="U105" s="113">
        <f t="shared" si="10"/>
        <v>1.3977592891885674E-5</v>
      </c>
    </row>
    <row r="106" spans="1:21" s="113" customFormat="1" ht="12.95" customHeight="1" x14ac:dyDescent="0.2">
      <c r="A106" s="28" t="s">
        <v>38</v>
      </c>
      <c r="B106" s="114"/>
      <c r="C106" s="123">
        <v>41515.42</v>
      </c>
      <c r="D106" s="123"/>
      <c r="E106" s="113">
        <f t="shared" si="13"/>
        <v>-2751.9962064731217</v>
      </c>
      <c r="F106" s="113">
        <f t="shared" si="14"/>
        <v>-2752</v>
      </c>
      <c r="G106" s="113">
        <f t="shared" si="15"/>
        <v>3.4599999926285818E-3</v>
      </c>
      <c r="I106" s="113">
        <f t="shared" si="21"/>
        <v>3.4599999926285818E-3</v>
      </c>
      <c r="O106" s="113">
        <f t="shared" ca="1" si="16"/>
        <v>6.1454427160835077E-3</v>
      </c>
      <c r="P106" s="113">
        <f t="shared" si="17"/>
        <v>8.0047559974560575E-3</v>
      </c>
      <c r="Q106" s="124">
        <f t="shared" si="18"/>
        <v>26496.92</v>
      </c>
      <c r="S106" s="114">
        <v>0.1</v>
      </c>
      <c r="T106" s="113">
        <f t="shared" si="19"/>
        <v>2.0654807143415399E-6</v>
      </c>
      <c r="U106" s="113">
        <f t="shared" si="10"/>
        <v>2.0654807143415397E-5</v>
      </c>
    </row>
    <row r="107" spans="1:21" s="113" customFormat="1" ht="12.95" customHeight="1" x14ac:dyDescent="0.2">
      <c r="A107" s="28" t="s">
        <v>39</v>
      </c>
      <c r="B107" s="114"/>
      <c r="C107" s="123">
        <v>41536.381999999998</v>
      </c>
      <c r="D107" s="123"/>
      <c r="E107" s="113">
        <f t="shared" si="13"/>
        <v>-2729.013573370763</v>
      </c>
      <c r="F107" s="113">
        <f t="shared" si="14"/>
        <v>-2729</v>
      </c>
      <c r="G107" s="113">
        <f t="shared" si="15"/>
        <v>-1.238000000739703E-2</v>
      </c>
      <c r="I107" s="113">
        <f t="shared" si="21"/>
        <v>-1.238000000739703E-2</v>
      </c>
      <c r="O107" s="113">
        <f t="shared" ca="1" si="16"/>
        <v>6.1002201537755851E-3</v>
      </c>
      <c r="P107" s="113">
        <f t="shared" si="17"/>
        <v>7.9708052614287407E-3</v>
      </c>
      <c r="Q107" s="124">
        <f t="shared" si="18"/>
        <v>26517.881999999998</v>
      </c>
      <c r="S107" s="114">
        <v>0.1</v>
      </c>
      <c r="T107" s="113">
        <f t="shared" si="19"/>
        <v>4.1415527508966679E-5</v>
      </c>
      <c r="U107" s="113">
        <f t="shared" si="10"/>
        <v>4.1415527508966674E-4</v>
      </c>
    </row>
    <row r="108" spans="1:21" s="113" customFormat="1" ht="12.95" customHeight="1" x14ac:dyDescent="0.2">
      <c r="A108" s="28" t="s">
        <v>39</v>
      </c>
      <c r="B108" s="114"/>
      <c r="C108" s="123">
        <v>41536.391000000003</v>
      </c>
      <c r="D108" s="123"/>
      <c r="E108" s="113">
        <f t="shared" si="13"/>
        <v>-2729.0037058152793</v>
      </c>
      <c r="F108" s="113">
        <f t="shared" si="14"/>
        <v>-2729</v>
      </c>
      <c r="G108" s="113">
        <f t="shared" si="15"/>
        <v>-3.3800000019255094E-3</v>
      </c>
      <c r="I108" s="113">
        <f t="shared" si="21"/>
        <v>-3.3800000019255094E-3</v>
      </c>
      <c r="O108" s="113">
        <f t="shared" ca="1" si="16"/>
        <v>6.1002201537755851E-3</v>
      </c>
      <c r="P108" s="113">
        <f t="shared" si="17"/>
        <v>7.9708052614287407E-3</v>
      </c>
      <c r="Q108" s="124">
        <f t="shared" si="18"/>
        <v>26517.891000000003</v>
      </c>
      <c r="S108" s="114">
        <v>0.1</v>
      </c>
      <c r="T108" s="113">
        <f t="shared" si="19"/>
        <v>1.2884078012659055E-5</v>
      </c>
      <c r="U108" s="113">
        <f t="shared" si="10"/>
        <v>1.2884078012659054E-4</v>
      </c>
    </row>
    <row r="109" spans="1:21" s="113" customFormat="1" ht="12.95" customHeight="1" x14ac:dyDescent="0.2">
      <c r="A109" s="28" t="s">
        <v>40</v>
      </c>
      <c r="B109" s="114"/>
      <c r="C109" s="123">
        <v>42190.362000000001</v>
      </c>
      <c r="D109" s="123"/>
      <c r="E109" s="113">
        <f t="shared" si="13"/>
        <v>-2011.9931365669704</v>
      </c>
      <c r="F109" s="113">
        <f t="shared" si="14"/>
        <v>-2012</v>
      </c>
      <c r="G109" s="113">
        <f t="shared" si="15"/>
        <v>6.2599999946542084E-3</v>
      </c>
      <c r="J109" s="113">
        <f>G109</f>
        <v>6.2599999946542084E-3</v>
      </c>
      <c r="O109" s="113">
        <f t="shared" ca="1" si="16"/>
        <v>4.6904559287851361E-3</v>
      </c>
      <c r="P109" s="113">
        <f t="shared" si="17"/>
        <v>6.8899468756941432E-3</v>
      </c>
      <c r="Q109" s="124">
        <f t="shared" si="18"/>
        <v>27171.862000000001</v>
      </c>
      <c r="S109" s="114">
        <v>1</v>
      </c>
      <c r="T109" s="113">
        <f t="shared" si="19"/>
        <v>3.9683307293194166E-7</v>
      </c>
      <c r="U109" s="113">
        <f t="shared" si="10"/>
        <v>3.9683307293194166E-7</v>
      </c>
    </row>
    <row r="110" spans="1:21" s="113" customFormat="1" ht="12.95" customHeight="1" x14ac:dyDescent="0.2">
      <c r="A110" s="28" t="s">
        <v>40</v>
      </c>
      <c r="B110" s="114"/>
      <c r="C110" s="123">
        <v>42190.364000000001</v>
      </c>
      <c r="D110" s="123"/>
      <c r="E110" s="113">
        <f t="shared" si="13"/>
        <v>-2011.9909437768638</v>
      </c>
      <c r="F110" s="113">
        <f t="shared" si="14"/>
        <v>-2012</v>
      </c>
      <c r="G110" s="113">
        <f t="shared" si="15"/>
        <v>8.259999995061662E-3</v>
      </c>
      <c r="J110" s="113">
        <f>G110</f>
        <v>8.259999995061662E-3</v>
      </c>
      <c r="O110" s="113">
        <f t="shared" ca="1" si="16"/>
        <v>4.6904559287851361E-3</v>
      </c>
      <c r="P110" s="113">
        <f t="shared" si="17"/>
        <v>6.8899468756941432E-3</v>
      </c>
      <c r="Q110" s="124">
        <f t="shared" si="18"/>
        <v>27171.864000000001</v>
      </c>
      <c r="S110" s="114">
        <v>1</v>
      </c>
      <c r="T110" s="113">
        <f t="shared" si="19"/>
        <v>1.877045549888669E-6</v>
      </c>
      <c r="U110" s="113">
        <f t="shared" si="10"/>
        <v>1.877045549888669E-6</v>
      </c>
    </row>
    <row r="111" spans="1:21" s="113" customFormat="1" ht="12.95" customHeight="1" x14ac:dyDescent="0.2">
      <c r="A111" s="28" t="s">
        <v>41</v>
      </c>
      <c r="B111" s="114"/>
      <c r="C111" s="123">
        <v>42241.442000000003</v>
      </c>
      <c r="D111" s="123"/>
      <c r="E111" s="113">
        <f t="shared" si="13"/>
        <v>-1955.9892772563817</v>
      </c>
      <c r="F111" s="113">
        <f t="shared" si="14"/>
        <v>-1956</v>
      </c>
      <c r="G111" s="113">
        <f t="shared" si="15"/>
        <v>9.780000000318978E-3</v>
      </c>
      <c r="I111" s="113">
        <f t="shared" ref="I111:I126" si="22">G111</f>
        <v>9.780000000318978E-3</v>
      </c>
      <c r="O111" s="113">
        <f t="shared" ca="1" si="16"/>
        <v>4.5803488205571515E-3</v>
      </c>
      <c r="P111" s="113">
        <f t="shared" si="17"/>
        <v>6.8036942218792753E-3</v>
      </c>
      <c r="Q111" s="124">
        <f t="shared" si="18"/>
        <v>27222.942000000003</v>
      </c>
      <c r="S111" s="114">
        <v>0.1</v>
      </c>
      <c r="T111" s="113">
        <f t="shared" si="19"/>
        <v>8.8583960867735642E-7</v>
      </c>
      <c r="U111" s="113">
        <f t="shared" si="10"/>
        <v>8.858396086773564E-6</v>
      </c>
    </row>
    <row r="112" spans="1:21" s="113" customFormat="1" ht="12.95" customHeight="1" x14ac:dyDescent="0.2">
      <c r="A112" s="28" t="s">
        <v>42</v>
      </c>
      <c r="B112" s="114"/>
      <c r="C112" s="123">
        <v>42273.356</v>
      </c>
      <c r="D112" s="123"/>
      <c r="E112" s="113">
        <f t="shared" si="13"/>
        <v>-1920.9989255328519</v>
      </c>
      <c r="F112" s="113">
        <f t="shared" si="14"/>
        <v>-1921</v>
      </c>
      <c r="G112" s="113">
        <f t="shared" si="15"/>
        <v>9.799999970709905E-4</v>
      </c>
      <c r="I112" s="113">
        <f t="shared" si="22"/>
        <v>9.799999970709905E-4</v>
      </c>
      <c r="O112" s="113">
        <f t="shared" ca="1" si="16"/>
        <v>4.5115318779146612E-3</v>
      </c>
      <c r="P112" s="113">
        <f t="shared" si="17"/>
        <v>6.7496513622830427E-3</v>
      </c>
      <c r="Q112" s="124">
        <f t="shared" si="18"/>
        <v>27254.856</v>
      </c>
      <c r="S112" s="114">
        <v>0.1</v>
      </c>
      <c r="T112" s="113">
        <f t="shared" si="19"/>
        <v>3.32888768760933E-6</v>
      </c>
      <c r="U112" s="113">
        <f t="shared" si="10"/>
        <v>3.3288876876093299E-5</v>
      </c>
    </row>
    <row r="113" spans="1:21" s="113" customFormat="1" ht="12.95" customHeight="1" x14ac:dyDescent="0.2">
      <c r="A113" s="28" t="s">
        <v>43</v>
      </c>
      <c r="B113" s="114"/>
      <c r="C113" s="123">
        <v>42531.464</v>
      </c>
      <c r="D113" s="123"/>
      <c r="E113" s="113">
        <f t="shared" si="13"/>
        <v>-1638.0105911762162</v>
      </c>
      <c r="F113" s="113">
        <f t="shared" si="14"/>
        <v>-1638</v>
      </c>
      <c r="G113" s="113">
        <f t="shared" si="15"/>
        <v>-9.660000003350433E-3</v>
      </c>
      <c r="I113" s="113">
        <f t="shared" si="22"/>
        <v>-9.660000003350433E-3</v>
      </c>
      <c r="O113" s="113">
        <f t="shared" ca="1" si="16"/>
        <v>3.9550977416910951E-3</v>
      </c>
      <c r="P113" s="113">
        <f t="shared" si="17"/>
        <v>6.3088631236486092E-3</v>
      </c>
      <c r="Q113" s="124">
        <f t="shared" si="18"/>
        <v>27512.964</v>
      </c>
      <c r="S113" s="114">
        <v>0.1</v>
      </c>
      <c r="T113" s="113">
        <f t="shared" si="19"/>
        <v>2.5500458956882966E-5</v>
      </c>
      <c r="U113" s="113">
        <f t="shared" si="10"/>
        <v>2.5500458956882966E-4</v>
      </c>
    </row>
    <row r="114" spans="1:21" s="113" customFormat="1" ht="12.95" customHeight="1" x14ac:dyDescent="0.2">
      <c r="A114" s="28" t="s">
        <v>44</v>
      </c>
      <c r="B114" s="114"/>
      <c r="C114" s="123">
        <v>42688.341999999997</v>
      </c>
      <c r="D114" s="123"/>
      <c r="E114" s="113">
        <f t="shared" si="13"/>
        <v>-1466.0103280414069</v>
      </c>
      <c r="F114" s="113">
        <f t="shared" si="14"/>
        <v>-1466</v>
      </c>
      <c r="G114" s="113">
        <f t="shared" si="15"/>
        <v>-9.4200000094133429E-3</v>
      </c>
      <c r="I114" s="113">
        <f t="shared" si="22"/>
        <v>-9.4200000094133429E-3</v>
      </c>
      <c r="O114" s="113">
        <f t="shared" ca="1" si="16"/>
        <v>3.6169116235622838E-3</v>
      </c>
      <c r="P114" s="113">
        <f t="shared" si="17"/>
        <v>6.0376476201961706E-3</v>
      </c>
      <c r="Q114" s="124">
        <f t="shared" si="18"/>
        <v>27669.841999999997</v>
      </c>
      <c r="S114" s="114">
        <v>0.1</v>
      </c>
      <c r="T114" s="113">
        <f t="shared" si="19"/>
        <v>2.3893887024117264E-5</v>
      </c>
      <c r="U114" s="113">
        <f t="shared" si="10"/>
        <v>2.3893887024117262E-4</v>
      </c>
    </row>
    <row r="115" spans="1:21" s="113" customFormat="1" ht="12.95" customHeight="1" x14ac:dyDescent="0.2">
      <c r="A115" s="28" t="s">
        <v>45</v>
      </c>
      <c r="B115" s="114"/>
      <c r="C115" s="123">
        <v>42935.523999999998</v>
      </c>
      <c r="D115" s="123"/>
      <c r="E115" s="113">
        <f t="shared" si="13"/>
        <v>-1195.0012060345646</v>
      </c>
      <c r="F115" s="113">
        <f t="shared" si="14"/>
        <v>-1195</v>
      </c>
      <c r="G115" s="113">
        <f t="shared" si="15"/>
        <v>-1.1000000085914508E-3</v>
      </c>
      <c r="I115" s="113">
        <f t="shared" si="22"/>
        <v>-1.1000000085914508E-3</v>
      </c>
      <c r="O115" s="113">
        <f t="shared" ca="1" si="16"/>
        <v>3.0840718676732859E-3</v>
      </c>
      <c r="P115" s="113">
        <f t="shared" si="17"/>
        <v>5.6052387785331323E-3</v>
      </c>
      <c r="Q115" s="124">
        <f t="shared" si="18"/>
        <v>27917.023999999998</v>
      </c>
      <c r="S115" s="114">
        <v>0.1</v>
      </c>
      <c r="T115" s="113">
        <f t="shared" si="19"/>
        <v>4.496022719235995E-6</v>
      </c>
      <c r="U115" s="113">
        <f t="shared" si="10"/>
        <v>4.4960227192359946E-5</v>
      </c>
    </row>
    <row r="116" spans="1:21" s="113" customFormat="1" ht="12.95" customHeight="1" x14ac:dyDescent="0.2">
      <c r="A116" s="28" t="s">
        <v>45</v>
      </c>
      <c r="B116" s="114"/>
      <c r="C116" s="123">
        <v>42957.413</v>
      </c>
      <c r="D116" s="123"/>
      <c r="E116" s="113">
        <f t="shared" si="13"/>
        <v>-1171.0022147180102</v>
      </c>
      <c r="F116" s="113">
        <f t="shared" si="14"/>
        <v>-1171</v>
      </c>
      <c r="G116" s="113">
        <f t="shared" si="15"/>
        <v>-2.0199999999022111E-3</v>
      </c>
      <c r="I116" s="113">
        <f t="shared" si="22"/>
        <v>-2.0199999999022111E-3</v>
      </c>
      <c r="O116" s="113">
        <f t="shared" ca="1" si="16"/>
        <v>3.0368831070041497E-3</v>
      </c>
      <c r="P116" s="113">
        <f t="shared" si="17"/>
        <v>5.5666442833865104E-3</v>
      </c>
      <c r="Q116" s="124">
        <f t="shared" si="18"/>
        <v>27938.913</v>
      </c>
      <c r="S116" s="114">
        <v>0.1</v>
      </c>
      <c r="T116" s="113">
        <f t="shared" si="19"/>
        <v>5.7557171481157443E-6</v>
      </c>
      <c r="U116" s="113">
        <f t="shared" si="10"/>
        <v>5.7557171481157437E-5</v>
      </c>
    </row>
    <row r="117" spans="1:21" s="113" customFormat="1" ht="12.95" customHeight="1" x14ac:dyDescent="0.2">
      <c r="A117" s="90" t="s">
        <v>438</v>
      </c>
      <c r="B117" s="95" t="s">
        <v>83</v>
      </c>
      <c r="C117" s="89">
        <v>43275.735999999997</v>
      </c>
      <c r="D117" s="89" t="s">
        <v>89</v>
      </c>
      <c r="E117" s="28">
        <f t="shared" si="13"/>
        <v>-821.99445224103818</v>
      </c>
      <c r="F117" s="113">
        <f t="shared" si="14"/>
        <v>-822</v>
      </c>
      <c r="G117" s="113">
        <f t="shared" si="15"/>
        <v>5.0599999958649278E-3</v>
      </c>
      <c r="I117" s="113">
        <f t="shared" si="22"/>
        <v>5.0599999958649278E-3</v>
      </c>
      <c r="O117" s="113">
        <f t="shared" ca="1" si="16"/>
        <v>2.3506798789404582E-3</v>
      </c>
      <c r="P117" s="113">
        <f t="shared" si="17"/>
        <v>4.9999002976382724E-3</v>
      </c>
      <c r="Q117" s="124">
        <f t="shared" si="18"/>
        <v>28257.235999999997</v>
      </c>
      <c r="S117" s="114">
        <v>0.1</v>
      </c>
      <c r="T117" s="113">
        <f t="shared" si="19"/>
        <v>3.6119737269350467E-10</v>
      </c>
      <c r="U117" s="113">
        <f t="shared" ref="U117:U180" si="23">(G117-P117)^2</f>
        <v>3.6119737269350466E-9</v>
      </c>
    </row>
    <row r="118" spans="1:21" s="113" customFormat="1" ht="12.95" customHeight="1" x14ac:dyDescent="0.2">
      <c r="A118" s="28" t="s">
        <v>46</v>
      </c>
      <c r="B118" s="114"/>
      <c r="C118" s="123">
        <v>43662.430999999997</v>
      </c>
      <c r="D118" s="123"/>
      <c r="E118" s="113">
        <f t="shared" si="13"/>
        <v>-398.02396719586704</v>
      </c>
      <c r="F118" s="113">
        <f t="shared" si="14"/>
        <v>-398</v>
      </c>
      <c r="G118" s="113">
        <f t="shared" si="15"/>
        <v>-2.1860000008018687E-2</v>
      </c>
      <c r="I118" s="113">
        <f t="shared" si="22"/>
        <v>-2.1860000008018687E-2</v>
      </c>
      <c r="O118" s="113">
        <f t="shared" ca="1" si="16"/>
        <v>1.5170117737857156E-3</v>
      </c>
      <c r="P118" s="113">
        <f t="shared" si="17"/>
        <v>4.2974760810126451E-3</v>
      </c>
      <c r="Q118" s="124">
        <f t="shared" si="18"/>
        <v>28643.930999999997</v>
      </c>
      <c r="S118" s="114">
        <v>0.1</v>
      </c>
      <c r="T118" s="113">
        <f t="shared" si="19"/>
        <v>6.8421355534824591E-5</v>
      </c>
      <c r="U118" s="113">
        <f t="shared" si="23"/>
        <v>6.8421355534824594E-4</v>
      </c>
    </row>
    <row r="119" spans="1:21" s="113" customFormat="1" ht="12.95" customHeight="1" x14ac:dyDescent="0.2">
      <c r="A119" s="90" t="s">
        <v>438</v>
      </c>
      <c r="B119" s="95" t="s">
        <v>83</v>
      </c>
      <c r="C119" s="89">
        <v>43701.673999999999</v>
      </c>
      <c r="D119" s="89" t="s">
        <v>89</v>
      </c>
      <c r="E119" s="28">
        <f t="shared" si="13"/>
        <v>-354.99813612841439</v>
      </c>
      <c r="F119" s="113">
        <f t="shared" si="14"/>
        <v>-355</v>
      </c>
      <c r="G119" s="113">
        <f t="shared" si="15"/>
        <v>1.6999999934341758E-3</v>
      </c>
      <c r="I119" s="113">
        <f t="shared" si="22"/>
        <v>1.6999999934341758E-3</v>
      </c>
      <c r="O119" s="113">
        <f t="shared" ca="1" si="16"/>
        <v>1.4324652442535128E-3</v>
      </c>
      <c r="P119" s="113">
        <f t="shared" si="17"/>
        <v>4.2253888150096709E-3</v>
      </c>
      <c r="Q119" s="124">
        <f t="shared" si="18"/>
        <v>28683.173999999999</v>
      </c>
      <c r="S119" s="114">
        <v>0.1</v>
      </c>
      <c r="T119" s="113">
        <f t="shared" si="19"/>
        <v>6.3775887001384681E-7</v>
      </c>
      <c r="U119" s="113">
        <f t="shared" si="23"/>
        <v>6.3775887001384677E-6</v>
      </c>
    </row>
    <row r="120" spans="1:21" s="113" customFormat="1" ht="12.95" customHeight="1" x14ac:dyDescent="0.2">
      <c r="A120" s="28" t="s">
        <v>47</v>
      </c>
      <c r="B120" s="114"/>
      <c r="C120" s="123">
        <v>43714.417000000001</v>
      </c>
      <c r="D120" s="123"/>
      <c r="E120" s="113">
        <f t="shared" si="13"/>
        <v>-341.02677396719804</v>
      </c>
      <c r="F120" s="113">
        <f t="shared" si="14"/>
        <v>-341</v>
      </c>
      <c r="G120" s="113">
        <f t="shared" si="15"/>
        <v>-2.4420000001555309E-2</v>
      </c>
      <c r="I120" s="113">
        <f t="shared" si="22"/>
        <v>-2.4420000001555309E-2</v>
      </c>
      <c r="O120" s="113">
        <f t="shared" ca="1" si="16"/>
        <v>1.4049384671965168E-3</v>
      </c>
      <c r="P120" s="113">
        <f t="shared" si="17"/>
        <v>4.201884730468175E-3</v>
      </c>
      <c r="Q120" s="124">
        <f t="shared" si="18"/>
        <v>28695.917000000001</v>
      </c>
      <c r="S120" s="114">
        <v>0.1</v>
      </c>
      <c r="T120" s="113">
        <f t="shared" si="19"/>
        <v>8.192122856132391E-5</v>
      </c>
      <c r="U120" s="113">
        <f t="shared" si="23"/>
        <v>8.1921228561323905E-4</v>
      </c>
    </row>
    <row r="121" spans="1:21" s="113" customFormat="1" ht="12.95" customHeight="1" x14ac:dyDescent="0.2">
      <c r="A121" s="28" t="s">
        <v>47</v>
      </c>
      <c r="B121" s="114"/>
      <c r="C121" s="125">
        <v>43735.41</v>
      </c>
      <c r="D121" s="123"/>
      <c r="E121" s="113">
        <f t="shared" si="13"/>
        <v>-318.01015261819117</v>
      </c>
      <c r="F121" s="113">
        <f t="shared" si="14"/>
        <v>-318</v>
      </c>
      <c r="G121" s="113">
        <f t="shared" si="15"/>
        <v>-9.2599999989033677E-3</v>
      </c>
      <c r="I121" s="113">
        <f t="shared" si="22"/>
        <v>-9.2599999989033677E-3</v>
      </c>
      <c r="O121" s="113">
        <f t="shared" ca="1" si="16"/>
        <v>1.3597159048885942E-3</v>
      </c>
      <c r="P121" s="113">
        <f t="shared" si="17"/>
        <v>4.1632348197516936E-3</v>
      </c>
      <c r="Q121" s="124">
        <f t="shared" si="18"/>
        <v>28716.910000000003</v>
      </c>
      <c r="S121" s="114">
        <v>0.1</v>
      </c>
      <c r="T121" s="113">
        <f t="shared" si="19"/>
        <v>1.801832329967536E-5</v>
      </c>
      <c r="U121" s="113">
        <f t="shared" si="23"/>
        <v>1.8018323299675358E-4</v>
      </c>
    </row>
    <row r="122" spans="1:21" s="113" customFormat="1" ht="12.95" customHeight="1" x14ac:dyDescent="0.2">
      <c r="A122" s="28" t="s">
        <v>48</v>
      </c>
      <c r="B122" s="10"/>
      <c r="C122" s="3">
        <v>43756.368000000002</v>
      </c>
      <c r="D122" s="3"/>
      <c r="E122" s="113">
        <f t="shared" si="13"/>
        <v>-295.03190509604536</v>
      </c>
      <c r="F122" s="113">
        <f t="shared" si="14"/>
        <v>-295</v>
      </c>
      <c r="G122" s="113">
        <f t="shared" si="15"/>
        <v>-2.9099999999743886E-2</v>
      </c>
      <c r="I122" s="113">
        <f t="shared" si="22"/>
        <v>-2.9099999999743886E-2</v>
      </c>
      <c r="O122" s="113">
        <f t="shared" ca="1" si="16"/>
        <v>1.3144933425806721E-3</v>
      </c>
      <c r="P122" s="113">
        <f t="shared" si="17"/>
        <v>4.1245400807407902E-3</v>
      </c>
      <c r="Q122" s="124">
        <f t="shared" si="18"/>
        <v>28737.868000000002</v>
      </c>
      <c r="S122" s="114">
        <v>0.1</v>
      </c>
      <c r="T122" s="113">
        <f t="shared" si="19"/>
        <v>1.103870063559733E-4</v>
      </c>
      <c r="U122" s="113">
        <f t="shared" si="23"/>
        <v>1.1038700635597328E-3</v>
      </c>
    </row>
    <row r="123" spans="1:21" s="113" customFormat="1" ht="12.95" customHeight="1" x14ac:dyDescent="0.2">
      <c r="A123" s="102" t="s">
        <v>48</v>
      </c>
      <c r="B123" s="103"/>
      <c r="C123" s="84">
        <v>43767.32</v>
      </c>
      <c r="D123" s="84"/>
      <c r="E123" s="113">
        <f t="shared" si="13"/>
        <v>-283.02418647487451</v>
      </c>
      <c r="F123" s="113">
        <f t="shared" si="14"/>
        <v>-283</v>
      </c>
      <c r="G123" s="113">
        <f t="shared" si="15"/>
        <v>-2.2060000002966262E-2</v>
      </c>
      <c r="I123" s="113">
        <f t="shared" si="22"/>
        <v>-2.2060000002966262E-2</v>
      </c>
      <c r="O123" s="113">
        <f t="shared" ca="1" si="16"/>
        <v>1.2908989622461039E-3</v>
      </c>
      <c r="P123" s="113">
        <f t="shared" si="17"/>
        <v>4.1043337255255961E-3</v>
      </c>
      <c r="Q123" s="124">
        <f t="shared" si="18"/>
        <v>28748.82</v>
      </c>
      <c r="S123" s="114">
        <v>0.1</v>
      </c>
      <c r="T123" s="113">
        <f t="shared" si="19"/>
        <v>6.8457235945589671E-5</v>
      </c>
      <c r="U123" s="113">
        <f t="shared" si="23"/>
        <v>6.8457235945589673E-4</v>
      </c>
    </row>
    <row r="124" spans="1:21" s="113" customFormat="1" ht="12.95" customHeight="1" x14ac:dyDescent="0.2">
      <c r="A124" s="28" t="s">
        <v>48</v>
      </c>
      <c r="B124" s="10"/>
      <c r="C124" s="3">
        <v>43788.292999999998</v>
      </c>
      <c r="D124" s="3"/>
      <c r="E124" s="113">
        <f t="shared" si="13"/>
        <v>-260.02949302693344</v>
      </c>
      <c r="F124" s="113">
        <f t="shared" si="14"/>
        <v>-260</v>
      </c>
      <c r="G124" s="113">
        <f t="shared" si="15"/>
        <v>-2.6900000004388858E-2</v>
      </c>
      <c r="I124" s="113">
        <f t="shared" si="22"/>
        <v>-2.6900000004388858E-2</v>
      </c>
      <c r="O124" s="113">
        <f t="shared" ca="1" si="16"/>
        <v>1.2456763999381813E-3</v>
      </c>
      <c r="P124" s="113">
        <f t="shared" si="17"/>
        <v>4.0655707695449218E-3</v>
      </c>
      <c r="Q124" s="124">
        <f t="shared" si="18"/>
        <v>28769.792999999998</v>
      </c>
      <c r="S124" s="114">
        <v>0.1</v>
      </c>
      <c r="T124" s="113">
        <f t="shared" si="19"/>
        <v>9.5886657335550192E-5</v>
      </c>
      <c r="U124" s="113">
        <f t="shared" si="23"/>
        <v>9.5886657335550181E-4</v>
      </c>
    </row>
    <row r="125" spans="1:21" s="113" customFormat="1" ht="12.95" customHeight="1" x14ac:dyDescent="0.2">
      <c r="A125" s="28" t="s">
        <v>48</v>
      </c>
      <c r="B125" s="10"/>
      <c r="C125" s="3">
        <v>43809.252999999997</v>
      </c>
      <c r="D125" s="3"/>
      <c r="E125" s="113">
        <f t="shared" si="13"/>
        <v>-237.04905271468107</v>
      </c>
      <c r="F125" s="113">
        <f t="shared" si="14"/>
        <v>-237</v>
      </c>
      <c r="G125" s="113">
        <f t="shared" si="15"/>
        <v>-4.4740000004821923E-2</v>
      </c>
      <c r="I125" s="113">
        <f t="shared" si="22"/>
        <v>-4.4740000004821923E-2</v>
      </c>
      <c r="O125" s="113">
        <f t="shared" ca="1" si="16"/>
        <v>1.2004538376302592E-3</v>
      </c>
      <c r="P125" s="113">
        <f t="shared" si="17"/>
        <v>4.0267629852698246E-3</v>
      </c>
      <c r="Q125" s="124">
        <f t="shared" si="18"/>
        <v>28790.752999999997</v>
      </c>
      <c r="S125" s="114">
        <v>0.1</v>
      </c>
      <c r="T125" s="113">
        <f t="shared" si="19"/>
        <v>2.3781971725317827E-4</v>
      </c>
      <c r="U125" s="113">
        <f t="shared" si="23"/>
        <v>2.3781971725317826E-3</v>
      </c>
    </row>
    <row r="126" spans="1:21" s="113" customFormat="1" ht="12.95" customHeight="1" x14ac:dyDescent="0.2">
      <c r="A126" s="90" t="s">
        <v>438</v>
      </c>
      <c r="B126" s="95" t="s">
        <v>83</v>
      </c>
      <c r="C126" s="89">
        <v>43980.773999999998</v>
      </c>
      <c r="D126" s="89" t="s">
        <v>89</v>
      </c>
      <c r="E126" s="28">
        <f t="shared" si="13"/>
        <v>-48.994276817829203</v>
      </c>
      <c r="F126" s="113">
        <f t="shared" si="14"/>
        <v>-49</v>
      </c>
      <c r="G126" s="113">
        <f t="shared" si="15"/>
        <v>5.2199999918229878E-3</v>
      </c>
      <c r="I126" s="113">
        <f t="shared" si="22"/>
        <v>5.2199999918229878E-3</v>
      </c>
      <c r="O126" s="113">
        <f t="shared" ca="1" si="16"/>
        <v>8.3080854572202426E-4</v>
      </c>
      <c r="P126" s="113">
        <f t="shared" si="17"/>
        <v>3.7078707667498271E-3</v>
      </c>
      <c r="Q126" s="124">
        <f t="shared" si="18"/>
        <v>28962.273999999998</v>
      </c>
      <c r="S126" s="114">
        <v>0.1</v>
      </c>
      <c r="T126" s="113">
        <f t="shared" si="19"/>
        <v>2.2865347933203577E-7</v>
      </c>
      <c r="U126" s="113">
        <f t="shared" si="23"/>
        <v>2.2865347933203575E-6</v>
      </c>
    </row>
    <row r="127" spans="1:21" s="113" customFormat="1" ht="12.95" customHeight="1" x14ac:dyDescent="0.2">
      <c r="A127" s="28" t="s">
        <v>49</v>
      </c>
      <c r="B127" s="10"/>
      <c r="C127" s="3">
        <v>44015.424500000001</v>
      </c>
      <c r="D127" s="3"/>
      <c r="E127" s="113">
        <f t="shared" si="13"/>
        <v>-11.00364003157868</v>
      </c>
      <c r="F127" s="113">
        <f t="shared" si="14"/>
        <v>-11</v>
      </c>
      <c r="G127" s="113">
        <f t="shared" si="15"/>
        <v>-3.3200000034412369E-3</v>
      </c>
      <c r="J127" s="113">
        <f t="shared" ref="J127:J133" si="24">G127</f>
        <v>-3.3200000034412369E-3</v>
      </c>
      <c r="O127" s="113">
        <f t="shared" ca="1" si="16"/>
        <v>7.560930079958916E-4</v>
      </c>
      <c r="P127" s="113">
        <f t="shared" si="17"/>
        <v>3.6430499486307002E-3</v>
      </c>
      <c r="Q127" s="124">
        <f t="shared" si="18"/>
        <v>28996.924500000001</v>
      </c>
      <c r="S127" s="114">
        <v>1</v>
      </c>
      <c r="T127" s="113">
        <f t="shared" si="19"/>
        <v>4.8484064635049014E-5</v>
      </c>
      <c r="U127" s="113">
        <f t="shared" si="23"/>
        <v>4.8484064635049014E-5</v>
      </c>
    </row>
    <row r="128" spans="1:21" s="113" customFormat="1" ht="12.95" customHeight="1" x14ac:dyDescent="0.2">
      <c r="A128" s="28" t="s">
        <v>49</v>
      </c>
      <c r="B128" s="10"/>
      <c r="C128" s="3">
        <v>44015.4254</v>
      </c>
      <c r="D128" s="3"/>
      <c r="E128" s="113">
        <f t="shared" si="13"/>
        <v>-11.002653276031916</v>
      </c>
      <c r="F128" s="113">
        <f t="shared" si="14"/>
        <v>-11</v>
      </c>
      <c r="G128" s="113">
        <f t="shared" si="15"/>
        <v>-2.4200000043492764E-3</v>
      </c>
      <c r="J128" s="113">
        <f t="shared" si="24"/>
        <v>-2.4200000043492764E-3</v>
      </c>
      <c r="O128" s="113">
        <f t="shared" ca="1" si="16"/>
        <v>7.560930079958916E-4</v>
      </c>
      <c r="P128" s="113">
        <f t="shared" si="17"/>
        <v>3.6430499486307002E-3</v>
      </c>
      <c r="Q128" s="124">
        <f t="shared" si="18"/>
        <v>28996.9254</v>
      </c>
      <c r="S128" s="114">
        <v>1</v>
      </c>
      <c r="T128" s="113">
        <f t="shared" si="19"/>
        <v>3.6760574732330501E-5</v>
      </c>
      <c r="U128" s="113">
        <f t="shared" si="23"/>
        <v>3.6760574732330501E-5</v>
      </c>
    </row>
    <row r="129" spans="1:21" s="113" customFormat="1" ht="12.95" customHeight="1" x14ac:dyDescent="0.2">
      <c r="A129" s="28" t="s">
        <v>49</v>
      </c>
      <c r="B129" s="10"/>
      <c r="C129" s="3">
        <v>44015.426200000002</v>
      </c>
      <c r="D129" s="3"/>
      <c r="E129" s="113">
        <f t="shared" si="13"/>
        <v>-11.001776159987688</v>
      </c>
      <c r="F129" s="113">
        <f t="shared" si="14"/>
        <v>-11</v>
      </c>
      <c r="G129" s="113">
        <f t="shared" si="15"/>
        <v>-1.6200000027311035E-3</v>
      </c>
      <c r="J129" s="113">
        <f t="shared" si="24"/>
        <v>-1.6200000027311035E-3</v>
      </c>
      <c r="O129" s="113">
        <f t="shared" ca="1" si="16"/>
        <v>7.560930079958916E-4</v>
      </c>
      <c r="P129" s="113">
        <f t="shared" si="17"/>
        <v>3.6430499486307002E-3</v>
      </c>
      <c r="Q129" s="124">
        <f t="shared" si="18"/>
        <v>28996.926200000002</v>
      </c>
      <c r="S129" s="114">
        <v>1</v>
      </c>
      <c r="T129" s="113">
        <f t="shared" si="19"/>
        <v>2.7699694790529489E-5</v>
      </c>
      <c r="U129" s="113">
        <f t="shared" si="23"/>
        <v>2.7699694790529489E-5</v>
      </c>
    </row>
    <row r="130" spans="1:21" s="113" customFormat="1" ht="12.95" customHeight="1" x14ac:dyDescent="0.2">
      <c r="A130" s="28" t="s">
        <v>49</v>
      </c>
      <c r="B130" s="10"/>
      <c r="C130" s="3">
        <v>44025.454700000002</v>
      </c>
      <c r="D130" s="3"/>
      <c r="E130" s="113">
        <f t="shared" si="13"/>
        <v>-6.5783703197333137E-3</v>
      </c>
      <c r="F130" s="113">
        <f t="shared" si="14"/>
        <v>0</v>
      </c>
      <c r="G130" s="113">
        <f t="shared" si="15"/>
        <v>-6.0000000012223609E-3</v>
      </c>
      <c r="J130" s="113">
        <f t="shared" si="24"/>
        <v>-6.0000000012223609E-3</v>
      </c>
      <c r="O130" s="113">
        <f t="shared" ca="1" si="16"/>
        <v>7.3446482602253747E-4</v>
      </c>
      <c r="P130" s="113">
        <f t="shared" si="17"/>
        <v>3.6242631897411182E-3</v>
      </c>
      <c r="Q130" s="124">
        <f t="shared" si="18"/>
        <v>29006.954700000002</v>
      </c>
      <c r="S130" s="114">
        <v>1</v>
      </c>
      <c r="T130" s="113">
        <f t="shared" si="19"/>
        <v>9.2626441968934517E-5</v>
      </c>
      <c r="U130" s="113">
        <f t="shared" si="23"/>
        <v>9.2626441968934517E-5</v>
      </c>
    </row>
    <row r="131" spans="1:21" s="113" customFormat="1" ht="12.95" customHeight="1" x14ac:dyDescent="0.2">
      <c r="A131" s="28" t="s">
        <v>49</v>
      </c>
      <c r="B131" s="10"/>
      <c r="C131" s="3">
        <v>44025.457399999999</v>
      </c>
      <c r="D131" s="3"/>
      <c r="E131" s="113">
        <f t="shared" si="13"/>
        <v>-3.6181036794431182E-3</v>
      </c>
      <c r="F131" s="113">
        <f t="shared" si="14"/>
        <v>0</v>
      </c>
      <c r="G131" s="113">
        <f t="shared" si="15"/>
        <v>-3.3000000039464794E-3</v>
      </c>
      <c r="J131" s="113">
        <f t="shared" si="24"/>
        <v>-3.3000000039464794E-3</v>
      </c>
      <c r="O131" s="113">
        <f t="shared" ca="1" si="16"/>
        <v>7.3446482602253747E-4</v>
      </c>
      <c r="P131" s="113">
        <f t="shared" si="17"/>
        <v>3.6242631897411182E-3</v>
      </c>
      <c r="Q131" s="124">
        <f t="shared" si="18"/>
        <v>29006.957399999999</v>
      </c>
      <c r="S131" s="114">
        <v>1</v>
      </c>
      <c r="T131" s="113">
        <f t="shared" si="19"/>
        <v>4.7945420775456764E-5</v>
      </c>
      <c r="U131" s="113">
        <f t="shared" si="23"/>
        <v>4.7945420775456764E-5</v>
      </c>
    </row>
    <row r="132" spans="1:21" s="113" customFormat="1" ht="12.95" customHeight="1" x14ac:dyDescent="0.2">
      <c r="A132" s="28" t="s">
        <v>49</v>
      </c>
      <c r="B132" s="10"/>
      <c r="C132" s="3">
        <v>44025.459600000002</v>
      </c>
      <c r="D132" s="3"/>
      <c r="E132" s="113">
        <f t="shared" si="13"/>
        <v>-1.2060345598143727E-3</v>
      </c>
      <c r="F132" s="113">
        <f t="shared" si="14"/>
        <v>0</v>
      </c>
      <c r="G132" s="113">
        <f t="shared" si="15"/>
        <v>-1.1000000013154931E-3</v>
      </c>
      <c r="J132" s="113">
        <f t="shared" si="24"/>
        <v>-1.1000000013154931E-3</v>
      </c>
      <c r="O132" s="113">
        <f t="shared" ca="1" si="16"/>
        <v>7.3446482602253747E-4</v>
      </c>
      <c r="P132" s="113">
        <f t="shared" si="17"/>
        <v>3.6242631897411182E-3</v>
      </c>
      <c r="Q132" s="124">
        <f t="shared" si="18"/>
        <v>29006.959600000002</v>
      </c>
      <c r="S132" s="114">
        <v>1</v>
      </c>
      <c r="T132" s="113">
        <f t="shared" si="19"/>
        <v>2.2318662698372393E-5</v>
      </c>
      <c r="U132" s="113">
        <f t="shared" si="23"/>
        <v>2.2318662698372393E-5</v>
      </c>
    </row>
    <row r="133" spans="1:21" s="113" customFormat="1" ht="12.95" customHeight="1" x14ac:dyDescent="0.2">
      <c r="A133" s="3" t="s">
        <v>49</v>
      </c>
      <c r="B133" s="10" t="s">
        <v>83</v>
      </c>
      <c r="C133" s="3">
        <v>44025.459900000002</v>
      </c>
      <c r="D133" s="3">
        <v>1E-3</v>
      </c>
      <c r="E133" s="113">
        <f t="shared" si="13"/>
        <v>-8.771160442265733E-4</v>
      </c>
      <c r="F133" s="113">
        <f t="shared" si="14"/>
        <v>0</v>
      </c>
      <c r="G133" s="113">
        <f t="shared" si="15"/>
        <v>-8.0000000161817297E-4</v>
      </c>
      <c r="J133" s="113">
        <f t="shared" si="24"/>
        <v>-8.0000000161817297E-4</v>
      </c>
      <c r="O133" s="113">
        <f t="shared" ca="1" si="16"/>
        <v>7.3446482602253747E-4</v>
      </c>
      <c r="P133" s="113">
        <f t="shared" si="17"/>
        <v>3.6242631897411182E-3</v>
      </c>
      <c r="Q133" s="124">
        <f t="shared" si="18"/>
        <v>29006.959900000002</v>
      </c>
      <c r="S133" s="114">
        <v>1</v>
      </c>
      <c r="T133" s="113">
        <f t="shared" si="19"/>
        <v>1.9574104786416695E-5</v>
      </c>
      <c r="U133" s="113">
        <f t="shared" si="23"/>
        <v>1.9574104786416695E-5</v>
      </c>
    </row>
    <row r="134" spans="1:21" s="113" customFormat="1" ht="12.95" customHeight="1" x14ac:dyDescent="0.2">
      <c r="A134" s="28" t="s">
        <v>50</v>
      </c>
      <c r="B134" s="10"/>
      <c r="C134" s="3">
        <v>44046.430999999997</v>
      </c>
      <c r="D134" s="3"/>
      <c r="E134" s="113">
        <f t="shared" si="13"/>
        <v>22.991733181292854</v>
      </c>
      <c r="F134" s="113">
        <f t="shared" si="14"/>
        <v>23</v>
      </c>
      <c r="G134" s="113">
        <f t="shared" si="15"/>
        <v>-7.5400000059744343E-3</v>
      </c>
      <c r="I134" s="113">
        <f t="shared" ref="I134:I161" si="25">G134</f>
        <v>-7.5400000059744343E-3</v>
      </c>
      <c r="O134" s="113">
        <f t="shared" ca="1" si="16"/>
        <v>6.892422637146151E-4</v>
      </c>
      <c r="P134" s="113">
        <f t="shared" si="17"/>
        <v>3.5849486508334276E-3</v>
      </c>
      <c r="Q134" s="124">
        <f t="shared" si="18"/>
        <v>29027.930999999997</v>
      </c>
      <c r="S134" s="114">
        <v>0.1</v>
      </c>
      <c r="T134" s="113">
        <f t="shared" si="19"/>
        <v>1.2376448261661107E-5</v>
      </c>
      <c r="U134" s="113">
        <f t="shared" si="23"/>
        <v>1.2376448261661107E-4</v>
      </c>
    </row>
    <row r="135" spans="1:21" s="113" customFormat="1" ht="12.95" customHeight="1" x14ac:dyDescent="0.2">
      <c r="A135" s="28" t="s">
        <v>51</v>
      </c>
      <c r="B135" s="10" t="s">
        <v>52</v>
      </c>
      <c r="C135" s="3">
        <v>44793</v>
      </c>
      <c r="D135" s="3"/>
      <c r="E135" s="113">
        <f t="shared" si="13"/>
        <v>841.52629155336888</v>
      </c>
      <c r="F135" s="113">
        <f t="shared" si="14"/>
        <v>841.5</v>
      </c>
      <c r="G135" s="113">
        <f t="shared" si="15"/>
        <v>2.3979999998118728E-2</v>
      </c>
      <c r="I135" s="113">
        <f t="shared" si="25"/>
        <v>2.3979999998118728E-2</v>
      </c>
      <c r="O135" s="113">
        <f t="shared" ca="1" si="16"/>
        <v>-9.2009109493905645E-4</v>
      </c>
      <c r="P135" s="113">
        <f t="shared" si="17"/>
        <v>2.1566802312694942E-3</v>
      </c>
      <c r="Q135" s="124">
        <f t="shared" si="18"/>
        <v>29774.5</v>
      </c>
      <c r="S135" s="114">
        <v>0.1</v>
      </c>
      <c r="T135" s="113">
        <f t="shared" si="19"/>
        <v>4.7625728564615253E-5</v>
      </c>
      <c r="U135" s="113">
        <f t="shared" si="23"/>
        <v>4.7625728564615251E-4</v>
      </c>
    </row>
    <row r="136" spans="1:21" s="113" customFormat="1" ht="12.95" customHeight="1" x14ac:dyDescent="0.2">
      <c r="A136" s="28" t="s">
        <v>53</v>
      </c>
      <c r="B136" s="10"/>
      <c r="C136" s="3">
        <v>44793.415000000001</v>
      </c>
      <c r="D136" s="3"/>
      <c r="E136" s="113">
        <f t="shared" si="13"/>
        <v>841.98129550039209</v>
      </c>
      <c r="F136" s="113">
        <f t="shared" si="14"/>
        <v>842</v>
      </c>
      <c r="G136" s="113">
        <f t="shared" si="15"/>
        <v>-1.7060000005585607E-2</v>
      </c>
      <c r="I136" s="113">
        <f t="shared" si="25"/>
        <v>-1.7060000005585607E-2</v>
      </c>
      <c r="O136" s="113">
        <f t="shared" ca="1" si="16"/>
        <v>-9.2107419411966351E-4</v>
      </c>
      <c r="P136" s="113">
        <f t="shared" si="17"/>
        <v>2.1557903890328965E-3</v>
      </c>
      <c r="Q136" s="124">
        <f t="shared" si="18"/>
        <v>29774.915000000001</v>
      </c>
      <c r="S136" s="114">
        <v>0.1</v>
      </c>
      <c r="T136" s="113">
        <f t="shared" si="19"/>
        <v>3.6924660048991281E-5</v>
      </c>
      <c r="U136" s="113">
        <f t="shared" si="23"/>
        <v>3.6924660048991278E-4</v>
      </c>
    </row>
    <row r="137" spans="1:21" s="113" customFormat="1" ht="12.95" customHeight="1" x14ac:dyDescent="0.2">
      <c r="A137" s="28" t="s">
        <v>54</v>
      </c>
      <c r="B137" s="10"/>
      <c r="C137" s="3">
        <v>45103.536999999997</v>
      </c>
      <c r="D137" s="3"/>
      <c r="E137" s="113">
        <f t="shared" si="13"/>
        <v>1181.9975221471727</v>
      </c>
      <c r="F137" s="113">
        <f t="shared" si="14"/>
        <v>1182</v>
      </c>
      <c r="G137" s="113">
        <f t="shared" si="15"/>
        <v>-2.2600000083912164E-3</v>
      </c>
      <c r="I137" s="113">
        <f t="shared" si="25"/>
        <v>-2.2600000083912164E-3</v>
      </c>
      <c r="O137" s="113">
        <f t="shared" ca="1" si="16"/>
        <v>-1.5895816369324287E-3</v>
      </c>
      <c r="P137" s="113">
        <f t="shared" si="17"/>
        <v>1.5457924019410632E-3</v>
      </c>
      <c r="Q137" s="124">
        <f t="shared" si="18"/>
        <v>30085.036999999997</v>
      </c>
      <c r="S137" s="114">
        <v>0.1</v>
      </c>
      <c r="T137" s="113">
        <f t="shared" si="19"/>
        <v>1.4484055870542783E-6</v>
      </c>
      <c r="U137" s="113">
        <f t="shared" si="23"/>
        <v>1.4484055870542781E-5</v>
      </c>
    </row>
    <row r="138" spans="1:21" s="113" customFormat="1" ht="12.95" customHeight="1" x14ac:dyDescent="0.2">
      <c r="A138" s="28" t="s">
        <v>55</v>
      </c>
      <c r="B138" s="10"/>
      <c r="C138" s="3">
        <v>45103.537199999999</v>
      </c>
      <c r="D138" s="3"/>
      <c r="E138" s="113">
        <f t="shared" si="13"/>
        <v>1181.9977414261859</v>
      </c>
      <c r="F138" s="113">
        <f t="shared" si="14"/>
        <v>1182</v>
      </c>
      <c r="G138" s="113">
        <f t="shared" si="15"/>
        <v>-2.0600000061676838E-3</v>
      </c>
      <c r="I138" s="113">
        <f t="shared" si="25"/>
        <v>-2.0600000061676838E-3</v>
      </c>
      <c r="O138" s="113">
        <f t="shared" ca="1" si="16"/>
        <v>-1.5895816369324287E-3</v>
      </c>
      <c r="P138" s="113">
        <f t="shared" si="17"/>
        <v>1.5457924019410632E-3</v>
      </c>
      <c r="Q138" s="124">
        <f t="shared" si="18"/>
        <v>30085.037199999999</v>
      </c>
      <c r="S138" s="114">
        <v>0.1</v>
      </c>
      <c r="T138" s="113">
        <f t="shared" si="19"/>
        <v>1.3001738890374678E-6</v>
      </c>
      <c r="U138" s="113">
        <f t="shared" si="23"/>
        <v>1.3001738890374676E-5</v>
      </c>
    </row>
    <row r="139" spans="1:21" s="113" customFormat="1" ht="12.95" customHeight="1" x14ac:dyDescent="0.2">
      <c r="A139" s="28" t="s">
        <v>54</v>
      </c>
      <c r="B139" s="10"/>
      <c r="C139" s="3">
        <v>45115.374000000003</v>
      </c>
      <c r="D139" s="3"/>
      <c r="E139" s="113">
        <f t="shared" si="13"/>
        <v>1194.9755503903168</v>
      </c>
      <c r="F139" s="113">
        <f t="shared" si="14"/>
        <v>1195</v>
      </c>
      <c r="G139" s="113">
        <f t="shared" si="15"/>
        <v>-2.2299999996903352E-2</v>
      </c>
      <c r="I139" s="113">
        <f t="shared" si="25"/>
        <v>-2.2299999996903352E-2</v>
      </c>
      <c r="O139" s="113">
        <f t="shared" ca="1" si="16"/>
        <v>-1.615142215628211E-3</v>
      </c>
      <c r="P139" s="113">
        <f t="shared" si="17"/>
        <v>1.5222745099441894E-3</v>
      </c>
      <c r="Q139" s="124">
        <f t="shared" si="18"/>
        <v>30096.874000000003</v>
      </c>
      <c r="S139" s="114">
        <v>0.1</v>
      </c>
      <c r="T139" s="113">
        <f t="shared" si="19"/>
        <v>5.6750076267959827E-5</v>
      </c>
      <c r="U139" s="113">
        <f t="shared" si="23"/>
        <v>5.6750076267959827E-4</v>
      </c>
    </row>
    <row r="140" spans="1:21" s="113" customFormat="1" ht="12.95" customHeight="1" x14ac:dyDescent="0.2">
      <c r="A140" s="28" t="s">
        <v>56</v>
      </c>
      <c r="B140" s="10"/>
      <c r="C140" s="3">
        <v>45165.553999999996</v>
      </c>
      <c r="D140" s="3"/>
      <c r="E140" s="113">
        <f t="shared" si="13"/>
        <v>1249.992654153137</v>
      </c>
      <c r="F140" s="113">
        <f t="shared" si="14"/>
        <v>1250</v>
      </c>
      <c r="G140" s="113">
        <f t="shared" si="15"/>
        <v>-6.7000000053667463E-3</v>
      </c>
      <c r="I140" s="113">
        <f t="shared" si="25"/>
        <v>-6.7000000053667463E-3</v>
      </c>
      <c r="O140" s="113">
        <f t="shared" ca="1" si="16"/>
        <v>-1.7232831254949815E-3</v>
      </c>
      <c r="P140" s="113">
        <f t="shared" si="17"/>
        <v>1.4226172693616033E-3</v>
      </c>
      <c r="Q140" s="124">
        <f t="shared" si="18"/>
        <v>30147.053999999996</v>
      </c>
      <c r="S140" s="114">
        <v>0.1</v>
      </c>
      <c r="T140" s="113">
        <f t="shared" si="19"/>
        <v>6.5976911391715399E-6</v>
      </c>
      <c r="U140" s="113">
        <f t="shared" si="23"/>
        <v>6.5976911391715399E-5</v>
      </c>
    </row>
    <row r="141" spans="1:21" s="113" customFormat="1" ht="12.95" customHeight="1" x14ac:dyDescent="0.2">
      <c r="A141" s="28" t="s">
        <v>57</v>
      </c>
      <c r="B141" s="10"/>
      <c r="C141" s="3">
        <v>45539.535000000003</v>
      </c>
      <c r="D141" s="3"/>
      <c r="E141" s="113">
        <f t="shared" si="13"/>
        <v>1660.023572493641</v>
      </c>
      <c r="F141" s="113">
        <f t="shared" si="14"/>
        <v>1660</v>
      </c>
      <c r="G141" s="113">
        <f t="shared" si="15"/>
        <v>2.1500000002561137E-2</v>
      </c>
      <c r="I141" s="113">
        <f t="shared" si="25"/>
        <v>2.1500000002561137E-2</v>
      </c>
      <c r="O141" s="113">
        <f t="shared" ca="1" si="16"/>
        <v>-2.5294244535927282E-3</v>
      </c>
      <c r="P141" s="113">
        <f t="shared" si="17"/>
        <v>6.7163984870261039E-4</v>
      </c>
      <c r="Q141" s="124">
        <f t="shared" si="18"/>
        <v>30521.035000000003</v>
      </c>
      <c r="S141" s="114">
        <v>0.1</v>
      </c>
      <c r="T141" s="113">
        <f t="shared" si="19"/>
        <v>4.3382058669884163E-5</v>
      </c>
      <c r="U141" s="113">
        <f t="shared" si="23"/>
        <v>4.338205866988416E-4</v>
      </c>
    </row>
    <row r="142" spans="1:21" s="113" customFormat="1" ht="12.95" customHeight="1" x14ac:dyDescent="0.2">
      <c r="A142" s="28" t="s">
        <v>58</v>
      </c>
      <c r="B142" s="10"/>
      <c r="C142" s="3">
        <v>45819.510999999999</v>
      </c>
      <c r="D142" s="3"/>
      <c r="E142" s="113">
        <f t="shared" si="13"/>
        <v>1966.987873870708</v>
      </c>
      <c r="F142" s="113">
        <f t="shared" si="14"/>
        <v>1967</v>
      </c>
      <c r="G142" s="113">
        <f t="shared" si="15"/>
        <v>-1.1060000004363246E-2</v>
      </c>
      <c r="I142" s="113">
        <f t="shared" si="25"/>
        <v>-1.1060000004363246E-2</v>
      </c>
      <c r="O142" s="113">
        <f t="shared" ca="1" si="16"/>
        <v>-3.133047350485431E-3</v>
      </c>
      <c r="P142" s="113">
        <f t="shared" si="17"/>
        <v>9.9995993698021973E-5</v>
      </c>
      <c r="Q142" s="124">
        <f t="shared" si="18"/>
        <v>30801.010999999999</v>
      </c>
      <c r="S142" s="114">
        <v>0.1</v>
      </c>
      <c r="T142" s="113">
        <f t="shared" si="19"/>
        <v>1.2454551067674352E-5</v>
      </c>
      <c r="U142" s="113">
        <f t="shared" si="23"/>
        <v>1.2454551067674351E-4</v>
      </c>
    </row>
    <row r="143" spans="1:21" s="113" customFormat="1" ht="12.95" customHeight="1" x14ac:dyDescent="0.2">
      <c r="A143" s="28" t="s">
        <v>59</v>
      </c>
      <c r="B143" s="10"/>
      <c r="C143" s="3">
        <v>45882.449800000002</v>
      </c>
      <c r="D143" s="3"/>
      <c r="E143" s="113">
        <f t="shared" si="13"/>
        <v>2035.993662836592</v>
      </c>
      <c r="F143" s="113">
        <f t="shared" si="14"/>
        <v>2036</v>
      </c>
      <c r="G143" s="113">
        <f t="shared" si="15"/>
        <v>-5.7799999995040707E-3</v>
      </c>
      <c r="I143" s="113">
        <f t="shared" si="25"/>
        <v>-5.7799999995040707E-3</v>
      </c>
      <c r="O143" s="113">
        <f t="shared" ca="1" si="16"/>
        <v>-3.2687150374091974E-3</v>
      </c>
      <c r="P143" s="113">
        <f t="shared" si="17"/>
        <v>-2.9583489011908188E-5</v>
      </c>
      <c r="Q143" s="124">
        <f t="shared" si="18"/>
        <v>30863.949800000002</v>
      </c>
      <c r="S143" s="114">
        <v>0.1</v>
      </c>
      <c r="T143" s="113">
        <f t="shared" si="19"/>
        <v>3.3067290044140862E-6</v>
      </c>
      <c r="U143" s="113">
        <f t="shared" si="23"/>
        <v>3.3067290044140859E-5</v>
      </c>
    </row>
    <row r="144" spans="1:21" s="113" customFormat="1" ht="12.95" customHeight="1" x14ac:dyDescent="0.2">
      <c r="A144" s="90" t="s">
        <v>438</v>
      </c>
      <c r="B144" s="95" t="s">
        <v>83</v>
      </c>
      <c r="C144" s="89">
        <v>46210.802000000003</v>
      </c>
      <c r="D144" s="89" t="s">
        <v>89</v>
      </c>
      <c r="E144" s="28">
        <f t="shared" si="13"/>
        <v>2395.9973905797738</v>
      </c>
      <c r="F144" s="113">
        <f t="shared" si="14"/>
        <v>2396</v>
      </c>
      <c r="G144" s="113">
        <f t="shared" si="15"/>
        <v>-2.3799999980838038E-3</v>
      </c>
      <c r="I144" s="113">
        <f t="shared" si="25"/>
        <v>-2.3799999980838038E-3</v>
      </c>
      <c r="O144" s="113">
        <f t="shared" ca="1" si="16"/>
        <v>-3.9765464474462433E-3</v>
      </c>
      <c r="P144" s="113">
        <f t="shared" si="17"/>
        <v>-7.121940999280774E-4</v>
      </c>
      <c r="Q144" s="124">
        <f t="shared" si="18"/>
        <v>31192.302000000003</v>
      </c>
      <c r="S144" s="114">
        <v>0.1</v>
      </c>
      <c r="T144" s="113">
        <f t="shared" si="19"/>
        <v>2.7815765139230299E-7</v>
      </c>
      <c r="U144" s="113">
        <f t="shared" si="23"/>
        <v>2.7815765139230296E-6</v>
      </c>
    </row>
    <row r="145" spans="1:21" s="113" customFormat="1" ht="12.95" customHeight="1" x14ac:dyDescent="0.2">
      <c r="A145" s="90" t="s">
        <v>438</v>
      </c>
      <c r="B145" s="95" t="s">
        <v>83</v>
      </c>
      <c r="C145" s="89">
        <v>46263.705000000002</v>
      </c>
      <c r="D145" s="89" t="s">
        <v>89</v>
      </c>
      <c r="E145" s="28">
        <f t="shared" si="13"/>
        <v>2453.9999780720973</v>
      </c>
      <c r="F145" s="113">
        <f t="shared" si="14"/>
        <v>2454</v>
      </c>
      <c r="G145" s="113">
        <f t="shared" si="15"/>
        <v>-1.9999999494757503E-5</v>
      </c>
      <c r="I145" s="113">
        <f t="shared" si="25"/>
        <v>-1.9999999494757503E-5</v>
      </c>
      <c r="O145" s="113">
        <f t="shared" ca="1" si="16"/>
        <v>-4.0905859523966562E-3</v>
      </c>
      <c r="P145" s="113">
        <f t="shared" si="17"/>
        <v>-8.2319749130973455E-4</v>
      </c>
      <c r="Q145" s="124">
        <f t="shared" si="18"/>
        <v>31245.205000000002</v>
      </c>
      <c r="S145" s="114">
        <v>0.1</v>
      </c>
      <c r="T145" s="113">
        <f t="shared" si="19"/>
        <v>6.4512621085787025E-8</v>
      </c>
      <c r="U145" s="113">
        <f t="shared" si="23"/>
        <v>6.4512621085787017E-7</v>
      </c>
    </row>
    <row r="146" spans="1:21" s="113" customFormat="1" ht="12.95" customHeight="1" x14ac:dyDescent="0.2">
      <c r="A146" s="90" t="s">
        <v>438</v>
      </c>
      <c r="B146" s="95" t="s">
        <v>83</v>
      </c>
      <c r="C146" s="89">
        <v>46273.756999999998</v>
      </c>
      <c r="D146" s="89" t="s">
        <v>89</v>
      </c>
      <c r="E146" s="28">
        <f t="shared" si="13"/>
        <v>2465.0209411455075</v>
      </c>
      <c r="F146" s="113">
        <f t="shared" si="14"/>
        <v>2465</v>
      </c>
      <c r="G146" s="113">
        <f t="shared" si="15"/>
        <v>1.9099999997706618E-2</v>
      </c>
      <c r="I146" s="113">
        <f t="shared" si="25"/>
        <v>1.9099999997706618E-2</v>
      </c>
      <c r="O146" s="113">
        <f t="shared" ca="1" si="16"/>
        <v>-4.1122141343700102E-3</v>
      </c>
      <c r="P146" s="113">
        <f t="shared" si="17"/>
        <v>-8.4428201806934606E-4</v>
      </c>
      <c r="Q146" s="124">
        <f t="shared" si="18"/>
        <v>31255.256999999998</v>
      </c>
      <c r="S146" s="114">
        <v>0.1</v>
      </c>
      <c r="T146" s="113">
        <f t="shared" si="19"/>
        <v>3.977743851248046E-5</v>
      </c>
      <c r="U146" s="113">
        <f t="shared" si="23"/>
        <v>3.977743851248046E-4</v>
      </c>
    </row>
    <row r="147" spans="1:21" s="113" customFormat="1" ht="12.95" customHeight="1" x14ac:dyDescent="0.2">
      <c r="A147" s="90" t="s">
        <v>438</v>
      </c>
      <c r="B147" s="95" t="s">
        <v>83</v>
      </c>
      <c r="C147" s="89">
        <v>46274.646999999997</v>
      </c>
      <c r="D147" s="89" t="s">
        <v>89</v>
      </c>
      <c r="E147" s="28">
        <f t="shared" si="13"/>
        <v>2465.9967327427353</v>
      </c>
      <c r="F147" s="113">
        <f t="shared" si="14"/>
        <v>2466</v>
      </c>
      <c r="G147" s="113">
        <f t="shared" si="15"/>
        <v>-2.9800000047544017E-3</v>
      </c>
      <c r="I147" s="113">
        <f t="shared" si="25"/>
        <v>-2.9800000047544017E-3</v>
      </c>
      <c r="O147" s="113">
        <f t="shared" ca="1" si="16"/>
        <v>-4.1141803327312248E-3</v>
      </c>
      <c r="P147" s="113">
        <f t="shared" si="17"/>
        <v>-8.4619930167877458E-4</v>
      </c>
      <c r="Q147" s="124">
        <f t="shared" si="18"/>
        <v>31256.146999999997</v>
      </c>
      <c r="S147" s="114">
        <v>0.1</v>
      </c>
      <c r="T147" s="113">
        <f t="shared" si="19"/>
        <v>4.553105440446041E-7</v>
      </c>
      <c r="U147" s="113">
        <f t="shared" si="23"/>
        <v>4.5531054404460407E-6</v>
      </c>
    </row>
    <row r="148" spans="1:21" s="113" customFormat="1" ht="12.95" customHeight="1" x14ac:dyDescent="0.2">
      <c r="A148" s="90" t="s">
        <v>523</v>
      </c>
      <c r="B148" s="95" t="s">
        <v>83</v>
      </c>
      <c r="C148" s="89">
        <v>46650.402999999998</v>
      </c>
      <c r="D148" s="89" t="s">
        <v>89</v>
      </c>
      <c r="E148" s="28">
        <f t="shared" si="13"/>
        <v>2877.9737523024241</v>
      </c>
      <c r="F148" s="113">
        <f t="shared" si="14"/>
        <v>2878</v>
      </c>
      <c r="G148" s="113">
        <f t="shared" si="15"/>
        <v>-2.3940000006405171E-2</v>
      </c>
      <c r="I148" s="113">
        <f t="shared" si="25"/>
        <v>-2.3940000006405171E-2</v>
      </c>
      <c r="O148" s="113">
        <f t="shared" ca="1" si="16"/>
        <v>-4.9242540575513988E-3</v>
      </c>
      <c r="P148" s="113">
        <f t="shared" si="17"/>
        <v>-1.6433297926817857E-3</v>
      </c>
      <c r="Q148" s="124">
        <f t="shared" si="18"/>
        <v>31631.902999999998</v>
      </c>
      <c r="S148" s="114">
        <v>0.1</v>
      </c>
      <c r="T148" s="113">
        <f t="shared" si="19"/>
        <v>4.9714150261953967E-5</v>
      </c>
      <c r="U148" s="113">
        <f t="shared" si="23"/>
        <v>4.9714150261953962E-4</v>
      </c>
    </row>
    <row r="149" spans="1:21" s="113" customFormat="1" ht="12.95" customHeight="1" x14ac:dyDescent="0.2">
      <c r="A149" s="90" t="s">
        <v>523</v>
      </c>
      <c r="B149" s="95" t="s">
        <v>83</v>
      </c>
      <c r="C149" s="89">
        <v>46650.411999999997</v>
      </c>
      <c r="D149" s="89" t="s">
        <v>89</v>
      </c>
      <c r="E149" s="28">
        <f t="shared" ref="E149:E212" si="26">+(C149-C$7)/C$8</f>
        <v>2877.9836198579001</v>
      </c>
      <c r="F149" s="113">
        <f t="shared" ref="F149:F212" si="27">ROUND(2*E149,0)/2</f>
        <v>2878</v>
      </c>
      <c r="G149" s="113">
        <f t="shared" ref="G149:G212" si="28">+C149-(C$7+F149*C$8)</f>
        <v>-1.4940000008209608E-2</v>
      </c>
      <c r="I149" s="113">
        <f t="shared" si="25"/>
        <v>-1.4940000008209608E-2</v>
      </c>
      <c r="O149" s="113">
        <f t="shared" ref="O149:O212" ca="1" si="29">+C$11+C$12*$F149</f>
        <v>-4.9242540575513988E-3</v>
      </c>
      <c r="P149" s="113">
        <f t="shared" ref="P149:P212" si="30">+D$11+D$12*F149+D$13*F149^2</f>
        <v>-1.6433297926817857E-3</v>
      </c>
      <c r="Q149" s="124">
        <f t="shared" ref="Q149:Q212" si="31">+C149-15018.5</f>
        <v>31631.911999999997</v>
      </c>
      <c r="S149" s="114">
        <v>0.1</v>
      </c>
      <c r="T149" s="113">
        <f t="shared" ref="T149:T212" si="32">S149*(G149-P149)^2</f>
        <v>1.7680143882050473E-5</v>
      </c>
      <c r="U149" s="113">
        <f t="shared" si="23"/>
        <v>1.7680143882050473E-4</v>
      </c>
    </row>
    <row r="150" spans="1:21" s="113" customFormat="1" ht="12.95" customHeight="1" x14ac:dyDescent="0.2">
      <c r="A150" s="90" t="s">
        <v>523</v>
      </c>
      <c r="B150" s="95" t="s">
        <v>83</v>
      </c>
      <c r="C150" s="89">
        <v>46650.413999999997</v>
      </c>
      <c r="D150" s="89" t="s">
        <v>89</v>
      </c>
      <c r="E150" s="28">
        <f t="shared" si="26"/>
        <v>2877.9858126480067</v>
      </c>
      <c r="F150" s="113">
        <f t="shared" si="27"/>
        <v>2878</v>
      </c>
      <c r="G150" s="113">
        <f t="shared" si="28"/>
        <v>-1.2940000007802155E-2</v>
      </c>
      <c r="I150" s="113">
        <f t="shared" si="25"/>
        <v>-1.2940000007802155E-2</v>
      </c>
      <c r="O150" s="113">
        <f t="shared" ca="1" si="29"/>
        <v>-4.9242540575513988E-3</v>
      </c>
      <c r="P150" s="113">
        <f t="shared" si="30"/>
        <v>-1.6433297926817857E-3</v>
      </c>
      <c r="Q150" s="124">
        <f t="shared" si="31"/>
        <v>31631.913999999997</v>
      </c>
      <c r="R150" s="94"/>
      <c r="S150" s="114">
        <v>0.1</v>
      </c>
      <c r="T150" s="113">
        <f t="shared" si="32"/>
        <v>1.276147579491877E-5</v>
      </c>
      <c r="U150" s="113">
        <f t="shared" si="23"/>
        <v>1.2761475794918769E-4</v>
      </c>
    </row>
    <row r="151" spans="1:21" s="113" customFormat="1" ht="12.95" customHeight="1" x14ac:dyDescent="0.2">
      <c r="A151" s="90" t="s">
        <v>523</v>
      </c>
      <c r="B151" s="95" t="s">
        <v>83</v>
      </c>
      <c r="C151" s="89">
        <v>46650.423000000003</v>
      </c>
      <c r="D151" s="89" t="s">
        <v>89</v>
      </c>
      <c r="E151" s="28">
        <f t="shared" si="26"/>
        <v>2877.9956802034899</v>
      </c>
      <c r="F151" s="113">
        <f t="shared" si="27"/>
        <v>2878</v>
      </c>
      <c r="G151" s="113">
        <f t="shared" si="28"/>
        <v>-3.9400000023306347E-3</v>
      </c>
      <c r="I151" s="113">
        <f t="shared" si="25"/>
        <v>-3.9400000023306347E-3</v>
      </c>
      <c r="O151" s="113">
        <f t="shared" ca="1" si="29"/>
        <v>-4.9242540575513988E-3</v>
      </c>
      <c r="P151" s="113">
        <f t="shared" si="30"/>
        <v>-1.6433297926817857E-3</v>
      </c>
      <c r="Q151" s="124">
        <f t="shared" si="31"/>
        <v>31631.923000000003</v>
      </c>
      <c r="S151" s="114">
        <v>0.1</v>
      </c>
      <c r="T151" s="113">
        <f t="shared" si="32"/>
        <v>5.2746940518884897E-7</v>
      </c>
      <c r="U151" s="113">
        <f t="shared" si="23"/>
        <v>5.2746940518884895E-6</v>
      </c>
    </row>
    <row r="152" spans="1:21" s="113" customFormat="1" ht="12.95" customHeight="1" x14ac:dyDescent="0.2">
      <c r="A152" s="90" t="s">
        <v>523</v>
      </c>
      <c r="B152" s="95" t="s">
        <v>83</v>
      </c>
      <c r="C152" s="89">
        <v>46650.423999999999</v>
      </c>
      <c r="D152" s="89" t="s">
        <v>89</v>
      </c>
      <c r="E152" s="28">
        <f t="shared" si="26"/>
        <v>2877.9967765985393</v>
      </c>
      <c r="F152" s="113">
        <f t="shared" si="27"/>
        <v>2878</v>
      </c>
      <c r="G152" s="113">
        <f t="shared" si="28"/>
        <v>-2.9400000057648867E-3</v>
      </c>
      <c r="I152" s="113">
        <f t="shared" si="25"/>
        <v>-2.9400000057648867E-3</v>
      </c>
      <c r="O152" s="113">
        <f t="shared" ca="1" si="29"/>
        <v>-4.9242540575513988E-3</v>
      </c>
      <c r="P152" s="113">
        <f t="shared" si="30"/>
        <v>-1.6433297926817857E-3</v>
      </c>
      <c r="Q152" s="124">
        <f t="shared" si="31"/>
        <v>31631.923999999999</v>
      </c>
      <c r="R152" s="94"/>
      <c r="S152" s="114">
        <v>0.1</v>
      </c>
      <c r="T152" s="113">
        <f t="shared" si="32"/>
        <v>1.681353641496975E-7</v>
      </c>
      <c r="U152" s="113">
        <f t="shared" si="23"/>
        <v>1.6813536414969747E-6</v>
      </c>
    </row>
    <row r="153" spans="1:21" s="113" customFormat="1" ht="12.95" customHeight="1" x14ac:dyDescent="0.2">
      <c r="A153" s="28" t="s">
        <v>60</v>
      </c>
      <c r="B153" s="10"/>
      <c r="C153" s="3">
        <v>46970.561000000002</v>
      </c>
      <c r="D153" s="3"/>
      <c r="E153" s="113">
        <f t="shared" si="26"/>
        <v>3228.9933997017788</v>
      </c>
      <c r="F153" s="113">
        <f t="shared" si="27"/>
        <v>3229</v>
      </c>
      <c r="G153" s="113">
        <f t="shared" si="28"/>
        <v>-6.0200000007171184E-3</v>
      </c>
      <c r="I153" s="113">
        <f t="shared" si="25"/>
        <v>-6.0200000007171184E-3</v>
      </c>
      <c r="O153" s="113">
        <f t="shared" ca="1" si="29"/>
        <v>-5.6143896823375181E-3</v>
      </c>
      <c r="P153" s="113">
        <f t="shared" si="30"/>
        <v>-2.3337859842587931E-3</v>
      </c>
      <c r="Q153" s="124">
        <f t="shared" si="31"/>
        <v>31952.061000000002</v>
      </c>
      <c r="S153" s="114">
        <v>0.1</v>
      </c>
      <c r="T153" s="113">
        <f t="shared" si="32"/>
        <v>1.3588173775133819E-6</v>
      </c>
      <c r="U153" s="113">
        <f t="shared" si="23"/>
        <v>1.3588173775133819E-5</v>
      </c>
    </row>
    <row r="154" spans="1:21" s="113" customFormat="1" ht="12.95" customHeight="1" x14ac:dyDescent="0.2">
      <c r="A154" s="28" t="s">
        <v>60</v>
      </c>
      <c r="B154" s="10"/>
      <c r="C154" s="3">
        <v>47003.41</v>
      </c>
      <c r="D154" s="3"/>
      <c r="E154" s="113">
        <f t="shared" si="26"/>
        <v>3265.00888079993</v>
      </c>
      <c r="F154" s="113">
        <f t="shared" si="27"/>
        <v>3265</v>
      </c>
      <c r="G154" s="113">
        <f t="shared" si="28"/>
        <v>8.099999999103602E-3</v>
      </c>
      <c r="I154" s="113">
        <f t="shared" si="25"/>
        <v>8.099999999103602E-3</v>
      </c>
      <c r="O154" s="113">
        <f t="shared" ca="1" si="29"/>
        <v>-5.6851728233412229E-3</v>
      </c>
      <c r="P154" s="113">
        <f t="shared" si="30"/>
        <v>-2.4051923137355848E-3</v>
      </c>
      <c r="Q154" s="124">
        <f t="shared" si="31"/>
        <v>31984.910000000003</v>
      </c>
      <c r="S154" s="114">
        <v>0.1</v>
      </c>
      <c r="T154" s="113">
        <f t="shared" si="32"/>
        <v>1.1035906552973556E-5</v>
      </c>
      <c r="U154" s="113">
        <f t="shared" si="23"/>
        <v>1.1035906552973555E-4</v>
      </c>
    </row>
    <row r="155" spans="1:21" s="113" customFormat="1" ht="12.95" customHeight="1" x14ac:dyDescent="0.2">
      <c r="A155" s="28" t="s">
        <v>61</v>
      </c>
      <c r="B155" s="10"/>
      <c r="C155" s="3">
        <v>47056.279000000002</v>
      </c>
      <c r="D155" s="3"/>
      <c r="E155" s="113">
        <f t="shared" si="26"/>
        <v>3322.9741908604497</v>
      </c>
      <c r="F155" s="113">
        <f t="shared" si="27"/>
        <v>3323</v>
      </c>
      <c r="G155" s="113">
        <f t="shared" si="28"/>
        <v>-2.3540000001958106E-2</v>
      </c>
      <c r="I155" s="113">
        <f t="shared" si="25"/>
        <v>-2.3540000001958106E-2</v>
      </c>
      <c r="O155" s="113">
        <f t="shared" ca="1" si="29"/>
        <v>-5.7992123282916358E-3</v>
      </c>
      <c r="P155" s="113">
        <f t="shared" si="30"/>
        <v>-2.520466850099178E-3</v>
      </c>
      <c r="Q155" s="124">
        <f t="shared" si="31"/>
        <v>32037.779000000002</v>
      </c>
      <c r="S155" s="114">
        <v>0.1</v>
      </c>
      <c r="T155" s="113">
        <f t="shared" si="32"/>
        <v>4.4182077392209657E-5</v>
      </c>
      <c r="U155" s="113">
        <f t="shared" si="23"/>
        <v>4.4182077392209654E-4</v>
      </c>
    </row>
    <row r="156" spans="1:21" s="113" customFormat="1" ht="12.95" customHeight="1" x14ac:dyDescent="0.2">
      <c r="A156" s="28" t="s">
        <v>62</v>
      </c>
      <c r="B156" s="10"/>
      <c r="C156" s="3">
        <v>47324.444000000003</v>
      </c>
      <c r="D156" s="3"/>
      <c r="E156" s="113">
        <f t="shared" si="26"/>
        <v>3616.9889702657661</v>
      </c>
      <c r="F156" s="113">
        <f t="shared" si="27"/>
        <v>3617</v>
      </c>
      <c r="G156" s="113">
        <f t="shared" si="28"/>
        <v>-1.0060000000521541E-2</v>
      </c>
      <c r="I156" s="113">
        <f t="shared" si="25"/>
        <v>-1.0060000000521541E-2</v>
      </c>
      <c r="O156" s="113">
        <f t="shared" ca="1" si="29"/>
        <v>-6.3772746464885559E-3</v>
      </c>
      <c r="P156" s="113">
        <f t="shared" si="30"/>
        <v>-3.1091743681209713E-3</v>
      </c>
      <c r="Q156" s="124">
        <f t="shared" si="31"/>
        <v>32305.944000000003</v>
      </c>
      <c r="S156" s="114">
        <v>0.1</v>
      </c>
      <c r="T156" s="113">
        <f t="shared" si="32"/>
        <v>4.831397697203678E-6</v>
      </c>
      <c r="U156" s="113">
        <f t="shared" si="23"/>
        <v>4.8313976972036775E-5</v>
      </c>
    </row>
    <row r="157" spans="1:21" s="113" customFormat="1" ht="12.95" customHeight="1" x14ac:dyDescent="0.2">
      <c r="A157" s="90" t="s">
        <v>556</v>
      </c>
      <c r="B157" s="95" t="s">
        <v>83</v>
      </c>
      <c r="C157" s="89">
        <v>47339.044000000002</v>
      </c>
      <c r="D157" s="89" t="s">
        <v>89</v>
      </c>
      <c r="E157" s="28">
        <f t="shared" si="26"/>
        <v>3632.9963380405211</v>
      </c>
      <c r="F157" s="113">
        <f t="shared" si="27"/>
        <v>3633</v>
      </c>
      <c r="G157" s="113">
        <f t="shared" si="28"/>
        <v>-3.3400000029359944E-3</v>
      </c>
      <c r="I157" s="113">
        <f t="shared" si="25"/>
        <v>-3.3400000029359944E-3</v>
      </c>
      <c r="O157" s="113">
        <f t="shared" ca="1" si="29"/>
        <v>-6.4087338202679801E-3</v>
      </c>
      <c r="P157" s="113">
        <f t="shared" si="30"/>
        <v>-3.1414230316149545E-3</v>
      </c>
      <c r="Q157" s="124">
        <f t="shared" si="31"/>
        <v>32320.544000000002</v>
      </c>
      <c r="S157" s="114">
        <v>0.1</v>
      </c>
      <c r="T157" s="113">
        <f t="shared" si="32"/>
        <v>3.9432813539037098E-9</v>
      </c>
      <c r="U157" s="113">
        <f t="shared" si="23"/>
        <v>3.9432813539037093E-8</v>
      </c>
    </row>
    <row r="158" spans="1:21" s="113" customFormat="1" ht="12.95" customHeight="1" x14ac:dyDescent="0.2">
      <c r="A158" s="28" t="s">
        <v>63</v>
      </c>
      <c r="B158" s="10"/>
      <c r="C158" s="3">
        <v>47365.485000000001</v>
      </c>
      <c r="D158" s="3"/>
      <c r="E158" s="113">
        <f t="shared" si="26"/>
        <v>3661.986119638625</v>
      </c>
      <c r="F158" s="113">
        <f t="shared" si="27"/>
        <v>3662</v>
      </c>
      <c r="G158" s="113">
        <f t="shared" si="28"/>
        <v>-1.2660000000323635E-2</v>
      </c>
      <c r="I158" s="113">
        <f t="shared" si="25"/>
        <v>-1.2660000000323635E-2</v>
      </c>
      <c r="O158" s="113">
        <f t="shared" ca="1" si="29"/>
        <v>-6.4657535727431865E-3</v>
      </c>
      <c r="P158" s="113">
        <f t="shared" si="30"/>
        <v>-3.199929028077024E-3</v>
      </c>
      <c r="Q158" s="124">
        <f t="shared" si="31"/>
        <v>32346.985000000001</v>
      </c>
      <c r="S158" s="114">
        <v>0.1</v>
      </c>
      <c r="T158" s="113">
        <f t="shared" si="32"/>
        <v>8.949294279994294E-6</v>
      </c>
      <c r="U158" s="113">
        <f t="shared" si="23"/>
        <v>8.9492942799942936E-5</v>
      </c>
    </row>
    <row r="159" spans="1:21" s="113" customFormat="1" ht="12.95" customHeight="1" x14ac:dyDescent="0.2">
      <c r="A159" s="28" t="s">
        <v>63</v>
      </c>
      <c r="B159" s="10"/>
      <c r="C159" s="3">
        <v>47366.404999999999</v>
      </c>
      <c r="D159" s="3"/>
      <c r="E159" s="113">
        <f t="shared" si="26"/>
        <v>3662.9948030874434</v>
      </c>
      <c r="F159" s="113">
        <f t="shared" si="27"/>
        <v>3663</v>
      </c>
      <c r="G159" s="113">
        <f t="shared" si="28"/>
        <v>-4.7400000039488077E-3</v>
      </c>
      <c r="I159" s="113">
        <f t="shared" si="25"/>
        <v>-4.7400000039488077E-3</v>
      </c>
      <c r="O159" s="113">
        <f t="shared" ca="1" si="29"/>
        <v>-6.4677197711044011E-3</v>
      </c>
      <c r="P159" s="113">
        <f t="shared" si="30"/>
        <v>-3.2019477473545495E-3</v>
      </c>
      <c r="Q159" s="124">
        <f t="shared" si="31"/>
        <v>32347.904999999999</v>
      </c>
      <c r="S159" s="114">
        <v>0.1</v>
      </c>
      <c r="T159" s="113">
        <f t="shared" si="32"/>
        <v>2.3656047440146902E-7</v>
      </c>
      <c r="U159" s="113">
        <f t="shared" si="23"/>
        <v>2.3656047440146902E-6</v>
      </c>
    </row>
    <row r="160" spans="1:21" s="113" customFormat="1" ht="12.95" customHeight="1" x14ac:dyDescent="0.2">
      <c r="A160" s="28" t="s">
        <v>64</v>
      </c>
      <c r="B160" s="10"/>
      <c r="C160" s="3">
        <v>47387.39</v>
      </c>
      <c r="D160" s="3"/>
      <c r="E160" s="113">
        <f t="shared" si="26"/>
        <v>3686.0026532760244</v>
      </c>
      <c r="F160" s="113">
        <f t="shared" si="27"/>
        <v>3686</v>
      </c>
      <c r="G160" s="113">
        <f t="shared" si="28"/>
        <v>2.4199999970733188E-3</v>
      </c>
      <c r="I160" s="113">
        <f t="shared" si="25"/>
        <v>2.4199999970733188E-3</v>
      </c>
      <c r="O160" s="113">
        <f t="shared" ca="1" si="29"/>
        <v>-6.5129423334123228E-3</v>
      </c>
      <c r="P160" s="113">
        <f t="shared" si="30"/>
        <v>-3.24840167941297E-3</v>
      </c>
      <c r="Q160" s="124">
        <f t="shared" si="31"/>
        <v>32368.89</v>
      </c>
      <c r="S160" s="114">
        <v>0.1</v>
      </c>
      <c r="T160" s="113">
        <f t="shared" si="32"/>
        <v>3.2130777565992572E-6</v>
      </c>
      <c r="U160" s="113">
        <f t="shared" si="23"/>
        <v>3.213077756599257E-5</v>
      </c>
    </row>
    <row r="161" spans="1:21" s="113" customFormat="1" ht="12.95" customHeight="1" x14ac:dyDescent="0.2">
      <c r="A161" s="28" t="s">
        <v>63</v>
      </c>
      <c r="B161" s="10"/>
      <c r="C161" s="3">
        <v>47397.415999999997</v>
      </c>
      <c r="D161" s="3"/>
      <c r="E161" s="113">
        <f t="shared" si="26"/>
        <v>3696.9951100780568</v>
      </c>
      <c r="F161" s="113">
        <f t="shared" si="27"/>
        <v>3697</v>
      </c>
      <c r="G161" s="113">
        <f t="shared" si="28"/>
        <v>-4.4600000037462451E-3</v>
      </c>
      <c r="I161" s="113">
        <f t="shared" si="25"/>
        <v>-4.4600000037462451E-3</v>
      </c>
      <c r="O161" s="113">
        <f t="shared" ca="1" si="29"/>
        <v>-6.5345705153856777E-3</v>
      </c>
      <c r="P161" s="113">
        <f t="shared" si="30"/>
        <v>-3.2706346240289207E-3</v>
      </c>
      <c r="Q161" s="124">
        <f t="shared" si="31"/>
        <v>32378.915999999997</v>
      </c>
      <c r="S161" s="114">
        <v>0.1</v>
      </c>
      <c r="T161" s="113">
        <f t="shared" si="32"/>
        <v>1.4145900064701352E-7</v>
      </c>
      <c r="U161" s="113">
        <f t="shared" si="23"/>
        <v>1.4145900064701352E-6</v>
      </c>
    </row>
    <row r="162" spans="1:21" s="113" customFormat="1" ht="12.95" customHeight="1" x14ac:dyDescent="0.2">
      <c r="A162" s="4" t="s">
        <v>65</v>
      </c>
      <c r="B162" s="10"/>
      <c r="C162" s="3">
        <v>48444.476199999997</v>
      </c>
      <c r="D162" s="3">
        <v>1.1000000000000001E-3</v>
      </c>
      <c r="E162" s="113">
        <f t="shared" si="26"/>
        <v>4844.9867336198513</v>
      </c>
      <c r="F162" s="113">
        <f t="shared" si="27"/>
        <v>4845</v>
      </c>
      <c r="G162" s="113">
        <f t="shared" si="28"/>
        <v>-1.2100000007194467E-2</v>
      </c>
      <c r="J162" s="113">
        <f>G162</f>
        <v>-1.2100000007194467E-2</v>
      </c>
      <c r="O162" s="113">
        <f t="shared" ca="1" si="29"/>
        <v>-8.7917662340593668E-3</v>
      </c>
      <c r="P162" s="113">
        <f t="shared" si="30"/>
        <v>-5.6473212614226226E-3</v>
      </c>
      <c r="Q162" s="124">
        <f t="shared" si="31"/>
        <v>33425.976199999997</v>
      </c>
      <c r="S162" s="114">
        <v>1</v>
      </c>
      <c r="T162" s="113">
        <f t="shared" si="32"/>
        <v>4.16370629961357E-5</v>
      </c>
      <c r="U162" s="113">
        <f t="shared" si="23"/>
        <v>4.16370629961357E-5</v>
      </c>
    </row>
    <row r="163" spans="1:21" s="113" customFormat="1" ht="12.95" customHeight="1" x14ac:dyDescent="0.2">
      <c r="A163" s="28" t="s">
        <v>66</v>
      </c>
      <c r="B163" s="10"/>
      <c r="C163" s="3">
        <v>48444.481</v>
      </c>
      <c r="D163" s="3"/>
      <c r="E163" s="113">
        <f t="shared" si="26"/>
        <v>4844.9919963161092</v>
      </c>
      <c r="F163" s="113">
        <f t="shared" si="27"/>
        <v>4845</v>
      </c>
      <c r="G163" s="113">
        <f t="shared" si="28"/>
        <v>-7.3000000047613867E-3</v>
      </c>
      <c r="I163" s="113">
        <f>G163</f>
        <v>-7.3000000047613867E-3</v>
      </c>
      <c r="O163" s="113">
        <f t="shared" ca="1" si="29"/>
        <v>-8.7917662340593668E-3</v>
      </c>
      <c r="P163" s="113">
        <f t="shared" si="30"/>
        <v>-5.6473212614226226E-3</v>
      </c>
      <c r="Q163" s="124">
        <f t="shared" si="31"/>
        <v>33425.981</v>
      </c>
      <c r="S163" s="114">
        <v>0.1</v>
      </c>
      <c r="T163" s="113">
        <f t="shared" si="32"/>
        <v>2.7313470286837968E-7</v>
      </c>
      <c r="U163" s="113">
        <f t="shared" si="23"/>
        <v>2.7313470286837965E-6</v>
      </c>
    </row>
    <row r="164" spans="1:21" s="113" customFormat="1" ht="12.95" customHeight="1" x14ac:dyDescent="0.2">
      <c r="A164" s="4" t="s">
        <v>65</v>
      </c>
      <c r="B164" s="10"/>
      <c r="C164" s="3">
        <v>48444.481599999999</v>
      </c>
      <c r="D164" s="3">
        <v>8.0000000000000004E-4</v>
      </c>
      <c r="E164" s="113">
        <f t="shared" si="26"/>
        <v>4844.9926541531404</v>
      </c>
      <c r="F164" s="113">
        <f t="shared" si="27"/>
        <v>4845</v>
      </c>
      <c r="G164" s="113">
        <f t="shared" si="28"/>
        <v>-6.7000000053667463E-3</v>
      </c>
      <c r="J164" s="113">
        <f>G164</f>
        <v>-6.7000000053667463E-3</v>
      </c>
      <c r="O164" s="113">
        <f t="shared" ca="1" si="29"/>
        <v>-8.7917662340593668E-3</v>
      </c>
      <c r="P164" s="113">
        <f t="shared" si="30"/>
        <v>-5.6473212614226226E-3</v>
      </c>
      <c r="Q164" s="124">
        <f t="shared" si="31"/>
        <v>33425.981599999999</v>
      </c>
      <c r="S164" s="114">
        <v>1</v>
      </c>
      <c r="T164" s="113">
        <f t="shared" si="32"/>
        <v>1.1081325379517781E-6</v>
      </c>
      <c r="U164" s="113">
        <f t="shared" si="23"/>
        <v>1.1081325379517781E-6</v>
      </c>
    </row>
    <row r="165" spans="1:21" s="113" customFormat="1" ht="12.95" customHeight="1" x14ac:dyDescent="0.2">
      <c r="A165" s="28" t="s">
        <v>66</v>
      </c>
      <c r="B165" s="10"/>
      <c r="C165" s="3">
        <v>48444.487000000001</v>
      </c>
      <c r="D165" s="3"/>
      <c r="E165" s="113">
        <f t="shared" si="26"/>
        <v>4844.9985746864286</v>
      </c>
      <c r="F165" s="113">
        <f t="shared" si="27"/>
        <v>4845</v>
      </c>
      <c r="G165" s="113">
        <f t="shared" si="28"/>
        <v>-1.3000000035390258E-3</v>
      </c>
      <c r="I165" s="113">
        <f t="shared" ref="I165:I171" si="33">G165</f>
        <v>-1.3000000035390258E-3</v>
      </c>
      <c r="O165" s="113">
        <f t="shared" ca="1" si="29"/>
        <v>-8.7917662340593668E-3</v>
      </c>
      <c r="P165" s="113">
        <f t="shared" si="30"/>
        <v>-5.6473212614226226E-3</v>
      </c>
      <c r="Q165" s="124">
        <f t="shared" si="31"/>
        <v>33425.987000000001</v>
      </c>
      <c r="S165" s="114">
        <v>0.1</v>
      </c>
      <c r="T165" s="113">
        <f t="shared" si="32"/>
        <v>1.8899202119246619E-6</v>
      </c>
      <c r="U165" s="113">
        <f t="shared" si="23"/>
        <v>1.8899202119246619E-5</v>
      </c>
    </row>
    <row r="166" spans="1:21" s="113" customFormat="1" ht="12.95" customHeight="1" x14ac:dyDescent="0.2">
      <c r="A166" s="28" t="s">
        <v>66</v>
      </c>
      <c r="B166" s="10"/>
      <c r="C166" s="3">
        <v>48445.402000000002</v>
      </c>
      <c r="D166" s="3"/>
      <c r="E166" s="113">
        <f t="shared" si="26"/>
        <v>4846.0017761599847</v>
      </c>
      <c r="F166" s="113">
        <f t="shared" si="27"/>
        <v>4846</v>
      </c>
      <c r="G166" s="113">
        <f t="shared" si="28"/>
        <v>1.6199999954551458E-3</v>
      </c>
      <c r="I166" s="113">
        <f t="shared" si="33"/>
        <v>1.6199999954551458E-3</v>
      </c>
      <c r="O166" s="113">
        <f t="shared" ca="1" si="29"/>
        <v>-8.7937324324205805E-3</v>
      </c>
      <c r="P166" s="113">
        <f t="shared" si="30"/>
        <v>-5.6494402299861607E-3</v>
      </c>
      <c r="Q166" s="124">
        <f t="shared" si="31"/>
        <v>33426.902000000002</v>
      </c>
      <c r="S166" s="114">
        <v>0.1</v>
      </c>
      <c r="T166" s="113">
        <f t="shared" si="32"/>
        <v>5.2844761191264157E-6</v>
      </c>
      <c r="U166" s="113">
        <f t="shared" si="23"/>
        <v>5.2844761191264152E-5</v>
      </c>
    </row>
    <row r="167" spans="1:21" s="113" customFormat="1" ht="12.95" customHeight="1" x14ac:dyDescent="0.2">
      <c r="A167" s="28" t="s">
        <v>66</v>
      </c>
      <c r="B167" s="10"/>
      <c r="C167" s="3">
        <v>48445.404999999999</v>
      </c>
      <c r="D167" s="3"/>
      <c r="E167" s="113">
        <f t="shared" si="26"/>
        <v>4846.0050653451399</v>
      </c>
      <c r="F167" s="113">
        <f t="shared" si="27"/>
        <v>4846</v>
      </c>
      <c r="G167" s="113">
        <f t="shared" si="28"/>
        <v>4.6199999924283475E-3</v>
      </c>
      <c r="I167" s="113">
        <f t="shared" si="33"/>
        <v>4.6199999924283475E-3</v>
      </c>
      <c r="O167" s="113">
        <f t="shared" ca="1" si="29"/>
        <v>-8.7937324324205805E-3</v>
      </c>
      <c r="P167" s="113">
        <f t="shared" si="30"/>
        <v>-5.6494402299861607E-3</v>
      </c>
      <c r="Q167" s="124">
        <f t="shared" si="31"/>
        <v>33426.904999999999</v>
      </c>
      <c r="S167" s="114">
        <v>0.1</v>
      </c>
      <c r="T167" s="113">
        <f t="shared" si="32"/>
        <v>1.0546140248174494E-5</v>
      </c>
      <c r="U167" s="113">
        <f t="shared" si="23"/>
        <v>1.0546140248174494E-4</v>
      </c>
    </row>
    <row r="168" spans="1:21" s="113" customFormat="1" ht="12.95" customHeight="1" x14ac:dyDescent="0.2">
      <c r="A168" s="28" t="s">
        <v>66</v>
      </c>
      <c r="B168" s="10"/>
      <c r="C168" s="3">
        <v>48446.31</v>
      </c>
      <c r="D168" s="3"/>
      <c r="E168" s="113">
        <f t="shared" si="26"/>
        <v>4846.9973028681634</v>
      </c>
      <c r="F168" s="113">
        <f t="shared" si="27"/>
        <v>4847</v>
      </c>
      <c r="G168" s="113">
        <f t="shared" si="28"/>
        <v>-2.4600000033387914E-3</v>
      </c>
      <c r="I168" s="113">
        <f t="shared" si="33"/>
        <v>-2.4600000033387914E-3</v>
      </c>
      <c r="O168" s="113">
        <f t="shared" ca="1" si="29"/>
        <v>-8.7956986307817942E-3</v>
      </c>
      <c r="P168" s="113">
        <f t="shared" si="30"/>
        <v>-5.6515592832912763E-3</v>
      </c>
      <c r="Q168" s="124">
        <f t="shared" si="31"/>
        <v>33427.81</v>
      </c>
      <c r="S168" s="114">
        <v>0.1</v>
      </c>
      <c r="T168" s="113">
        <f t="shared" si="32"/>
        <v>1.0186050637450823E-6</v>
      </c>
      <c r="U168" s="113">
        <f t="shared" si="23"/>
        <v>1.0186050637450823E-5</v>
      </c>
    </row>
    <row r="169" spans="1:21" s="113" customFormat="1" ht="12.95" customHeight="1" x14ac:dyDescent="0.2">
      <c r="A169" s="28" t="s">
        <v>66</v>
      </c>
      <c r="B169" s="10"/>
      <c r="C169" s="3">
        <v>48446.31</v>
      </c>
      <c r="D169" s="3"/>
      <c r="E169" s="113">
        <f t="shared" si="26"/>
        <v>4846.9973028681634</v>
      </c>
      <c r="F169" s="113">
        <f t="shared" si="27"/>
        <v>4847</v>
      </c>
      <c r="G169" s="113">
        <f t="shared" si="28"/>
        <v>-2.4600000033387914E-3</v>
      </c>
      <c r="I169" s="113">
        <f t="shared" si="33"/>
        <v>-2.4600000033387914E-3</v>
      </c>
      <c r="O169" s="113">
        <f t="shared" ca="1" si="29"/>
        <v>-8.7956986307817942E-3</v>
      </c>
      <c r="P169" s="113">
        <f t="shared" si="30"/>
        <v>-5.6515592832912763E-3</v>
      </c>
      <c r="Q169" s="124">
        <f t="shared" si="31"/>
        <v>33427.81</v>
      </c>
      <c r="S169" s="114">
        <v>0.1</v>
      </c>
      <c r="T169" s="113">
        <f t="shared" si="32"/>
        <v>1.0186050637450823E-6</v>
      </c>
      <c r="U169" s="113">
        <f t="shared" si="23"/>
        <v>1.0186050637450823E-5</v>
      </c>
    </row>
    <row r="170" spans="1:21" s="113" customFormat="1" ht="12.95" customHeight="1" x14ac:dyDescent="0.2">
      <c r="A170" s="28" t="s">
        <v>66</v>
      </c>
      <c r="B170" s="10"/>
      <c r="C170" s="3">
        <v>48476.398999999998</v>
      </c>
      <c r="D170" s="3"/>
      <c r="E170" s="113">
        <f t="shared" si="26"/>
        <v>4879.9867336198513</v>
      </c>
      <c r="F170" s="113">
        <f t="shared" si="27"/>
        <v>4880</v>
      </c>
      <c r="G170" s="113">
        <f t="shared" si="28"/>
        <v>-1.2100000007194467E-2</v>
      </c>
      <c r="I170" s="113">
        <f t="shared" si="33"/>
        <v>-1.2100000007194467E-2</v>
      </c>
      <c r="O170" s="113">
        <f t="shared" ca="1" si="29"/>
        <v>-8.860583176701858E-3</v>
      </c>
      <c r="P170" s="113">
        <f t="shared" si="30"/>
        <v>-5.7215355823849769E-3</v>
      </c>
      <c r="Q170" s="124">
        <f t="shared" si="31"/>
        <v>33457.898999999998</v>
      </c>
      <c r="S170" s="114">
        <v>0.1</v>
      </c>
      <c r="T170" s="113">
        <f t="shared" si="32"/>
        <v>4.0684808418560254E-6</v>
      </c>
      <c r="U170" s="113">
        <f t="shared" si="23"/>
        <v>4.0684808418560256E-5</v>
      </c>
    </row>
    <row r="171" spans="1:21" s="113" customFormat="1" ht="12.95" customHeight="1" x14ac:dyDescent="0.2">
      <c r="A171" s="28" t="s">
        <v>67</v>
      </c>
      <c r="B171" s="10"/>
      <c r="C171" s="3">
        <v>48476.406900000002</v>
      </c>
      <c r="D171" s="3">
        <v>6.9999999999999999E-4</v>
      </c>
      <c r="E171" s="113">
        <f t="shared" si="26"/>
        <v>4879.9953951407751</v>
      </c>
      <c r="F171" s="113">
        <f t="shared" si="27"/>
        <v>4880</v>
      </c>
      <c r="G171" s="113">
        <f t="shared" si="28"/>
        <v>-4.2000000030384399E-3</v>
      </c>
      <c r="I171" s="113">
        <f t="shared" si="33"/>
        <v>-4.2000000030384399E-3</v>
      </c>
      <c r="O171" s="113">
        <f t="shared" ca="1" si="29"/>
        <v>-8.860583176701858E-3</v>
      </c>
      <c r="P171" s="113">
        <f t="shared" si="30"/>
        <v>-5.7215355823849769E-3</v>
      </c>
      <c r="Q171" s="124">
        <f t="shared" si="31"/>
        <v>33457.906900000002</v>
      </c>
      <c r="S171" s="114">
        <v>0.1</v>
      </c>
      <c r="T171" s="113">
        <f t="shared" si="32"/>
        <v>2.315070519217402E-7</v>
      </c>
      <c r="U171" s="113">
        <f t="shared" si="23"/>
        <v>2.315070519217402E-6</v>
      </c>
    </row>
    <row r="172" spans="1:21" s="113" customFormat="1" ht="12.95" customHeight="1" x14ac:dyDescent="0.2">
      <c r="A172" s="99" t="s">
        <v>930</v>
      </c>
      <c r="B172" s="100" t="s">
        <v>83</v>
      </c>
      <c r="C172" s="101">
        <v>48500.120999999999</v>
      </c>
      <c r="D172" s="101" t="s">
        <v>139</v>
      </c>
      <c r="E172" s="28">
        <f t="shared" si="26"/>
        <v>4905.9954170686733</v>
      </c>
      <c r="F172" s="113">
        <f t="shared" si="27"/>
        <v>4906</v>
      </c>
      <c r="G172" s="113">
        <f t="shared" si="28"/>
        <v>-4.1800000035436824E-3</v>
      </c>
      <c r="H172" s="113">
        <f>G172</f>
        <v>-4.1800000035436824E-3</v>
      </c>
      <c r="O172" s="113">
        <f t="shared" ca="1" si="29"/>
        <v>-8.9117043340934225E-3</v>
      </c>
      <c r="P172" s="113">
        <f t="shared" si="30"/>
        <v>-5.7767334208849979E-3</v>
      </c>
      <c r="Q172" s="124">
        <f t="shared" si="31"/>
        <v>33481.620999999999</v>
      </c>
      <c r="S172" s="114">
        <v>0.2</v>
      </c>
      <c r="T172" s="113">
        <f t="shared" si="32"/>
        <v>5.0991152121089517E-7</v>
      </c>
      <c r="U172" s="113">
        <f t="shared" si="23"/>
        <v>2.5495576060544755E-6</v>
      </c>
    </row>
    <row r="173" spans="1:21" s="113" customFormat="1" ht="12.95" customHeight="1" x14ac:dyDescent="0.2">
      <c r="A173" s="90" t="s">
        <v>438</v>
      </c>
      <c r="B173" s="95" t="s">
        <v>83</v>
      </c>
      <c r="C173" s="89">
        <v>48835.754000000001</v>
      </c>
      <c r="D173" s="89" t="s">
        <v>89</v>
      </c>
      <c r="E173" s="28">
        <f t="shared" si="26"/>
        <v>5273.9817779142149</v>
      </c>
      <c r="F173" s="113">
        <f t="shared" si="27"/>
        <v>5274</v>
      </c>
      <c r="G173" s="113">
        <f t="shared" si="28"/>
        <v>-1.6620000002149027E-2</v>
      </c>
      <c r="I173" s="113">
        <f>G173</f>
        <v>-1.6620000002149027E-2</v>
      </c>
      <c r="O173" s="113">
        <f t="shared" ca="1" si="29"/>
        <v>-9.6352653310201788E-3</v>
      </c>
      <c r="P173" s="113">
        <f t="shared" si="30"/>
        <v>-6.5641385604312003E-3</v>
      </c>
      <c r="Q173" s="124">
        <f t="shared" si="31"/>
        <v>33817.254000000001</v>
      </c>
      <c r="S173" s="114">
        <v>0.1</v>
      </c>
      <c r="T173" s="113">
        <f t="shared" si="32"/>
        <v>1.0112034933502733E-5</v>
      </c>
      <c r="U173" s="113">
        <f t="shared" si="23"/>
        <v>1.0112034933502733E-4</v>
      </c>
    </row>
    <row r="174" spans="1:21" s="113" customFormat="1" ht="12.95" customHeight="1" x14ac:dyDescent="0.2">
      <c r="A174" s="4" t="s">
        <v>65</v>
      </c>
      <c r="B174" s="10"/>
      <c r="C174" s="3">
        <v>48839.411999999997</v>
      </c>
      <c r="D174" s="3">
        <v>1.1000000000000001E-3</v>
      </c>
      <c r="E174" s="113">
        <f t="shared" si="26"/>
        <v>5277.9923910183243</v>
      </c>
      <c r="F174" s="113">
        <f t="shared" si="27"/>
        <v>5278</v>
      </c>
      <c r="G174" s="113">
        <f t="shared" si="28"/>
        <v>-6.940000006579794E-3</v>
      </c>
      <c r="J174" s="113">
        <f>G174</f>
        <v>-6.940000006579794E-3</v>
      </c>
      <c r="O174" s="113">
        <f t="shared" ca="1" si="29"/>
        <v>-9.6431301244650353E-3</v>
      </c>
      <c r="P174" s="113">
        <f t="shared" si="30"/>
        <v>-6.5727603596815593E-3</v>
      </c>
      <c r="Q174" s="124">
        <f t="shared" si="31"/>
        <v>33820.911999999997</v>
      </c>
      <c r="S174" s="114">
        <v>1</v>
      </c>
      <c r="T174" s="113">
        <f t="shared" si="32"/>
        <v>1.3486495825394012E-7</v>
      </c>
      <c r="U174" s="113">
        <f t="shared" si="23"/>
        <v>1.3486495825394012E-7</v>
      </c>
    </row>
    <row r="175" spans="1:21" s="113" customFormat="1" ht="12.95" customHeight="1" x14ac:dyDescent="0.2">
      <c r="A175" s="4" t="s">
        <v>65</v>
      </c>
      <c r="B175" s="10"/>
      <c r="C175" s="3">
        <v>48839.412400000001</v>
      </c>
      <c r="D175" s="3">
        <v>2.9999999999999997E-4</v>
      </c>
      <c r="E175" s="113">
        <f t="shared" si="26"/>
        <v>5277.9928295763502</v>
      </c>
      <c r="F175" s="113">
        <f t="shared" si="27"/>
        <v>5278</v>
      </c>
      <c r="G175" s="113">
        <f t="shared" si="28"/>
        <v>-6.5400000021327287E-3</v>
      </c>
      <c r="J175" s="113">
        <f>G175</f>
        <v>-6.5400000021327287E-3</v>
      </c>
      <c r="O175" s="113">
        <f t="shared" ca="1" si="29"/>
        <v>-9.6431301244650353E-3</v>
      </c>
      <c r="P175" s="113">
        <f t="shared" si="30"/>
        <v>-6.5727603596815593E-3</v>
      </c>
      <c r="Q175" s="124">
        <f t="shared" si="31"/>
        <v>33820.912400000001</v>
      </c>
      <c r="S175" s="114">
        <v>1</v>
      </c>
      <c r="T175" s="113">
        <f t="shared" si="32"/>
        <v>1.0732410267272191E-9</v>
      </c>
      <c r="U175" s="113">
        <f t="shared" si="23"/>
        <v>1.0732410267272191E-9</v>
      </c>
    </row>
    <row r="176" spans="1:21" s="113" customFormat="1" ht="12.95" customHeight="1" x14ac:dyDescent="0.2">
      <c r="A176" s="28" t="s">
        <v>66</v>
      </c>
      <c r="B176" s="10"/>
      <c r="C176" s="3">
        <v>49108.472000000002</v>
      </c>
      <c r="D176" s="3"/>
      <c r="E176" s="113">
        <f t="shared" si="26"/>
        <v>5572.9884439961388</v>
      </c>
      <c r="F176" s="113">
        <f t="shared" si="27"/>
        <v>5573</v>
      </c>
      <c r="G176" s="113">
        <f t="shared" si="28"/>
        <v>-1.0540000002947636E-2</v>
      </c>
      <c r="I176" s="113">
        <f>G176</f>
        <v>-1.0540000002947636E-2</v>
      </c>
      <c r="O176" s="113">
        <f t="shared" ca="1" si="29"/>
        <v>-1.022315864102317E-2</v>
      </c>
      <c r="P176" s="113">
        <f t="shared" si="30"/>
        <v>-7.2123553698109841E-3</v>
      </c>
      <c r="Q176" s="124">
        <f t="shared" si="31"/>
        <v>34089.972000000002</v>
      </c>
      <c r="S176" s="114">
        <v>0.1</v>
      </c>
      <c r="T176" s="113">
        <f t="shared" si="32"/>
        <v>1.1073218804443161E-6</v>
      </c>
      <c r="U176" s="113">
        <f t="shared" si="23"/>
        <v>1.1073218804443162E-5</v>
      </c>
    </row>
    <row r="177" spans="1:21" s="113" customFormat="1" ht="12.95" customHeight="1" x14ac:dyDescent="0.2">
      <c r="A177" s="90" t="s">
        <v>438</v>
      </c>
      <c r="B177" s="95" t="s">
        <v>83</v>
      </c>
      <c r="C177" s="89">
        <v>49199.688999999998</v>
      </c>
      <c r="D177" s="89" t="s">
        <v>89</v>
      </c>
      <c r="E177" s="28">
        <f t="shared" si="26"/>
        <v>5672.9983115516134</v>
      </c>
      <c r="F177" s="113">
        <f t="shared" si="27"/>
        <v>5673</v>
      </c>
      <c r="G177" s="113">
        <f t="shared" si="28"/>
        <v>-1.5400000047520734E-3</v>
      </c>
      <c r="I177" s="113">
        <f>G177</f>
        <v>-1.5400000047520734E-3</v>
      </c>
      <c r="O177" s="113">
        <f t="shared" ca="1" si="29"/>
        <v>-1.0419778477144571E-2</v>
      </c>
      <c r="P177" s="113">
        <f t="shared" si="30"/>
        <v>-7.4308408838042643E-3</v>
      </c>
      <c r="Q177" s="124">
        <f t="shared" si="31"/>
        <v>34181.188999999998</v>
      </c>
      <c r="S177" s="114">
        <v>0.1</v>
      </c>
      <c r="T177" s="113">
        <f t="shared" si="32"/>
        <v>3.4702006262312393E-6</v>
      </c>
      <c r="U177" s="113">
        <f t="shared" si="23"/>
        <v>3.4702006262312393E-5</v>
      </c>
    </row>
    <row r="178" spans="1:21" s="113" customFormat="1" ht="12.95" customHeight="1" x14ac:dyDescent="0.2">
      <c r="A178" s="28" t="s">
        <v>68</v>
      </c>
      <c r="B178" s="10" t="s">
        <v>52</v>
      </c>
      <c r="C178" s="3">
        <v>49549.468999999997</v>
      </c>
      <c r="D178" s="3">
        <v>6.0000000000000001E-3</v>
      </c>
      <c r="E178" s="113">
        <f t="shared" si="26"/>
        <v>6056.4953732128697</v>
      </c>
      <c r="F178" s="113">
        <f t="shared" si="27"/>
        <v>6056.5</v>
      </c>
      <c r="G178" s="113">
        <f t="shared" si="28"/>
        <v>-4.2200000025331974E-3</v>
      </c>
      <c r="I178" s="113">
        <f>G178</f>
        <v>-4.2200000025331974E-3</v>
      </c>
      <c r="O178" s="113">
        <f t="shared" ca="1" si="29"/>
        <v>-1.1173815548670146E-2</v>
      </c>
      <c r="P178" s="113">
        <f t="shared" si="30"/>
        <v>-8.2765893169395137E-3</v>
      </c>
      <c r="Q178" s="124">
        <f t="shared" si="31"/>
        <v>34530.968999999997</v>
      </c>
      <c r="S178" s="114">
        <v>0.1</v>
      </c>
      <c r="T178" s="113">
        <f t="shared" si="32"/>
        <v>1.6455916865755507E-6</v>
      </c>
      <c r="U178" s="113">
        <f t="shared" si="23"/>
        <v>1.6455916865755506E-5</v>
      </c>
    </row>
    <row r="179" spans="1:21" s="113" customFormat="1" ht="12.95" customHeight="1" x14ac:dyDescent="0.2">
      <c r="A179" s="90" t="s">
        <v>631</v>
      </c>
      <c r="B179" s="95" t="s">
        <v>83</v>
      </c>
      <c r="C179" s="89">
        <v>49928.426800000001</v>
      </c>
      <c r="D179" s="89" t="s">
        <v>89</v>
      </c>
      <c r="E179" s="28">
        <f t="shared" si="26"/>
        <v>6471.9828304534667</v>
      </c>
      <c r="F179" s="113">
        <f t="shared" si="27"/>
        <v>6472</v>
      </c>
      <c r="G179" s="113">
        <f t="shared" si="28"/>
        <v>-1.5660000004572794E-2</v>
      </c>
      <c r="J179" s="113">
        <f t="shared" ref="J179:J184" si="34">G179</f>
        <v>-1.5660000004572794E-2</v>
      </c>
      <c r="O179" s="113">
        <f t="shared" ca="1" si="29"/>
        <v>-1.199077096775457E-2</v>
      </c>
      <c r="P179" s="113">
        <f t="shared" si="30"/>
        <v>-9.206975120489045E-3</v>
      </c>
      <c r="Q179" s="124">
        <f t="shared" si="31"/>
        <v>34909.926800000001</v>
      </c>
      <c r="S179" s="114">
        <v>1</v>
      </c>
      <c r="T179" s="113">
        <f t="shared" si="32"/>
        <v>4.1641530154604079E-5</v>
      </c>
      <c r="U179" s="113">
        <f t="shared" si="23"/>
        <v>4.1641530154604079E-5</v>
      </c>
    </row>
    <row r="180" spans="1:21" s="113" customFormat="1" ht="12.95" customHeight="1" x14ac:dyDescent="0.2">
      <c r="A180" s="90" t="s">
        <v>631</v>
      </c>
      <c r="B180" s="95" t="s">
        <v>83</v>
      </c>
      <c r="C180" s="89">
        <v>49928.4372</v>
      </c>
      <c r="D180" s="89" t="s">
        <v>89</v>
      </c>
      <c r="E180" s="28">
        <f t="shared" si="26"/>
        <v>6471.994232962018</v>
      </c>
      <c r="F180" s="113">
        <f t="shared" si="27"/>
        <v>6472</v>
      </c>
      <c r="G180" s="113">
        <f t="shared" si="28"/>
        <v>-5.260000005364418E-3</v>
      </c>
      <c r="J180" s="113">
        <f t="shared" si="34"/>
        <v>-5.260000005364418E-3</v>
      </c>
      <c r="O180" s="113">
        <f t="shared" ca="1" si="29"/>
        <v>-1.199077096775457E-2</v>
      </c>
      <c r="P180" s="113">
        <f t="shared" si="30"/>
        <v>-9.206975120489045E-3</v>
      </c>
      <c r="Q180" s="124">
        <f t="shared" si="31"/>
        <v>34909.9372</v>
      </c>
      <c r="S180" s="114">
        <v>1</v>
      </c>
      <c r="T180" s="113">
        <f t="shared" si="32"/>
        <v>1.5578612559413064E-5</v>
      </c>
      <c r="U180" s="113">
        <f t="shared" si="23"/>
        <v>1.5578612559413064E-5</v>
      </c>
    </row>
    <row r="181" spans="1:21" s="113" customFormat="1" ht="12.95" customHeight="1" x14ac:dyDescent="0.2">
      <c r="A181" s="90" t="s">
        <v>631</v>
      </c>
      <c r="B181" s="95" t="s">
        <v>83</v>
      </c>
      <c r="C181" s="89">
        <v>49928.440699999999</v>
      </c>
      <c r="D181" s="89" t="s">
        <v>89</v>
      </c>
      <c r="E181" s="28">
        <f t="shared" si="26"/>
        <v>6471.9980703447018</v>
      </c>
      <c r="F181" s="113">
        <f t="shared" si="27"/>
        <v>6472</v>
      </c>
      <c r="G181" s="113">
        <f t="shared" si="28"/>
        <v>-1.7600000064703636E-3</v>
      </c>
      <c r="J181" s="113">
        <f t="shared" si="34"/>
        <v>-1.7600000064703636E-3</v>
      </c>
      <c r="O181" s="113">
        <f t="shared" ca="1" si="29"/>
        <v>-1.199077096775457E-2</v>
      </c>
      <c r="P181" s="113">
        <f t="shared" si="30"/>
        <v>-9.206975120489045E-3</v>
      </c>
      <c r="Q181" s="124">
        <f t="shared" si="31"/>
        <v>34909.940699999999</v>
      </c>
      <c r="S181" s="114">
        <v>1</v>
      </c>
      <c r="T181" s="113">
        <f t="shared" si="32"/>
        <v>5.5457438348813554E-5</v>
      </c>
      <c r="U181" s="113">
        <f t="shared" ref="U181:U244" si="35">(G181-P181)^2</f>
        <v>5.5457438348813554E-5</v>
      </c>
    </row>
    <row r="182" spans="1:21" s="113" customFormat="1" ht="12.95" customHeight="1" x14ac:dyDescent="0.2">
      <c r="A182" s="90" t="s">
        <v>631</v>
      </c>
      <c r="B182" s="95" t="s">
        <v>83</v>
      </c>
      <c r="C182" s="89">
        <v>49928.441400000003</v>
      </c>
      <c r="D182" s="89" t="s">
        <v>89</v>
      </c>
      <c r="E182" s="28">
        <f t="shared" si="26"/>
        <v>6471.9988378212438</v>
      </c>
      <c r="F182" s="113">
        <f t="shared" si="27"/>
        <v>6472</v>
      </c>
      <c r="G182" s="113">
        <f t="shared" si="28"/>
        <v>-1.0600000023259781E-3</v>
      </c>
      <c r="J182" s="113">
        <f t="shared" si="34"/>
        <v>-1.0600000023259781E-3</v>
      </c>
      <c r="O182" s="113">
        <f t="shared" ca="1" si="29"/>
        <v>-1.199077096775457E-2</v>
      </c>
      <c r="P182" s="113">
        <f t="shared" si="30"/>
        <v>-9.206975120489045E-3</v>
      </c>
      <c r="Q182" s="124">
        <f t="shared" si="31"/>
        <v>34909.941400000003</v>
      </c>
      <c r="S182" s="114">
        <v>1</v>
      </c>
      <c r="T182" s="113">
        <f t="shared" si="32"/>
        <v>6.6373203575968118E-5</v>
      </c>
      <c r="U182" s="113">
        <f t="shared" si="35"/>
        <v>6.6373203575968118E-5</v>
      </c>
    </row>
    <row r="183" spans="1:21" s="113" customFormat="1" ht="12.95" customHeight="1" x14ac:dyDescent="0.2">
      <c r="A183" s="90" t="s">
        <v>631</v>
      </c>
      <c r="B183" s="95" t="s">
        <v>83</v>
      </c>
      <c r="C183" s="89">
        <v>49928.443399999996</v>
      </c>
      <c r="D183" s="89" t="s">
        <v>89</v>
      </c>
      <c r="E183" s="28">
        <f t="shared" si="26"/>
        <v>6472.0010306113427</v>
      </c>
      <c r="F183" s="113">
        <f t="shared" si="27"/>
        <v>6472</v>
      </c>
      <c r="G183" s="113">
        <f t="shared" si="28"/>
        <v>9.3999999080551788E-4</v>
      </c>
      <c r="J183" s="113">
        <f t="shared" si="34"/>
        <v>9.3999999080551788E-4</v>
      </c>
      <c r="O183" s="113">
        <f t="shared" ca="1" si="29"/>
        <v>-1.199077096775457E-2</v>
      </c>
      <c r="P183" s="113">
        <f t="shared" si="30"/>
        <v>-9.206975120489045E-3</v>
      </c>
      <c r="Q183" s="124">
        <f t="shared" si="31"/>
        <v>34909.943399999996</v>
      </c>
      <c r="S183" s="114">
        <v>1</v>
      </c>
      <c r="T183" s="113">
        <f t="shared" si="32"/>
        <v>1.0296110390923131E-4</v>
      </c>
      <c r="U183" s="113">
        <f t="shared" si="35"/>
        <v>1.0296110390923131E-4</v>
      </c>
    </row>
    <row r="184" spans="1:21" s="113" customFormat="1" ht="12.95" customHeight="1" x14ac:dyDescent="0.2">
      <c r="A184" s="4" t="s">
        <v>69</v>
      </c>
      <c r="B184" s="27"/>
      <c r="C184" s="4">
        <v>50249.487000000001</v>
      </c>
      <c r="D184" s="4"/>
      <c r="E184" s="113">
        <f t="shared" si="26"/>
        <v>6823.9916454696931</v>
      </c>
      <c r="F184" s="113">
        <f t="shared" si="27"/>
        <v>6824</v>
      </c>
      <c r="G184" s="113">
        <f t="shared" si="28"/>
        <v>-7.6200000039534643E-3</v>
      </c>
      <c r="J184" s="113">
        <f t="shared" si="34"/>
        <v>-7.6200000039534643E-3</v>
      </c>
      <c r="O184" s="113">
        <f t="shared" ca="1" si="29"/>
        <v>-1.2682872790901903E-2</v>
      </c>
      <c r="P184" s="113">
        <f t="shared" si="30"/>
        <v>-1.0006618890855714E-2</v>
      </c>
      <c r="Q184" s="124">
        <f t="shared" si="31"/>
        <v>35230.987000000001</v>
      </c>
      <c r="S184" s="114">
        <v>1</v>
      </c>
      <c r="T184" s="113">
        <f t="shared" si="32"/>
        <v>5.6959497113185331E-6</v>
      </c>
      <c r="U184" s="113">
        <f t="shared" si="35"/>
        <v>5.6959497113185331E-6</v>
      </c>
    </row>
    <row r="185" spans="1:21" s="113" customFormat="1" ht="12.95" customHeight="1" x14ac:dyDescent="0.2">
      <c r="A185" s="90" t="s">
        <v>438</v>
      </c>
      <c r="B185" s="95" t="s">
        <v>83</v>
      </c>
      <c r="C185" s="89">
        <v>50600.641000000003</v>
      </c>
      <c r="D185" s="89" t="s">
        <v>89</v>
      </c>
      <c r="E185" s="28">
        <f t="shared" si="26"/>
        <v>7208.9951539338654</v>
      </c>
      <c r="F185" s="113">
        <f t="shared" si="27"/>
        <v>7209</v>
      </c>
      <c r="G185" s="113">
        <f t="shared" si="28"/>
        <v>-4.4199999974807724E-3</v>
      </c>
      <c r="I185" s="113">
        <f>G185</f>
        <v>-4.4199999974807724E-3</v>
      </c>
      <c r="O185" s="113">
        <f t="shared" ca="1" si="29"/>
        <v>-1.34398591599693E-2</v>
      </c>
      <c r="P185" s="113">
        <f t="shared" si="30"/>
        <v>-1.0893251764127811E-2</v>
      </c>
      <c r="Q185" s="124">
        <f t="shared" si="31"/>
        <v>35582.141000000003</v>
      </c>
      <c r="S185" s="114">
        <v>0.1</v>
      </c>
      <c r="T185" s="113">
        <f t="shared" si="32"/>
        <v>4.1902988434399011E-6</v>
      </c>
      <c r="U185" s="113">
        <f t="shared" si="35"/>
        <v>4.1902988434399006E-5</v>
      </c>
    </row>
    <row r="186" spans="1:21" s="113" customFormat="1" ht="12.95" customHeight="1" x14ac:dyDescent="0.2">
      <c r="A186" s="28" t="s">
        <v>70</v>
      </c>
      <c r="B186" s="10"/>
      <c r="C186" s="3">
        <v>50602.4611</v>
      </c>
      <c r="D186" s="3">
        <v>2.9999999999999997E-4</v>
      </c>
      <c r="E186" s="113">
        <f t="shared" si="26"/>
        <v>7210.9907025699467</v>
      </c>
      <c r="F186" s="113">
        <f t="shared" si="27"/>
        <v>7211</v>
      </c>
      <c r="G186" s="113">
        <f t="shared" si="28"/>
        <v>-8.4800000040559098E-3</v>
      </c>
      <c r="J186" s="113">
        <f>G186</f>
        <v>-8.4800000040559098E-3</v>
      </c>
      <c r="O186" s="113">
        <f t="shared" ca="1" si="29"/>
        <v>-1.3443791556691728E-2</v>
      </c>
      <c r="P186" s="113">
        <f t="shared" si="30"/>
        <v>-1.0897890444174206E-2</v>
      </c>
      <c r="Q186" s="124">
        <f t="shared" si="31"/>
        <v>35583.9611</v>
      </c>
      <c r="S186" s="114">
        <v>1</v>
      </c>
      <c r="T186" s="113">
        <f t="shared" si="32"/>
        <v>5.8461941804154499E-6</v>
      </c>
      <c r="U186" s="113">
        <f t="shared" si="35"/>
        <v>5.8461941804154499E-6</v>
      </c>
    </row>
    <row r="187" spans="1:21" s="113" customFormat="1" ht="12.95" customHeight="1" x14ac:dyDescent="0.2">
      <c r="A187" s="28" t="s">
        <v>71</v>
      </c>
      <c r="B187" s="10"/>
      <c r="C187" s="3">
        <v>50602.4611</v>
      </c>
      <c r="D187" s="3">
        <v>2.9999999999999997E-4</v>
      </c>
      <c r="E187" s="113">
        <f t="shared" si="26"/>
        <v>7210.9907025699467</v>
      </c>
      <c r="F187" s="113">
        <f t="shared" si="27"/>
        <v>7211</v>
      </c>
      <c r="G187" s="113">
        <f t="shared" si="28"/>
        <v>-8.4800000040559098E-3</v>
      </c>
      <c r="J187" s="113">
        <f>G187</f>
        <v>-8.4800000040559098E-3</v>
      </c>
      <c r="O187" s="113">
        <f t="shared" ca="1" si="29"/>
        <v>-1.3443791556691728E-2</v>
      </c>
      <c r="P187" s="113">
        <f t="shared" si="30"/>
        <v>-1.0897890444174206E-2</v>
      </c>
      <c r="Q187" s="124">
        <f t="shared" si="31"/>
        <v>35583.9611</v>
      </c>
      <c r="S187" s="114">
        <v>1</v>
      </c>
      <c r="T187" s="113">
        <f t="shared" si="32"/>
        <v>5.8461941804154499E-6</v>
      </c>
      <c r="U187" s="113">
        <f t="shared" si="35"/>
        <v>5.8461941804154499E-6</v>
      </c>
    </row>
    <row r="188" spans="1:21" s="113" customFormat="1" ht="12.95" customHeight="1" x14ac:dyDescent="0.2">
      <c r="A188" s="99" t="s">
        <v>922</v>
      </c>
      <c r="B188" s="100" t="s">
        <v>83</v>
      </c>
      <c r="C188" s="101">
        <v>51278.307999999997</v>
      </c>
      <c r="D188" s="101" t="s">
        <v>934</v>
      </c>
      <c r="E188" s="28">
        <f t="shared" si="26"/>
        <v>7951.9859003596112</v>
      </c>
      <c r="F188" s="113">
        <f t="shared" si="27"/>
        <v>7952</v>
      </c>
      <c r="G188" s="113">
        <f t="shared" si="28"/>
        <v>-1.2860000009823125E-2</v>
      </c>
      <c r="K188" s="113">
        <f>G188</f>
        <v>-1.2860000009823125E-2</v>
      </c>
      <c r="O188" s="113">
        <f t="shared" ca="1" si="29"/>
        <v>-1.4900744542351312E-2</v>
      </c>
      <c r="P188" s="113">
        <f t="shared" si="30"/>
        <v>-1.263984918989107E-2</v>
      </c>
      <c r="Q188" s="124">
        <f t="shared" si="31"/>
        <v>36259.807999999997</v>
      </c>
      <c r="S188" s="114">
        <v>1</v>
      </c>
      <c r="T188" s="113">
        <f t="shared" si="32"/>
        <v>4.8466383516756145E-8</v>
      </c>
      <c r="U188" s="113">
        <f t="shared" si="35"/>
        <v>4.8466383516756145E-8</v>
      </c>
    </row>
    <row r="189" spans="1:21" s="113" customFormat="1" ht="12.95" customHeight="1" x14ac:dyDescent="0.2">
      <c r="A189" s="3" t="s">
        <v>72</v>
      </c>
      <c r="B189" s="27"/>
      <c r="C189" s="3">
        <v>51712.456100000003</v>
      </c>
      <c r="D189" s="3">
        <v>4.0000000000000002E-4</v>
      </c>
      <c r="E189" s="113">
        <f t="shared" si="26"/>
        <v>8427.9837294974132</v>
      </c>
      <c r="F189" s="113">
        <f t="shared" si="27"/>
        <v>8428</v>
      </c>
      <c r="G189" s="113">
        <f t="shared" si="28"/>
        <v>-1.4839999996183906E-2</v>
      </c>
      <c r="J189" s="113">
        <f>G189</f>
        <v>-1.4839999996183906E-2</v>
      </c>
      <c r="O189" s="113">
        <f t="shared" ca="1" si="29"/>
        <v>-1.5836654962289184E-2</v>
      </c>
      <c r="P189" s="113">
        <f t="shared" si="30"/>
        <v>-1.3783385291938711E-2</v>
      </c>
      <c r="Q189" s="124">
        <f t="shared" si="31"/>
        <v>36693.956100000003</v>
      </c>
      <c r="S189" s="114">
        <v>1</v>
      </c>
      <c r="T189" s="113">
        <f t="shared" si="32"/>
        <v>1.1164346332271594E-6</v>
      </c>
      <c r="U189" s="113">
        <f t="shared" si="35"/>
        <v>1.1164346332271594E-6</v>
      </c>
    </row>
    <row r="190" spans="1:21" s="113" customFormat="1" ht="12.95" customHeight="1" x14ac:dyDescent="0.2">
      <c r="A190" s="3" t="s">
        <v>87</v>
      </c>
      <c r="B190" s="10" t="s">
        <v>83</v>
      </c>
      <c r="C190" s="3">
        <v>52033.504000000001</v>
      </c>
      <c r="D190" s="3" t="s">
        <v>88</v>
      </c>
      <c r="E190" s="113">
        <f t="shared" si="26"/>
        <v>8779.9790588544838</v>
      </c>
      <c r="F190" s="113">
        <f t="shared" si="27"/>
        <v>8780</v>
      </c>
      <c r="G190" s="113">
        <f t="shared" si="28"/>
        <v>-1.9100000004982576E-2</v>
      </c>
      <c r="K190" s="113">
        <f t="shared" ref="K190:K197" si="36">G190</f>
        <v>-1.9100000004982576E-2</v>
      </c>
      <c r="O190" s="113">
        <f t="shared" ca="1" si="29"/>
        <v>-1.652875678543652E-2</v>
      </c>
      <c r="P190" s="113">
        <f t="shared" si="30"/>
        <v>-1.4641374655214453E-2</v>
      </c>
      <c r="Q190" s="124">
        <f t="shared" si="31"/>
        <v>37015.004000000001</v>
      </c>
      <c r="S190" s="114">
        <v>1</v>
      </c>
      <c r="T190" s="113">
        <f t="shared" si="32"/>
        <v>1.9879340009594919E-5</v>
      </c>
      <c r="U190" s="113">
        <f t="shared" si="35"/>
        <v>1.9879340009594919E-5</v>
      </c>
    </row>
    <row r="191" spans="1:21" s="113" customFormat="1" ht="12.95" customHeight="1" x14ac:dyDescent="0.2">
      <c r="A191" s="90" t="s">
        <v>438</v>
      </c>
      <c r="B191" s="95" t="s">
        <v>83</v>
      </c>
      <c r="C191" s="89">
        <v>52083.676399999997</v>
      </c>
      <c r="D191" s="89" t="s">
        <v>89</v>
      </c>
      <c r="E191" s="28">
        <f t="shared" si="26"/>
        <v>8834.987830014903</v>
      </c>
      <c r="F191" s="113">
        <f t="shared" si="27"/>
        <v>8835</v>
      </c>
      <c r="G191" s="113">
        <f t="shared" si="28"/>
        <v>-1.1100000003352761E-2</v>
      </c>
      <c r="K191" s="113">
        <f t="shared" si="36"/>
        <v>-1.1100000003352761E-2</v>
      </c>
      <c r="O191" s="113">
        <f t="shared" ca="1" si="29"/>
        <v>-1.6636897695303285E-2</v>
      </c>
      <c r="P191" s="113">
        <f t="shared" si="30"/>
        <v>-1.4776383963330853E-2</v>
      </c>
      <c r="Q191" s="124">
        <f t="shared" si="31"/>
        <v>37065.176399999997</v>
      </c>
      <c r="S191" s="114">
        <v>1</v>
      </c>
      <c r="T191" s="113">
        <f t="shared" si="32"/>
        <v>1.3515799021184197E-5</v>
      </c>
      <c r="U191" s="113">
        <f t="shared" si="35"/>
        <v>1.3515799021184197E-5</v>
      </c>
    </row>
    <row r="192" spans="1:21" s="113" customFormat="1" ht="12.95" customHeight="1" x14ac:dyDescent="0.2">
      <c r="A192" s="3" t="s">
        <v>87</v>
      </c>
      <c r="B192" s="10" t="s">
        <v>83</v>
      </c>
      <c r="C192" s="3">
        <v>52106.471299999997</v>
      </c>
      <c r="D192" s="3" t="s">
        <v>89</v>
      </c>
      <c r="E192" s="113">
        <f t="shared" si="26"/>
        <v>8859.9800456100274</v>
      </c>
      <c r="F192" s="113">
        <f t="shared" si="27"/>
        <v>8860</v>
      </c>
      <c r="G192" s="113">
        <f t="shared" si="28"/>
        <v>-1.8200000005890615E-2</v>
      </c>
      <c r="K192" s="113">
        <f t="shared" si="36"/>
        <v>-1.8200000005890615E-2</v>
      </c>
      <c r="O192" s="113">
        <f t="shared" ca="1" si="29"/>
        <v>-1.6686052654333636E-2</v>
      </c>
      <c r="P192" s="113">
        <f t="shared" si="30"/>
        <v>-1.4837836572233847E-2</v>
      </c>
      <c r="Q192" s="124">
        <f t="shared" si="31"/>
        <v>37087.971299999997</v>
      </c>
      <c r="S192" s="114">
        <v>1</v>
      </c>
      <c r="T192" s="113">
        <f t="shared" si="32"/>
        <v>1.1304142954618668E-5</v>
      </c>
      <c r="U192" s="113">
        <f t="shared" si="35"/>
        <v>1.1304142954618668E-5</v>
      </c>
    </row>
    <row r="193" spans="1:22" s="113" customFormat="1" ht="12.95" customHeight="1" x14ac:dyDescent="0.2">
      <c r="A193" s="28" t="s">
        <v>73</v>
      </c>
      <c r="B193" s="10"/>
      <c r="C193" s="3">
        <v>52149.343399999998</v>
      </c>
      <c r="D193" s="3">
        <v>2.0999999999999999E-3</v>
      </c>
      <c r="E193" s="113">
        <f t="shared" si="26"/>
        <v>8906.9848039645585</v>
      </c>
      <c r="F193" s="113">
        <f t="shared" si="27"/>
        <v>8907</v>
      </c>
      <c r="G193" s="113">
        <f t="shared" si="28"/>
        <v>-1.3860000006388873E-2</v>
      </c>
      <c r="K193" s="113">
        <f t="shared" si="36"/>
        <v>-1.3860000006388873E-2</v>
      </c>
      <c r="O193" s="113">
        <f t="shared" ca="1" si="29"/>
        <v>-1.6778463977310698E-2</v>
      </c>
      <c r="P193" s="113">
        <f t="shared" si="30"/>
        <v>-1.4953510859720361E-2</v>
      </c>
      <c r="Q193" s="124">
        <f t="shared" si="31"/>
        <v>37130.843399999998</v>
      </c>
      <c r="S193" s="114">
        <v>1</v>
      </c>
      <c r="T193" s="113">
        <f t="shared" si="32"/>
        <v>1.1957659863537586E-6</v>
      </c>
      <c r="U193" s="113">
        <f t="shared" si="35"/>
        <v>1.1957659863537586E-6</v>
      </c>
    </row>
    <row r="194" spans="1:22" s="113" customFormat="1" ht="12.95" customHeight="1" x14ac:dyDescent="0.2">
      <c r="A194" s="90" t="s">
        <v>691</v>
      </c>
      <c r="B194" s="95" t="s">
        <v>83</v>
      </c>
      <c r="C194" s="89">
        <v>52337.227700000003</v>
      </c>
      <c r="D194" s="89" t="s">
        <v>89</v>
      </c>
      <c r="E194" s="28">
        <f t="shared" si="26"/>
        <v>9112.9802210332418</v>
      </c>
      <c r="F194" s="113">
        <f t="shared" si="27"/>
        <v>9113</v>
      </c>
      <c r="G194" s="113">
        <f t="shared" si="28"/>
        <v>-1.8040000002656598E-2</v>
      </c>
      <c r="K194" s="113">
        <f t="shared" si="36"/>
        <v>-1.8040000002656598E-2</v>
      </c>
      <c r="O194" s="113">
        <f t="shared" ca="1" si="29"/>
        <v>-1.7183500839720783E-2</v>
      </c>
      <c r="P194" s="113">
        <f t="shared" si="30"/>
        <v>-1.5462717081383045E-2</v>
      </c>
      <c r="Q194" s="124">
        <f t="shared" si="31"/>
        <v>37318.727700000003</v>
      </c>
      <c r="S194" s="114">
        <v>1</v>
      </c>
      <c r="T194" s="113">
        <f t="shared" si="32"/>
        <v>6.6423872562883364E-6</v>
      </c>
      <c r="U194" s="113">
        <f t="shared" si="35"/>
        <v>6.6423872562883364E-6</v>
      </c>
    </row>
    <row r="195" spans="1:22" s="113" customFormat="1" ht="12.95" customHeight="1" x14ac:dyDescent="0.2">
      <c r="A195" s="90" t="s">
        <v>438</v>
      </c>
      <c r="B195" s="95" t="s">
        <v>83</v>
      </c>
      <c r="C195" s="89">
        <v>52735.803599999999</v>
      </c>
      <c r="D195" s="89" t="s">
        <v>89</v>
      </c>
      <c r="E195" s="28">
        <f t="shared" si="26"/>
        <v>9549.9768660643767</v>
      </c>
      <c r="F195" s="113">
        <f t="shared" si="27"/>
        <v>9550</v>
      </c>
      <c r="G195" s="113">
        <f t="shared" si="28"/>
        <v>-2.1100000005390029E-2</v>
      </c>
      <c r="K195" s="113">
        <f t="shared" si="36"/>
        <v>-2.1100000005390029E-2</v>
      </c>
      <c r="O195" s="113">
        <f t="shared" ca="1" si="29"/>
        <v>-1.8042729523571312E-2</v>
      </c>
      <c r="P195" s="113">
        <f t="shared" si="30"/>
        <v>-1.6554832206550945E-2</v>
      </c>
      <c r="Q195" s="124">
        <f t="shared" si="31"/>
        <v>37717.303599999999</v>
      </c>
      <c r="S195" s="114">
        <v>1</v>
      </c>
      <c r="T195" s="113">
        <f t="shared" si="32"/>
        <v>2.0658550319603728E-5</v>
      </c>
      <c r="U195" s="113">
        <f t="shared" si="35"/>
        <v>2.0658550319603728E-5</v>
      </c>
    </row>
    <row r="196" spans="1:22" s="113" customFormat="1" ht="12.95" customHeight="1" x14ac:dyDescent="0.2">
      <c r="A196" s="104" t="s">
        <v>74</v>
      </c>
      <c r="B196" s="10"/>
      <c r="C196" s="105">
        <v>52755.868699999999</v>
      </c>
      <c r="D196" s="3">
        <v>1E-4</v>
      </c>
      <c r="E196" s="113">
        <f t="shared" si="26"/>
        <v>9571.9761424436401</v>
      </c>
      <c r="F196" s="113">
        <f t="shared" si="27"/>
        <v>9572</v>
      </c>
      <c r="G196" s="113">
        <f t="shared" si="28"/>
        <v>-2.1760000003268942E-2</v>
      </c>
      <c r="K196" s="113">
        <f t="shared" si="36"/>
        <v>-2.1760000003268942E-2</v>
      </c>
      <c r="O196" s="113">
        <f t="shared" ca="1" si="29"/>
        <v>-1.8085985887518016E-2</v>
      </c>
      <c r="P196" s="113">
        <f t="shared" si="30"/>
        <v>-1.661024069092535E-2</v>
      </c>
      <c r="Q196" s="124">
        <f t="shared" si="31"/>
        <v>37737.368699999999</v>
      </c>
      <c r="S196" s="114">
        <v>1</v>
      </c>
      <c r="T196" s="113">
        <f t="shared" si="32"/>
        <v>2.6520020975069548E-5</v>
      </c>
      <c r="U196" s="113">
        <f t="shared" si="35"/>
        <v>2.6520020975069548E-5</v>
      </c>
      <c r="V196" s="113">
        <v>2.5014599996211473E-2</v>
      </c>
    </row>
    <row r="197" spans="1:22" s="113" customFormat="1" ht="12.95" customHeight="1" x14ac:dyDescent="0.2">
      <c r="A197" s="99" t="s">
        <v>946</v>
      </c>
      <c r="B197" s="100" t="s">
        <v>83</v>
      </c>
      <c r="C197" s="101">
        <v>52830.658000000003</v>
      </c>
      <c r="D197" s="101" t="s">
        <v>89</v>
      </c>
      <c r="E197" s="28">
        <f t="shared" si="26"/>
        <v>9653.9747609858787</v>
      </c>
      <c r="F197" s="113">
        <f t="shared" si="27"/>
        <v>9654</v>
      </c>
      <c r="G197" s="113">
        <f t="shared" si="28"/>
        <v>-2.3020000000542495E-2</v>
      </c>
      <c r="K197" s="113">
        <f t="shared" si="36"/>
        <v>-2.3020000000542495E-2</v>
      </c>
      <c r="O197" s="113">
        <f t="shared" ca="1" si="29"/>
        <v>-1.824721415313757E-2</v>
      </c>
      <c r="P197" s="113">
        <f t="shared" si="30"/>
        <v>-1.6817124561679431E-2</v>
      </c>
      <c r="Q197" s="124">
        <f t="shared" si="31"/>
        <v>37812.158000000003</v>
      </c>
      <c r="S197" s="114">
        <v>1</v>
      </c>
      <c r="T197" s="113">
        <f t="shared" si="32"/>
        <v>3.8475663710050651E-5</v>
      </c>
      <c r="U197" s="113">
        <f t="shared" si="35"/>
        <v>3.8475663710050651E-5</v>
      </c>
    </row>
    <row r="198" spans="1:22" s="113" customFormat="1" ht="12.95" customHeight="1" x14ac:dyDescent="0.2">
      <c r="A198" s="90" t="s">
        <v>438</v>
      </c>
      <c r="B198" s="95" t="s">
        <v>83</v>
      </c>
      <c r="C198" s="89">
        <v>52830.675000000003</v>
      </c>
      <c r="D198" s="89" t="s">
        <v>89</v>
      </c>
      <c r="E198" s="28">
        <f t="shared" si="26"/>
        <v>9653.9933997017797</v>
      </c>
      <c r="F198" s="113">
        <f t="shared" si="27"/>
        <v>9654</v>
      </c>
      <c r="G198" s="113">
        <f t="shared" si="28"/>
        <v>-6.0200000007171184E-3</v>
      </c>
      <c r="I198" s="113">
        <f>G198</f>
        <v>-6.0200000007171184E-3</v>
      </c>
      <c r="O198" s="113">
        <f t="shared" ca="1" si="29"/>
        <v>-1.824721415313757E-2</v>
      </c>
      <c r="P198" s="113">
        <f t="shared" si="30"/>
        <v>-1.6817124561679431E-2</v>
      </c>
      <c r="Q198" s="124">
        <f t="shared" si="31"/>
        <v>37812.175000000003</v>
      </c>
      <c r="S198" s="114">
        <v>0.1</v>
      </c>
      <c r="T198" s="113">
        <f t="shared" si="32"/>
        <v>1.1657789878493562E-5</v>
      </c>
      <c r="U198" s="113">
        <f t="shared" si="35"/>
        <v>1.1657789878493562E-4</v>
      </c>
    </row>
    <row r="199" spans="1:22" s="113" customFormat="1" ht="12.95" customHeight="1" x14ac:dyDescent="0.2">
      <c r="A199" s="90" t="s">
        <v>438</v>
      </c>
      <c r="B199" s="95" t="s">
        <v>83</v>
      </c>
      <c r="C199" s="89">
        <v>53077.832799999996</v>
      </c>
      <c r="D199" s="89" t="s">
        <v>89</v>
      </c>
      <c r="E199" s="28">
        <f t="shared" si="26"/>
        <v>9924.9759889483303</v>
      </c>
      <c r="F199" s="113">
        <f t="shared" si="27"/>
        <v>9925</v>
      </c>
      <c r="G199" s="113">
        <f t="shared" si="28"/>
        <v>-2.1900000007008202E-2</v>
      </c>
      <c r="K199" s="113">
        <f>G199</f>
        <v>-2.1900000007008202E-2</v>
      </c>
      <c r="O199" s="113">
        <f t="shared" ca="1" si="29"/>
        <v>-1.8780053909026567E-2</v>
      </c>
      <c r="P199" s="113">
        <f t="shared" si="30"/>
        <v>-1.7504903841538671E-2</v>
      </c>
      <c r="Q199" s="124">
        <f t="shared" si="31"/>
        <v>38059.332799999996</v>
      </c>
      <c r="S199" s="114">
        <v>1</v>
      </c>
      <c r="T199" s="113">
        <f t="shared" si="32"/>
        <v>1.9316870303724981E-5</v>
      </c>
      <c r="U199" s="113">
        <f t="shared" si="35"/>
        <v>1.9316870303724981E-5</v>
      </c>
    </row>
    <row r="200" spans="1:22" s="113" customFormat="1" ht="12.95" customHeight="1" x14ac:dyDescent="0.2">
      <c r="A200" s="28" t="s">
        <v>75</v>
      </c>
      <c r="B200" s="27"/>
      <c r="C200" s="3">
        <v>53164.483699999997</v>
      </c>
      <c r="D200" s="3">
        <v>3.3E-3</v>
      </c>
      <c r="E200" s="113">
        <f t="shared" si="26"/>
        <v>10019.979607052006</v>
      </c>
      <c r="F200" s="113">
        <f t="shared" si="27"/>
        <v>10020</v>
      </c>
      <c r="G200" s="113">
        <f t="shared" si="28"/>
        <v>-1.8600000010337681E-2</v>
      </c>
      <c r="J200" s="113">
        <f>G200</f>
        <v>-1.8600000010337681E-2</v>
      </c>
      <c r="O200" s="113">
        <f t="shared" ca="1" si="29"/>
        <v>-1.8966842753341893E-2</v>
      </c>
      <c r="P200" s="113">
        <f t="shared" si="30"/>
        <v>-1.7747480511450048E-2</v>
      </c>
      <c r="Q200" s="124">
        <f t="shared" si="31"/>
        <v>38145.983699999997</v>
      </c>
      <c r="S200" s="114">
        <v>1</v>
      </c>
      <c r="T200" s="113">
        <f t="shared" si="32"/>
        <v>7.2678949598361932E-7</v>
      </c>
      <c r="U200" s="113">
        <f t="shared" si="35"/>
        <v>7.2678949598361932E-7</v>
      </c>
    </row>
    <row r="201" spans="1:22" s="113" customFormat="1" ht="12.95" customHeight="1" x14ac:dyDescent="0.2">
      <c r="A201" s="90" t="s">
        <v>722</v>
      </c>
      <c r="B201" s="95" t="s">
        <v>83</v>
      </c>
      <c r="C201" s="89">
        <v>53196.405400000003</v>
      </c>
      <c r="D201" s="89" t="s">
        <v>89</v>
      </c>
      <c r="E201" s="28">
        <f t="shared" si="26"/>
        <v>10054.978401017455</v>
      </c>
      <c r="F201" s="113">
        <f t="shared" si="27"/>
        <v>10055</v>
      </c>
      <c r="G201" s="113">
        <f t="shared" si="28"/>
        <v>-1.9700000004377216E-2</v>
      </c>
      <c r="K201" s="113">
        <f>G201</f>
        <v>-1.9700000004377216E-2</v>
      </c>
      <c r="O201" s="113">
        <f t="shared" ca="1" si="29"/>
        <v>-1.9035659695984385E-2</v>
      </c>
      <c r="P201" s="113">
        <f t="shared" si="30"/>
        <v>-1.7837043650611152E-2</v>
      </c>
      <c r="Q201" s="124">
        <f t="shared" si="31"/>
        <v>38177.905400000003</v>
      </c>
      <c r="S201" s="114">
        <v>1</v>
      </c>
      <c r="T201" s="113">
        <f t="shared" si="32"/>
        <v>3.4706063760373483E-6</v>
      </c>
      <c r="U201" s="113">
        <f t="shared" si="35"/>
        <v>3.4706063760373483E-6</v>
      </c>
    </row>
    <row r="202" spans="1:22" s="113" customFormat="1" ht="12.95" customHeight="1" x14ac:dyDescent="0.2">
      <c r="A202" s="90" t="s">
        <v>728</v>
      </c>
      <c r="B202" s="95" t="s">
        <v>83</v>
      </c>
      <c r="C202" s="89">
        <v>53461.820899999999</v>
      </c>
      <c r="D202" s="89" t="s">
        <v>89</v>
      </c>
      <c r="E202" s="28">
        <f t="shared" si="26"/>
        <v>10345.978642224361</v>
      </c>
      <c r="F202" s="113">
        <f t="shared" si="27"/>
        <v>10346</v>
      </c>
      <c r="G202" s="113">
        <f t="shared" si="28"/>
        <v>-1.9480000002658926E-2</v>
      </c>
      <c r="K202" s="113">
        <f>G202</f>
        <v>-1.9480000002658926E-2</v>
      </c>
      <c r="O202" s="113">
        <f t="shared" ca="1" si="29"/>
        <v>-1.9607823419097663E-2</v>
      </c>
      <c r="P202" s="113">
        <f t="shared" si="30"/>
        <v>-1.8585716726303637E-2</v>
      </c>
      <c r="Q202" s="124">
        <f t="shared" si="31"/>
        <v>38443.320899999999</v>
      </c>
      <c r="S202" s="114">
        <v>1</v>
      </c>
      <c r="T202" s="113">
        <f t="shared" si="32"/>
        <v>7.9974257836874936E-7</v>
      </c>
      <c r="U202" s="113">
        <f t="shared" si="35"/>
        <v>7.9974257836874936E-7</v>
      </c>
    </row>
    <row r="203" spans="1:22" s="113" customFormat="1" ht="12.95" customHeight="1" x14ac:dyDescent="0.2">
      <c r="A203" s="28" t="s">
        <v>75</v>
      </c>
      <c r="B203" s="27"/>
      <c r="C203" s="3">
        <v>53463.639000000003</v>
      </c>
      <c r="D203" s="3">
        <v>4.0000000000000001E-3</v>
      </c>
      <c r="E203" s="28">
        <f t="shared" si="26"/>
        <v>10347.971998070345</v>
      </c>
      <c r="F203" s="113">
        <f t="shared" si="27"/>
        <v>10348</v>
      </c>
      <c r="G203" s="113">
        <f t="shared" si="28"/>
        <v>-2.5540000002365559E-2</v>
      </c>
      <c r="J203" s="113">
        <f>G203</f>
        <v>-2.5540000002365559E-2</v>
      </c>
      <c r="O203" s="113">
        <f t="shared" ca="1" si="29"/>
        <v>-1.9611755815820094E-2</v>
      </c>
      <c r="P203" s="113">
        <f t="shared" si="30"/>
        <v>-1.859088707500637E-2</v>
      </c>
      <c r="Q203" s="124">
        <f t="shared" si="31"/>
        <v>38445.139000000003</v>
      </c>
      <c r="S203" s="114">
        <v>1</v>
      </c>
      <c r="T203" s="113">
        <f t="shared" si="32"/>
        <v>4.8290170477190605E-5</v>
      </c>
      <c r="U203" s="113">
        <f t="shared" si="35"/>
        <v>4.8290170477190605E-5</v>
      </c>
    </row>
    <row r="204" spans="1:22" s="113" customFormat="1" ht="12.95" customHeight="1" x14ac:dyDescent="0.2">
      <c r="A204" s="90" t="s">
        <v>722</v>
      </c>
      <c r="B204" s="95" t="s">
        <v>83</v>
      </c>
      <c r="C204" s="89">
        <v>53549.379200000003</v>
      </c>
      <c r="D204" s="89" t="s">
        <v>89</v>
      </c>
      <c r="E204" s="28">
        <f t="shared" si="26"/>
        <v>10441.977129199193</v>
      </c>
      <c r="F204" s="113">
        <f t="shared" si="27"/>
        <v>10442</v>
      </c>
      <c r="G204" s="113">
        <f t="shared" si="28"/>
        <v>-2.0859999996901024E-2</v>
      </c>
      <c r="K204" s="113">
        <f>G204</f>
        <v>-2.0859999996901024E-2</v>
      </c>
      <c r="O204" s="113">
        <f t="shared" ca="1" si="29"/>
        <v>-1.9796578461774211E-2</v>
      </c>
      <c r="P204" s="113">
        <f t="shared" si="30"/>
        <v>-1.8834275818031827E-2</v>
      </c>
      <c r="Q204" s="124">
        <f t="shared" si="31"/>
        <v>38530.879200000003</v>
      </c>
      <c r="S204" s="114">
        <v>1</v>
      </c>
      <c r="T204" s="113">
        <f t="shared" si="32"/>
        <v>4.1035584488552814E-6</v>
      </c>
      <c r="U204" s="113">
        <f t="shared" si="35"/>
        <v>4.1035584488552814E-6</v>
      </c>
    </row>
    <row r="205" spans="1:22" s="113" customFormat="1" ht="12.95" customHeight="1" x14ac:dyDescent="0.2">
      <c r="A205" s="90" t="s">
        <v>722</v>
      </c>
      <c r="B205" s="95" t="s">
        <v>83</v>
      </c>
      <c r="C205" s="89">
        <v>53559.412799999998</v>
      </c>
      <c r="D205" s="89" t="s">
        <v>89</v>
      </c>
      <c r="E205" s="28">
        <f t="shared" si="26"/>
        <v>10452.977918603625</v>
      </c>
      <c r="F205" s="113">
        <f t="shared" si="27"/>
        <v>10453</v>
      </c>
      <c r="G205" s="113">
        <f t="shared" si="28"/>
        <v>-2.0140000000537839E-2</v>
      </c>
      <c r="K205" s="113">
        <f>G205</f>
        <v>-2.0140000000537839E-2</v>
      </c>
      <c r="O205" s="113">
        <f t="shared" ca="1" si="29"/>
        <v>-1.9818206643747567E-2</v>
      </c>
      <c r="P205" s="113">
        <f t="shared" si="30"/>
        <v>-1.8862806417710626E-2</v>
      </c>
      <c r="Q205" s="124">
        <f t="shared" si="31"/>
        <v>38540.912799999998</v>
      </c>
      <c r="S205" s="114">
        <v>1</v>
      </c>
      <c r="T205" s="113">
        <f t="shared" si="32"/>
        <v>1.6312234480150129E-6</v>
      </c>
      <c r="U205" s="113">
        <f t="shared" si="35"/>
        <v>1.6312234480150129E-6</v>
      </c>
    </row>
    <row r="206" spans="1:22" s="113" customFormat="1" ht="12.95" customHeight="1" x14ac:dyDescent="0.2">
      <c r="A206" s="90" t="s">
        <v>728</v>
      </c>
      <c r="B206" s="95" t="s">
        <v>83</v>
      </c>
      <c r="C206" s="89">
        <v>53566.705000000002</v>
      </c>
      <c r="D206" s="89" t="s">
        <v>89</v>
      </c>
      <c r="E206" s="28">
        <f t="shared" si="26"/>
        <v>10460.973050609595</v>
      </c>
      <c r="F206" s="113">
        <f t="shared" si="27"/>
        <v>10461</v>
      </c>
      <c r="G206" s="113">
        <f t="shared" si="28"/>
        <v>-2.4579999997513369E-2</v>
      </c>
      <c r="I206" s="113">
        <f>G206</f>
        <v>-2.4579999997513369E-2</v>
      </c>
      <c r="O206" s="113">
        <f t="shared" ca="1" si="29"/>
        <v>-1.9833936230637277E-2</v>
      </c>
      <c r="P206" s="113">
        <f t="shared" si="30"/>
        <v>-1.8883562385109631E-2</v>
      </c>
      <c r="Q206" s="124">
        <f t="shared" si="31"/>
        <v>38548.205000000002</v>
      </c>
      <c r="S206" s="114">
        <v>0.1</v>
      </c>
      <c r="T206" s="113">
        <f t="shared" si="32"/>
        <v>3.2449401472007998E-6</v>
      </c>
      <c r="U206" s="113">
        <f t="shared" si="35"/>
        <v>3.2449401472007996E-5</v>
      </c>
    </row>
    <row r="207" spans="1:22" s="113" customFormat="1" ht="12.95" customHeight="1" x14ac:dyDescent="0.2">
      <c r="A207" s="90" t="s">
        <v>728</v>
      </c>
      <c r="B207" s="95" t="s">
        <v>91</v>
      </c>
      <c r="C207" s="89">
        <v>53571.733999999997</v>
      </c>
      <c r="D207" s="89" t="s">
        <v>89</v>
      </c>
      <c r="E207" s="28">
        <f t="shared" si="26"/>
        <v>10466.486821331455</v>
      </c>
      <c r="F207" s="113">
        <f t="shared" si="27"/>
        <v>10466.5</v>
      </c>
      <c r="G207" s="113">
        <f t="shared" si="28"/>
        <v>-1.2020000009215437E-2</v>
      </c>
      <c r="I207" s="113">
        <f>G207</f>
        <v>-1.2020000009215437E-2</v>
      </c>
      <c r="O207" s="113">
        <f t="shared" ca="1" si="29"/>
        <v>-1.9844750321623951E-2</v>
      </c>
      <c r="P207" s="113">
        <f t="shared" si="30"/>
        <v>-1.8897835258727503E-2</v>
      </c>
      <c r="Q207" s="124">
        <f t="shared" si="31"/>
        <v>38553.233999999997</v>
      </c>
      <c r="S207" s="114">
        <v>0.1</v>
      </c>
      <c r="T207" s="113">
        <f t="shared" si="32"/>
        <v>4.7304617719430706E-6</v>
      </c>
      <c r="U207" s="113">
        <f t="shared" si="35"/>
        <v>4.7304617719430701E-5</v>
      </c>
    </row>
    <row r="208" spans="1:22" s="113" customFormat="1" ht="12.95" customHeight="1" x14ac:dyDescent="0.2">
      <c r="A208" s="3" t="s">
        <v>87</v>
      </c>
      <c r="B208" s="10" t="s">
        <v>83</v>
      </c>
      <c r="C208" s="3">
        <v>53580.392119999997</v>
      </c>
      <c r="D208" s="3">
        <v>1.9E-3</v>
      </c>
      <c r="E208" s="28">
        <f t="shared" si="26"/>
        <v>10475.979541268303</v>
      </c>
      <c r="F208" s="113">
        <f t="shared" si="27"/>
        <v>10476</v>
      </c>
      <c r="G208" s="113">
        <f t="shared" si="28"/>
        <v>-1.8660000008821953E-2</v>
      </c>
      <c r="K208" s="113">
        <f>G208</f>
        <v>-1.8660000008821953E-2</v>
      </c>
      <c r="O208" s="113">
        <f t="shared" ca="1" si="29"/>
        <v>-1.9863429206055487E-2</v>
      </c>
      <c r="P208" s="113">
        <f t="shared" si="30"/>
        <v>-1.8922494441904854E-2</v>
      </c>
      <c r="Q208" s="124">
        <f t="shared" si="31"/>
        <v>38561.892119999997</v>
      </c>
      <c r="S208" s="114">
        <v>1</v>
      </c>
      <c r="T208" s="113">
        <f t="shared" si="32"/>
        <v>6.890332739951381E-8</v>
      </c>
      <c r="U208" s="113">
        <f t="shared" si="35"/>
        <v>6.890332739951381E-8</v>
      </c>
    </row>
    <row r="209" spans="1:21" s="113" customFormat="1" ht="12.95" customHeight="1" x14ac:dyDescent="0.2">
      <c r="A209" s="3" t="s">
        <v>84</v>
      </c>
      <c r="B209" s="27" t="s">
        <v>83</v>
      </c>
      <c r="C209" s="4">
        <v>53912.387300000002</v>
      </c>
      <c r="D209" s="4">
        <v>2.0000000000000001E-4</v>
      </c>
      <c r="E209" s="28">
        <f t="shared" si="26"/>
        <v>10839.977414261906</v>
      </c>
      <c r="F209" s="113">
        <f t="shared" si="27"/>
        <v>10840</v>
      </c>
      <c r="G209" s="113">
        <f t="shared" si="28"/>
        <v>-2.0600000003469177E-2</v>
      </c>
      <c r="J209" s="113">
        <f>G209</f>
        <v>-2.0600000003469177E-2</v>
      </c>
      <c r="O209" s="113">
        <f t="shared" ca="1" si="29"/>
        <v>-2.0579125409537387E-2</v>
      </c>
      <c r="P209" s="113">
        <f t="shared" si="30"/>
        <v>-1.9873090991325257E-2</v>
      </c>
      <c r="Q209" s="124">
        <f t="shared" si="31"/>
        <v>38893.887300000002</v>
      </c>
      <c r="S209" s="114">
        <v>1</v>
      </c>
      <c r="T209" s="113">
        <f t="shared" si="32"/>
        <v>5.283967119360483E-7</v>
      </c>
      <c r="U209" s="113">
        <f t="shared" si="35"/>
        <v>5.283967119360483E-7</v>
      </c>
    </row>
    <row r="210" spans="1:21" s="113" customFormat="1" ht="12.95" customHeight="1" x14ac:dyDescent="0.2">
      <c r="A210" s="90" t="s">
        <v>728</v>
      </c>
      <c r="B210" s="95" t="s">
        <v>83</v>
      </c>
      <c r="C210" s="89">
        <v>54177.803399999997</v>
      </c>
      <c r="D210" s="89" t="s">
        <v>89</v>
      </c>
      <c r="E210" s="28">
        <f t="shared" si="26"/>
        <v>11130.978313305843</v>
      </c>
      <c r="F210" s="113">
        <f t="shared" si="27"/>
        <v>11131</v>
      </c>
      <c r="G210" s="113">
        <f t="shared" si="28"/>
        <v>-1.9780000009632204E-2</v>
      </c>
      <c r="K210" s="113">
        <f t="shared" ref="K210:K216" si="37">G210</f>
        <v>-1.9780000009632204E-2</v>
      </c>
      <c r="O210" s="113">
        <f t="shared" ca="1" si="29"/>
        <v>-2.1151289132650665E-2</v>
      </c>
      <c r="P210" s="113">
        <f t="shared" si="30"/>
        <v>-2.0641122009241238E-2</v>
      </c>
      <c r="Q210" s="124">
        <f t="shared" si="31"/>
        <v>39159.303399999997</v>
      </c>
      <c r="S210" s="114">
        <v>1</v>
      </c>
      <c r="T210" s="113">
        <f t="shared" si="32"/>
        <v>7.4153109821066086E-7</v>
      </c>
      <c r="U210" s="113">
        <f t="shared" si="35"/>
        <v>7.4153109821066086E-7</v>
      </c>
    </row>
    <row r="211" spans="1:21" s="113" customFormat="1" ht="12.95" customHeight="1" x14ac:dyDescent="0.2">
      <c r="A211" s="90" t="s">
        <v>728</v>
      </c>
      <c r="B211" s="95" t="s">
        <v>83</v>
      </c>
      <c r="C211" s="89">
        <v>54239.825100000002</v>
      </c>
      <c r="D211" s="89" t="s">
        <v>89</v>
      </c>
      <c r="E211" s="28">
        <f t="shared" si="26"/>
        <v>11198.978598368563</v>
      </c>
      <c r="F211" s="113">
        <f t="shared" si="27"/>
        <v>11199</v>
      </c>
      <c r="G211" s="113">
        <f t="shared" si="28"/>
        <v>-1.9520000001648441E-2</v>
      </c>
      <c r="K211" s="113">
        <f t="shared" si="37"/>
        <v>-1.9520000001648441E-2</v>
      </c>
      <c r="O211" s="113">
        <f t="shared" ca="1" si="29"/>
        <v>-2.1284990621213223E-2</v>
      </c>
      <c r="P211" s="113">
        <f t="shared" si="30"/>
        <v>-2.0821627530633036E-2</v>
      </c>
      <c r="Q211" s="124">
        <f t="shared" si="31"/>
        <v>39221.325100000002</v>
      </c>
      <c r="S211" s="114">
        <v>1</v>
      </c>
      <c r="T211" s="113">
        <f t="shared" si="32"/>
        <v>1.6942342242105437E-6</v>
      </c>
      <c r="U211" s="113">
        <f t="shared" si="35"/>
        <v>1.6942342242105437E-6</v>
      </c>
    </row>
    <row r="212" spans="1:21" s="113" customFormat="1" ht="12.95" customHeight="1" x14ac:dyDescent="0.2">
      <c r="A212" s="3" t="s">
        <v>90</v>
      </c>
      <c r="B212" s="10" t="s">
        <v>91</v>
      </c>
      <c r="C212" s="3">
        <v>54580.486109999998</v>
      </c>
      <c r="D212" s="3">
        <v>4.0000000000000002E-4</v>
      </c>
      <c r="E212" s="28">
        <f t="shared" si="26"/>
        <v>11572.477644504863</v>
      </c>
      <c r="F212" s="113">
        <f t="shared" si="27"/>
        <v>11572.5</v>
      </c>
      <c r="G212" s="113">
        <f t="shared" si="28"/>
        <v>-2.0390000005136244E-2</v>
      </c>
      <c r="K212" s="113">
        <f t="shared" si="37"/>
        <v>-2.0390000005136244E-2</v>
      </c>
      <c r="O212" s="113">
        <f t="shared" ca="1" si="29"/>
        <v>-2.2019365709126652E-2</v>
      </c>
      <c r="P212" s="113">
        <f t="shared" si="30"/>
        <v>-2.182006760545286E-2</v>
      </c>
      <c r="Q212" s="124">
        <f t="shared" si="31"/>
        <v>39561.986109999998</v>
      </c>
      <c r="S212" s="114">
        <v>1</v>
      </c>
      <c r="T212" s="113">
        <f t="shared" si="32"/>
        <v>2.0450933414753244E-6</v>
      </c>
      <c r="U212" s="113">
        <f t="shared" si="35"/>
        <v>2.0450933414753244E-6</v>
      </c>
    </row>
    <row r="213" spans="1:21" s="113" customFormat="1" ht="12.95" customHeight="1" x14ac:dyDescent="0.2">
      <c r="A213" s="28" t="s">
        <v>123</v>
      </c>
      <c r="B213" s="10" t="s">
        <v>83</v>
      </c>
      <c r="C213" s="3">
        <v>54592.799099999997</v>
      </c>
      <c r="D213" s="3">
        <v>2.9999999999999997E-4</v>
      </c>
      <c r="E213" s="28">
        <f t="shared" ref="E213:E258" si="38">+(C213-C$7)/C$8</f>
        <v>11585.977545829306</v>
      </c>
      <c r="F213" s="113">
        <f t="shared" ref="F213:F276" si="39">ROUND(2*E213,0)/2</f>
        <v>11586</v>
      </c>
      <c r="G213" s="113">
        <f t="shared" ref="G213:G276" si="40">+C213-(C$7+F213*C$8)</f>
        <v>-2.0480000006500632E-2</v>
      </c>
      <c r="K213" s="113">
        <f t="shared" si="37"/>
        <v>-2.0480000006500632E-2</v>
      </c>
      <c r="O213" s="113">
        <f t="shared" ref="O213:O258" ca="1" si="41">+C$11+C$12*$F213</f>
        <v>-2.2045909387003043E-2</v>
      </c>
      <c r="P213" s="113">
        <f t="shared" ref="P213:P258" si="42">+D$11+D$12*F213+D$13*F213^2</f>
        <v>-2.1856377167113725E-2</v>
      </c>
      <c r="Q213" s="124">
        <f t="shared" ref="Q213:Q258" si="43">+C213-15018.5</f>
        <v>39574.299099999997</v>
      </c>
      <c r="S213" s="114">
        <v>1</v>
      </c>
      <c r="T213" s="113">
        <f t="shared" ref="T213:T276" si="44">S213*(G213-P213)^2</f>
        <v>1.8944140882573622E-6</v>
      </c>
      <c r="U213" s="113">
        <f t="shared" si="35"/>
        <v>1.8944140882573622E-6</v>
      </c>
    </row>
    <row r="214" spans="1:21" s="113" customFormat="1" ht="12.95" customHeight="1" x14ac:dyDescent="0.2">
      <c r="A214" s="104" t="s">
        <v>85</v>
      </c>
      <c r="B214" s="10"/>
      <c r="C214" s="3">
        <v>54602.832399999999</v>
      </c>
      <c r="D214" s="3">
        <v>2.0000000000000001E-4</v>
      </c>
      <c r="E214" s="28">
        <f t="shared" si="38"/>
        <v>11596.978006315232</v>
      </c>
      <c r="F214" s="113">
        <f t="shared" si="39"/>
        <v>11597</v>
      </c>
      <c r="G214" s="113">
        <f t="shared" si="40"/>
        <v>-2.0060000002558809E-2</v>
      </c>
      <c r="K214" s="113">
        <f t="shared" si="37"/>
        <v>-2.0060000002558809E-2</v>
      </c>
      <c r="O214" s="113">
        <f t="shared" ca="1" si="41"/>
        <v>-2.2067537568976399E-2</v>
      </c>
      <c r="P214" s="113">
        <f t="shared" si="42"/>
        <v>-2.1885974154801979E-2</v>
      </c>
      <c r="Q214" s="124">
        <f t="shared" si="43"/>
        <v>39584.332399999999</v>
      </c>
      <c r="S214" s="114">
        <v>1</v>
      </c>
      <c r="T214" s="113">
        <f t="shared" si="44"/>
        <v>3.3341816046601652E-6</v>
      </c>
      <c r="U214" s="113">
        <f t="shared" si="35"/>
        <v>3.3341816046601652E-6</v>
      </c>
    </row>
    <row r="215" spans="1:21" s="113" customFormat="1" ht="12.95" customHeight="1" x14ac:dyDescent="0.2">
      <c r="A215" s="104" t="s">
        <v>85</v>
      </c>
      <c r="B215" s="10"/>
      <c r="C215" s="3">
        <v>54603.744200000001</v>
      </c>
      <c r="D215" s="3">
        <v>5.0000000000000001E-4</v>
      </c>
      <c r="E215" s="28">
        <f t="shared" si="38"/>
        <v>11597.977699324618</v>
      </c>
      <c r="F215" s="113">
        <f t="shared" si="39"/>
        <v>11598</v>
      </c>
      <c r="G215" s="113">
        <f t="shared" si="40"/>
        <v>-2.0340000002761371E-2</v>
      </c>
      <c r="K215" s="113">
        <f t="shared" si="37"/>
        <v>-2.0340000002761371E-2</v>
      </c>
      <c r="O215" s="113">
        <f t="shared" ca="1" si="41"/>
        <v>-2.2069503767337614E-2</v>
      </c>
      <c r="P215" s="113">
        <f t="shared" si="42"/>
        <v>-2.188866529849583E-2</v>
      </c>
      <c r="Q215" s="124">
        <f t="shared" si="43"/>
        <v>39585.244200000001</v>
      </c>
      <c r="S215" s="114">
        <v>1</v>
      </c>
      <c r="T215" s="113">
        <f t="shared" si="44"/>
        <v>2.3983641982122992E-6</v>
      </c>
      <c r="U215" s="113">
        <f t="shared" si="35"/>
        <v>2.3983641982122992E-6</v>
      </c>
    </row>
    <row r="216" spans="1:21" s="113" customFormat="1" ht="12.95" customHeight="1" x14ac:dyDescent="0.2">
      <c r="A216" s="104" t="s">
        <v>85</v>
      </c>
      <c r="B216" s="10"/>
      <c r="C216" s="3">
        <v>54618.792800000003</v>
      </c>
      <c r="D216" s="3">
        <v>2.0000000000000001E-4</v>
      </c>
      <c r="E216" s="28">
        <f t="shared" si="38"/>
        <v>11614.476909920182</v>
      </c>
      <c r="F216" s="113">
        <f t="shared" si="39"/>
        <v>11614.5</v>
      </c>
      <c r="G216" s="113">
        <f t="shared" si="40"/>
        <v>-2.1059999999124557E-2</v>
      </c>
      <c r="K216" s="113">
        <f t="shared" si="37"/>
        <v>-2.1059999999124557E-2</v>
      </c>
      <c r="O216" s="113">
        <f t="shared" ca="1" si="41"/>
        <v>-2.2101946040297644E-2</v>
      </c>
      <c r="P216" s="113">
        <f t="shared" si="42"/>
        <v>-2.1933081404009597E-2</v>
      </c>
      <c r="Q216" s="124">
        <f t="shared" si="43"/>
        <v>39600.292800000003</v>
      </c>
      <c r="S216" s="114">
        <v>1</v>
      </c>
      <c r="T216" s="113">
        <f t="shared" si="44"/>
        <v>7.62271139556035E-7</v>
      </c>
      <c r="U216" s="113">
        <f t="shared" si="35"/>
        <v>7.62271139556035E-7</v>
      </c>
    </row>
    <row r="217" spans="1:21" s="113" customFormat="1" ht="12.95" customHeight="1" x14ac:dyDescent="0.2">
      <c r="A217" s="3" t="s">
        <v>86</v>
      </c>
      <c r="B217" s="10" t="s">
        <v>83</v>
      </c>
      <c r="C217" s="3">
        <v>54638.403100000003</v>
      </c>
      <c r="D217" s="3">
        <v>1E-4</v>
      </c>
      <c r="E217" s="28">
        <f t="shared" si="38"/>
        <v>11635.977545829313</v>
      </c>
      <c r="F217" s="113">
        <f t="shared" si="39"/>
        <v>11636</v>
      </c>
      <c r="G217" s="113">
        <f t="shared" si="40"/>
        <v>-2.0479999999224674E-2</v>
      </c>
      <c r="J217" s="113">
        <f>G217</f>
        <v>-2.0479999999224674E-2</v>
      </c>
      <c r="O217" s="113">
        <f t="shared" ca="1" si="41"/>
        <v>-2.2144219305063745E-2</v>
      </c>
      <c r="P217" s="113">
        <f t="shared" si="42"/>
        <v>-2.1990991552370984E-2</v>
      </c>
      <c r="Q217" s="124">
        <f t="shared" si="43"/>
        <v>39619.903100000003</v>
      </c>
      <c r="S217" s="114">
        <v>1</v>
      </c>
      <c r="T217" s="113">
        <f t="shared" si="44"/>
        <v>2.2830954736794972E-6</v>
      </c>
      <c r="U217" s="113">
        <f t="shared" si="35"/>
        <v>2.2830954736794972E-6</v>
      </c>
    </row>
    <row r="218" spans="1:21" s="113" customFormat="1" ht="12.95" customHeight="1" x14ac:dyDescent="0.2">
      <c r="A218" s="28" t="s">
        <v>123</v>
      </c>
      <c r="B218" s="10" t="s">
        <v>83</v>
      </c>
      <c r="C218" s="3">
        <v>54708.633399999999</v>
      </c>
      <c r="D218" s="3">
        <v>1E-4</v>
      </c>
      <c r="E218" s="28">
        <f t="shared" si="38"/>
        <v>11712.977699324616</v>
      </c>
      <c r="F218" s="113">
        <f t="shared" si="39"/>
        <v>11713</v>
      </c>
      <c r="G218" s="113">
        <f t="shared" si="40"/>
        <v>-2.0340000002761371E-2</v>
      </c>
      <c r="K218" s="113">
        <f>G218</f>
        <v>-2.0340000002761371E-2</v>
      </c>
      <c r="O218" s="113">
        <f t="shared" ca="1" si="41"/>
        <v>-2.2295616578877221E-2</v>
      </c>
      <c r="P218" s="113">
        <f t="shared" si="42"/>
        <v>-2.2198712049609652E-2</v>
      </c>
      <c r="Q218" s="124">
        <f t="shared" si="43"/>
        <v>39690.133399999999</v>
      </c>
      <c r="S218" s="114">
        <v>1</v>
      </c>
      <c r="T218" s="113">
        <f t="shared" si="44"/>
        <v>3.4548104730989251E-6</v>
      </c>
      <c r="U218" s="113">
        <f t="shared" si="35"/>
        <v>3.4548104730989251E-6</v>
      </c>
    </row>
    <row r="219" spans="1:21" s="113" customFormat="1" ht="12.95" customHeight="1" x14ac:dyDescent="0.2">
      <c r="A219" s="28" t="s">
        <v>120</v>
      </c>
      <c r="B219" s="10" t="s">
        <v>83</v>
      </c>
      <c r="C219" s="3">
        <v>54913.851199999997</v>
      </c>
      <c r="D219" s="3">
        <v>2.0000000000000001E-4</v>
      </c>
      <c r="E219" s="28">
        <f t="shared" si="38"/>
        <v>11937.977480045603</v>
      </c>
      <c r="F219" s="113">
        <f t="shared" si="39"/>
        <v>11938</v>
      </c>
      <c r="G219" s="113">
        <f t="shared" si="40"/>
        <v>-2.0540000004984904E-2</v>
      </c>
      <c r="K219" s="113">
        <f>G219</f>
        <v>-2.0540000004984904E-2</v>
      </c>
      <c r="O219" s="113">
        <f t="shared" ca="1" si="41"/>
        <v>-2.2738011210150379E-2</v>
      </c>
      <c r="P219" s="113">
        <f t="shared" si="42"/>
        <v>-2.2808566623644499E-2</v>
      </c>
      <c r="Q219" s="124">
        <f t="shared" si="43"/>
        <v>39895.351199999997</v>
      </c>
      <c r="S219" s="114">
        <v>1</v>
      </c>
      <c r="T219" s="113">
        <f t="shared" si="44"/>
        <v>5.1463945032966306E-6</v>
      </c>
      <c r="U219" s="113">
        <f t="shared" si="35"/>
        <v>5.1463945032966306E-6</v>
      </c>
    </row>
    <row r="220" spans="1:21" s="113" customFormat="1" ht="12.95" customHeight="1" x14ac:dyDescent="0.2">
      <c r="A220" s="3" t="s">
        <v>118</v>
      </c>
      <c r="B220" s="10" t="s">
        <v>91</v>
      </c>
      <c r="C220" s="3">
        <v>54943.489699999998</v>
      </c>
      <c r="D220" s="3">
        <v>5.0000000000000001E-4</v>
      </c>
      <c r="E220" s="28">
        <f t="shared" si="38"/>
        <v>11970.472984825887</v>
      </c>
      <c r="F220" s="113">
        <f t="shared" si="39"/>
        <v>11970.5</v>
      </c>
      <c r="G220" s="113">
        <f t="shared" si="40"/>
        <v>-2.4640000003273599E-2</v>
      </c>
      <c r="J220" s="113">
        <f>G220</f>
        <v>-2.4640000003273599E-2</v>
      </c>
      <c r="O220" s="113">
        <f t="shared" ca="1" si="41"/>
        <v>-2.2801912656889835E-2</v>
      </c>
      <c r="P220" s="113">
        <f t="shared" si="42"/>
        <v>-2.289701131932062E-2</v>
      </c>
      <c r="Q220" s="124">
        <f t="shared" si="43"/>
        <v>39924.989699999998</v>
      </c>
      <c r="S220" s="114">
        <v>1</v>
      </c>
      <c r="T220" s="113">
        <f t="shared" si="44"/>
        <v>3.0380095523881358E-6</v>
      </c>
      <c r="U220" s="113">
        <f t="shared" si="35"/>
        <v>3.0380095523881358E-6</v>
      </c>
    </row>
    <row r="221" spans="1:21" s="113" customFormat="1" ht="12.95" customHeight="1" x14ac:dyDescent="0.2">
      <c r="A221" s="28" t="s">
        <v>120</v>
      </c>
      <c r="B221" s="10" t="s">
        <v>83</v>
      </c>
      <c r="C221" s="3">
        <v>54987.728499999997</v>
      </c>
      <c r="D221" s="3">
        <v>2.0000000000000001E-4</v>
      </c>
      <c r="E221" s="28">
        <f t="shared" si="38"/>
        <v>12018.976186299442</v>
      </c>
      <c r="F221" s="113">
        <f t="shared" si="39"/>
        <v>12019</v>
      </c>
      <c r="G221" s="113">
        <f t="shared" si="40"/>
        <v>-2.1720000004279427E-2</v>
      </c>
      <c r="K221" s="113">
        <f>G221</f>
        <v>-2.1720000004279427E-2</v>
      </c>
      <c r="O221" s="113">
        <f t="shared" ca="1" si="41"/>
        <v>-2.289727327740871E-2</v>
      </c>
      <c r="P221" s="113">
        <f t="shared" si="42"/>
        <v>-2.3029164472665231E-2</v>
      </c>
      <c r="Q221" s="124">
        <f t="shared" si="43"/>
        <v>39969.228499999997</v>
      </c>
      <c r="S221" s="114">
        <v>1</v>
      </c>
      <c r="T221" s="113">
        <f t="shared" si="44"/>
        <v>1.7139116052838847E-6</v>
      </c>
      <c r="U221" s="113">
        <f t="shared" si="35"/>
        <v>1.7139116052838847E-6</v>
      </c>
    </row>
    <row r="222" spans="1:21" s="113" customFormat="1" ht="12.95" customHeight="1" x14ac:dyDescent="0.2">
      <c r="A222" s="3" t="s">
        <v>117</v>
      </c>
      <c r="B222" s="10" t="s">
        <v>83</v>
      </c>
      <c r="C222" s="3">
        <v>55011.443099999997</v>
      </c>
      <c r="D222" s="3">
        <v>2E-3</v>
      </c>
      <c r="E222" s="28">
        <f t="shared" si="38"/>
        <v>12044.976756424869</v>
      </c>
      <c r="F222" s="113">
        <f t="shared" si="39"/>
        <v>12045</v>
      </c>
      <c r="G222" s="113">
        <f t="shared" si="40"/>
        <v>-2.1200000010139775E-2</v>
      </c>
      <c r="J222" s="113">
        <f>G222</f>
        <v>-2.1200000010139775E-2</v>
      </c>
      <c r="O222" s="113">
        <f t="shared" ca="1" si="41"/>
        <v>-2.2948394434800276E-2</v>
      </c>
      <c r="P222" s="113">
        <f t="shared" si="42"/>
        <v>-2.3100091534304749E-2</v>
      </c>
      <c r="Q222" s="124">
        <f t="shared" si="43"/>
        <v>39992.943099999997</v>
      </c>
      <c r="S222" s="114">
        <v>1</v>
      </c>
      <c r="T222" s="113">
        <f t="shared" si="44"/>
        <v>3.6103478002035773E-6</v>
      </c>
      <c r="U222" s="113">
        <f t="shared" si="35"/>
        <v>3.6103478002035773E-6</v>
      </c>
    </row>
    <row r="223" spans="1:21" s="113" customFormat="1" ht="12.95" customHeight="1" x14ac:dyDescent="0.2">
      <c r="A223" s="28" t="s">
        <v>121</v>
      </c>
      <c r="B223" s="10" t="s">
        <v>83</v>
      </c>
      <c r="C223" s="3">
        <v>55329.758600000001</v>
      </c>
      <c r="D223" s="3">
        <v>1E-4</v>
      </c>
      <c r="E223" s="28">
        <f t="shared" si="38"/>
        <v>12393.97629593895</v>
      </c>
      <c r="F223" s="113">
        <f t="shared" si="39"/>
        <v>12394</v>
      </c>
      <c r="G223" s="113">
        <f t="shared" si="40"/>
        <v>-2.1619999999529682E-2</v>
      </c>
      <c r="K223" s="113">
        <f t="shared" ref="K223:K258" si="45">G223</f>
        <v>-2.1619999999529682E-2</v>
      </c>
      <c r="O223" s="113">
        <f t="shared" ca="1" si="41"/>
        <v>-2.3634597662863972E-2</v>
      </c>
      <c r="P223" s="113">
        <f t="shared" si="42"/>
        <v>-2.4057696215588162E-2</v>
      </c>
      <c r="Q223" s="124">
        <f t="shared" si="43"/>
        <v>40311.258600000001</v>
      </c>
      <c r="S223" s="114">
        <v>1</v>
      </c>
      <c r="T223" s="113">
        <f t="shared" si="44"/>
        <v>5.94236284178583E-6</v>
      </c>
      <c r="U223" s="113">
        <f t="shared" si="35"/>
        <v>5.94236284178583E-6</v>
      </c>
    </row>
    <row r="224" spans="1:21" s="113" customFormat="1" ht="12.95" customHeight="1" x14ac:dyDescent="0.2">
      <c r="A224" s="3" t="s">
        <v>119</v>
      </c>
      <c r="B224" s="10" t="s">
        <v>83</v>
      </c>
      <c r="C224" s="3">
        <v>55712.833100000003</v>
      </c>
      <c r="D224" s="3">
        <v>4.0000000000000002E-4</v>
      </c>
      <c r="E224" s="28">
        <f t="shared" si="38"/>
        <v>12813.977282694501</v>
      </c>
      <c r="F224" s="113">
        <f t="shared" si="39"/>
        <v>12814</v>
      </c>
      <c r="G224" s="113">
        <f t="shared" si="40"/>
        <v>-2.0720000000437722E-2</v>
      </c>
      <c r="K224" s="113">
        <f t="shared" si="45"/>
        <v>-2.0720000000437722E-2</v>
      </c>
      <c r="O224" s="113">
        <f t="shared" ca="1" si="41"/>
        <v>-2.4460400974573852E-2</v>
      </c>
      <c r="P224" s="113">
        <f t="shared" si="42"/>
        <v>-2.5223799374001564E-2</v>
      </c>
      <c r="Q224" s="124">
        <f t="shared" si="43"/>
        <v>40694.333100000003</v>
      </c>
      <c r="S224" s="114">
        <v>1</v>
      </c>
      <c r="T224" s="113">
        <f t="shared" si="44"/>
        <v>2.0284208797314058E-5</v>
      </c>
      <c r="U224" s="113">
        <f t="shared" si="35"/>
        <v>2.0284208797314058E-5</v>
      </c>
    </row>
    <row r="225" spans="1:21" s="113" customFormat="1" ht="12.95" customHeight="1" x14ac:dyDescent="0.2">
      <c r="A225" s="28" t="s">
        <v>122</v>
      </c>
      <c r="B225" s="10" t="s">
        <v>83</v>
      </c>
      <c r="C225" s="3">
        <v>55745.665500000003</v>
      </c>
      <c r="D225" s="3">
        <v>1E-4</v>
      </c>
      <c r="E225" s="28">
        <f t="shared" si="38"/>
        <v>12849.974563634769</v>
      </c>
      <c r="F225" s="113">
        <f t="shared" si="39"/>
        <v>12850</v>
      </c>
      <c r="G225" s="113">
        <f t="shared" si="40"/>
        <v>-2.3199999995995313E-2</v>
      </c>
      <c r="K225" s="113">
        <f t="shared" si="45"/>
        <v>-2.3199999995995313E-2</v>
      </c>
      <c r="O225" s="113">
        <f t="shared" ca="1" si="41"/>
        <v>-2.4531184115577559E-2</v>
      </c>
      <c r="P225" s="113">
        <f t="shared" si="42"/>
        <v>-2.5324446632161084E-2</v>
      </c>
      <c r="Q225" s="124">
        <f t="shared" si="43"/>
        <v>40727.165500000003</v>
      </c>
      <c r="S225" s="114">
        <v>1</v>
      </c>
      <c r="T225" s="113">
        <f t="shared" si="44"/>
        <v>4.5132735099160619E-6</v>
      </c>
      <c r="U225" s="113">
        <f t="shared" si="35"/>
        <v>4.5132735099160619E-6</v>
      </c>
    </row>
    <row r="226" spans="1:21" s="113" customFormat="1" ht="12.95" customHeight="1" x14ac:dyDescent="0.2">
      <c r="A226" s="28" t="s">
        <v>125</v>
      </c>
      <c r="B226" s="10" t="s">
        <v>83</v>
      </c>
      <c r="C226" s="3">
        <v>55745.665500000003</v>
      </c>
      <c r="D226" s="3">
        <v>1E-4</v>
      </c>
      <c r="E226" s="28">
        <f t="shared" si="38"/>
        <v>12849.974563634769</v>
      </c>
      <c r="F226" s="113">
        <f t="shared" si="39"/>
        <v>12850</v>
      </c>
      <c r="G226" s="113">
        <f t="shared" si="40"/>
        <v>-2.3199999995995313E-2</v>
      </c>
      <c r="K226" s="113">
        <f t="shared" si="45"/>
        <v>-2.3199999995995313E-2</v>
      </c>
      <c r="O226" s="113">
        <f t="shared" ca="1" si="41"/>
        <v>-2.4531184115577559E-2</v>
      </c>
      <c r="P226" s="113">
        <f t="shared" si="42"/>
        <v>-2.5324446632161084E-2</v>
      </c>
      <c r="Q226" s="124">
        <f t="shared" si="43"/>
        <v>40727.165500000003</v>
      </c>
      <c r="S226" s="114">
        <v>1</v>
      </c>
      <c r="T226" s="113">
        <f t="shared" si="44"/>
        <v>4.5132735099160619E-6</v>
      </c>
      <c r="U226" s="113">
        <f t="shared" si="35"/>
        <v>4.5132735099160619E-6</v>
      </c>
    </row>
    <row r="227" spans="1:21" s="113" customFormat="1" ht="12.95" customHeight="1" x14ac:dyDescent="0.2">
      <c r="A227" s="3" t="s">
        <v>124</v>
      </c>
      <c r="B227" s="10" t="s">
        <v>83</v>
      </c>
      <c r="C227" s="3">
        <v>56054.856599999999</v>
      </c>
      <c r="D227" s="3">
        <v>6.9999999999999999E-4</v>
      </c>
      <c r="E227" s="28">
        <f t="shared" si="38"/>
        <v>13188.97015612665</v>
      </c>
      <c r="F227" s="113">
        <f t="shared" si="39"/>
        <v>13189</v>
      </c>
      <c r="G227" s="113">
        <f t="shared" si="40"/>
        <v>-2.7220000003580935E-2</v>
      </c>
      <c r="K227" s="113">
        <f t="shared" si="45"/>
        <v>-2.7220000003580935E-2</v>
      </c>
      <c r="O227" s="113">
        <f t="shared" ca="1" si="41"/>
        <v>-2.5197725360029108E-2</v>
      </c>
      <c r="P227" s="113">
        <f t="shared" si="42"/>
        <v>-2.6277594699673987E-2</v>
      </c>
      <c r="Q227" s="124">
        <f t="shared" si="43"/>
        <v>41036.356599999999</v>
      </c>
      <c r="S227" s="114">
        <v>1</v>
      </c>
      <c r="T227" s="113">
        <f t="shared" si="44"/>
        <v>8.8812775683194804E-7</v>
      </c>
      <c r="U227" s="113">
        <f t="shared" si="35"/>
        <v>8.8812775683194804E-7</v>
      </c>
    </row>
    <row r="228" spans="1:21" s="113" customFormat="1" ht="12.95" customHeight="1" x14ac:dyDescent="0.2">
      <c r="A228" s="90" t="s">
        <v>835</v>
      </c>
      <c r="B228" s="95" t="s">
        <v>83</v>
      </c>
      <c r="C228" s="89">
        <v>56079.486900000004</v>
      </c>
      <c r="D228" s="89" t="s">
        <v>89</v>
      </c>
      <c r="E228" s="28">
        <f t="shared" si="38"/>
        <v>13215.974695202176</v>
      </c>
      <c r="F228" s="113">
        <f t="shared" si="39"/>
        <v>13216</v>
      </c>
      <c r="G228" s="113">
        <f t="shared" si="40"/>
        <v>-2.3079999999026768E-2</v>
      </c>
      <c r="K228" s="113">
        <f t="shared" si="45"/>
        <v>-2.3079999999026768E-2</v>
      </c>
      <c r="O228" s="113">
        <f t="shared" ca="1" si="41"/>
        <v>-2.525081271578189E-2</v>
      </c>
      <c r="P228" s="113">
        <f t="shared" si="42"/>
        <v>-2.6353927855662714E-2</v>
      </c>
      <c r="Q228" s="124">
        <f t="shared" si="43"/>
        <v>41060.986900000004</v>
      </c>
      <c r="S228" s="114">
        <v>1</v>
      </c>
      <c r="T228" s="113">
        <f t="shared" si="44"/>
        <v>1.0718603610456837E-5</v>
      </c>
      <c r="U228" s="113">
        <f t="shared" si="35"/>
        <v>1.0718603610456837E-5</v>
      </c>
    </row>
    <row r="229" spans="1:21" s="113" customFormat="1" ht="12.95" customHeight="1" x14ac:dyDescent="0.2">
      <c r="A229" s="90" t="s">
        <v>835</v>
      </c>
      <c r="B229" s="95" t="s">
        <v>91</v>
      </c>
      <c r="C229" s="89">
        <v>56084.5003</v>
      </c>
      <c r="D229" s="89" t="s">
        <v>89</v>
      </c>
      <c r="E229" s="28">
        <f t="shared" si="38"/>
        <v>13221.47136216121</v>
      </c>
      <c r="F229" s="113">
        <f t="shared" si="39"/>
        <v>13221.5</v>
      </c>
      <c r="G229" s="113">
        <f t="shared" si="40"/>
        <v>-2.6120000002265442E-2</v>
      </c>
      <c r="K229" s="113">
        <f t="shared" si="45"/>
        <v>-2.6120000002265442E-2</v>
      </c>
      <c r="O229" s="113">
        <f t="shared" ca="1" si="41"/>
        <v>-2.5261626806768564E-2</v>
      </c>
      <c r="P229" s="113">
        <f t="shared" si="42"/>
        <v>-2.6369484776031488E-2</v>
      </c>
      <c r="Q229" s="124">
        <f t="shared" si="43"/>
        <v>41066.0003</v>
      </c>
      <c r="S229" s="114">
        <v>1</v>
      </c>
      <c r="T229" s="113">
        <f t="shared" si="44"/>
        <v>6.2242652341094905E-8</v>
      </c>
      <c r="U229" s="113">
        <f t="shared" si="35"/>
        <v>6.2242652341094905E-8</v>
      </c>
    </row>
    <row r="230" spans="1:21" s="113" customFormat="1" ht="12.95" customHeight="1" x14ac:dyDescent="0.2">
      <c r="A230" s="28" t="s">
        <v>126</v>
      </c>
      <c r="B230" s="10" t="s">
        <v>83</v>
      </c>
      <c r="C230" s="3">
        <v>56492.656499999997</v>
      </c>
      <c r="D230" s="3">
        <v>2.0000000000000001E-4</v>
      </c>
      <c r="E230" s="28">
        <f t="shared" si="38"/>
        <v>13668.971800719228</v>
      </c>
      <c r="F230" s="113">
        <f t="shared" si="39"/>
        <v>13669</v>
      </c>
      <c r="G230" s="113">
        <f t="shared" si="40"/>
        <v>-2.5720000005094334E-2</v>
      </c>
      <c r="K230" s="113">
        <f t="shared" si="45"/>
        <v>-2.5720000005094334E-2</v>
      </c>
      <c r="O230" s="113">
        <f t="shared" ca="1" si="41"/>
        <v>-2.6141500573411837E-2</v>
      </c>
      <c r="P230" s="113">
        <f t="shared" si="42"/>
        <v>-2.7643841688208298E-2</v>
      </c>
      <c r="Q230" s="124">
        <f t="shared" si="43"/>
        <v>41474.156499999997</v>
      </c>
      <c r="S230" s="114">
        <v>1</v>
      </c>
      <c r="T230" s="113">
        <f t="shared" si="44"/>
        <v>3.7011668216867689E-6</v>
      </c>
      <c r="U230" s="113">
        <f t="shared" si="35"/>
        <v>3.7011668216867689E-6</v>
      </c>
    </row>
    <row r="231" spans="1:21" s="113" customFormat="1" ht="12.95" customHeight="1" x14ac:dyDescent="0.2">
      <c r="A231" s="106" t="s">
        <v>1099</v>
      </c>
      <c r="B231" s="10" t="s">
        <v>83</v>
      </c>
      <c r="C231" s="126">
        <v>56774.487999999998</v>
      </c>
      <c r="D231" s="126">
        <v>7.0000000000000001E-3</v>
      </c>
      <c r="E231" s="28">
        <f t="shared" si="38"/>
        <v>13977.970463117264</v>
      </c>
      <c r="F231" s="113">
        <f t="shared" si="39"/>
        <v>13978</v>
      </c>
      <c r="G231" s="113">
        <f t="shared" si="40"/>
        <v>-2.6940000003378373E-2</v>
      </c>
      <c r="K231" s="113">
        <f t="shared" si="45"/>
        <v>-2.6940000003378373E-2</v>
      </c>
      <c r="O231" s="113">
        <f t="shared" ca="1" si="41"/>
        <v>-2.6749055867026972E-2</v>
      </c>
      <c r="P231" s="113">
        <f t="shared" si="42"/>
        <v>-2.8533693227727842E-2</v>
      </c>
      <c r="Q231" s="124">
        <f t="shared" si="43"/>
        <v>41755.987999999998</v>
      </c>
      <c r="S231" s="114">
        <v>0.1</v>
      </c>
      <c r="T231" s="113">
        <f t="shared" si="44"/>
        <v>2.5398580933374094E-7</v>
      </c>
      <c r="U231" s="113">
        <f t="shared" si="35"/>
        <v>2.5398580933374092E-6</v>
      </c>
    </row>
    <row r="232" spans="1:21" s="113" customFormat="1" ht="12.95" customHeight="1" x14ac:dyDescent="0.2">
      <c r="A232" s="4" t="s">
        <v>1098</v>
      </c>
      <c r="B232" s="27" t="s">
        <v>83</v>
      </c>
      <c r="C232" s="4">
        <v>56810.5196</v>
      </c>
      <c r="D232" s="4">
        <v>3.5999999999999999E-3</v>
      </c>
      <c r="E232" s="28">
        <f t="shared" si="38"/>
        <v>14017.475331111302</v>
      </c>
      <c r="F232" s="113">
        <f t="shared" si="39"/>
        <v>14017.5</v>
      </c>
      <c r="G232" s="113">
        <f t="shared" si="40"/>
        <v>-2.2500000006402843E-2</v>
      </c>
      <c r="K232" s="113">
        <f t="shared" si="45"/>
        <v>-2.2500000006402843E-2</v>
      </c>
      <c r="O232" s="113">
        <f t="shared" ca="1" si="41"/>
        <v>-2.6826720702294922E-2</v>
      </c>
      <c r="P232" s="113">
        <f t="shared" si="42"/>
        <v>-2.8648027741991454E-2</v>
      </c>
      <c r="Q232" s="124">
        <f t="shared" si="43"/>
        <v>41792.0196</v>
      </c>
      <c r="S232" s="114">
        <v>1</v>
      </c>
      <c r="T232" s="113">
        <f t="shared" si="44"/>
        <v>3.7798245037566829E-5</v>
      </c>
      <c r="U232" s="113">
        <f t="shared" si="35"/>
        <v>3.7798245037566829E-5</v>
      </c>
    </row>
    <row r="233" spans="1:21" s="113" customFormat="1" ht="12.95" customHeight="1" x14ac:dyDescent="0.2">
      <c r="A233" s="28" t="s">
        <v>127</v>
      </c>
      <c r="B233" s="10" t="s">
        <v>83</v>
      </c>
      <c r="C233" s="3">
        <v>56816.445299999999</v>
      </c>
      <c r="D233" s="3">
        <v>4.0000000000000002E-4</v>
      </c>
      <c r="E233" s="28">
        <f t="shared" si="38"/>
        <v>14023.972239277253</v>
      </c>
      <c r="F233" s="113">
        <f t="shared" si="39"/>
        <v>14024</v>
      </c>
      <c r="G233" s="113">
        <f t="shared" si="40"/>
        <v>-2.5320000007923227E-2</v>
      </c>
      <c r="K233" s="113">
        <f t="shared" si="45"/>
        <v>-2.5320000007923227E-2</v>
      </c>
      <c r="O233" s="113">
        <f t="shared" ca="1" si="41"/>
        <v>-2.6839500991642812E-2</v>
      </c>
      <c r="P233" s="113">
        <f t="shared" si="42"/>
        <v>-2.8666854951179127E-2</v>
      </c>
      <c r="Q233" s="124">
        <f t="shared" si="43"/>
        <v>41797.945299999999</v>
      </c>
      <c r="S233" s="114">
        <v>1</v>
      </c>
      <c r="T233" s="113">
        <f t="shared" si="44"/>
        <v>1.1201438011196456E-5</v>
      </c>
      <c r="U233" s="113">
        <f t="shared" si="35"/>
        <v>1.1201438011196456E-5</v>
      </c>
    </row>
    <row r="234" spans="1:21" s="113" customFormat="1" ht="12.95" customHeight="1" x14ac:dyDescent="0.2">
      <c r="A234" s="3" t="s">
        <v>1100</v>
      </c>
      <c r="B234" s="10"/>
      <c r="C234" s="3">
        <v>57153.454700000002</v>
      </c>
      <c r="D234" s="3">
        <v>1.0500000000000001E-2</v>
      </c>
      <c r="E234" s="28">
        <f t="shared" si="38"/>
        <v>14393.467678273833</v>
      </c>
      <c r="F234" s="113">
        <f t="shared" si="39"/>
        <v>14393.5</v>
      </c>
      <c r="G234" s="113">
        <f t="shared" si="40"/>
        <v>-2.9479999997420236E-2</v>
      </c>
      <c r="K234" s="113">
        <f t="shared" si="45"/>
        <v>-2.9479999997420236E-2</v>
      </c>
      <c r="O234" s="113">
        <f t="shared" ca="1" si="41"/>
        <v>-2.7566011286111393E-2</v>
      </c>
      <c r="P234" s="113">
        <f t="shared" si="42"/>
        <v>-2.9742996039568058E-2</v>
      </c>
      <c r="Q234" s="124">
        <f t="shared" si="43"/>
        <v>42134.954700000002</v>
      </c>
      <c r="S234" s="114">
        <v>1</v>
      </c>
      <c r="T234" s="113">
        <f t="shared" si="44"/>
        <v>6.9166918185418656E-8</v>
      </c>
      <c r="U234" s="113">
        <f t="shared" si="35"/>
        <v>6.9166918185418656E-8</v>
      </c>
    </row>
    <row r="235" spans="1:21" s="113" customFormat="1" ht="12.95" customHeight="1" x14ac:dyDescent="0.2">
      <c r="A235" s="77" t="s">
        <v>1102</v>
      </c>
      <c r="B235" s="78" t="s">
        <v>83</v>
      </c>
      <c r="C235" s="77">
        <v>57208.640099999997</v>
      </c>
      <c r="D235" s="77">
        <v>2.0000000000000001E-4</v>
      </c>
      <c r="E235" s="28">
        <f t="shared" si="38"/>
        <v>14453.972677835271</v>
      </c>
      <c r="F235" s="113">
        <f t="shared" si="39"/>
        <v>14454</v>
      </c>
      <c r="G235" s="113">
        <f t="shared" si="40"/>
        <v>-2.4920000003476162E-2</v>
      </c>
      <c r="K235" s="113">
        <f t="shared" si="45"/>
        <v>-2.4920000003476162E-2</v>
      </c>
      <c r="O235" s="113">
        <f t="shared" ca="1" si="41"/>
        <v>-2.7684966286964839E-2</v>
      </c>
      <c r="P235" s="113">
        <f t="shared" si="42"/>
        <v>-2.9920300036467812E-2</v>
      </c>
      <c r="Q235" s="124">
        <f t="shared" si="43"/>
        <v>42190.140099999997</v>
      </c>
      <c r="S235" s="114">
        <v>1</v>
      </c>
      <c r="T235" s="113">
        <f t="shared" si="44"/>
        <v>2.50030004199363E-5</v>
      </c>
      <c r="U235" s="113">
        <f t="shared" si="35"/>
        <v>2.50030004199363E-5</v>
      </c>
    </row>
    <row r="236" spans="1:21" s="113" customFormat="1" ht="12.95" customHeight="1" x14ac:dyDescent="0.2">
      <c r="A236" s="77" t="s">
        <v>1102</v>
      </c>
      <c r="B236" s="78" t="s">
        <v>83</v>
      </c>
      <c r="C236" s="77">
        <v>57271.574500000002</v>
      </c>
      <c r="D236" s="77">
        <v>2.9999999999999997E-4</v>
      </c>
      <c r="E236" s="28">
        <f t="shared" si="38"/>
        <v>14522.973642662924</v>
      </c>
      <c r="F236" s="113">
        <f t="shared" si="39"/>
        <v>14523</v>
      </c>
      <c r="G236" s="113">
        <f t="shared" si="40"/>
        <v>-2.4040000003878959E-2</v>
      </c>
      <c r="K236" s="113">
        <f t="shared" si="45"/>
        <v>-2.4040000003878959E-2</v>
      </c>
      <c r="O236" s="113">
        <f t="shared" ca="1" si="41"/>
        <v>-2.7820633973888606E-2</v>
      </c>
      <c r="P236" s="113">
        <f t="shared" si="42"/>
        <v>-3.0122893116453074E-2</v>
      </c>
      <c r="Q236" s="124">
        <f t="shared" si="43"/>
        <v>42253.074500000002</v>
      </c>
      <c r="S236" s="114">
        <v>1</v>
      </c>
      <c r="T236" s="113">
        <f t="shared" si="44"/>
        <v>3.700158861900161E-5</v>
      </c>
      <c r="U236" s="113">
        <f t="shared" si="35"/>
        <v>3.700158861900161E-5</v>
      </c>
    </row>
    <row r="237" spans="1:21" s="113" customFormat="1" ht="12.95" customHeight="1" x14ac:dyDescent="0.2">
      <c r="A237" s="77" t="s">
        <v>1103</v>
      </c>
      <c r="B237" s="78" t="s">
        <v>83</v>
      </c>
      <c r="C237" s="77">
        <v>57485.913500000002</v>
      </c>
      <c r="D237" s="77">
        <v>2.0000000000000001E-4</v>
      </c>
      <c r="E237" s="28">
        <f t="shared" si="38"/>
        <v>14757.973861941933</v>
      </c>
      <c r="F237" s="113">
        <f t="shared" si="39"/>
        <v>14758</v>
      </c>
      <c r="G237" s="113">
        <f t="shared" si="40"/>
        <v>-2.3840000001655426E-2</v>
      </c>
      <c r="K237" s="113">
        <f t="shared" si="45"/>
        <v>-2.3840000001655426E-2</v>
      </c>
      <c r="O237" s="113">
        <f t="shared" ca="1" si="41"/>
        <v>-2.8282690588773904E-2</v>
      </c>
      <c r="P237" s="113">
        <f t="shared" si="42"/>
        <v>-3.0815911010183751E-2</v>
      </c>
      <c r="Q237" s="124">
        <f t="shared" si="43"/>
        <v>42467.413500000002</v>
      </c>
      <c r="S237" s="114">
        <v>1</v>
      </c>
      <c r="T237" s="113">
        <f t="shared" si="44"/>
        <v>4.8663334398906675E-5</v>
      </c>
      <c r="U237" s="113">
        <f t="shared" si="35"/>
        <v>4.8663334398906675E-5</v>
      </c>
    </row>
    <row r="238" spans="1:21" s="113" customFormat="1" ht="12.95" customHeight="1" x14ac:dyDescent="0.2">
      <c r="A238" s="28" t="s">
        <v>1101</v>
      </c>
      <c r="B238" s="10" t="s">
        <v>83</v>
      </c>
      <c r="C238" s="3">
        <v>57539.722520000003</v>
      </c>
      <c r="D238" s="3">
        <v>4.0000000000000002E-4</v>
      </c>
      <c r="E238" s="28">
        <f t="shared" si="38"/>
        <v>14816.969805280238</v>
      </c>
      <c r="F238" s="113">
        <f t="shared" si="39"/>
        <v>14817</v>
      </c>
      <c r="G238" s="113">
        <f t="shared" si="40"/>
        <v>-2.7540000002773013E-2</v>
      </c>
      <c r="K238" s="113">
        <f t="shared" si="45"/>
        <v>-2.7540000002773013E-2</v>
      </c>
      <c r="O238" s="113">
        <f t="shared" ca="1" si="41"/>
        <v>-2.839869629208553E-2</v>
      </c>
      <c r="P238" s="113">
        <f t="shared" si="42"/>
        <v>-3.0990637700395278E-2</v>
      </c>
      <c r="Q238" s="124">
        <f t="shared" si="43"/>
        <v>42521.222520000003</v>
      </c>
      <c r="S238" s="114">
        <v>1</v>
      </c>
      <c r="T238" s="113">
        <f t="shared" si="44"/>
        <v>1.1906900520251886E-5</v>
      </c>
      <c r="U238" s="113">
        <f t="shared" si="35"/>
        <v>1.1906900520251886E-5</v>
      </c>
    </row>
    <row r="239" spans="1:21" s="113" customFormat="1" ht="12.95" customHeight="1" x14ac:dyDescent="0.2">
      <c r="A239" s="77" t="s">
        <v>1104</v>
      </c>
      <c r="B239" s="78" t="s">
        <v>83</v>
      </c>
      <c r="C239" s="77">
        <v>57539.726000000002</v>
      </c>
      <c r="D239" s="77">
        <v>2.0000000000000001E-4</v>
      </c>
      <c r="E239" s="28">
        <f t="shared" si="38"/>
        <v>14816.973620735022</v>
      </c>
      <c r="F239" s="113">
        <f t="shared" si="39"/>
        <v>14817</v>
      </c>
      <c r="G239" s="113">
        <f t="shared" si="40"/>
        <v>-2.4060000003373716E-2</v>
      </c>
      <c r="K239" s="113">
        <f t="shared" si="45"/>
        <v>-2.4060000003373716E-2</v>
      </c>
      <c r="O239" s="113">
        <f t="shared" ca="1" si="41"/>
        <v>-2.839869629208553E-2</v>
      </c>
      <c r="P239" s="113">
        <f t="shared" si="42"/>
        <v>-3.0990637700395278E-2</v>
      </c>
      <c r="Q239" s="124">
        <f t="shared" si="43"/>
        <v>42521.226000000002</v>
      </c>
      <c r="S239" s="114">
        <v>1</v>
      </c>
      <c r="T239" s="113">
        <f t="shared" si="44"/>
        <v>4.8033738887376338E-5</v>
      </c>
      <c r="U239" s="113">
        <f t="shared" si="35"/>
        <v>4.8033738887376338E-5</v>
      </c>
    </row>
    <row r="240" spans="1:21" s="113" customFormat="1" ht="12.95" customHeight="1" x14ac:dyDescent="0.2">
      <c r="A240" s="77" t="s">
        <v>1104</v>
      </c>
      <c r="B240" s="78" t="s">
        <v>83</v>
      </c>
      <c r="C240" s="77">
        <v>57539.727800000001</v>
      </c>
      <c r="D240" s="77">
        <v>4.0000000000000002E-4</v>
      </c>
      <c r="E240" s="28">
        <f t="shared" si="38"/>
        <v>14816.975594246116</v>
      </c>
      <c r="F240" s="113">
        <f t="shared" si="39"/>
        <v>14817</v>
      </c>
      <c r="G240" s="113">
        <f t="shared" si="40"/>
        <v>-2.2260000005189795E-2</v>
      </c>
      <c r="K240" s="113">
        <f t="shared" si="45"/>
        <v>-2.2260000005189795E-2</v>
      </c>
      <c r="O240" s="113">
        <f t="shared" ca="1" si="41"/>
        <v>-2.839869629208553E-2</v>
      </c>
      <c r="P240" s="113">
        <f t="shared" si="42"/>
        <v>-3.0990637700395278E-2</v>
      </c>
      <c r="Q240" s="124">
        <f t="shared" si="43"/>
        <v>42521.227800000001</v>
      </c>
      <c r="S240" s="114">
        <v>1</v>
      </c>
      <c r="T240" s="113">
        <f t="shared" si="44"/>
        <v>7.6224034564942902E-5</v>
      </c>
      <c r="U240" s="113">
        <f t="shared" si="35"/>
        <v>7.6224034564942902E-5</v>
      </c>
    </row>
    <row r="241" spans="1:21" s="113" customFormat="1" ht="12.95" customHeight="1" x14ac:dyDescent="0.2">
      <c r="A241" s="77" t="s">
        <v>1103</v>
      </c>
      <c r="B241" s="78" t="s">
        <v>83</v>
      </c>
      <c r="C241" s="77">
        <v>57560.702899999997</v>
      </c>
      <c r="D241" s="77">
        <v>1E-4</v>
      </c>
      <c r="E241" s="28">
        <f t="shared" si="38"/>
        <v>14839.972590123665</v>
      </c>
      <c r="F241" s="113">
        <f t="shared" si="39"/>
        <v>14840</v>
      </c>
      <c r="G241" s="113">
        <f t="shared" si="40"/>
        <v>-2.5000000008731149E-2</v>
      </c>
      <c r="K241" s="113">
        <f t="shared" si="45"/>
        <v>-2.5000000008731149E-2</v>
      </c>
      <c r="O241" s="113">
        <f t="shared" ca="1" si="41"/>
        <v>-2.844391885439345E-2</v>
      </c>
      <c r="P241" s="113">
        <f t="shared" si="42"/>
        <v>-3.1058831406191961E-2</v>
      </c>
      <c r="Q241" s="124">
        <f t="shared" si="43"/>
        <v>42542.202899999997</v>
      </c>
      <c r="S241" s="114">
        <v>1</v>
      </c>
      <c r="T241" s="113">
        <f t="shared" si="44"/>
        <v>3.6709437902856931E-5</v>
      </c>
      <c r="U241" s="113">
        <f t="shared" si="35"/>
        <v>3.6709437902856931E-5</v>
      </c>
    </row>
    <row r="242" spans="1:21" s="113" customFormat="1" ht="12.95" customHeight="1" x14ac:dyDescent="0.2">
      <c r="A242" s="77" t="s">
        <v>1103</v>
      </c>
      <c r="B242" s="78" t="s">
        <v>83</v>
      </c>
      <c r="C242" s="77">
        <v>57562.527399999999</v>
      </c>
      <c r="D242" s="77">
        <v>4.0000000000000002E-4</v>
      </c>
      <c r="E242" s="28">
        <f t="shared" si="38"/>
        <v>14841.972962897988</v>
      </c>
      <c r="F242" s="113">
        <f t="shared" si="39"/>
        <v>14842</v>
      </c>
      <c r="G242" s="113">
        <f t="shared" si="40"/>
        <v>-2.4660000002768356E-2</v>
      </c>
      <c r="K242" s="113">
        <f t="shared" si="45"/>
        <v>-2.4660000002768356E-2</v>
      </c>
      <c r="O242" s="113">
        <f t="shared" ca="1" si="41"/>
        <v>-2.8447851251115881E-2</v>
      </c>
      <c r="P242" s="113">
        <f t="shared" si="42"/>
        <v>-3.1064763412191974E-2</v>
      </c>
      <c r="Q242" s="124">
        <f t="shared" si="43"/>
        <v>42544.027399999999</v>
      </c>
      <c r="S242" s="114">
        <v>1</v>
      </c>
      <c r="T242" s="113">
        <f t="shared" si="44"/>
        <v>4.102099433069164E-5</v>
      </c>
      <c r="U242" s="113">
        <f t="shared" si="35"/>
        <v>4.102099433069164E-5</v>
      </c>
    </row>
    <row r="243" spans="1:21" s="113" customFormat="1" ht="12.95" customHeight="1" x14ac:dyDescent="0.2">
      <c r="A243" s="77" t="s">
        <v>1103</v>
      </c>
      <c r="B243" s="78" t="s">
        <v>83</v>
      </c>
      <c r="C243" s="77">
        <v>57581.681100000002</v>
      </c>
      <c r="D243" s="77">
        <v>1E-4</v>
      </c>
      <c r="E243" s="28">
        <f t="shared" si="38"/>
        <v>14862.97298482589</v>
      </c>
      <c r="F243" s="113">
        <f t="shared" si="39"/>
        <v>14863</v>
      </c>
      <c r="G243" s="113">
        <f t="shared" si="40"/>
        <v>-2.4640000003273599E-2</v>
      </c>
      <c r="K243" s="113">
        <f t="shared" si="45"/>
        <v>-2.4640000003273599E-2</v>
      </c>
      <c r="O243" s="113">
        <f t="shared" ca="1" si="41"/>
        <v>-2.848914141670137E-2</v>
      </c>
      <c r="P243" s="113">
        <f t="shared" si="42"/>
        <v>-3.1127069940283067E-2</v>
      </c>
      <c r="Q243" s="124">
        <f t="shared" si="43"/>
        <v>42563.181100000002</v>
      </c>
      <c r="S243" s="114">
        <v>1</v>
      </c>
      <c r="T243" s="113">
        <f t="shared" si="44"/>
        <v>4.2082076367652024E-5</v>
      </c>
      <c r="U243" s="113">
        <f t="shared" si="35"/>
        <v>4.2082076367652024E-5</v>
      </c>
    </row>
    <row r="244" spans="1:21" s="113" customFormat="1" ht="12.95" customHeight="1" x14ac:dyDescent="0.2">
      <c r="A244" s="77" t="s">
        <v>1104</v>
      </c>
      <c r="B244" s="78" t="s">
        <v>83</v>
      </c>
      <c r="C244" s="77">
        <v>57612.690600000002</v>
      </c>
      <c r="D244" s="77">
        <v>5.0000000000000001E-4</v>
      </c>
      <c r="E244" s="28">
        <f t="shared" si="38"/>
        <v>14896.971647223925</v>
      </c>
      <c r="F244" s="113">
        <f t="shared" si="39"/>
        <v>14897</v>
      </c>
      <c r="G244" s="113">
        <f t="shared" si="40"/>
        <v>-2.5860000001557637E-2</v>
      </c>
      <c r="K244" s="113">
        <f t="shared" si="45"/>
        <v>-2.5860000001557637E-2</v>
      </c>
      <c r="O244" s="113">
        <f t="shared" ca="1" si="41"/>
        <v>-2.8555992160982646E-2</v>
      </c>
      <c r="P244" s="113">
        <f t="shared" si="42"/>
        <v>-3.12280264096149E-2</v>
      </c>
      <c r="Q244" s="124">
        <f t="shared" si="43"/>
        <v>42594.190600000002</v>
      </c>
      <c r="S244" s="114">
        <v>1</v>
      </c>
      <c r="T244" s="113">
        <f t="shared" si="44"/>
        <v>2.8815707517600162E-5</v>
      </c>
      <c r="U244" s="113">
        <f t="shared" si="35"/>
        <v>2.8815707517600162E-5</v>
      </c>
    </row>
    <row r="245" spans="1:21" s="113" customFormat="1" ht="12.95" customHeight="1" x14ac:dyDescent="0.2">
      <c r="A245" s="77" t="s">
        <v>1104</v>
      </c>
      <c r="B245" s="78" t="s">
        <v>83</v>
      </c>
      <c r="C245" s="77">
        <v>57615.428399999997</v>
      </c>
      <c r="D245" s="77">
        <v>2.9999999999999997E-4</v>
      </c>
      <c r="E245" s="28">
        <f t="shared" si="38"/>
        <v>14899.973357600204</v>
      </c>
      <c r="F245" s="113">
        <f t="shared" si="39"/>
        <v>14900</v>
      </c>
      <c r="G245" s="113">
        <f t="shared" si="40"/>
        <v>-2.4300000004586764E-2</v>
      </c>
      <c r="K245" s="113">
        <f t="shared" si="45"/>
        <v>-2.4300000004586764E-2</v>
      </c>
      <c r="O245" s="113">
        <f t="shared" ca="1" si="41"/>
        <v>-2.8561890756066292E-2</v>
      </c>
      <c r="P245" s="113">
        <f t="shared" si="42"/>
        <v>-3.1236939036537015E-2</v>
      </c>
      <c r="Q245" s="124">
        <f t="shared" si="43"/>
        <v>42596.928399999997</v>
      </c>
      <c r="S245" s="114">
        <v>1</v>
      </c>
      <c r="T245" s="113">
        <f t="shared" si="44"/>
        <v>4.8121123132994885E-5</v>
      </c>
      <c r="U245" s="113">
        <f t="shared" ref="U245:U258" si="46">(G245-P245)^2</f>
        <v>4.8121123132994885E-5</v>
      </c>
    </row>
    <row r="246" spans="1:21" s="113" customFormat="1" ht="12.95" customHeight="1" x14ac:dyDescent="0.2">
      <c r="A246" s="79" t="s">
        <v>1105</v>
      </c>
      <c r="B246" s="80" t="s">
        <v>83</v>
      </c>
      <c r="C246" s="79">
        <v>57880.841200000003</v>
      </c>
      <c r="D246" s="79">
        <v>1E-4</v>
      </c>
      <c r="E246" s="28">
        <f t="shared" si="38"/>
        <v>15190.970638540479</v>
      </c>
      <c r="F246" s="113">
        <f t="shared" si="39"/>
        <v>15191</v>
      </c>
      <c r="G246" s="113">
        <f t="shared" si="40"/>
        <v>-2.6780000000144355E-2</v>
      </c>
      <c r="K246" s="113">
        <f t="shared" si="45"/>
        <v>-2.6780000000144355E-2</v>
      </c>
      <c r="O246" s="113">
        <f t="shared" ca="1" si="41"/>
        <v>-2.9134054479179571E-2</v>
      </c>
      <c r="P246" s="113">
        <f t="shared" si="42"/>
        <v>-3.2105088838436935E-2</v>
      </c>
      <c r="Q246" s="124">
        <f t="shared" si="43"/>
        <v>42862.341200000003</v>
      </c>
      <c r="S246" s="114">
        <v>1</v>
      </c>
      <c r="T246" s="113">
        <f t="shared" si="44"/>
        <v>2.8356571135708217E-5</v>
      </c>
      <c r="U246" s="113">
        <f t="shared" si="46"/>
        <v>2.8356571135708217E-5</v>
      </c>
    </row>
    <row r="247" spans="1:21" s="113" customFormat="1" ht="12.95" customHeight="1" x14ac:dyDescent="0.2">
      <c r="A247" s="107" t="s">
        <v>0</v>
      </c>
      <c r="B247" s="129" t="s">
        <v>83</v>
      </c>
      <c r="C247" s="108">
        <v>57890.420700000002</v>
      </c>
      <c r="D247" s="108">
        <v>2.5999999999999999E-3</v>
      </c>
      <c r="E247" s="28">
        <f t="shared" si="38"/>
        <v>15201.473554951319</v>
      </c>
      <c r="F247" s="113">
        <f t="shared" si="39"/>
        <v>15201.5</v>
      </c>
      <c r="G247" s="113">
        <f t="shared" si="40"/>
        <v>-2.4120000001857989E-2</v>
      </c>
      <c r="K247" s="113">
        <f t="shared" si="45"/>
        <v>-2.4120000001857989E-2</v>
      </c>
      <c r="O247" s="113">
        <f t="shared" ca="1" si="41"/>
        <v>-2.9154699561972315E-2</v>
      </c>
      <c r="P247" s="113">
        <f t="shared" si="42"/>
        <v>-3.2136547966613256E-2</v>
      </c>
      <c r="Q247" s="124">
        <f t="shared" si="43"/>
        <v>42871.920700000002</v>
      </c>
      <c r="S247" s="114">
        <v>1</v>
      </c>
      <c r="T247" s="113">
        <f t="shared" si="44"/>
        <v>6.4265041271221828E-5</v>
      </c>
      <c r="U247" s="113">
        <f t="shared" si="46"/>
        <v>6.4265041271221828E-5</v>
      </c>
    </row>
    <row r="248" spans="1:21" s="113" customFormat="1" ht="12.95" customHeight="1" x14ac:dyDescent="0.2">
      <c r="A248" s="109" t="s">
        <v>1</v>
      </c>
      <c r="B248" s="130" t="s">
        <v>83</v>
      </c>
      <c r="C248" s="107">
        <v>58289.449000000001</v>
      </c>
      <c r="D248" s="107">
        <v>8.0000000000000002E-3</v>
      </c>
      <c r="E248" s="28">
        <f t="shared" si="38"/>
        <v>15638.966209104461</v>
      </c>
      <c r="F248" s="113">
        <f t="shared" si="39"/>
        <v>15639</v>
      </c>
      <c r="G248" s="113">
        <f t="shared" si="40"/>
        <v>-3.0820000007224735E-2</v>
      </c>
      <c r="K248" s="113">
        <f t="shared" si="45"/>
        <v>-3.0820000007224735E-2</v>
      </c>
      <c r="O248" s="113">
        <f t="shared" ca="1" si="41"/>
        <v>-3.0014911345003448E-2</v>
      </c>
      <c r="P248" s="113">
        <f t="shared" si="42"/>
        <v>-3.3455649648540788E-2</v>
      </c>
      <c r="Q248" s="124">
        <f t="shared" si="43"/>
        <v>43270.949000000001</v>
      </c>
      <c r="S248" s="114">
        <v>1</v>
      </c>
      <c r="T248" s="113">
        <f t="shared" si="44"/>
        <v>6.9466490317694373E-6</v>
      </c>
      <c r="U248" s="113">
        <f t="shared" si="46"/>
        <v>6.9466490317694373E-6</v>
      </c>
    </row>
    <row r="249" spans="1:21" s="113" customFormat="1" ht="12.95" customHeight="1" x14ac:dyDescent="0.2">
      <c r="A249" s="81" t="s">
        <v>1108</v>
      </c>
      <c r="B249" s="82" t="s">
        <v>83</v>
      </c>
      <c r="C249" s="127">
        <v>58680.727599999998</v>
      </c>
      <c r="D249" s="81">
        <v>5.9999999999999995E-4</v>
      </c>
      <c r="E249" s="28">
        <f t="shared" si="38"/>
        <v>16067.962130514861</v>
      </c>
      <c r="F249" s="113">
        <f t="shared" si="39"/>
        <v>16068</v>
      </c>
      <c r="G249" s="113">
        <f t="shared" si="40"/>
        <v>-3.4540000007837079E-2</v>
      </c>
      <c r="K249" s="113">
        <f t="shared" si="45"/>
        <v>-3.4540000007837079E-2</v>
      </c>
      <c r="O249" s="113">
        <f t="shared" ca="1" si="41"/>
        <v>-3.085841044196426E-2</v>
      </c>
      <c r="P249" s="113">
        <f t="shared" si="42"/>
        <v>-3.4764873498938684E-2</v>
      </c>
      <c r="Q249" s="124">
        <f t="shared" si="43"/>
        <v>43662.227599999998</v>
      </c>
      <c r="S249" s="114">
        <v>1</v>
      </c>
      <c r="T249" s="113">
        <f t="shared" si="44"/>
        <v>5.056808700022329E-8</v>
      </c>
      <c r="U249" s="113">
        <f t="shared" si="46"/>
        <v>5.056808700022329E-8</v>
      </c>
    </row>
    <row r="250" spans="1:21" s="113" customFormat="1" ht="12.95" customHeight="1" x14ac:dyDescent="0.2">
      <c r="A250" s="83" t="s">
        <v>1109</v>
      </c>
      <c r="B250" s="82" t="s">
        <v>83</v>
      </c>
      <c r="C250" s="127">
        <v>58990.835800000001</v>
      </c>
      <c r="D250" s="81">
        <v>2.9999999999999997E-4</v>
      </c>
      <c r="E250" s="28">
        <f t="shared" si="38"/>
        <v>16407.963226909917</v>
      </c>
      <c r="F250" s="113">
        <f t="shared" si="39"/>
        <v>16408</v>
      </c>
      <c r="G250" s="113">
        <f t="shared" si="40"/>
        <v>-3.3540000003995374E-2</v>
      </c>
      <c r="K250" s="113">
        <f t="shared" si="45"/>
        <v>-3.3540000003995374E-2</v>
      </c>
      <c r="O250" s="113">
        <f t="shared" ca="1" si="41"/>
        <v>-3.1526917884777024E-2</v>
      </c>
      <c r="P250" s="113">
        <f t="shared" si="42"/>
        <v>-3.5813565073354189E-2</v>
      </c>
      <c r="Q250" s="124">
        <f t="shared" si="43"/>
        <v>43972.335800000001</v>
      </c>
      <c r="S250" s="114">
        <v>1</v>
      </c>
      <c r="T250" s="113">
        <f t="shared" si="44"/>
        <v>5.1690981246085556E-6</v>
      </c>
      <c r="U250" s="113">
        <f t="shared" si="46"/>
        <v>5.1690981246085556E-6</v>
      </c>
    </row>
    <row r="251" spans="1:21" s="113" customFormat="1" ht="12.95" customHeight="1" x14ac:dyDescent="0.2">
      <c r="A251" s="99" t="s">
        <v>1106</v>
      </c>
      <c r="B251" s="100" t="s">
        <v>83</v>
      </c>
      <c r="C251" s="101">
        <v>59075.659</v>
      </c>
      <c r="D251" s="101">
        <v>1E-4</v>
      </c>
      <c r="E251" s="28">
        <f t="shared" si="38"/>
        <v>16500.962963775102</v>
      </c>
      <c r="F251" s="113">
        <f t="shared" si="39"/>
        <v>16501</v>
      </c>
      <c r="G251" s="113">
        <f t="shared" si="40"/>
        <v>-3.3780000005208421E-2</v>
      </c>
      <c r="K251" s="113">
        <f t="shared" si="45"/>
        <v>-3.3780000005208421E-2</v>
      </c>
      <c r="O251" s="113">
        <f t="shared" ca="1" si="41"/>
        <v>-3.1709774332369926E-2</v>
      </c>
      <c r="P251" s="113">
        <f t="shared" si="42"/>
        <v>-3.6102119292115951E-2</v>
      </c>
      <c r="Q251" s="124">
        <f t="shared" si="43"/>
        <v>44057.159</v>
      </c>
      <c r="S251" s="114">
        <v>1</v>
      </c>
      <c r="T251" s="113">
        <f t="shared" si="44"/>
        <v>5.3922379826279357E-6</v>
      </c>
      <c r="U251" s="113">
        <f t="shared" si="46"/>
        <v>5.3922379826279357E-6</v>
      </c>
    </row>
    <row r="252" spans="1:21" s="113" customFormat="1" ht="12.95" customHeight="1" x14ac:dyDescent="0.2">
      <c r="A252" s="83" t="s">
        <v>1110</v>
      </c>
      <c r="B252" s="82" t="s">
        <v>83</v>
      </c>
      <c r="C252" s="127">
        <v>59337.421999999788</v>
      </c>
      <c r="D252" s="81">
        <v>1E-3</v>
      </c>
      <c r="E252" s="28">
        <f t="shared" si="38"/>
        <v>16787.958622050461</v>
      </c>
      <c r="F252" s="113">
        <f t="shared" si="39"/>
        <v>16788</v>
      </c>
      <c r="G252" s="113">
        <f t="shared" si="40"/>
        <v>-3.7740000218036585E-2</v>
      </c>
      <c r="K252" s="113">
        <f t="shared" si="45"/>
        <v>-3.7740000218036585E-2</v>
      </c>
      <c r="O252" s="113">
        <f t="shared" ca="1" si="41"/>
        <v>-3.227407326203835E-2</v>
      </c>
      <c r="P252" s="113">
        <f t="shared" si="42"/>
        <v>-3.6997224774895102E-2</v>
      </c>
      <c r="Q252" s="124">
        <f t="shared" si="43"/>
        <v>44318.921999999788</v>
      </c>
      <c r="S252" s="114">
        <v>1</v>
      </c>
      <c r="T252" s="113">
        <f t="shared" si="44"/>
        <v>5.5171535893402637E-7</v>
      </c>
      <c r="U252" s="113">
        <f t="shared" si="46"/>
        <v>5.5171535893402637E-7</v>
      </c>
    </row>
    <row r="253" spans="1:21" s="113" customFormat="1" ht="12.95" customHeight="1" x14ac:dyDescent="0.2">
      <c r="A253" s="99" t="s">
        <v>1107</v>
      </c>
      <c r="B253" s="100" t="s">
        <v>83</v>
      </c>
      <c r="C253" s="101">
        <v>59375.73</v>
      </c>
      <c r="D253" s="101">
        <v>8.0000000000000004E-4</v>
      </c>
      <c r="E253" s="28">
        <f t="shared" si="38"/>
        <v>16829.959323743533</v>
      </c>
      <c r="F253" s="113">
        <f t="shared" si="39"/>
        <v>16830</v>
      </c>
      <c r="G253" s="113">
        <f t="shared" si="40"/>
        <v>-3.7100000001373701E-2</v>
      </c>
      <c r="K253" s="113">
        <f t="shared" si="45"/>
        <v>-3.7100000001373701E-2</v>
      </c>
      <c r="O253" s="113">
        <f t="shared" ca="1" si="41"/>
        <v>-3.2356653593209342E-2</v>
      </c>
      <c r="P253" s="113">
        <f t="shared" si="42"/>
        <v>-3.7128801300713415E-2</v>
      </c>
      <c r="Q253" s="124">
        <f t="shared" si="43"/>
        <v>44357.23</v>
      </c>
      <c r="S253" s="114">
        <v>1</v>
      </c>
      <c r="T253" s="113">
        <f t="shared" si="44"/>
        <v>8.2951484365584736E-10</v>
      </c>
      <c r="U253" s="113">
        <f t="shared" si="46"/>
        <v>8.2951484365584736E-10</v>
      </c>
    </row>
    <row r="254" spans="1:21" s="113" customFormat="1" ht="12.95" customHeight="1" x14ac:dyDescent="0.2">
      <c r="A254" s="83" t="s">
        <v>1111</v>
      </c>
      <c r="B254" s="82" t="s">
        <v>83</v>
      </c>
      <c r="C254" s="127">
        <v>59383.486100000002</v>
      </c>
      <c r="D254" s="81">
        <v>4.4000000000000003E-3</v>
      </c>
      <c r="E254" s="28">
        <f t="shared" si="38"/>
        <v>16838.463073414612</v>
      </c>
      <c r="F254" s="113">
        <f t="shared" si="39"/>
        <v>16838.5</v>
      </c>
      <c r="G254" s="113">
        <f t="shared" si="40"/>
        <v>-3.3680000000458676E-2</v>
      </c>
      <c r="K254" s="113">
        <f t="shared" si="45"/>
        <v>-3.3680000000458676E-2</v>
      </c>
      <c r="O254" s="113">
        <f t="shared" ca="1" si="41"/>
        <v>-3.2373366279279656E-2</v>
      </c>
      <c r="P254" s="113">
        <f t="shared" si="42"/>
        <v>-3.7155448070980548E-2</v>
      </c>
      <c r="Q254" s="124">
        <f t="shared" si="43"/>
        <v>44364.986100000002</v>
      </c>
      <c r="S254" s="114">
        <v>1</v>
      </c>
      <c r="T254" s="113">
        <f t="shared" si="44"/>
        <v>1.2078739290894204E-5</v>
      </c>
      <c r="U254" s="113">
        <f t="shared" si="46"/>
        <v>1.2078739290894204E-5</v>
      </c>
    </row>
    <row r="255" spans="1:21" s="113" customFormat="1" ht="12.95" customHeight="1" x14ac:dyDescent="0.2">
      <c r="A255" s="99" t="s">
        <v>1107</v>
      </c>
      <c r="B255" s="100" t="s">
        <v>83</v>
      </c>
      <c r="C255" s="101">
        <v>59399.444600000003</v>
      </c>
      <c r="D255" s="101">
        <v>1E-4</v>
      </c>
      <c r="E255" s="28">
        <f t="shared" si="38"/>
        <v>16855.95989386896</v>
      </c>
      <c r="F255" s="113">
        <f t="shared" si="39"/>
        <v>16856</v>
      </c>
      <c r="G255" s="113">
        <f t="shared" si="40"/>
        <v>-3.657999999995809E-2</v>
      </c>
      <c r="K255" s="113">
        <f t="shared" si="45"/>
        <v>-3.657999999995809E-2</v>
      </c>
      <c r="O255" s="113">
        <f t="shared" ca="1" si="41"/>
        <v>-3.2407774750600901E-2</v>
      </c>
      <c r="P255" s="113">
        <f t="shared" si="42"/>
        <v>-3.7210328347298191E-2</v>
      </c>
      <c r="Q255" s="124">
        <f t="shared" si="43"/>
        <v>44380.944600000003</v>
      </c>
      <c r="S255" s="114">
        <v>1</v>
      </c>
      <c r="T255" s="113">
        <f t="shared" si="44"/>
        <v>3.9731382546050249E-7</v>
      </c>
      <c r="U255" s="113">
        <f t="shared" si="46"/>
        <v>3.9731382546050249E-7</v>
      </c>
    </row>
    <row r="256" spans="1:21" s="113" customFormat="1" ht="12.95" customHeight="1" x14ac:dyDescent="0.2">
      <c r="A256" s="83" t="s">
        <v>1112</v>
      </c>
      <c r="B256" s="82" t="s">
        <v>83</v>
      </c>
      <c r="C256" s="127">
        <v>59727.792099999999</v>
      </c>
      <c r="D256" s="81">
        <v>2.0000000000000001E-4</v>
      </c>
      <c r="E256" s="28">
        <f t="shared" si="38"/>
        <v>17215.958468555385</v>
      </c>
      <c r="F256" s="113">
        <f t="shared" si="39"/>
        <v>17216</v>
      </c>
      <c r="G256" s="113">
        <f t="shared" si="40"/>
        <v>-3.7880000003497116E-2</v>
      </c>
      <c r="K256" s="113">
        <f t="shared" si="45"/>
        <v>-3.7880000003497116E-2</v>
      </c>
      <c r="O256" s="113">
        <f t="shared" ca="1" si="41"/>
        <v>-3.3115606160637946E-2</v>
      </c>
      <c r="P256" s="113">
        <f t="shared" si="42"/>
        <v>-3.8345052221728251E-2</v>
      </c>
      <c r="Q256" s="124">
        <f t="shared" si="43"/>
        <v>44709.292099999999</v>
      </c>
      <c r="S256" s="114">
        <v>1</v>
      </c>
      <c r="T256" s="113">
        <f t="shared" si="44"/>
        <v>2.1627356568169927E-7</v>
      </c>
      <c r="U256" s="113">
        <f t="shared" si="46"/>
        <v>2.1627356568169927E-7</v>
      </c>
    </row>
    <row r="257" spans="1:21" s="113" customFormat="1" ht="12.95" customHeight="1" x14ac:dyDescent="0.2">
      <c r="A257" s="110" t="s">
        <v>1113</v>
      </c>
      <c r="B257" s="111" t="s">
        <v>83</v>
      </c>
      <c r="C257" s="128">
        <v>59782.515699999873</v>
      </c>
      <c r="D257" s="123"/>
      <c r="E257" s="28">
        <f t="shared" si="38"/>
        <v>17275.957152881183</v>
      </c>
      <c r="F257" s="113">
        <f t="shared" si="39"/>
        <v>17276</v>
      </c>
      <c r="G257" s="113">
        <f t="shared" si="40"/>
        <v>-3.9080000133253634E-2</v>
      </c>
      <c r="K257" s="113">
        <f t="shared" si="45"/>
        <v>-3.9080000133253634E-2</v>
      </c>
      <c r="O257" s="113">
        <f t="shared" ca="1" si="41"/>
        <v>-3.3233578062310788E-2</v>
      </c>
      <c r="P257" s="113">
        <f t="shared" si="42"/>
        <v>-3.8535240611341288E-2</v>
      </c>
      <c r="Q257" s="124">
        <f t="shared" si="43"/>
        <v>44764.015699999873</v>
      </c>
      <c r="S257" s="114">
        <v>1</v>
      </c>
      <c r="T257" s="113">
        <f t="shared" si="44"/>
        <v>2.9676293671416723E-7</v>
      </c>
      <c r="U257" s="113">
        <f t="shared" si="46"/>
        <v>2.9676293671416723E-7</v>
      </c>
    </row>
    <row r="258" spans="1:21" s="113" customFormat="1" ht="12.95" customHeight="1" x14ac:dyDescent="0.2">
      <c r="A258" s="83" t="s">
        <v>1112</v>
      </c>
      <c r="B258" s="82" t="s">
        <v>83</v>
      </c>
      <c r="C258" s="127">
        <v>59783.427900000002</v>
      </c>
      <c r="D258" s="81">
        <v>1E-4</v>
      </c>
      <c r="E258" s="28">
        <f t="shared" si="38"/>
        <v>17276.95728444873</v>
      </c>
      <c r="F258" s="113">
        <f t="shared" si="39"/>
        <v>17277</v>
      </c>
      <c r="G258" s="113">
        <f t="shared" si="40"/>
        <v>-3.8959999998041894E-2</v>
      </c>
      <c r="K258" s="113">
        <f t="shared" si="45"/>
        <v>-3.8959999998041894E-2</v>
      </c>
      <c r="O258" s="113">
        <f t="shared" ca="1" si="41"/>
        <v>-3.3235544260672004E-2</v>
      </c>
      <c r="P258" s="113">
        <f t="shared" si="42"/>
        <v>-3.8538413002452948E-2</v>
      </c>
      <c r="Q258" s="124">
        <f t="shared" si="43"/>
        <v>44764.927900000002</v>
      </c>
      <c r="S258" s="114">
        <v>1</v>
      </c>
      <c r="T258" s="113">
        <f t="shared" si="44"/>
        <v>1.7773559484971413E-7</v>
      </c>
      <c r="U258" s="113">
        <f t="shared" si="46"/>
        <v>1.7773559484971413E-7</v>
      </c>
    </row>
    <row r="259" spans="1:21" s="113" customFormat="1" ht="12.95" customHeight="1" x14ac:dyDescent="0.2">
      <c r="A259" s="112" t="s">
        <v>1114</v>
      </c>
      <c r="B259" s="111" t="s">
        <v>83</v>
      </c>
      <c r="C259" s="81">
        <v>60048.842600000004</v>
      </c>
      <c r="D259" s="81">
        <v>1E-4</v>
      </c>
      <c r="E259" s="28">
        <f t="shared" ref="E259:E260" si="47">+(C259-C$7)/C$8</f>
        <v>17567.956648539603</v>
      </c>
      <c r="F259" s="113">
        <f t="shared" si="39"/>
        <v>17568</v>
      </c>
      <c r="G259" s="113">
        <f t="shared" ref="G259:G260" si="48">+C259-(C$7+F259*C$8)</f>
        <v>-3.9539999997941777E-2</v>
      </c>
      <c r="K259" s="113">
        <f t="shared" ref="K259:K260" si="49">G259</f>
        <v>-3.9539999997941777E-2</v>
      </c>
      <c r="O259" s="113">
        <f t="shared" ref="O259:O260" ca="1" si="50">+C$11+C$12*$F259</f>
        <v>-3.3807707983785282E-2</v>
      </c>
      <c r="P259" s="113">
        <f t="shared" ref="P259:P260" si="51">+D$11+D$12*F259+D$13*F259^2</f>
        <v>-3.9465179146601595E-2</v>
      </c>
      <c r="Q259" s="124">
        <f t="shared" ref="Q259:Q260" si="52">+C259-15018.5</f>
        <v>45030.342600000004</v>
      </c>
      <c r="S259" s="114">
        <v>1</v>
      </c>
      <c r="T259" s="113">
        <f t="shared" ref="T259:T260" si="53">S259*(G259-P259)^2</f>
        <v>5.5981597952696332E-9</v>
      </c>
      <c r="U259" s="113">
        <f t="shared" ref="U259:U260" si="54">(G259-P259)^2</f>
        <v>5.5981597952696332E-9</v>
      </c>
    </row>
    <row r="260" spans="1:21" s="113" customFormat="1" ht="12.95" customHeight="1" x14ac:dyDescent="0.2">
      <c r="A260" s="112" t="s">
        <v>1114</v>
      </c>
      <c r="B260" s="111" t="s">
        <v>83</v>
      </c>
      <c r="C260" s="81">
        <v>60135.489300000001</v>
      </c>
      <c r="D260" s="81">
        <v>1E-4</v>
      </c>
      <c r="E260" s="28">
        <f t="shared" si="47"/>
        <v>17662.95566178405</v>
      </c>
      <c r="F260" s="113">
        <f t="shared" si="39"/>
        <v>17663</v>
      </c>
      <c r="G260" s="113">
        <f t="shared" si="48"/>
        <v>-4.0440000004309695E-2</v>
      </c>
      <c r="K260" s="113">
        <f t="shared" si="49"/>
        <v>-4.0440000004309695E-2</v>
      </c>
      <c r="O260" s="113">
        <f t="shared" ca="1" si="50"/>
        <v>-3.3994496828100615E-2</v>
      </c>
      <c r="P260" s="113">
        <f t="shared" si="51"/>
        <v>-3.9769285404708074E-2</v>
      </c>
      <c r="Q260" s="124">
        <f t="shared" si="52"/>
        <v>45116.989300000001</v>
      </c>
      <c r="S260" s="114">
        <v>1</v>
      </c>
      <c r="T260" s="113">
        <f t="shared" si="53"/>
        <v>4.49858074118763E-7</v>
      </c>
      <c r="U260" s="113">
        <f t="shared" si="54"/>
        <v>4.49858074118763E-7</v>
      </c>
    </row>
    <row r="261" spans="1:21" s="113" customFormat="1" ht="12.95" customHeight="1" x14ac:dyDescent="0.2">
      <c r="B261" s="114"/>
      <c r="C261" s="123"/>
      <c r="D261" s="123"/>
    </row>
    <row r="262" spans="1:21" s="113" customFormat="1" ht="12.95" customHeight="1" x14ac:dyDescent="0.2">
      <c r="B262" s="114"/>
      <c r="C262" s="123"/>
      <c r="D262" s="123"/>
    </row>
    <row r="263" spans="1:21" s="113" customFormat="1" ht="12.95" customHeight="1" x14ac:dyDescent="0.2">
      <c r="B263" s="114"/>
      <c r="C263" s="123"/>
      <c r="D263" s="123"/>
    </row>
    <row r="264" spans="1:21" s="113" customFormat="1" ht="12.95" customHeight="1" x14ac:dyDescent="0.2">
      <c r="B264" s="114"/>
      <c r="C264" s="123"/>
      <c r="D264" s="123"/>
    </row>
    <row r="265" spans="1:21" s="113" customFormat="1" ht="12.95" customHeight="1" x14ac:dyDescent="0.2">
      <c r="B265" s="114"/>
      <c r="C265" s="123"/>
      <c r="D265" s="123"/>
    </row>
    <row r="266" spans="1:21" s="113" customFormat="1" ht="12.95" customHeight="1" x14ac:dyDescent="0.2">
      <c r="B266" s="114"/>
      <c r="C266" s="123"/>
      <c r="D266" s="123"/>
    </row>
    <row r="267" spans="1:21" s="113" customFormat="1" ht="12.95" customHeight="1" x14ac:dyDescent="0.2">
      <c r="B267" s="114"/>
      <c r="C267" s="123"/>
      <c r="D267" s="123"/>
    </row>
    <row r="268" spans="1:21" s="113" customFormat="1" ht="12.95" customHeight="1" x14ac:dyDescent="0.2">
      <c r="B268" s="114"/>
      <c r="C268" s="123"/>
      <c r="D268" s="123"/>
    </row>
    <row r="269" spans="1:21" s="113" customFormat="1" ht="12.95" customHeight="1" x14ac:dyDescent="0.2">
      <c r="B269" s="114"/>
      <c r="C269" s="123"/>
      <c r="D269" s="123"/>
    </row>
    <row r="270" spans="1:21" s="113" customFormat="1" ht="12.95" customHeight="1" x14ac:dyDescent="0.2">
      <c r="B270" s="114"/>
      <c r="C270" s="123"/>
      <c r="D270" s="123"/>
    </row>
    <row r="271" spans="1:21" s="113" customFormat="1" ht="12.95" customHeight="1" x14ac:dyDescent="0.2">
      <c r="B271" s="114"/>
      <c r="C271" s="123"/>
      <c r="D271" s="123"/>
    </row>
    <row r="272" spans="1:21" s="113" customFormat="1" ht="12.95" customHeight="1" x14ac:dyDescent="0.2">
      <c r="B272" s="114"/>
      <c r="C272" s="123"/>
      <c r="D272" s="123"/>
    </row>
    <row r="273" spans="2:4" s="113" customFormat="1" ht="12.95" customHeight="1" x14ac:dyDescent="0.2">
      <c r="B273" s="114"/>
      <c r="C273" s="123"/>
      <c r="D273" s="123"/>
    </row>
    <row r="274" spans="2:4" s="113" customFormat="1" ht="12.95" customHeight="1" x14ac:dyDescent="0.2">
      <c r="B274" s="114"/>
      <c r="C274" s="123"/>
      <c r="D274" s="123"/>
    </row>
    <row r="275" spans="2:4" s="113" customFormat="1" ht="12.95" customHeight="1" x14ac:dyDescent="0.2">
      <c r="B275" s="114"/>
      <c r="C275" s="123"/>
      <c r="D275" s="123"/>
    </row>
    <row r="276" spans="2:4" s="113" customFormat="1" ht="12.95" customHeight="1" x14ac:dyDescent="0.2">
      <c r="B276" s="114"/>
      <c r="C276" s="123"/>
      <c r="D276" s="123"/>
    </row>
    <row r="277" spans="2:4" s="113" customFormat="1" ht="12.95" customHeight="1" x14ac:dyDescent="0.2">
      <c r="B277" s="114"/>
      <c r="C277" s="123"/>
      <c r="D277" s="123"/>
    </row>
    <row r="278" spans="2:4" s="113" customFormat="1" ht="12.95" customHeight="1" x14ac:dyDescent="0.2">
      <c r="B278" s="114"/>
      <c r="C278" s="123"/>
      <c r="D278" s="123"/>
    </row>
    <row r="279" spans="2:4" s="113" customFormat="1" ht="12.95" customHeight="1" x14ac:dyDescent="0.2">
      <c r="B279" s="114"/>
      <c r="C279" s="123"/>
      <c r="D279" s="123"/>
    </row>
    <row r="280" spans="2:4" s="113" customFormat="1" ht="12.95" customHeight="1" x14ac:dyDescent="0.2">
      <c r="B280" s="114"/>
      <c r="C280" s="123"/>
      <c r="D280" s="123"/>
    </row>
    <row r="281" spans="2:4" s="113" customFormat="1" ht="12.95" customHeight="1" x14ac:dyDescent="0.2">
      <c r="B281" s="114"/>
      <c r="C281" s="123"/>
      <c r="D281" s="123"/>
    </row>
    <row r="282" spans="2:4" s="113" customFormat="1" ht="12.95" customHeight="1" x14ac:dyDescent="0.2">
      <c r="B282" s="114"/>
      <c r="C282" s="123"/>
      <c r="D282" s="123"/>
    </row>
    <row r="283" spans="2:4" s="113" customFormat="1" ht="12.95" customHeight="1" x14ac:dyDescent="0.2">
      <c r="B283" s="114"/>
      <c r="C283" s="123"/>
      <c r="D283" s="123"/>
    </row>
    <row r="284" spans="2:4" s="113" customFormat="1" ht="12.95" customHeight="1" x14ac:dyDescent="0.2">
      <c r="B284" s="114"/>
      <c r="C284" s="123"/>
      <c r="D284" s="123"/>
    </row>
    <row r="285" spans="2:4" s="113" customFormat="1" ht="12.95" customHeight="1" x14ac:dyDescent="0.2">
      <c r="B285" s="114"/>
      <c r="C285" s="123"/>
      <c r="D285" s="123"/>
    </row>
    <row r="286" spans="2:4" s="113" customFormat="1" ht="12.95" customHeight="1" x14ac:dyDescent="0.2">
      <c r="B286" s="114"/>
      <c r="C286" s="123"/>
      <c r="D286" s="123"/>
    </row>
    <row r="287" spans="2:4" s="113" customFormat="1" ht="12.95" customHeight="1" x14ac:dyDescent="0.2">
      <c r="B287" s="114"/>
      <c r="C287" s="123"/>
      <c r="D287" s="123"/>
    </row>
    <row r="288" spans="2:4" s="113" customFormat="1" ht="12.95" customHeight="1" x14ac:dyDescent="0.2">
      <c r="B288" s="114"/>
      <c r="C288" s="123"/>
      <c r="D288" s="123"/>
    </row>
    <row r="289" spans="2:4" s="113" customFormat="1" ht="12.95" customHeight="1" x14ac:dyDescent="0.2">
      <c r="B289" s="114"/>
      <c r="C289" s="123"/>
      <c r="D289" s="123"/>
    </row>
    <row r="290" spans="2:4" s="113" customFormat="1" ht="12.95" customHeight="1" x14ac:dyDescent="0.2">
      <c r="B290" s="114"/>
      <c r="C290" s="123"/>
      <c r="D290" s="123"/>
    </row>
    <row r="291" spans="2:4" s="113" customFormat="1" ht="12.95" customHeight="1" x14ac:dyDescent="0.2">
      <c r="B291" s="114"/>
      <c r="C291" s="123"/>
      <c r="D291" s="123"/>
    </row>
    <row r="292" spans="2:4" s="113" customFormat="1" ht="12.95" customHeight="1" x14ac:dyDescent="0.2">
      <c r="B292" s="114"/>
      <c r="C292" s="123"/>
      <c r="D292" s="123"/>
    </row>
    <row r="293" spans="2:4" s="113" customFormat="1" ht="12.95" customHeight="1" x14ac:dyDescent="0.2">
      <c r="B293" s="114"/>
      <c r="C293" s="123"/>
      <c r="D293" s="123"/>
    </row>
    <row r="294" spans="2:4" s="113" customFormat="1" ht="12.95" customHeight="1" x14ac:dyDescent="0.2">
      <c r="B294" s="114"/>
      <c r="C294" s="123"/>
      <c r="D294" s="123"/>
    </row>
    <row r="295" spans="2:4" s="113" customFormat="1" ht="12.95" customHeight="1" x14ac:dyDescent="0.2">
      <c r="B295" s="114"/>
      <c r="C295" s="123"/>
      <c r="D295" s="123"/>
    </row>
    <row r="296" spans="2:4" s="113" customFormat="1" ht="12.95" customHeight="1" x14ac:dyDescent="0.2">
      <c r="B296" s="114"/>
      <c r="C296" s="123"/>
      <c r="D296" s="123"/>
    </row>
    <row r="297" spans="2:4" s="113" customFormat="1" ht="12.95" customHeight="1" x14ac:dyDescent="0.2">
      <c r="B297" s="114"/>
      <c r="C297" s="123"/>
      <c r="D297" s="123"/>
    </row>
    <row r="298" spans="2:4" s="113" customFormat="1" ht="12.95" customHeight="1" x14ac:dyDescent="0.2">
      <c r="B298" s="114"/>
      <c r="C298" s="123"/>
      <c r="D298" s="123"/>
    </row>
    <row r="299" spans="2:4" s="113" customFormat="1" ht="12.95" customHeight="1" x14ac:dyDescent="0.2">
      <c r="B299" s="114"/>
      <c r="C299" s="123"/>
      <c r="D299" s="123"/>
    </row>
    <row r="300" spans="2:4" s="113" customFormat="1" ht="12.95" customHeight="1" x14ac:dyDescent="0.2">
      <c r="B300" s="114"/>
      <c r="C300" s="123"/>
      <c r="D300" s="123"/>
    </row>
    <row r="301" spans="2:4" s="113" customFormat="1" ht="12.95" customHeight="1" x14ac:dyDescent="0.2">
      <c r="B301" s="114"/>
    </row>
    <row r="302" spans="2:4" s="113" customFormat="1" ht="12.95" customHeight="1" x14ac:dyDescent="0.2">
      <c r="B302" s="114"/>
    </row>
    <row r="303" spans="2:4" x14ac:dyDescent="0.2">
      <c r="B303" s="8"/>
    </row>
    <row r="304" spans="2:4" x14ac:dyDescent="0.2">
      <c r="B304" s="8"/>
    </row>
    <row r="305" spans="2:2" x14ac:dyDescent="0.2">
      <c r="B305" s="8"/>
    </row>
    <row r="306" spans="2:2" x14ac:dyDescent="0.2">
      <c r="B306" s="8"/>
    </row>
    <row r="307" spans="2:2" x14ac:dyDescent="0.2">
      <c r="B307" s="8"/>
    </row>
    <row r="308" spans="2:2" x14ac:dyDescent="0.2">
      <c r="B308" s="8"/>
    </row>
    <row r="309" spans="2:2" x14ac:dyDescent="0.2">
      <c r="B309" s="8"/>
    </row>
    <row r="310" spans="2:2" x14ac:dyDescent="0.2">
      <c r="B310" s="8"/>
    </row>
    <row r="311" spans="2:2" x14ac:dyDescent="0.2">
      <c r="B311" s="8"/>
    </row>
    <row r="312" spans="2:2" x14ac:dyDescent="0.2">
      <c r="B312" s="8"/>
    </row>
    <row r="313" spans="2:2" x14ac:dyDescent="0.2">
      <c r="B313" s="8"/>
    </row>
    <row r="314" spans="2:2" x14ac:dyDescent="0.2">
      <c r="B314" s="8"/>
    </row>
    <row r="315" spans="2:2" x14ac:dyDescent="0.2">
      <c r="B315" s="8"/>
    </row>
    <row r="316" spans="2:2" x14ac:dyDescent="0.2">
      <c r="B316" s="8"/>
    </row>
    <row r="317" spans="2:2" x14ac:dyDescent="0.2">
      <c r="B317" s="8"/>
    </row>
    <row r="318" spans="2:2" x14ac:dyDescent="0.2">
      <c r="B318" s="8"/>
    </row>
    <row r="319" spans="2:2" x14ac:dyDescent="0.2">
      <c r="B319" s="8"/>
    </row>
    <row r="320" spans="2:2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  <row r="326" spans="2:2" x14ac:dyDescent="0.2">
      <c r="B326" s="8"/>
    </row>
    <row r="327" spans="2:2" x14ac:dyDescent="0.2">
      <c r="B327" s="8"/>
    </row>
    <row r="328" spans="2:2" x14ac:dyDescent="0.2">
      <c r="B328" s="8"/>
    </row>
    <row r="329" spans="2:2" x14ac:dyDescent="0.2">
      <c r="B329" s="8"/>
    </row>
    <row r="330" spans="2:2" x14ac:dyDescent="0.2">
      <c r="B330" s="8"/>
    </row>
    <row r="331" spans="2:2" x14ac:dyDescent="0.2">
      <c r="B331" s="8"/>
    </row>
    <row r="332" spans="2:2" x14ac:dyDescent="0.2">
      <c r="B332" s="8"/>
    </row>
    <row r="333" spans="2:2" x14ac:dyDescent="0.2">
      <c r="B333" s="8"/>
    </row>
    <row r="334" spans="2:2" x14ac:dyDescent="0.2">
      <c r="B334" s="8"/>
    </row>
    <row r="335" spans="2:2" x14ac:dyDescent="0.2">
      <c r="B335" s="8"/>
    </row>
    <row r="336" spans="2:2" x14ac:dyDescent="0.2">
      <c r="B336" s="8"/>
    </row>
    <row r="337" spans="2:2" x14ac:dyDescent="0.2">
      <c r="B337" s="8"/>
    </row>
    <row r="338" spans="2:2" x14ac:dyDescent="0.2">
      <c r="B338" s="8"/>
    </row>
    <row r="339" spans="2:2" x14ac:dyDescent="0.2">
      <c r="B339" s="8"/>
    </row>
    <row r="340" spans="2:2" x14ac:dyDescent="0.2">
      <c r="B340" s="8"/>
    </row>
    <row r="341" spans="2:2" x14ac:dyDescent="0.2">
      <c r="B341" s="8"/>
    </row>
    <row r="342" spans="2:2" x14ac:dyDescent="0.2">
      <c r="B342" s="8"/>
    </row>
    <row r="343" spans="2:2" x14ac:dyDescent="0.2">
      <c r="B343" s="8"/>
    </row>
    <row r="344" spans="2:2" x14ac:dyDescent="0.2">
      <c r="B344" s="8"/>
    </row>
    <row r="345" spans="2:2" x14ac:dyDescent="0.2">
      <c r="B345" s="8"/>
    </row>
    <row r="346" spans="2:2" x14ac:dyDescent="0.2">
      <c r="B346" s="8"/>
    </row>
    <row r="347" spans="2:2" x14ac:dyDescent="0.2">
      <c r="B347" s="8"/>
    </row>
    <row r="348" spans="2:2" x14ac:dyDescent="0.2">
      <c r="B348" s="8"/>
    </row>
    <row r="349" spans="2:2" x14ac:dyDescent="0.2">
      <c r="B349" s="8"/>
    </row>
    <row r="350" spans="2:2" x14ac:dyDescent="0.2">
      <c r="B350" s="8"/>
    </row>
    <row r="351" spans="2:2" x14ac:dyDescent="0.2">
      <c r="B351" s="8"/>
    </row>
    <row r="352" spans="2:2" x14ac:dyDescent="0.2">
      <c r="B352" s="8"/>
    </row>
    <row r="353" spans="2:2" x14ac:dyDescent="0.2">
      <c r="B353" s="8"/>
    </row>
    <row r="354" spans="2:2" x14ac:dyDescent="0.2">
      <c r="B354" s="8"/>
    </row>
    <row r="355" spans="2:2" x14ac:dyDescent="0.2">
      <c r="B355" s="8"/>
    </row>
    <row r="356" spans="2:2" x14ac:dyDescent="0.2">
      <c r="B356" s="8"/>
    </row>
    <row r="357" spans="2:2" x14ac:dyDescent="0.2">
      <c r="B357" s="8"/>
    </row>
    <row r="358" spans="2:2" x14ac:dyDescent="0.2">
      <c r="B358" s="8"/>
    </row>
    <row r="359" spans="2:2" x14ac:dyDescent="0.2">
      <c r="B359" s="8"/>
    </row>
    <row r="360" spans="2:2" x14ac:dyDescent="0.2">
      <c r="B360" s="8"/>
    </row>
    <row r="361" spans="2:2" x14ac:dyDescent="0.2">
      <c r="B361" s="8"/>
    </row>
    <row r="362" spans="2:2" x14ac:dyDescent="0.2">
      <c r="B362" s="8"/>
    </row>
    <row r="363" spans="2:2" x14ac:dyDescent="0.2">
      <c r="B363" s="8"/>
    </row>
    <row r="364" spans="2:2" x14ac:dyDescent="0.2">
      <c r="B364" s="8"/>
    </row>
    <row r="365" spans="2:2" x14ac:dyDescent="0.2">
      <c r="B365" s="8"/>
    </row>
    <row r="366" spans="2:2" x14ac:dyDescent="0.2">
      <c r="B366" s="8"/>
    </row>
    <row r="367" spans="2:2" x14ac:dyDescent="0.2">
      <c r="B367" s="8"/>
    </row>
    <row r="368" spans="2:2" x14ac:dyDescent="0.2">
      <c r="B368" s="8"/>
    </row>
    <row r="369" spans="2:2" x14ac:dyDescent="0.2">
      <c r="B369" s="8"/>
    </row>
    <row r="370" spans="2:2" x14ac:dyDescent="0.2">
      <c r="B370" s="8"/>
    </row>
    <row r="371" spans="2:2" x14ac:dyDescent="0.2">
      <c r="B371" s="8"/>
    </row>
    <row r="372" spans="2:2" x14ac:dyDescent="0.2">
      <c r="B372" s="8"/>
    </row>
    <row r="373" spans="2:2" x14ac:dyDescent="0.2">
      <c r="B373" s="8"/>
    </row>
    <row r="374" spans="2:2" x14ac:dyDescent="0.2">
      <c r="B374" s="8"/>
    </row>
    <row r="375" spans="2:2" x14ac:dyDescent="0.2">
      <c r="B375" s="8"/>
    </row>
    <row r="376" spans="2:2" x14ac:dyDescent="0.2">
      <c r="B376" s="8"/>
    </row>
    <row r="377" spans="2:2" x14ac:dyDescent="0.2">
      <c r="B377" s="8"/>
    </row>
    <row r="378" spans="2:2" x14ac:dyDescent="0.2">
      <c r="B378" s="8"/>
    </row>
    <row r="379" spans="2:2" x14ac:dyDescent="0.2">
      <c r="B379" s="8"/>
    </row>
    <row r="380" spans="2:2" x14ac:dyDescent="0.2">
      <c r="B380" s="8"/>
    </row>
    <row r="381" spans="2:2" x14ac:dyDescent="0.2">
      <c r="B381" s="8"/>
    </row>
    <row r="382" spans="2:2" x14ac:dyDescent="0.2">
      <c r="B382" s="8"/>
    </row>
    <row r="383" spans="2:2" x14ac:dyDescent="0.2">
      <c r="B383" s="8"/>
    </row>
    <row r="384" spans="2:2" x14ac:dyDescent="0.2">
      <c r="B384" s="8"/>
    </row>
    <row r="385" spans="2:2" x14ac:dyDescent="0.2">
      <c r="B385" s="8"/>
    </row>
    <row r="386" spans="2:2" x14ac:dyDescent="0.2">
      <c r="B386" s="8"/>
    </row>
    <row r="387" spans="2:2" x14ac:dyDescent="0.2">
      <c r="B387" s="8"/>
    </row>
    <row r="388" spans="2:2" x14ac:dyDescent="0.2">
      <c r="B388" s="8"/>
    </row>
    <row r="389" spans="2:2" x14ac:dyDescent="0.2">
      <c r="B389" s="8"/>
    </row>
    <row r="390" spans="2:2" x14ac:dyDescent="0.2">
      <c r="B390" s="8"/>
    </row>
    <row r="391" spans="2:2" x14ac:dyDescent="0.2">
      <c r="B391" s="8"/>
    </row>
    <row r="392" spans="2:2" x14ac:dyDescent="0.2">
      <c r="B392" s="8"/>
    </row>
    <row r="393" spans="2:2" x14ac:dyDescent="0.2">
      <c r="B393" s="8"/>
    </row>
    <row r="394" spans="2:2" x14ac:dyDescent="0.2">
      <c r="B394" s="8"/>
    </row>
    <row r="395" spans="2:2" x14ac:dyDescent="0.2">
      <c r="B395" s="8"/>
    </row>
    <row r="396" spans="2:2" x14ac:dyDescent="0.2">
      <c r="B396" s="8"/>
    </row>
    <row r="397" spans="2:2" x14ac:dyDescent="0.2">
      <c r="B397" s="8"/>
    </row>
    <row r="398" spans="2:2" x14ac:dyDescent="0.2">
      <c r="B398" s="8"/>
    </row>
    <row r="399" spans="2:2" x14ac:dyDescent="0.2">
      <c r="B399" s="8"/>
    </row>
    <row r="400" spans="2:2" x14ac:dyDescent="0.2">
      <c r="B400" s="8"/>
    </row>
    <row r="401" spans="2:2" x14ac:dyDescent="0.2">
      <c r="B401" s="8"/>
    </row>
    <row r="402" spans="2:2" x14ac:dyDescent="0.2">
      <c r="B402" s="8"/>
    </row>
    <row r="403" spans="2:2" x14ac:dyDescent="0.2">
      <c r="B403" s="8"/>
    </row>
    <row r="404" spans="2:2" x14ac:dyDescent="0.2">
      <c r="B404" s="8"/>
    </row>
    <row r="405" spans="2:2" x14ac:dyDescent="0.2">
      <c r="B405" s="8"/>
    </row>
    <row r="406" spans="2:2" x14ac:dyDescent="0.2">
      <c r="B406" s="8"/>
    </row>
    <row r="407" spans="2:2" x14ac:dyDescent="0.2">
      <c r="B407" s="8"/>
    </row>
    <row r="408" spans="2:2" x14ac:dyDescent="0.2">
      <c r="B408" s="8"/>
    </row>
    <row r="409" spans="2:2" x14ac:dyDescent="0.2">
      <c r="B409" s="8"/>
    </row>
    <row r="410" spans="2:2" x14ac:dyDescent="0.2">
      <c r="B410" s="8"/>
    </row>
    <row r="411" spans="2:2" x14ac:dyDescent="0.2">
      <c r="B411" s="8"/>
    </row>
    <row r="412" spans="2:2" x14ac:dyDescent="0.2">
      <c r="B412" s="8"/>
    </row>
    <row r="413" spans="2:2" x14ac:dyDescent="0.2">
      <c r="B413" s="8"/>
    </row>
    <row r="414" spans="2:2" x14ac:dyDescent="0.2">
      <c r="B414" s="8"/>
    </row>
    <row r="415" spans="2:2" x14ac:dyDescent="0.2">
      <c r="B415" s="8"/>
    </row>
    <row r="416" spans="2:2" x14ac:dyDescent="0.2">
      <c r="B416" s="8"/>
    </row>
    <row r="417" spans="2:2" x14ac:dyDescent="0.2">
      <c r="B417" s="8"/>
    </row>
    <row r="418" spans="2:2" x14ac:dyDescent="0.2">
      <c r="B418" s="8"/>
    </row>
    <row r="419" spans="2:2" x14ac:dyDescent="0.2">
      <c r="B419" s="8"/>
    </row>
    <row r="420" spans="2:2" x14ac:dyDescent="0.2">
      <c r="B420" s="8"/>
    </row>
    <row r="421" spans="2:2" x14ac:dyDescent="0.2">
      <c r="B421" s="8"/>
    </row>
    <row r="422" spans="2:2" x14ac:dyDescent="0.2">
      <c r="B422" s="8"/>
    </row>
    <row r="423" spans="2:2" x14ac:dyDescent="0.2">
      <c r="B423" s="8"/>
    </row>
    <row r="424" spans="2:2" x14ac:dyDescent="0.2">
      <c r="B424" s="8"/>
    </row>
    <row r="425" spans="2:2" x14ac:dyDescent="0.2">
      <c r="B425" s="8"/>
    </row>
    <row r="426" spans="2:2" x14ac:dyDescent="0.2">
      <c r="B426" s="8"/>
    </row>
    <row r="427" spans="2:2" x14ac:dyDescent="0.2">
      <c r="B427" s="8"/>
    </row>
    <row r="428" spans="2:2" x14ac:dyDescent="0.2">
      <c r="B428" s="8"/>
    </row>
    <row r="429" spans="2:2" x14ac:dyDescent="0.2">
      <c r="B429" s="8"/>
    </row>
    <row r="430" spans="2:2" x14ac:dyDescent="0.2">
      <c r="B430" s="8"/>
    </row>
    <row r="431" spans="2:2" x14ac:dyDescent="0.2">
      <c r="B431" s="8"/>
    </row>
    <row r="432" spans="2:2" x14ac:dyDescent="0.2">
      <c r="B432" s="8"/>
    </row>
    <row r="433" spans="2:2" x14ac:dyDescent="0.2">
      <c r="B433" s="8"/>
    </row>
    <row r="434" spans="2:2" x14ac:dyDescent="0.2">
      <c r="B434" s="8"/>
    </row>
    <row r="435" spans="2:2" x14ac:dyDescent="0.2">
      <c r="B435" s="8"/>
    </row>
    <row r="436" spans="2:2" x14ac:dyDescent="0.2">
      <c r="B436" s="8"/>
    </row>
    <row r="437" spans="2:2" x14ac:dyDescent="0.2">
      <c r="B437" s="8"/>
    </row>
    <row r="438" spans="2:2" x14ac:dyDescent="0.2">
      <c r="B438" s="8"/>
    </row>
    <row r="439" spans="2:2" x14ac:dyDescent="0.2">
      <c r="B439" s="8"/>
    </row>
    <row r="440" spans="2:2" x14ac:dyDescent="0.2">
      <c r="B440" s="8"/>
    </row>
    <row r="441" spans="2:2" x14ac:dyDescent="0.2">
      <c r="B441" s="8"/>
    </row>
    <row r="442" spans="2:2" x14ac:dyDescent="0.2">
      <c r="B442" s="8"/>
    </row>
    <row r="443" spans="2:2" x14ac:dyDescent="0.2">
      <c r="B443" s="8"/>
    </row>
    <row r="444" spans="2:2" x14ac:dyDescent="0.2">
      <c r="B444" s="8"/>
    </row>
    <row r="445" spans="2:2" x14ac:dyDescent="0.2">
      <c r="B445" s="8"/>
    </row>
    <row r="446" spans="2:2" x14ac:dyDescent="0.2">
      <c r="B446" s="8"/>
    </row>
    <row r="447" spans="2:2" x14ac:dyDescent="0.2">
      <c r="B447" s="8"/>
    </row>
    <row r="448" spans="2:2" x14ac:dyDescent="0.2">
      <c r="B448" s="8"/>
    </row>
    <row r="449" spans="2:2" x14ac:dyDescent="0.2">
      <c r="B449" s="8"/>
    </row>
    <row r="450" spans="2:2" x14ac:dyDescent="0.2">
      <c r="B450" s="8"/>
    </row>
    <row r="451" spans="2:2" x14ac:dyDescent="0.2">
      <c r="B451" s="8"/>
    </row>
    <row r="452" spans="2:2" x14ac:dyDescent="0.2">
      <c r="B452" s="8"/>
    </row>
    <row r="453" spans="2:2" x14ac:dyDescent="0.2">
      <c r="B453" s="8"/>
    </row>
    <row r="454" spans="2:2" x14ac:dyDescent="0.2">
      <c r="B454" s="8"/>
    </row>
    <row r="455" spans="2:2" x14ac:dyDescent="0.2">
      <c r="B455" s="8"/>
    </row>
    <row r="456" spans="2:2" x14ac:dyDescent="0.2">
      <c r="B456" s="8"/>
    </row>
    <row r="457" spans="2:2" x14ac:dyDescent="0.2">
      <c r="B457" s="8"/>
    </row>
    <row r="458" spans="2:2" x14ac:dyDescent="0.2">
      <c r="B458" s="8"/>
    </row>
    <row r="459" spans="2:2" x14ac:dyDescent="0.2">
      <c r="B459" s="8"/>
    </row>
    <row r="460" spans="2:2" x14ac:dyDescent="0.2">
      <c r="B460" s="8"/>
    </row>
    <row r="461" spans="2:2" x14ac:dyDescent="0.2">
      <c r="B461" s="8"/>
    </row>
    <row r="462" spans="2:2" x14ac:dyDescent="0.2">
      <c r="B462" s="8"/>
    </row>
    <row r="463" spans="2:2" x14ac:dyDescent="0.2">
      <c r="B463" s="8"/>
    </row>
    <row r="464" spans="2:2" x14ac:dyDescent="0.2">
      <c r="B464" s="8"/>
    </row>
    <row r="465" spans="2:2" x14ac:dyDescent="0.2">
      <c r="B465" s="8"/>
    </row>
    <row r="466" spans="2:2" x14ac:dyDescent="0.2">
      <c r="B466" s="8"/>
    </row>
    <row r="467" spans="2:2" x14ac:dyDescent="0.2">
      <c r="B467" s="8"/>
    </row>
    <row r="468" spans="2:2" x14ac:dyDescent="0.2">
      <c r="B468" s="8"/>
    </row>
    <row r="469" spans="2:2" x14ac:dyDescent="0.2">
      <c r="B469" s="8"/>
    </row>
    <row r="470" spans="2:2" x14ac:dyDescent="0.2">
      <c r="B470" s="8"/>
    </row>
    <row r="471" spans="2:2" x14ac:dyDescent="0.2">
      <c r="B471" s="8"/>
    </row>
    <row r="472" spans="2:2" x14ac:dyDescent="0.2">
      <c r="B472" s="8"/>
    </row>
    <row r="473" spans="2:2" x14ac:dyDescent="0.2">
      <c r="B473" s="8"/>
    </row>
    <row r="474" spans="2:2" x14ac:dyDescent="0.2">
      <c r="B474" s="8"/>
    </row>
    <row r="475" spans="2:2" x14ac:dyDescent="0.2">
      <c r="B475" s="8"/>
    </row>
    <row r="476" spans="2:2" x14ac:dyDescent="0.2">
      <c r="B476" s="8"/>
    </row>
    <row r="477" spans="2:2" x14ac:dyDescent="0.2">
      <c r="B477" s="8"/>
    </row>
    <row r="478" spans="2:2" x14ac:dyDescent="0.2">
      <c r="B478" s="8"/>
    </row>
    <row r="479" spans="2:2" x14ac:dyDescent="0.2">
      <c r="B479" s="8"/>
    </row>
    <row r="480" spans="2:2" x14ac:dyDescent="0.2">
      <c r="B480" s="8"/>
    </row>
    <row r="481" spans="2:2" x14ac:dyDescent="0.2">
      <c r="B481" s="8"/>
    </row>
    <row r="482" spans="2:2" x14ac:dyDescent="0.2">
      <c r="B482" s="8"/>
    </row>
    <row r="483" spans="2:2" x14ac:dyDescent="0.2">
      <c r="B483" s="8"/>
    </row>
    <row r="484" spans="2:2" x14ac:dyDescent="0.2">
      <c r="B484" s="8"/>
    </row>
    <row r="485" spans="2:2" x14ac:dyDescent="0.2">
      <c r="B485" s="8"/>
    </row>
    <row r="486" spans="2:2" x14ac:dyDescent="0.2">
      <c r="B486" s="8"/>
    </row>
    <row r="487" spans="2:2" x14ac:dyDescent="0.2">
      <c r="B487" s="8"/>
    </row>
    <row r="488" spans="2:2" x14ac:dyDescent="0.2">
      <c r="B488" s="8"/>
    </row>
    <row r="489" spans="2:2" x14ac:dyDescent="0.2">
      <c r="B489" s="8"/>
    </row>
    <row r="490" spans="2:2" x14ac:dyDescent="0.2">
      <c r="B490" s="8"/>
    </row>
    <row r="491" spans="2:2" x14ac:dyDescent="0.2">
      <c r="B491" s="8"/>
    </row>
    <row r="492" spans="2:2" x14ac:dyDescent="0.2">
      <c r="B492" s="8"/>
    </row>
    <row r="493" spans="2:2" x14ac:dyDescent="0.2">
      <c r="B493" s="8"/>
    </row>
    <row r="494" spans="2:2" x14ac:dyDescent="0.2">
      <c r="B494" s="8"/>
    </row>
    <row r="495" spans="2:2" x14ac:dyDescent="0.2">
      <c r="B495" s="8"/>
    </row>
    <row r="496" spans="2:2" x14ac:dyDescent="0.2">
      <c r="B496" s="8"/>
    </row>
    <row r="497" spans="2:2" x14ac:dyDescent="0.2">
      <c r="B497" s="8"/>
    </row>
    <row r="498" spans="2:2" x14ac:dyDescent="0.2">
      <c r="B498" s="8"/>
    </row>
    <row r="499" spans="2:2" x14ac:dyDescent="0.2">
      <c r="B499" s="8"/>
    </row>
    <row r="500" spans="2:2" x14ac:dyDescent="0.2">
      <c r="B500" s="8"/>
    </row>
    <row r="501" spans="2:2" x14ac:dyDescent="0.2">
      <c r="B501" s="8"/>
    </row>
  </sheetData>
  <sortState xmlns:xlrd2="http://schemas.microsoft.com/office/spreadsheetml/2017/richdata2" ref="A21:U258">
    <sortCondition ref="C21:C258"/>
  </sortState>
  <phoneticPr fontId="8" type="noConversion"/>
  <hyperlinks>
    <hyperlink ref="H64600" r:id="rId1" display="http://vsolj.cetus-net.org/bulletin.html" xr:uid="{00000000-0004-0000-0000-000000000000}"/>
    <hyperlink ref="H64593" r:id="rId2" display="https://www.aavso.org/ejaavso" xr:uid="{00000000-0004-0000-0000-000001000000}"/>
    <hyperlink ref="AP744" r:id="rId3" display="http://cdsbib.u-strasbg.fr/cgi-bin/cdsbib?1990RMxAA..21..381G" xr:uid="{00000000-0004-0000-0000-000002000000}"/>
    <hyperlink ref="AP748" r:id="rId4" display="http://cdsbib.u-strasbg.fr/cgi-bin/cdsbib?1990RMxAA..21..381G" xr:uid="{00000000-0004-0000-0000-000003000000}"/>
    <hyperlink ref="AP747" r:id="rId5" display="http://cdsbib.u-strasbg.fr/cgi-bin/cdsbib?1990RMxAA..21..381G" xr:uid="{00000000-0004-0000-0000-000004000000}"/>
    <hyperlink ref="AP728" r:id="rId6" display="http://cdsbib.u-strasbg.fr/cgi-bin/cdsbib?1990RMxAA..21..381G" xr:uid="{00000000-0004-0000-0000-000005000000}"/>
    <hyperlink ref="I64600" r:id="rId7" display="http://vsolj.cetus-net.org/bulletin.html" xr:uid="{00000000-0004-0000-0000-000006000000}"/>
    <hyperlink ref="AQ884" r:id="rId8" display="http://cdsbib.u-strasbg.fr/cgi-bin/cdsbib?1990RMxAA..21..381G" xr:uid="{00000000-0004-0000-0000-000007000000}"/>
    <hyperlink ref="AQ55650" r:id="rId9" display="http://cdsbib.u-strasbg.fr/cgi-bin/cdsbib?1990RMxAA..21..381G" xr:uid="{00000000-0004-0000-0000-000008000000}"/>
    <hyperlink ref="AQ885" r:id="rId10" display="http://cdsbib.u-strasbg.fr/cgi-bin/cdsbib?1990RMxAA..21..381G" xr:uid="{00000000-0004-0000-0000-000009000000}"/>
    <hyperlink ref="H64597" r:id="rId11" display="https://www.aavso.org/ejaavso" xr:uid="{00000000-0004-0000-0000-00000A000000}"/>
    <hyperlink ref="H1770" r:id="rId12" display="http://vsolj.cetus-net.org/bulletin.html" xr:uid="{00000000-0004-0000-0000-00000B000000}"/>
    <hyperlink ref="AP3014" r:id="rId13" display="http://cdsbib.u-strasbg.fr/cgi-bin/cdsbib?1990RMxAA..21..381G" xr:uid="{00000000-0004-0000-0000-00000C000000}"/>
    <hyperlink ref="AP3017" r:id="rId14" display="http://cdsbib.u-strasbg.fr/cgi-bin/cdsbib?1990RMxAA..21..381G" xr:uid="{00000000-0004-0000-0000-00000D000000}"/>
    <hyperlink ref="AP3015" r:id="rId15" display="http://cdsbib.u-strasbg.fr/cgi-bin/cdsbib?1990RMxAA..21..381G" xr:uid="{00000000-0004-0000-0000-00000E000000}"/>
    <hyperlink ref="AP2999" r:id="rId16" display="http://cdsbib.u-strasbg.fr/cgi-bin/cdsbib?1990RMxAA..21..381G" xr:uid="{00000000-0004-0000-0000-00000F000000}"/>
    <hyperlink ref="I1770" r:id="rId17" display="http://vsolj.cetus-net.org/bulletin.html" xr:uid="{00000000-0004-0000-0000-000010000000}"/>
    <hyperlink ref="AQ3228" r:id="rId18" display="http://cdsbib.u-strasbg.fr/cgi-bin/cdsbib?1990RMxAA..21..381G" xr:uid="{00000000-0004-0000-0000-000011000000}"/>
    <hyperlink ref="AQ65465" r:id="rId19" display="http://cdsbib.u-strasbg.fr/cgi-bin/cdsbib?1990RMxAA..21..381G" xr:uid="{00000000-0004-0000-0000-000012000000}"/>
    <hyperlink ref="AQ3232" r:id="rId20" display="http://cdsbib.u-strasbg.fr/cgi-bin/cdsbib?1990RMxAA..21..381G" xr:uid="{00000000-0004-0000-0000-000013000000}"/>
  </hyperlinks>
  <pageMargins left="0.75" right="0.75" top="1" bottom="1" header="0.5" footer="0.5"/>
  <pageSetup orientation="portrait" verticalDpi="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B535"/>
  <sheetViews>
    <sheetView workbookViewId="0"/>
  </sheetViews>
  <sheetFormatPr defaultRowHeight="12.75" x14ac:dyDescent="0.2"/>
  <sheetData>
    <row r="1" spans="1:28" ht="18.75" thickBot="1" x14ac:dyDescent="0.25">
      <c r="A1" s="32" t="s">
        <v>1012</v>
      </c>
      <c r="B1" s="68"/>
      <c r="C1" s="6"/>
      <c r="D1" s="9" t="s">
        <v>1013</v>
      </c>
      <c r="E1" s="6"/>
      <c r="F1" s="6"/>
      <c r="G1" s="6"/>
      <c r="H1" s="6"/>
      <c r="I1" s="6"/>
      <c r="J1" s="6"/>
      <c r="K1" s="6"/>
      <c r="L1" s="6"/>
      <c r="M1" s="33" t="s">
        <v>1014</v>
      </c>
      <c r="N1" s="6" t="s">
        <v>1015</v>
      </c>
      <c r="O1" s="6">
        <f ca="1">H18*J18-I18*I18</f>
        <v>15955.358471011908</v>
      </c>
      <c r="P1" s="6" t="s">
        <v>1016</v>
      </c>
      <c r="Q1" s="6"/>
      <c r="R1" s="6"/>
      <c r="S1" s="6"/>
      <c r="T1" s="6"/>
      <c r="U1" s="2" t="s">
        <v>1017</v>
      </c>
      <c r="V1" s="34" t="s">
        <v>1018</v>
      </c>
      <c r="AA1" s="6">
        <v>1</v>
      </c>
      <c r="AB1" s="6" t="s">
        <v>1078</v>
      </c>
    </row>
    <row r="2" spans="1:28" x14ac:dyDescent="0.2">
      <c r="A2" s="6"/>
      <c r="B2" s="68"/>
      <c r="C2" s="6"/>
      <c r="D2" s="6"/>
      <c r="E2" s="6"/>
      <c r="F2" s="6"/>
      <c r="G2" s="6"/>
      <c r="H2" s="6"/>
      <c r="I2" s="6"/>
      <c r="J2" s="6"/>
      <c r="K2" s="6"/>
      <c r="L2" s="6"/>
      <c r="M2" s="33" t="s">
        <v>1019</v>
      </c>
      <c r="N2" s="6" t="s">
        <v>1020</v>
      </c>
      <c r="O2" s="6">
        <f ca="1">+F18*J18-H18*I18</f>
        <v>4575.6113522736387</v>
      </c>
      <c r="P2" s="6" t="s">
        <v>1021</v>
      </c>
      <c r="Q2" s="6"/>
      <c r="R2" s="6"/>
      <c r="S2" s="6"/>
      <c r="T2" s="6"/>
      <c r="U2" s="6">
        <v>-6</v>
      </c>
      <c r="V2" s="6">
        <f t="shared" ref="V2:V28" ca="1" si="0">+E$4+E$5*U2+E$6*U2^2</f>
        <v>-4.6409207920920417E-2</v>
      </c>
      <c r="AA2" s="6">
        <v>2</v>
      </c>
      <c r="AB2" s="6" t="s">
        <v>586</v>
      </c>
    </row>
    <row r="3" spans="1:28" ht="13.5" thickBot="1" x14ac:dyDescent="0.25">
      <c r="A3" s="6" t="s">
        <v>1022</v>
      </c>
      <c r="B3" s="68" t="s">
        <v>1023</v>
      </c>
      <c r="C3" s="6"/>
      <c r="D3" s="6"/>
      <c r="E3" s="35" t="s">
        <v>1024</v>
      </c>
      <c r="F3" s="35" t="s">
        <v>1025</v>
      </c>
      <c r="G3" s="35" t="s">
        <v>1026</v>
      </c>
      <c r="H3" s="35" t="s">
        <v>1027</v>
      </c>
      <c r="I3" s="6"/>
      <c r="J3" s="6"/>
      <c r="K3" s="6"/>
      <c r="L3" s="6"/>
      <c r="M3" s="33" t="s">
        <v>1028</v>
      </c>
      <c r="N3" s="6" t="s">
        <v>1029</v>
      </c>
      <c r="O3" s="6">
        <f ca="1">+F18*I18-H18*H18</f>
        <v>-8669.1255413380895</v>
      </c>
      <c r="P3" s="6" t="s">
        <v>1030</v>
      </c>
      <c r="Q3" s="6"/>
      <c r="R3" s="6"/>
      <c r="S3" s="6"/>
      <c r="T3" s="6"/>
      <c r="U3" s="6">
        <v>-5.5</v>
      </c>
      <c r="V3" s="6">
        <f t="shared" ca="1" si="0"/>
        <v>-3.058779994118456E-2</v>
      </c>
      <c r="AA3" s="6">
        <v>3</v>
      </c>
      <c r="AB3" s="6" t="s">
        <v>133</v>
      </c>
    </row>
    <row r="4" spans="1:28" x14ac:dyDescent="0.2">
      <c r="A4" s="6" t="s">
        <v>1031</v>
      </c>
      <c r="B4" s="68" t="s">
        <v>1032</v>
      </c>
      <c r="C4" s="6"/>
      <c r="D4" s="36" t="s">
        <v>1033</v>
      </c>
      <c r="E4" s="37">
        <f ca="1">(G18*O1-K18*O2+L18*O3)/O7</f>
        <v>3.6242567006671694E-3</v>
      </c>
      <c r="F4" s="38">
        <f ca="1">+E7/O7*O18</f>
        <v>7.809436055791209E-4</v>
      </c>
      <c r="G4" s="39">
        <f>+B18</f>
        <v>1</v>
      </c>
      <c r="H4" s="40">
        <f ca="1">ABS(F4/E4)</f>
        <v>0.21547690190801366</v>
      </c>
      <c r="I4" s="6"/>
      <c r="J4" s="6"/>
      <c r="K4" s="6"/>
      <c r="L4" s="6"/>
      <c r="M4" s="33" t="s">
        <v>1034</v>
      </c>
      <c r="N4" s="6" t="s">
        <v>1035</v>
      </c>
      <c r="O4" s="6">
        <f ca="1">+C18*J18-H18*H18</f>
        <v>6726.8509492966805</v>
      </c>
      <c r="P4" s="6" t="s">
        <v>1036</v>
      </c>
      <c r="Q4" s="6"/>
      <c r="R4" s="6"/>
      <c r="S4" s="6"/>
      <c r="T4" s="6"/>
      <c r="U4" s="6">
        <v>-5</v>
      </c>
      <c r="V4" s="6">
        <f t="shared" ca="1" si="0"/>
        <v>-1.6884928796831136E-2</v>
      </c>
      <c r="AA4" s="6">
        <v>4</v>
      </c>
      <c r="AB4" s="6" t="s">
        <v>1079</v>
      </c>
    </row>
    <row r="5" spans="1:28" x14ac:dyDescent="0.2">
      <c r="A5" s="6" t="s">
        <v>1037</v>
      </c>
      <c r="B5" s="69">
        <v>40323</v>
      </c>
      <c r="C5" s="6"/>
      <c r="D5" s="41" t="s">
        <v>1038</v>
      </c>
      <c r="E5" s="42">
        <f ca="1">+(-G18*O2+K18*O4-L18*O5)/O7</f>
        <v>-1.7083531254325022E-2</v>
      </c>
      <c r="F5" s="43">
        <f ca="1">P18*E7/O7</f>
        <v>4.9786458126032252E-4</v>
      </c>
      <c r="G5" s="44">
        <f>+B18/A18</f>
        <v>1E-4</v>
      </c>
      <c r="H5" s="40">
        <f ca="1">ABS(F5/E5)</f>
        <v>2.9142954922406841E-2</v>
      </c>
      <c r="I5" s="6"/>
      <c r="J5" s="6"/>
      <c r="K5" s="6"/>
      <c r="L5" s="6"/>
      <c r="M5" s="33" t="s">
        <v>1039</v>
      </c>
      <c r="N5" s="6" t="s">
        <v>1040</v>
      </c>
      <c r="O5" s="6">
        <f ca="1">+C18*I18-F18*H18</f>
        <v>-2405.2285331159333</v>
      </c>
      <c r="P5" s="6" t="s">
        <v>1041</v>
      </c>
      <c r="Q5" s="6"/>
      <c r="R5" s="6"/>
      <c r="S5" s="6"/>
      <c r="T5" s="6"/>
      <c r="U5" s="6">
        <v>-4.5</v>
      </c>
      <c r="V5" s="6">
        <f t="shared" ca="1" si="0"/>
        <v>-5.3005944878602024E-3</v>
      </c>
      <c r="AA5" s="6">
        <v>5</v>
      </c>
      <c r="AB5" s="6" t="s">
        <v>135</v>
      </c>
    </row>
    <row r="6" spans="1:28" ht="13.5" thickBot="1" x14ac:dyDescent="0.25">
      <c r="A6" s="6"/>
      <c r="B6" s="68"/>
      <c r="C6" s="6"/>
      <c r="D6" s="45" t="s">
        <v>1042</v>
      </c>
      <c r="E6" s="46">
        <f ca="1">+(G18*O3-K18*O5+L18*O6)/O7</f>
        <v>-4.2370736707649367E-3</v>
      </c>
      <c r="F6" s="47">
        <f ca="1">Q18*E7/O7</f>
        <v>4.8916416026108071E-4</v>
      </c>
      <c r="G6" s="48">
        <f>+B18/A18^2</f>
        <v>1E-8</v>
      </c>
      <c r="H6" s="40">
        <f ca="1">ABS(F6/E6)</f>
        <v>0.11544858510160619</v>
      </c>
      <c r="I6" s="6"/>
      <c r="J6" s="6"/>
      <c r="K6" s="6"/>
      <c r="L6" s="6"/>
      <c r="M6" s="49" t="s">
        <v>1043</v>
      </c>
      <c r="N6" s="13" t="s">
        <v>1044</v>
      </c>
      <c r="O6" s="13">
        <f ca="1">+C18*H18-F18*F18</f>
        <v>7675.4315655371211</v>
      </c>
      <c r="P6" s="6" t="s">
        <v>1045</v>
      </c>
      <c r="Q6" s="6"/>
      <c r="R6" s="6"/>
      <c r="S6" s="6"/>
      <c r="T6" s="6"/>
      <c r="U6" s="6">
        <v>-4</v>
      </c>
      <c r="V6" s="6">
        <f t="shared" ca="1" si="0"/>
        <v>4.1652029857282696E-3</v>
      </c>
      <c r="AA6" s="6">
        <v>6</v>
      </c>
      <c r="AB6" s="6" t="s">
        <v>114</v>
      </c>
    </row>
    <row r="7" spans="1:28" x14ac:dyDescent="0.2">
      <c r="A7" s="6"/>
      <c r="B7" s="68"/>
      <c r="C7" s="6"/>
      <c r="D7" s="9" t="s">
        <v>1046</v>
      </c>
      <c r="E7" s="50">
        <f ca="1">SQRT(N18/(B15-3))</f>
        <v>4.963644924362182E-3</v>
      </c>
      <c r="F7" s="6"/>
      <c r="G7" s="51">
        <f>+B22</f>
        <v>2.1799999958602712E-3</v>
      </c>
      <c r="H7" s="6"/>
      <c r="I7" s="6"/>
      <c r="J7" s="6"/>
      <c r="K7" s="6"/>
      <c r="L7" s="6"/>
      <c r="M7" s="33" t="s">
        <v>1047</v>
      </c>
      <c r="N7" s="6" t="s">
        <v>1048</v>
      </c>
      <c r="O7" s="6">
        <f ca="1">+C18*O1-F18*O2+H18*O3</f>
        <v>506030.46154944901</v>
      </c>
      <c r="P7" s="6"/>
      <c r="Q7" s="6"/>
      <c r="R7" s="6"/>
      <c r="S7" s="6"/>
      <c r="T7" s="6"/>
      <c r="U7" s="6">
        <v>-3.5</v>
      </c>
      <c r="V7" s="6">
        <f t="shared" ca="1" si="0"/>
        <v>1.1512463623934273E-2</v>
      </c>
      <c r="AA7" s="6">
        <v>7</v>
      </c>
      <c r="AB7" s="6" t="s">
        <v>575</v>
      </c>
    </row>
    <row r="8" spans="1:28" x14ac:dyDescent="0.2">
      <c r="A8" s="7">
        <v>21</v>
      </c>
      <c r="B8" s="68" t="s">
        <v>1049</v>
      </c>
      <c r="C8" s="52">
        <v>21</v>
      </c>
      <c r="D8" s="9" t="s">
        <v>1050</v>
      </c>
      <c r="E8" s="6"/>
      <c r="F8" s="53">
        <f ca="1">CORREL(INDIRECT(E12):INDIRECT(E13),INDIRECT(M12):INDIRECT(M13))</f>
        <v>0.75168292712295748</v>
      </c>
      <c r="G8" s="50"/>
      <c r="H8" s="6"/>
      <c r="I8" s="6"/>
      <c r="J8" s="6"/>
      <c r="K8" s="51"/>
      <c r="L8" s="6"/>
      <c r="M8" s="6"/>
      <c r="N8" s="6"/>
      <c r="O8" s="6"/>
      <c r="P8" s="6"/>
      <c r="Q8" s="6"/>
      <c r="R8" s="6"/>
      <c r="S8" s="6"/>
      <c r="T8" s="6"/>
      <c r="U8" s="6">
        <v>-3</v>
      </c>
      <c r="V8" s="6">
        <f t="shared" ca="1" si="0"/>
        <v>1.6741187426757807E-2</v>
      </c>
      <c r="AA8" s="6">
        <v>8</v>
      </c>
      <c r="AB8" s="6" t="s">
        <v>1080</v>
      </c>
    </row>
    <row r="9" spans="1:28" x14ac:dyDescent="0.2">
      <c r="A9" s="7">
        <f>20+COUNT(A21:A1438)</f>
        <v>230</v>
      </c>
      <c r="B9" s="68" t="s">
        <v>1051</v>
      </c>
      <c r="C9" s="52">
        <f>A9</f>
        <v>230</v>
      </c>
      <c r="D9" s="6"/>
      <c r="E9" s="54">
        <f ca="1">E6*G6</f>
        <v>-4.2370736707649366E-11</v>
      </c>
      <c r="F9" s="55">
        <f ca="1">H6</f>
        <v>0.11544858510160619</v>
      </c>
      <c r="G9" s="56">
        <f ca="1">F8</f>
        <v>0.75168292712295748</v>
      </c>
      <c r="H9" s="6"/>
      <c r="I9" s="6"/>
      <c r="J9" s="6"/>
      <c r="K9" s="51"/>
      <c r="L9" s="6"/>
      <c r="M9" s="6"/>
      <c r="N9" s="6"/>
      <c r="O9" s="6"/>
      <c r="P9" s="6"/>
      <c r="Q9" s="6"/>
      <c r="R9" s="6"/>
      <c r="S9" s="6"/>
      <c r="T9" s="6"/>
      <c r="U9" s="6">
        <v>-2.5</v>
      </c>
      <c r="V9" s="6">
        <f t="shared" ca="1" si="0"/>
        <v>1.9851374394198869E-2</v>
      </c>
      <c r="AA9" s="6">
        <v>9</v>
      </c>
      <c r="AB9" s="6" t="s">
        <v>83</v>
      </c>
    </row>
    <row r="10" spans="1:28" x14ac:dyDescent="0.2">
      <c r="A10" s="57" t="s">
        <v>5</v>
      </c>
      <c r="B10" s="30">
        <f>Active!$C$8</f>
        <v>0.91208</v>
      </c>
      <c r="C10" s="6"/>
      <c r="D10" s="6" t="s">
        <v>1052</v>
      </c>
      <c r="E10" s="6">
        <f ca="1">2*E9*365.2422/B10</f>
        <v>-3.3934701102365169E-8</v>
      </c>
      <c r="F10">
        <f ca="1">+F9*E10</f>
        <v>-3.9177132281139743E-9</v>
      </c>
      <c r="G10" s="6" t="s">
        <v>1053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v>-2</v>
      </c>
      <c r="V10" s="6">
        <f t="shared" ca="1" si="0"/>
        <v>2.0843024526257466E-2</v>
      </c>
      <c r="AA10" s="6">
        <v>10</v>
      </c>
      <c r="AB10" s="6" t="s">
        <v>1081</v>
      </c>
    </row>
    <row r="11" spans="1:28" x14ac:dyDescent="0.2">
      <c r="A11" s="6"/>
      <c r="B11" s="6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-1.5</v>
      </c>
      <c r="V11" s="6">
        <f t="shared" ca="1" si="0"/>
        <v>1.9716137822933598E-2</v>
      </c>
      <c r="AA11" s="6">
        <v>11</v>
      </c>
      <c r="AB11" s="6" t="s">
        <v>1082</v>
      </c>
    </row>
    <row r="12" spans="1:28" x14ac:dyDescent="0.2">
      <c r="A12" s="6"/>
      <c r="B12" s="68"/>
      <c r="C12" s="8" t="str">
        <f t="shared" ref="C12:Q13" si="1">C$15&amp;$C8</f>
        <v>C21</v>
      </c>
      <c r="D12" s="8" t="str">
        <f t="shared" si="1"/>
        <v>D21</v>
      </c>
      <c r="E12" s="8" t="str">
        <f t="shared" si="1"/>
        <v>E21</v>
      </c>
      <c r="F12" s="8" t="str">
        <f t="shared" si="1"/>
        <v>F21</v>
      </c>
      <c r="G12" s="8" t="str">
        <f t="shared" ref="G12:Q12" si="2">G15&amp;$C8</f>
        <v>G21</v>
      </c>
      <c r="H12" s="8" t="str">
        <f t="shared" si="2"/>
        <v>H21</v>
      </c>
      <c r="I12" s="8" t="str">
        <f t="shared" si="2"/>
        <v>I21</v>
      </c>
      <c r="J12" s="8" t="str">
        <f t="shared" si="2"/>
        <v>J21</v>
      </c>
      <c r="K12" s="8" t="str">
        <f t="shared" si="2"/>
        <v>K21</v>
      </c>
      <c r="L12" s="8" t="str">
        <f t="shared" si="2"/>
        <v>L21</v>
      </c>
      <c r="M12" s="8" t="str">
        <f t="shared" si="2"/>
        <v>M21</v>
      </c>
      <c r="N12" s="8" t="str">
        <f t="shared" si="2"/>
        <v>N21</v>
      </c>
      <c r="O12" s="8" t="str">
        <f t="shared" si="2"/>
        <v>O21</v>
      </c>
      <c r="P12" s="8" t="str">
        <f t="shared" si="2"/>
        <v>P21</v>
      </c>
      <c r="Q12" s="8" t="str">
        <f t="shared" si="2"/>
        <v>Q21</v>
      </c>
      <c r="R12" s="6"/>
      <c r="S12" s="6"/>
      <c r="T12" s="6"/>
      <c r="U12" s="6">
        <v>-1</v>
      </c>
      <c r="V12" s="6">
        <f t="shared" ca="1" si="0"/>
        <v>1.6470714284227254E-2</v>
      </c>
      <c r="AA12" s="6">
        <v>12</v>
      </c>
      <c r="AB12" s="6" t="s">
        <v>1083</v>
      </c>
    </row>
    <row r="13" spans="1:28" x14ac:dyDescent="0.2">
      <c r="A13" s="6"/>
      <c r="B13" s="68"/>
      <c r="C13" s="8" t="str">
        <f t="shared" si="1"/>
        <v>C230</v>
      </c>
      <c r="D13" s="8" t="str">
        <f t="shared" si="1"/>
        <v>D230</v>
      </c>
      <c r="E13" s="8" t="str">
        <f t="shared" si="1"/>
        <v>E230</v>
      </c>
      <c r="F13" s="8" t="str">
        <f t="shared" si="1"/>
        <v>F230</v>
      </c>
      <c r="G13" s="8" t="str">
        <f t="shared" si="1"/>
        <v>G230</v>
      </c>
      <c r="H13" s="8" t="str">
        <f t="shared" si="1"/>
        <v>H230</v>
      </c>
      <c r="I13" s="8" t="str">
        <f t="shared" si="1"/>
        <v>I230</v>
      </c>
      <c r="J13" s="8" t="str">
        <f t="shared" si="1"/>
        <v>J230</v>
      </c>
      <c r="K13" s="8" t="str">
        <f t="shared" si="1"/>
        <v>K230</v>
      </c>
      <c r="L13" s="8" t="str">
        <f t="shared" si="1"/>
        <v>L230</v>
      </c>
      <c r="M13" s="8" t="str">
        <f t="shared" si="1"/>
        <v>M230</v>
      </c>
      <c r="N13" s="8" t="str">
        <f t="shared" si="1"/>
        <v>N230</v>
      </c>
      <c r="O13" s="8" t="str">
        <f t="shared" si="1"/>
        <v>O230</v>
      </c>
      <c r="P13" s="8" t="str">
        <f t="shared" si="1"/>
        <v>P230</v>
      </c>
      <c r="Q13" s="8" t="str">
        <f t="shared" si="1"/>
        <v>Q230</v>
      </c>
      <c r="R13" s="6"/>
      <c r="S13" s="6"/>
      <c r="T13" s="6"/>
      <c r="U13" s="6">
        <v>-0.5</v>
      </c>
      <c r="V13" s="6">
        <f t="shared" ca="1" si="0"/>
        <v>1.1106753910138446E-2</v>
      </c>
      <c r="AA13" s="6">
        <v>13</v>
      </c>
      <c r="AB13" s="6" t="s">
        <v>1084</v>
      </c>
    </row>
    <row r="14" spans="1:28" x14ac:dyDescent="0.2">
      <c r="A14" s="6"/>
      <c r="B14" s="6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v>0</v>
      </c>
      <c r="V14" s="6">
        <f t="shared" ca="1" si="0"/>
        <v>3.6242567006671694E-3</v>
      </c>
      <c r="AA14" s="6">
        <v>14</v>
      </c>
      <c r="AB14" s="6" t="s">
        <v>1085</v>
      </c>
    </row>
    <row r="15" spans="1:28" x14ac:dyDescent="0.2">
      <c r="A15" s="9" t="s">
        <v>1054</v>
      </c>
      <c r="B15" s="70">
        <f>C9-C8+1</f>
        <v>210</v>
      </c>
      <c r="C15" s="8" t="str">
        <f t="shared" ref="C15:Q15" si="3">VLOOKUP(C16,$AA1:$AB25,2,FALSE)</f>
        <v>C</v>
      </c>
      <c r="D15" s="8" t="str">
        <f t="shared" si="3"/>
        <v>D</v>
      </c>
      <c r="E15" s="8" t="str">
        <f t="shared" si="3"/>
        <v>E</v>
      </c>
      <c r="F15" s="8" t="str">
        <f t="shared" si="3"/>
        <v>F</v>
      </c>
      <c r="G15" s="8" t="str">
        <f t="shared" si="3"/>
        <v>G</v>
      </c>
      <c r="H15" s="8" t="str">
        <f t="shared" si="3"/>
        <v>H</v>
      </c>
      <c r="I15" s="8" t="str">
        <f t="shared" si="3"/>
        <v>I</v>
      </c>
      <c r="J15" s="8" t="str">
        <f t="shared" si="3"/>
        <v>J</v>
      </c>
      <c r="K15" s="8" t="str">
        <f t="shared" si="3"/>
        <v>K</v>
      </c>
      <c r="L15" s="8" t="str">
        <f t="shared" si="3"/>
        <v>L</v>
      </c>
      <c r="M15" s="8" t="str">
        <f t="shared" si="3"/>
        <v>M</v>
      </c>
      <c r="N15" s="8" t="str">
        <f t="shared" si="3"/>
        <v>N</v>
      </c>
      <c r="O15" s="8" t="str">
        <f t="shared" si="3"/>
        <v>O</v>
      </c>
      <c r="P15" s="8" t="str">
        <f t="shared" si="3"/>
        <v>P</v>
      </c>
      <c r="Q15" s="8" t="str">
        <f t="shared" si="3"/>
        <v>Q</v>
      </c>
      <c r="R15" s="6"/>
      <c r="S15" s="6"/>
      <c r="T15" s="6"/>
      <c r="U15" s="6">
        <v>0.5</v>
      </c>
      <c r="V15" s="6">
        <f t="shared" ca="1" si="0"/>
        <v>-5.9767773441865759E-3</v>
      </c>
      <c r="AA15" s="6">
        <v>15</v>
      </c>
      <c r="AB15" s="6" t="s">
        <v>1086</v>
      </c>
    </row>
    <row r="16" spans="1:28" x14ac:dyDescent="0.2">
      <c r="A16" s="8"/>
      <c r="B16" s="68"/>
      <c r="C16" s="8">
        <f>COLUMN()</f>
        <v>3</v>
      </c>
      <c r="D16" s="8">
        <f>COLUMN()</f>
        <v>4</v>
      </c>
      <c r="E16" s="8">
        <f>COLUMN()</f>
        <v>5</v>
      </c>
      <c r="F16" s="8">
        <f>COLUMN()</f>
        <v>6</v>
      </c>
      <c r="G16" s="8">
        <f>COLUMN()</f>
        <v>7</v>
      </c>
      <c r="H16" s="8">
        <f>COLUMN()</f>
        <v>8</v>
      </c>
      <c r="I16" s="8">
        <f>COLUMN()</f>
        <v>9</v>
      </c>
      <c r="J16" s="8">
        <f>COLUMN()</f>
        <v>10</v>
      </c>
      <c r="K16" s="8">
        <f>COLUMN()</f>
        <v>11</v>
      </c>
      <c r="L16" s="8">
        <f>COLUMN()</f>
        <v>12</v>
      </c>
      <c r="M16" s="8">
        <f>COLUMN()</f>
        <v>13</v>
      </c>
      <c r="N16" s="8">
        <f>COLUMN()</f>
        <v>14</v>
      </c>
      <c r="O16" s="8">
        <f>COLUMN()</f>
        <v>15</v>
      </c>
      <c r="P16" s="8">
        <f>COLUMN()</f>
        <v>16</v>
      </c>
      <c r="Q16" s="8">
        <f>COLUMN()</f>
        <v>17</v>
      </c>
      <c r="R16" s="6"/>
      <c r="S16" s="6"/>
      <c r="T16" s="6"/>
      <c r="U16" s="6">
        <v>1</v>
      </c>
      <c r="V16" s="6">
        <f t="shared" ca="1" si="0"/>
        <v>-1.769634822442279E-2</v>
      </c>
      <c r="AA16" s="6">
        <v>16</v>
      </c>
      <c r="AB16" s="6" t="s">
        <v>138</v>
      </c>
    </row>
    <row r="17" spans="1:28" x14ac:dyDescent="0.2">
      <c r="A17" s="9" t="s">
        <v>1055</v>
      </c>
      <c r="B17" s="6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1.5</v>
      </c>
      <c r="V17" s="6">
        <f t="shared" ca="1" si="0"/>
        <v>-3.1534455940041471E-2</v>
      </c>
      <c r="AA17" s="6">
        <v>17</v>
      </c>
      <c r="AB17" s="6" t="s">
        <v>1087</v>
      </c>
    </row>
    <row r="18" spans="1:28" x14ac:dyDescent="0.2">
      <c r="A18" s="31">
        <v>10000</v>
      </c>
      <c r="B18" s="71">
        <v>1</v>
      </c>
      <c r="C18" s="6">
        <f ca="1">SUM(INDIRECT(C12):INDIRECT(C13))</f>
        <v>90.599999999999952</v>
      </c>
      <c r="D18" s="58">
        <f ca="1">SUM(INDIRECT(D12):INDIRECT(D13))</f>
        <v>-45.906949999999973</v>
      </c>
      <c r="E18" s="58">
        <f ca="1">SUM(INDIRECT(E12):INDIRECT(E13))</f>
        <v>0.11773999926299439</v>
      </c>
      <c r="F18" s="9">
        <f ca="1">SUM(INDIRECT(F12):INDIRECT(F13))</f>
        <v>28.197045000000017</v>
      </c>
      <c r="G18" s="9">
        <f ca="1">SUM(INDIRECT(G12):INDIRECT(G13))</f>
        <v>-0.54948600031384565</v>
      </c>
      <c r="H18" s="9">
        <f ca="1">SUM(INDIRECT(H12):INDIRECT(H13))</f>
        <v>93.493431702750016</v>
      </c>
      <c r="I18" s="9">
        <f ca="1">SUM(INDIRECT(I12):INDIRECT(I13))</f>
        <v>2.5497788941604562</v>
      </c>
      <c r="J18" s="9">
        <f ca="1">SUM(INDIRECT(J12):INDIRECT(J13))</f>
        <v>170.72707197410011</v>
      </c>
      <c r="K18" s="9">
        <f ca="1">SUM(INDIRECT(K12):INDIRECT(K13))</f>
        <v>-1.5058082343064867</v>
      </c>
      <c r="L18" s="9">
        <f ca="1">SUM(INDIRECT(L12):INDIRECT(L13))</f>
        <v>-0.42809821266119813</v>
      </c>
      <c r="M18" s="6"/>
      <c r="N18" s="6">
        <f ca="1">SUM(INDIRECT(N12):INDIRECT(N13))</f>
        <v>5.1000185835753161E-3</v>
      </c>
      <c r="O18" s="6">
        <f ca="1">SQRT(SUM(INDIRECT(O12):INDIRECT(O13)))</f>
        <v>79615.13347493796</v>
      </c>
      <c r="P18" s="6">
        <f ca="1">SQRT(SUM(INDIRECT(P12):INDIRECT(P13)))</f>
        <v>50755.976239911492</v>
      </c>
      <c r="Q18" s="6">
        <f ca="1">SQRT(SUM(INDIRECT(Q12):INDIRECT(Q13)))</f>
        <v>49868.991348564414</v>
      </c>
      <c r="R18" s="6"/>
      <c r="S18" s="6"/>
      <c r="T18" s="6"/>
      <c r="U18" s="6">
        <v>2</v>
      </c>
      <c r="V18" s="6">
        <f t="shared" ca="1" si="0"/>
        <v>-4.7491100491042618E-2</v>
      </c>
      <c r="AA18" s="6">
        <v>18</v>
      </c>
      <c r="AB18" s="6" t="s">
        <v>769</v>
      </c>
    </row>
    <row r="19" spans="1:28" x14ac:dyDescent="0.2">
      <c r="A19" s="59" t="s">
        <v>1056</v>
      </c>
      <c r="B19" s="68"/>
      <c r="C19" s="6"/>
      <c r="D19" s="6"/>
      <c r="E19" s="6"/>
      <c r="F19" s="60" t="s">
        <v>1057</v>
      </c>
      <c r="G19" s="60" t="s">
        <v>1058</v>
      </c>
      <c r="H19" s="60" t="s">
        <v>1059</v>
      </c>
      <c r="I19" s="60" t="s">
        <v>1060</v>
      </c>
      <c r="J19" s="60" t="s">
        <v>1061</v>
      </c>
      <c r="K19" s="60" t="s">
        <v>1062</v>
      </c>
      <c r="L19" s="60" t="s">
        <v>1063</v>
      </c>
      <c r="M19" s="61"/>
      <c r="N19" s="61"/>
      <c r="O19" s="61"/>
      <c r="P19" s="61"/>
      <c r="Q19" s="61"/>
      <c r="R19" s="6"/>
      <c r="S19" s="6"/>
      <c r="T19" s="6"/>
      <c r="U19" s="6">
        <v>2.5</v>
      </c>
      <c r="V19" s="6">
        <f t="shared" ca="1" si="0"/>
        <v>-6.5566281877426233E-2</v>
      </c>
      <c r="AA19" s="6">
        <v>19</v>
      </c>
      <c r="AB19" s="6" t="s">
        <v>52</v>
      </c>
    </row>
    <row r="20" spans="1:28" ht="15" thickBot="1" x14ac:dyDescent="0.25">
      <c r="A20" s="2" t="s">
        <v>1017</v>
      </c>
      <c r="B20" s="72" t="s">
        <v>1064</v>
      </c>
      <c r="C20" s="2" t="s">
        <v>1065</v>
      </c>
      <c r="D20" s="2" t="s">
        <v>1017</v>
      </c>
      <c r="E20" s="2" t="s">
        <v>1064</v>
      </c>
      <c r="F20" s="2" t="s">
        <v>1066</v>
      </c>
      <c r="G20" s="2" t="s">
        <v>1067</v>
      </c>
      <c r="H20" s="2" t="s">
        <v>1068</v>
      </c>
      <c r="I20" s="2" t="s">
        <v>1069</v>
      </c>
      <c r="J20" s="2" t="s">
        <v>1070</v>
      </c>
      <c r="K20" s="2" t="s">
        <v>1071</v>
      </c>
      <c r="L20" s="2" t="s">
        <v>1072</v>
      </c>
      <c r="M20" s="34" t="s">
        <v>1018</v>
      </c>
      <c r="N20" s="2" t="s">
        <v>1073</v>
      </c>
      <c r="O20" s="2" t="s">
        <v>1074</v>
      </c>
      <c r="P20" s="2" t="s">
        <v>1075</v>
      </c>
      <c r="Q20" s="2" t="s">
        <v>1076</v>
      </c>
      <c r="R20" s="35" t="s">
        <v>1077</v>
      </c>
      <c r="S20" s="6"/>
      <c r="T20" s="6"/>
      <c r="U20" s="6">
        <v>3</v>
      </c>
      <c r="V20" s="6">
        <f t="shared" ca="1" si="0"/>
        <v>-8.5760000099192324E-2</v>
      </c>
      <c r="AA20" s="6">
        <v>20</v>
      </c>
      <c r="AB20" s="6" t="s">
        <v>1088</v>
      </c>
    </row>
    <row r="21" spans="1:28" x14ac:dyDescent="0.2">
      <c r="A21" s="62">
        <v>-28389</v>
      </c>
      <c r="B21" s="73">
        <v>-3.1580000002577435E-2</v>
      </c>
      <c r="C21" s="63">
        <v>0</v>
      </c>
      <c r="D21" s="64">
        <f>A21/A$18</f>
        <v>-2.8389000000000002</v>
      </c>
      <c r="E21" s="64">
        <f>B21/B$18</f>
        <v>-3.1580000002577435E-2</v>
      </c>
      <c r="F21" s="7">
        <f>$C21*D21</f>
        <v>0</v>
      </c>
      <c r="G21" s="7">
        <f>$C21*E21</f>
        <v>0</v>
      </c>
      <c r="H21" s="7">
        <f>C21*D21*D21</f>
        <v>0</v>
      </c>
      <c r="I21" s="7">
        <f>C21*D21*D21*D21</f>
        <v>0</v>
      </c>
      <c r="J21" s="7">
        <f>C21*D21*D21*D21*D21</f>
        <v>0</v>
      </c>
      <c r="K21" s="7">
        <f>C21*E21*D21</f>
        <v>0</v>
      </c>
      <c r="L21" s="7">
        <f>C21*E21*D21*D21</f>
        <v>0</v>
      </c>
      <c r="M21" s="7">
        <f t="shared" ref="M21:M84" ca="1" si="4">+E$4+E$5*D21+E$6*D21^2</f>
        <v>1.79746202890846E-2</v>
      </c>
      <c r="N21" s="7">
        <f ca="1">C21*(M21-E21)^2</f>
        <v>0</v>
      </c>
      <c r="O21" s="29">
        <f ca="1">(C21*O$1-O$2*F21+O$3*H21)^2</f>
        <v>0</v>
      </c>
      <c r="P21" s="7">
        <f ca="1">(-C21*O$2+O$4*F21-O$5*H21)^2</f>
        <v>0</v>
      </c>
      <c r="Q21" s="7">
        <f ca="1">+(C21*O$3-F21*O$5+H21*O$6)^2</f>
        <v>0</v>
      </c>
      <c r="R21" s="6">
        <f t="shared" ref="R21:R84" ca="1" si="5">+E21-M21</f>
        <v>-4.9554620291662035E-2</v>
      </c>
      <c r="S21" s="6"/>
      <c r="T21" s="6">
        <v>0</v>
      </c>
      <c r="U21" s="6">
        <v>3.5</v>
      </c>
      <c r="V21" s="6">
        <f t="shared" ca="1" si="0"/>
        <v>-0.10807225515634089</v>
      </c>
      <c r="AA21" s="6">
        <v>21</v>
      </c>
      <c r="AB21" s="6" t="s">
        <v>905</v>
      </c>
    </row>
    <row r="22" spans="1:28" x14ac:dyDescent="0.2">
      <c r="A22" s="62">
        <v>-17386</v>
      </c>
      <c r="B22" s="73">
        <v>2.1799999958602712E-3</v>
      </c>
      <c r="C22" s="62">
        <v>0.1</v>
      </c>
      <c r="D22" s="64">
        <f t="shared" ref="D22:E81" si="6">A22/A$18</f>
        <v>-1.7385999999999999</v>
      </c>
      <c r="E22" s="64">
        <f t="shared" si="6"/>
        <v>2.1799999958602712E-3</v>
      </c>
      <c r="F22" s="7">
        <f t="shared" ref="F22:G81" si="7">$C22*D22</f>
        <v>-0.17386000000000001</v>
      </c>
      <c r="G22" s="7">
        <f t="shared" si="7"/>
        <v>2.1799999958602712E-4</v>
      </c>
      <c r="H22" s="7">
        <f t="shared" ref="H22:H85" si="8">C22*D22*D22</f>
        <v>0.30227299600000002</v>
      </c>
      <c r="I22" s="7">
        <f t="shared" ref="I22:I85" si="9">C22*D22*D22*D22</f>
        <v>-0.52553183084559996</v>
      </c>
      <c r="J22" s="7">
        <f t="shared" ref="J22:J85" si="10">C22*D22*D22*D22*D22</f>
        <v>0.91368964110816009</v>
      </c>
      <c r="K22" s="7">
        <f t="shared" ref="K22:K85" si="11">C22*E22*D22</f>
        <v>-3.7901479928026676E-4</v>
      </c>
      <c r="L22" s="7">
        <f t="shared" ref="L22:L85" si="12">C22*E22*D22*D22</f>
        <v>6.5895513002867177E-4</v>
      </c>
      <c r="M22" s="7">
        <f t="shared" ca="1" si="4"/>
        <v>2.05181546120883E-2</v>
      </c>
      <c r="N22" s="7">
        <f t="shared" ref="N22:N85" ca="1" si="13">C22*(M22-E22)^2</f>
        <v>3.3628791472868538E-5</v>
      </c>
      <c r="O22" s="29">
        <f t="shared" ref="O22:O85" ca="1" si="14">(C22*O$1-O$2*F22+O$3*H22)^2</f>
        <v>52620.19109217533</v>
      </c>
      <c r="P22" s="7">
        <f t="shared" ref="P22:P85" ca="1" si="15">(-C22*O$2+O$4*F22-O$5*H22)^2</f>
        <v>810100.45481876913</v>
      </c>
      <c r="Q22" s="7">
        <f t="shared" ref="Q22:Q85" ca="1" si="16">+(C22*O$3-F22*O$5+H22*O$6)^2</f>
        <v>1071204.5236713702</v>
      </c>
      <c r="R22" s="6">
        <f t="shared" ca="1" si="5"/>
        <v>-1.8338154616228029E-2</v>
      </c>
      <c r="S22" s="6"/>
      <c r="T22" s="6">
        <v>0.2</v>
      </c>
      <c r="U22" s="6">
        <v>4</v>
      </c>
      <c r="V22" s="6">
        <f t="shared" ca="1" si="0"/>
        <v>-0.13250304704887189</v>
      </c>
      <c r="AA22" s="6">
        <v>22</v>
      </c>
      <c r="AB22" s="6" t="s">
        <v>139</v>
      </c>
    </row>
    <row r="23" spans="1:28" x14ac:dyDescent="0.2">
      <c r="A23" s="62">
        <v>-17081</v>
      </c>
      <c r="B23" s="73">
        <v>2.6779999996506376E-2</v>
      </c>
      <c r="C23" s="62">
        <v>0.1</v>
      </c>
      <c r="D23" s="64">
        <f t="shared" si="6"/>
        <v>-1.7081</v>
      </c>
      <c r="E23" s="64">
        <f t="shared" si="6"/>
        <v>2.6779999996506376E-2</v>
      </c>
      <c r="F23" s="7">
        <f t="shared" si="7"/>
        <v>-0.17081000000000002</v>
      </c>
      <c r="G23" s="7">
        <f t="shared" si="7"/>
        <v>2.6779999996506378E-3</v>
      </c>
      <c r="H23" s="7">
        <f t="shared" si="8"/>
        <v>0.29176056100000003</v>
      </c>
      <c r="I23" s="7">
        <f t="shared" si="9"/>
        <v>-0.49835621424410004</v>
      </c>
      <c r="J23" s="7">
        <f t="shared" si="10"/>
        <v>0.85124224955034722</v>
      </c>
      <c r="K23" s="7">
        <f t="shared" si="11"/>
        <v>-4.574291799403254E-3</v>
      </c>
      <c r="L23" s="7">
        <f t="shared" si="12"/>
        <v>7.8133478225606984E-3</v>
      </c>
      <c r="M23" s="7">
        <f t="shared" ca="1" si="4"/>
        <v>2.0442526524372673E-2</v>
      </c>
      <c r="N23" s="7">
        <f t="shared" ca="1" si="13"/>
        <v>4.016357000999842E-6</v>
      </c>
      <c r="O23" s="29">
        <f t="shared" ca="1" si="14"/>
        <v>23168.769708003092</v>
      </c>
      <c r="P23" s="7">
        <f t="shared" ca="1" si="15"/>
        <v>818705.96377086535</v>
      </c>
      <c r="Q23" s="7">
        <f t="shared" ca="1" si="16"/>
        <v>924748.75778063992</v>
      </c>
      <c r="R23" s="6">
        <f t="shared" ca="1" si="5"/>
        <v>6.3374734721337034E-3</v>
      </c>
      <c r="S23" s="6"/>
      <c r="T23" s="6">
        <v>0.2</v>
      </c>
      <c r="U23" s="6">
        <v>4.5</v>
      </c>
      <c r="V23" s="6">
        <f t="shared" ca="1" si="0"/>
        <v>-0.15905237577678538</v>
      </c>
      <c r="AA23" s="6">
        <v>23</v>
      </c>
      <c r="AB23" s="6" t="s">
        <v>1089</v>
      </c>
    </row>
    <row r="24" spans="1:28" x14ac:dyDescent="0.2">
      <c r="A24" s="62">
        <v>-16961</v>
      </c>
      <c r="B24" s="73">
        <v>3.3179999998537824E-2</v>
      </c>
      <c r="C24" s="62">
        <v>0.1</v>
      </c>
      <c r="D24" s="64">
        <f t="shared" si="6"/>
        <v>-1.6960999999999999</v>
      </c>
      <c r="E24" s="64">
        <f t="shared" si="6"/>
        <v>3.3179999998537824E-2</v>
      </c>
      <c r="F24" s="7">
        <f t="shared" si="7"/>
        <v>-0.16961000000000001</v>
      </c>
      <c r="G24" s="7">
        <f t="shared" si="7"/>
        <v>3.3179999998537825E-3</v>
      </c>
      <c r="H24" s="7">
        <f t="shared" si="8"/>
        <v>0.28767552099999999</v>
      </c>
      <c r="I24" s="7">
        <f t="shared" si="9"/>
        <v>-0.48792645116809996</v>
      </c>
      <c r="J24" s="7">
        <f t="shared" si="10"/>
        <v>0.82757205382621435</v>
      </c>
      <c r="K24" s="7">
        <f t="shared" si="11"/>
        <v>-5.627659799752E-3</v>
      </c>
      <c r="L24" s="7">
        <f t="shared" si="12"/>
        <v>9.5450737863593677E-3</v>
      </c>
      <c r="M24" s="7">
        <f t="shared" ca="1" si="4"/>
        <v>2.0410610303600987E-2</v>
      </c>
      <c r="N24" s="7">
        <f t="shared" ca="1" si="13"/>
        <v>1.6305731318115909E-5</v>
      </c>
      <c r="O24" s="29">
        <f t="shared" ca="1" si="14"/>
        <v>14954.824083217265</v>
      </c>
      <c r="P24" s="7">
        <f t="shared" ca="1" si="15"/>
        <v>821881.77234424767</v>
      </c>
      <c r="Q24" s="7">
        <f t="shared" ca="1" si="16"/>
        <v>870807.01200951717</v>
      </c>
      <c r="R24" s="6">
        <f t="shared" ca="1" si="5"/>
        <v>1.2769389694936836E-2</v>
      </c>
      <c r="S24" s="6"/>
      <c r="T24" s="6">
        <v>0.2</v>
      </c>
      <c r="U24" s="6">
        <v>5</v>
      </c>
      <c r="V24" s="6">
        <f t="shared" ca="1" si="0"/>
        <v>-0.18772024134008136</v>
      </c>
      <c r="AA24" s="6">
        <v>24</v>
      </c>
      <c r="AB24" s="6" t="s">
        <v>1017</v>
      </c>
    </row>
    <row r="25" spans="1:28" x14ac:dyDescent="0.2">
      <c r="A25" s="62">
        <v>-16820</v>
      </c>
      <c r="B25" s="73">
        <v>-1.5100000004167669E-2</v>
      </c>
      <c r="C25" s="62">
        <v>0.1</v>
      </c>
      <c r="D25" s="64">
        <f t="shared" si="6"/>
        <v>-1.6819999999999999</v>
      </c>
      <c r="E25" s="64">
        <f t="shared" si="6"/>
        <v>-1.5100000004167669E-2</v>
      </c>
      <c r="F25" s="7">
        <f t="shared" si="7"/>
        <v>-0.16820000000000002</v>
      </c>
      <c r="G25" s="7">
        <f t="shared" si="7"/>
        <v>-1.5100000004167669E-3</v>
      </c>
      <c r="H25" s="7">
        <f t="shared" si="8"/>
        <v>0.28291240000000001</v>
      </c>
      <c r="I25" s="7">
        <f t="shared" si="9"/>
        <v>-0.4758586568</v>
      </c>
      <c r="J25" s="7">
        <f t="shared" si="10"/>
        <v>0.80039426073760001</v>
      </c>
      <c r="K25" s="7">
        <f t="shared" si="11"/>
        <v>2.5398200007010021E-3</v>
      </c>
      <c r="L25" s="7">
        <f t="shared" si="12"/>
        <v>-4.2719772411790851E-3</v>
      </c>
      <c r="M25" s="7">
        <f t="shared" ca="1" si="4"/>
        <v>2.0371549458712675E-2</v>
      </c>
      <c r="N25" s="7">
        <f t="shared" ca="1" si="13"/>
        <v>1.2582308212975669E-4</v>
      </c>
      <c r="O25" s="29">
        <f t="shared" ca="1" si="14"/>
        <v>7647.40390003026</v>
      </c>
      <c r="P25" s="7">
        <f t="shared" ca="1" si="15"/>
        <v>825460.35513204883</v>
      </c>
      <c r="Q25" s="7">
        <f t="shared" ca="1" si="16"/>
        <v>810004.98931600235</v>
      </c>
      <c r="R25" s="6">
        <f t="shared" ca="1" si="5"/>
        <v>-3.5471549462880343E-2</v>
      </c>
      <c r="S25" s="6"/>
      <c r="T25" s="6">
        <v>0.2</v>
      </c>
      <c r="U25" s="6">
        <v>5.5</v>
      </c>
      <c r="V25" s="6">
        <f t="shared" ca="1" si="0"/>
        <v>-0.21850664373875978</v>
      </c>
      <c r="AA25" s="6">
        <v>26</v>
      </c>
      <c r="AB25" s="6" t="s">
        <v>1090</v>
      </c>
    </row>
    <row r="26" spans="1:28" x14ac:dyDescent="0.2">
      <c r="A26" s="62">
        <v>-16684</v>
      </c>
      <c r="B26" s="73">
        <v>1.9019999996089609E-2</v>
      </c>
      <c r="C26" s="62">
        <v>0.1</v>
      </c>
      <c r="D26" s="64">
        <f t="shared" si="6"/>
        <v>-1.6684000000000001</v>
      </c>
      <c r="E26" s="64">
        <f t="shared" si="6"/>
        <v>1.9019999996089609E-2</v>
      </c>
      <c r="F26" s="7">
        <f t="shared" si="7"/>
        <v>-0.16684000000000002</v>
      </c>
      <c r="G26" s="7">
        <f t="shared" si="7"/>
        <v>1.9019999996089611E-3</v>
      </c>
      <c r="H26" s="7">
        <f t="shared" si="8"/>
        <v>0.27835585600000007</v>
      </c>
      <c r="I26" s="7">
        <f t="shared" si="9"/>
        <v>-0.46440891015040014</v>
      </c>
      <c r="J26" s="7">
        <f t="shared" si="10"/>
        <v>0.77481982569492769</v>
      </c>
      <c r="K26" s="7">
        <f t="shared" si="11"/>
        <v>-3.1732967993475907E-3</v>
      </c>
      <c r="L26" s="7">
        <f t="shared" si="12"/>
        <v>5.2943283800315202E-3</v>
      </c>
      <c r="M26" s="7">
        <f t="shared" ca="1" si="4"/>
        <v>2.0332277559774674E-2</v>
      </c>
      <c r="N26" s="7">
        <f t="shared" ca="1" si="13"/>
        <v>1.7220724041512087E-7</v>
      </c>
      <c r="O26" s="29">
        <f t="shared" ca="1" si="14"/>
        <v>2934.498943714309</v>
      </c>
      <c r="P26" s="7">
        <f t="shared" ca="1" si="15"/>
        <v>828754.41996291524</v>
      </c>
      <c r="Q26" s="7">
        <f t="shared" ca="1" si="16"/>
        <v>753945.65583321382</v>
      </c>
      <c r="R26" s="6">
        <f t="shared" ca="1" si="5"/>
        <v>-1.3122775636850645E-3</v>
      </c>
      <c r="S26" s="6"/>
      <c r="T26" s="6">
        <v>0.2</v>
      </c>
      <c r="U26" s="6">
        <v>6</v>
      </c>
      <c r="V26" s="6">
        <f t="shared" ca="1" si="0"/>
        <v>-0.25141158297282068</v>
      </c>
    </row>
    <row r="27" spans="1:28" x14ac:dyDescent="0.2">
      <c r="A27" s="62">
        <v>-16661</v>
      </c>
      <c r="B27" s="73">
        <v>1.7179999995278195E-2</v>
      </c>
      <c r="C27" s="62">
        <v>0.1</v>
      </c>
      <c r="D27" s="64">
        <f t="shared" si="6"/>
        <v>-1.6660999999999999</v>
      </c>
      <c r="E27" s="64">
        <f t="shared" si="6"/>
        <v>1.7179999995278195E-2</v>
      </c>
      <c r="F27" s="7">
        <f t="shared" si="7"/>
        <v>-0.16661000000000001</v>
      </c>
      <c r="G27" s="7">
        <f t="shared" si="7"/>
        <v>1.7179999995278195E-3</v>
      </c>
      <c r="H27" s="7">
        <f t="shared" si="8"/>
        <v>0.27758892099999999</v>
      </c>
      <c r="I27" s="7">
        <f t="shared" si="9"/>
        <v>-0.46249090127809994</v>
      </c>
      <c r="J27" s="7">
        <f t="shared" si="10"/>
        <v>0.7705560906194423</v>
      </c>
      <c r="K27" s="7">
        <f t="shared" si="11"/>
        <v>-2.8623597992132998E-3</v>
      </c>
      <c r="L27" s="7">
        <f t="shared" si="12"/>
        <v>4.7689776614692784E-3</v>
      </c>
      <c r="M27" s="7">
        <f t="shared" ca="1" si="4"/>
        <v>2.0325481038846606E-2</v>
      </c>
      <c r="N27" s="7">
        <f t="shared" ca="1" si="13"/>
        <v>9.8940509954482236E-7</v>
      </c>
      <c r="O27" s="29">
        <f t="shared" ca="1" si="14"/>
        <v>2359.5063890594297</v>
      </c>
      <c r="P27" s="7">
        <f t="shared" ca="1" si="15"/>
        <v>829296.13271589868</v>
      </c>
      <c r="Q27" s="7">
        <f t="shared" ca="1" si="16"/>
        <v>744712.19229692651</v>
      </c>
      <c r="R27" s="6">
        <f t="shared" ca="1" si="5"/>
        <v>-3.1454810435684114E-3</v>
      </c>
      <c r="S27" s="6"/>
      <c r="T27" s="6">
        <v>0.2</v>
      </c>
      <c r="U27" s="6">
        <v>6.5</v>
      </c>
      <c r="V27" s="6">
        <f t="shared" ca="1" si="0"/>
        <v>-0.28643505904226407</v>
      </c>
    </row>
    <row r="28" spans="1:28" x14ac:dyDescent="0.2">
      <c r="A28" s="62">
        <v>-15430</v>
      </c>
      <c r="B28" s="73">
        <v>2.7699999995093094E-2</v>
      </c>
      <c r="C28" s="62">
        <v>0.1</v>
      </c>
      <c r="D28" s="64">
        <f t="shared" si="6"/>
        <v>-1.5429999999999999</v>
      </c>
      <c r="E28" s="64">
        <f t="shared" si="6"/>
        <v>2.7699999995093094E-2</v>
      </c>
      <c r="F28" s="7">
        <f t="shared" si="7"/>
        <v>-0.15429999999999999</v>
      </c>
      <c r="G28" s="7">
        <f t="shared" si="7"/>
        <v>2.7699999995093095E-3</v>
      </c>
      <c r="H28" s="7">
        <f t="shared" si="8"/>
        <v>0.23808489999999999</v>
      </c>
      <c r="I28" s="7">
        <f t="shared" si="9"/>
        <v>-0.36736500069999994</v>
      </c>
      <c r="J28" s="7">
        <f t="shared" si="10"/>
        <v>0.56684419608009984</v>
      </c>
      <c r="K28" s="7">
        <f t="shared" si="11"/>
        <v>-4.2741099992428646E-3</v>
      </c>
      <c r="L28" s="7">
        <f t="shared" si="12"/>
        <v>6.5949517288317397E-3</v>
      </c>
      <c r="M28" s="7">
        <f t="shared" ca="1" si="4"/>
        <v>1.989631281412365E-2</v>
      </c>
      <c r="N28" s="7">
        <f t="shared" ca="1" si="13"/>
        <v>6.0897533618426837E-6</v>
      </c>
      <c r="O28" s="29">
        <f t="shared" ca="1" si="14"/>
        <v>56437.029998936508</v>
      </c>
      <c r="P28" s="7">
        <f t="shared" ca="1" si="15"/>
        <v>851680.99303602218</v>
      </c>
      <c r="Q28" s="7">
        <f t="shared" ca="1" si="16"/>
        <v>347351.15030837129</v>
      </c>
      <c r="R28" s="6">
        <f t="shared" ca="1" si="5"/>
        <v>7.8036871809694444E-3</v>
      </c>
      <c r="S28" s="6"/>
      <c r="T28" s="6">
        <v>0.2</v>
      </c>
      <c r="U28" s="6">
        <v>7</v>
      </c>
      <c r="V28" s="6">
        <f t="shared" ca="1" si="0"/>
        <v>-0.3235770719470899</v>
      </c>
    </row>
    <row r="29" spans="1:28" x14ac:dyDescent="0.2">
      <c r="A29" s="62">
        <v>-8908</v>
      </c>
      <c r="B29" s="73">
        <v>-6.0599999997066334E-3</v>
      </c>
      <c r="C29" s="62">
        <v>0.1</v>
      </c>
      <c r="D29" s="64">
        <f t="shared" si="6"/>
        <v>-0.89080000000000004</v>
      </c>
      <c r="E29" s="64">
        <f t="shared" si="6"/>
        <v>-6.0599999997066334E-3</v>
      </c>
      <c r="F29" s="7">
        <f t="shared" si="7"/>
        <v>-8.9080000000000006E-2</v>
      </c>
      <c r="G29" s="7">
        <f t="shared" si="7"/>
        <v>-6.0599999997066343E-4</v>
      </c>
      <c r="H29" s="7">
        <f t="shared" si="8"/>
        <v>7.9352464000000011E-2</v>
      </c>
      <c r="I29" s="7">
        <f t="shared" si="9"/>
        <v>-7.0687174931200011E-2</v>
      </c>
      <c r="J29" s="7">
        <f t="shared" si="10"/>
        <v>6.2968135428712976E-2</v>
      </c>
      <c r="K29" s="7">
        <f t="shared" si="11"/>
        <v>5.3982479997386704E-4</v>
      </c>
      <c r="L29" s="7">
        <f t="shared" si="12"/>
        <v>-4.8087593181672081E-4</v>
      </c>
      <c r="M29" s="7">
        <f t="shared" ca="1" si="4"/>
        <v>1.5480043982772676E-2</v>
      </c>
      <c r="N29" s="7">
        <f t="shared" ca="1" si="13"/>
        <v>4.6397349476714308E-5</v>
      </c>
      <c r="O29" s="29">
        <f t="shared" ca="1" si="14"/>
        <v>1729790.0593927142</v>
      </c>
      <c r="P29" s="7">
        <f t="shared" ca="1" si="15"/>
        <v>749831.66003301833</v>
      </c>
      <c r="Q29" s="7">
        <f t="shared" ca="1" si="16"/>
        <v>222883.98541786915</v>
      </c>
      <c r="R29" s="6">
        <f t="shared" ca="1" si="5"/>
        <v>-2.1540043982479308E-2</v>
      </c>
      <c r="S29" s="6"/>
      <c r="T29" s="6">
        <v>0.2</v>
      </c>
      <c r="U29" s="6"/>
      <c r="V29" s="6"/>
    </row>
    <row r="30" spans="1:28" x14ac:dyDescent="0.2">
      <c r="A30" s="62">
        <v>-8907</v>
      </c>
      <c r="B30" s="73">
        <v>4.3859999997948762E-2</v>
      </c>
      <c r="C30" s="62">
        <v>0.1</v>
      </c>
      <c r="D30" s="64">
        <f t="shared" si="6"/>
        <v>-0.89070000000000005</v>
      </c>
      <c r="E30" s="64">
        <f t="shared" si="6"/>
        <v>4.3859999997948762E-2</v>
      </c>
      <c r="F30" s="7">
        <f t="shared" si="7"/>
        <v>-8.907000000000001E-2</v>
      </c>
      <c r="G30" s="7">
        <f t="shared" si="7"/>
        <v>4.385999999794876E-3</v>
      </c>
      <c r="H30" s="7">
        <f t="shared" si="8"/>
        <v>7.9334649000000007E-2</v>
      </c>
      <c r="I30" s="7">
        <f t="shared" si="9"/>
        <v>-7.0663371864300009E-2</v>
      </c>
      <c r="J30" s="7">
        <f t="shared" si="10"/>
        <v>6.2939865319532023E-2</v>
      </c>
      <c r="K30" s="7">
        <f t="shared" si="11"/>
        <v>-3.906610199817296E-3</v>
      </c>
      <c r="L30" s="7">
        <f t="shared" si="12"/>
        <v>3.4796177049772658E-3</v>
      </c>
      <c r="M30" s="7">
        <f t="shared" ca="1" si="4"/>
        <v>1.5479090464321688E-2</v>
      </c>
      <c r="N30" s="7">
        <f t="shared" ca="1" si="13"/>
        <v>8.054760259559243E-5</v>
      </c>
      <c r="O30" s="29">
        <f t="shared" ca="1" si="14"/>
        <v>1730075.9577647103</v>
      </c>
      <c r="P30" s="7">
        <f t="shared" ca="1" si="15"/>
        <v>749789.36979857215</v>
      </c>
      <c r="Q30" s="7">
        <f t="shared" ca="1" si="16"/>
        <v>222990.39712223128</v>
      </c>
      <c r="R30" s="6">
        <f t="shared" ca="1" si="5"/>
        <v>2.8380909533627076E-2</v>
      </c>
      <c r="S30" s="6"/>
      <c r="T30" s="6">
        <v>0.2</v>
      </c>
      <c r="U30" s="6"/>
      <c r="V30" s="6"/>
    </row>
    <row r="31" spans="1:28" x14ac:dyDescent="0.2">
      <c r="A31" s="62">
        <v>-8544</v>
      </c>
      <c r="B31" s="73">
        <v>1.1819999999715947E-2</v>
      </c>
      <c r="C31" s="62">
        <v>0.1</v>
      </c>
      <c r="D31" s="64">
        <f t="shared" si="6"/>
        <v>-0.85440000000000005</v>
      </c>
      <c r="E31" s="64">
        <f t="shared" si="6"/>
        <v>1.1819999999715947E-2</v>
      </c>
      <c r="F31" s="7">
        <f t="shared" si="7"/>
        <v>-8.5440000000000016E-2</v>
      </c>
      <c r="G31" s="7">
        <f t="shared" si="7"/>
        <v>1.1819999999715947E-3</v>
      </c>
      <c r="H31" s="7">
        <f t="shared" si="8"/>
        <v>7.2999936000000015E-2</v>
      </c>
      <c r="I31" s="7">
        <f t="shared" si="9"/>
        <v>-6.2371145318400018E-2</v>
      </c>
      <c r="J31" s="7">
        <f t="shared" si="10"/>
        <v>5.3289906560040977E-2</v>
      </c>
      <c r="K31" s="7">
        <f t="shared" si="11"/>
        <v>-1.0099007999757306E-3</v>
      </c>
      <c r="L31" s="7">
        <f t="shared" si="12"/>
        <v>8.6285924349926426E-4</v>
      </c>
      <c r="M31" s="7">
        <f t="shared" ca="1" si="4"/>
        <v>1.5127364736431215E-2</v>
      </c>
      <c r="N31" s="7">
        <f t="shared" ca="1" si="13"/>
        <v>1.093866150166766E-6</v>
      </c>
      <c r="O31" s="29">
        <f t="shared" ca="1" si="14"/>
        <v>1832315.4529558658</v>
      </c>
      <c r="P31" s="7">
        <f t="shared" ca="1" si="15"/>
        <v>733972.15924038389</v>
      </c>
      <c r="Q31" s="7">
        <f t="shared" ca="1" si="16"/>
        <v>262255.90129262966</v>
      </c>
      <c r="R31" s="6">
        <f t="shared" ca="1" si="5"/>
        <v>-3.3073647367152688E-3</v>
      </c>
      <c r="S31" s="6"/>
      <c r="T31" s="6">
        <v>0.2</v>
      </c>
      <c r="U31" s="6"/>
      <c r="V31" s="6"/>
    </row>
    <row r="32" spans="1:28" x14ac:dyDescent="0.2">
      <c r="A32" s="62">
        <v>-8031</v>
      </c>
      <c r="B32" s="73">
        <v>4.7799999956623651E-3</v>
      </c>
      <c r="C32" s="62">
        <v>0.1</v>
      </c>
      <c r="D32" s="64">
        <f t="shared" si="6"/>
        <v>-0.80310000000000004</v>
      </c>
      <c r="E32" s="64">
        <f t="shared" si="6"/>
        <v>4.7799999956623651E-3</v>
      </c>
      <c r="F32" s="7">
        <f t="shared" si="7"/>
        <v>-8.0310000000000006E-2</v>
      </c>
      <c r="G32" s="7">
        <f t="shared" si="7"/>
        <v>4.7799999956623653E-4</v>
      </c>
      <c r="H32" s="7">
        <f t="shared" si="8"/>
        <v>6.4496961000000005E-2</v>
      </c>
      <c r="I32" s="7">
        <f t="shared" si="9"/>
        <v>-5.1797509379100007E-2</v>
      </c>
      <c r="J32" s="7">
        <f t="shared" si="10"/>
        <v>4.1598579782355219E-2</v>
      </c>
      <c r="K32" s="7">
        <f t="shared" si="11"/>
        <v>-3.8388179965164458E-4</v>
      </c>
      <c r="L32" s="7">
        <f t="shared" si="12"/>
        <v>3.082954733002358E-4</v>
      </c>
      <c r="M32" s="7">
        <f t="shared" ca="1" si="4"/>
        <v>1.4611256898041065E-2</v>
      </c>
      <c r="N32" s="7">
        <f t="shared" ca="1" si="13"/>
        <v>9.6653612280568827E-6</v>
      </c>
      <c r="O32" s="29">
        <f t="shared" ca="1" si="14"/>
        <v>1970853.6242024144</v>
      </c>
      <c r="P32" s="7">
        <f t="shared" ca="1" si="15"/>
        <v>710083.63495062082</v>
      </c>
      <c r="Q32" s="7">
        <f t="shared" ca="1" si="16"/>
        <v>319263.92662175378</v>
      </c>
      <c r="R32" s="6">
        <f t="shared" ca="1" si="5"/>
        <v>-9.8312569023786996E-3</v>
      </c>
      <c r="S32" s="6"/>
      <c r="T32" s="6">
        <v>0.2</v>
      </c>
      <c r="U32" s="6"/>
      <c r="V32" s="6"/>
    </row>
    <row r="33" spans="1:22" x14ac:dyDescent="0.2">
      <c r="A33" s="62">
        <v>-7915</v>
      </c>
      <c r="B33" s="73">
        <v>1.5499999994062819E-2</v>
      </c>
      <c r="C33" s="62">
        <v>0.1</v>
      </c>
      <c r="D33" s="64">
        <f t="shared" si="6"/>
        <v>-0.79149999999999998</v>
      </c>
      <c r="E33" s="64">
        <f t="shared" si="6"/>
        <v>1.5499999994062819E-2</v>
      </c>
      <c r="F33" s="7">
        <f t="shared" si="7"/>
        <v>-7.9149999999999998E-2</v>
      </c>
      <c r="G33" s="7">
        <f t="shared" si="7"/>
        <v>1.5499999994062819E-3</v>
      </c>
      <c r="H33" s="7">
        <f t="shared" si="8"/>
        <v>6.2647225000000001E-2</v>
      </c>
      <c r="I33" s="7">
        <f t="shared" si="9"/>
        <v>-4.9585278587499997E-2</v>
      </c>
      <c r="J33" s="7">
        <f t="shared" si="10"/>
        <v>3.9246748002006247E-2</v>
      </c>
      <c r="K33" s="7">
        <f t="shared" si="11"/>
        <v>-1.226824999530072E-3</v>
      </c>
      <c r="L33" s="7">
        <f t="shared" si="12"/>
        <v>9.7103198712805195E-4</v>
      </c>
      <c r="M33" s="7">
        <f t="shared" ca="1" si="4"/>
        <v>1.4491462612525555E-2</v>
      </c>
      <c r="N33" s="7">
        <f t="shared" ca="1" si="13"/>
        <v>1.0171476499580407E-7</v>
      </c>
      <c r="O33" s="29">
        <f t="shared" ca="1" si="14"/>
        <v>2001089.8421764546</v>
      </c>
      <c r="P33" s="7">
        <f t="shared" ca="1" si="15"/>
        <v>704442.10663721</v>
      </c>
      <c r="Q33" s="7">
        <f t="shared" ca="1" si="16"/>
        <v>332285.26900030166</v>
      </c>
      <c r="R33" s="6">
        <f t="shared" ca="1" si="5"/>
        <v>1.0085373815372639E-3</v>
      </c>
      <c r="S33" s="6"/>
      <c r="T33" s="6">
        <v>0.2</v>
      </c>
      <c r="U33" s="6"/>
      <c r="V33" s="6"/>
    </row>
    <row r="34" spans="1:22" x14ac:dyDescent="0.2">
      <c r="A34" s="62">
        <v>-7903</v>
      </c>
      <c r="B34" s="73">
        <v>5.4539999997359701E-2</v>
      </c>
      <c r="C34" s="62">
        <v>0.1</v>
      </c>
      <c r="D34" s="64">
        <f t="shared" si="6"/>
        <v>-0.7903</v>
      </c>
      <c r="E34" s="64">
        <f t="shared" si="6"/>
        <v>5.4539999997359701E-2</v>
      </c>
      <c r="F34" s="7">
        <f t="shared" si="7"/>
        <v>-7.9030000000000003E-2</v>
      </c>
      <c r="G34" s="7">
        <f t="shared" si="7"/>
        <v>5.4539999997359704E-3</v>
      </c>
      <c r="H34" s="7">
        <f t="shared" si="8"/>
        <v>6.2457409000000005E-2</v>
      </c>
      <c r="I34" s="7">
        <f t="shared" si="9"/>
        <v>-4.9360090332700002E-2</v>
      </c>
      <c r="J34" s="7">
        <f t="shared" si="10"/>
        <v>3.9009279389932809E-2</v>
      </c>
      <c r="K34" s="7">
        <f t="shared" si="11"/>
        <v>-4.310296199791337E-3</v>
      </c>
      <c r="L34" s="7">
        <f t="shared" si="12"/>
        <v>3.4064270866950939E-3</v>
      </c>
      <c r="M34" s="7">
        <f t="shared" ca="1" si="4"/>
        <v>1.4479005018779266E-2</v>
      </c>
      <c r="N34" s="7">
        <f t="shared" ca="1" si="13"/>
        <v>1.6048833186738467E-4</v>
      </c>
      <c r="O34" s="29">
        <f t="shared" ca="1" si="14"/>
        <v>2004193.1616700948</v>
      </c>
      <c r="P34" s="7">
        <f t="shared" ca="1" si="15"/>
        <v>703853.58547901257</v>
      </c>
      <c r="Q34" s="7">
        <f t="shared" ca="1" si="16"/>
        <v>333633.53917666542</v>
      </c>
      <c r="R34" s="6">
        <f t="shared" ca="1" si="5"/>
        <v>4.0060994978580435E-2</v>
      </c>
      <c r="S34" s="6"/>
      <c r="T34" s="6">
        <v>0.2</v>
      </c>
      <c r="U34" s="6"/>
      <c r="V34" s="6"/>
    </row>
    <row r="35" spans="1:22" x14ac:dyDescent="0.2">
      <c r="A35" s="62">
        <v>-7702</v>
      </c>
      <c r="B35" s="73">
        <v>5.0459999998565763E-2</v>
      </c>
      <c r="C35" s="62">
        <v>0.1</v>
      </c>
      <c r="D35" s="64">
        <f t="shared" si="6"/>
        <v>-0.7702</v>
      </c>
      <c r="E35" s="64">
        <f t="shared" si="6"/>
        <v>5.0459999998565763E-2</v>
      </c>
      <c r="F35" s="7">
        <f t="shared" si="7"/>
        <v>-7.7020000000000005E-2</v>
      </c>
      <c r="G35" s="7">
        <f t="shared" si="7"/>
        <v>5.0459999998565767E-3</v>
      </c>
      <c r="H35" s="7">
        <f t="shared" si="8"/>
        <v>5.9320804000000005E-2</v>
      </c>
      <c r="I35" s="7">
        <f t="shared" si="9"/>
        <v>-4.5688883240800005E-2</v>
      </c>
      <c r="J35" s="7">
        <f t="shared" si="10"/>
        <v>3.5189577872064164E-2</v>
      </c>
      <c r="K35" s="7">
        <f t="shared" si="11"/>
        <v>-3.8864291998895353E-3</v>
      </c>
      <c r="L35" s="7">
        <f t="shared" si="12"/>
        <v>2.99332776975492E-3</v>
      </c>
      <c r="M35" s="7">
        <f t="shared" ca="1" si="4"/>
        <v>1.4268526305178228E-2</v>
      </c>
      <c r="N35" s="7">
        <f t="shared" ca="1" si="13"/>
        <v>1.3098227680991622E-4</v>
      </c>
      <c r="O35" s="29">
        <f t="shared" ca="1" si="14"/>
        <v>2055466.8336319716</v>
      </c>
      <c r="P35" s="7">
        <f t="shared" ca="1" si="15"/>
        <v>693860.85313883389</v>
      </c>
      <c r="Q35" s="7">
        <f t="shared" ca="1" si="16"/>
        <v>356230.50053723279</v>
      </c>
      <c r="R35" s="6">
        <f t="shared" ca="1" si="5"/>
        <v>3.6191473693387537E-2</v>
      </c>
      <c r="S35" s="6"/>
      <c r="T35" s="6">
        <v>0.2</v>
      </c>
      <c r="U35" s="6"/>
      <c r="V35" s="6"/>
    </row>
    <row r="36" spans="1:22" x14ac:dyDescent="0.2">
      <c r="A36" s="62">
        <v>-7107</v>
      </c>
      <c r="B36" s="73">
        <v>4.2860000001383014E-2</v>
      </c>
      <c r="C36" s="62">
        <v>0.1</v>
      </c>
      <c r="D36" s="64">
        <f t="shared" si="6"/>
        <v>-0.7107</v>
      </c>
      <c r="E36" s="64">
        <f t="shared" si="6"/>
        <v>4.2860000001383014E-2</v>
      </c>
      <c r="F36" s="7">
        <f t="shared" si="7"/>
        <v>-7.1070000000000008E-2</v>
      </c>
      <c r="G36" s="7">
        <f t="shared" si="7"/>
        <v>4.2860000001383016E-3</v>
      </c>
      <c r="H36" s="7">
        <f t="shared" si="8"/>
        <v>5.0509449000000005E-2</v>
      </c>
      <c r="I36" s="7">
        <f t="shared" si="9"/>
        <v>-3.5897065404300002E-2</v>
      </c>
      <c r="J36" s="7">
        <f t="shared" si="10"/>
        <v>2.5512044382836011E-2</v>
      </c>
      <c r="K36" s="7">
        <f t="shared" si="11"/>
        <v>-3.046060200098291E-3</v>
      </c>
      <c r="L36" s="7">
        <f t="shared" si="12"/>
        <v>2.1648349842098556E-3</v>
      </c>
      <c r="M36" s="7">
        <f t="shared" ca="1" si="4"/>
        <v>1.3625399798288522E-2</v>
      </c>
      <c r="N36" s="7">
        <f t="shared" ca="1" si="13"/>
        <v>8.5466184903477266E-5</v>
      </c>
      <c r="O36" s="29">
        <f t="shared" ca="1" si="14"/>
        <v>2198849.43556207</v>
      </c>
      <c r="P36" s="7">
        <f t="shared" ca="1" si="15"/>
        <v>662842.93242891307</v>
      </c>
      <c r="Q36" s="7">
        <f t="shared" ca="1" si="16"/>
        <v>422721.45381204062</v>
      </c>
      <c r="R36" s="6">
        <f t="shared" ca="1" si="5"/>
        <v>2.9234600203094492E-2</v>
      </c>
      <c r="S36" s="6"/>
      <c r="T36" s="6">
        <v>0.2</v>
      </c>
      <c r="U36" s="6"/>
      <c r="V36" s="6"/>
    </row>
    <row r="37" spans="1:22" x14ac:dyDescent="0.2">
      <c r="A37" s="62">
        <v>-4026</v>
      </c>
      <c r="B37" s="73">
        <v>-3.6200000031385571E-3</v>
      </c>
      <c r="C37" s="62">
        <v>0.1</v>
      </c>
      <c r="D37" s="64">
        <f t="shared" si="6"/>
        <v>-0.40260000000000001</v>
      </c>
      <c r="E37" s="64">
        <f t="shared" si="6"/>
        <v>-3.6200000031385571E-3</v>
      </c>
      <c r="F37" s="7">
        <f t="shared" si="7"/>
        <v>-4.0260000000000004E-2</v>
      </c>
      <c r="G37" s="7">
        <f t="shared" si="7"/>
        <v>-3.6200000031385573E-4</v>
      </c>
      <c r="H37" s="7">
        <f t="shared" si="8"/>
        <v>1.6208676000000002E-2</v>
      </c>
      <c r="I37" s="7">
        <f t="shared" si="9"/>
        <v>-6.5256129576000011E-3</v>
      </c>
      <c r="J37" s="7">
        <f t="shared" si="10"/>
        <v>2.6272117767297603E-3</v>
      </c>
      <c r="K37" s="7">
        <f t="shared" si="11"/>
        <v>1.4574120012635831E-4</v>
      </c>
      <c r="L37" s="7">
        <f t="shared" si="12"/>
        <v>-5.8675407170871858E-5</v>
      </c>
      <c r="M37" s="7">
        <f t="shared" ca="1" si="4"/>
        <v>9.8153128404828288E-3</v>
      </c>
      <c r="N37" s="7">
        <f t="shared" ca="1" si="13"/>
        <v>1.8050763120597778E-5</v>
      </c>
      <c r="O37" s="29">
        <f t="shared" ca="1" si="14"/>
        <v>2687091.1001320556</v>
      </c>
      <c r="P37" s="7">
        <f t="shared" ca="1" si="15"/>
        <v>475270.40823727497</v>
      </c>
      <c r="Q37" s="7">
        <f t="shared" ca="1" si="16"/>
        <v>704489.06969142996</v>
      </c>
      <c r="R37" s="6">
        <f t="shared" ca="1" si="5"/>
        <v>-1.3435312843621386E-2</v>
      </c>
      <c r="S37" s="6"/>
      <c r="T37" s="6">
        <v>0.2</v>
      </c>
      <c r="U37" s="6"/>
      <c r="V37" s="6"/>
    </row>
    <row r="38" spans="1:22" x14ac:dyDescent="0.2">
      <c r="A38" s="62">
        <v>-3607</v>
      </c>
      <c r="B38" s="73">
        <v>-8.1400000053690746E-3</v>
      </c>
      <c r="C38" s="62">
        <v>0.1</v>
      </c>
      <c r="D38" s="64">
        <f t="shared" si="6"/>
        <v>-0.36070000000000002</v>
      </c>
      <c r="E38" s="64">
        <f t="shared" si="6"/>
        <v>-8.1400000053690746E-3</v>
      </c>
      <c r="F38" s="7">
        <f t="shared" si="7"/>
        <v>-3.6070000000000005E-2</v>
      </c>
      <c r="G38" s="7">
        <f t="shared" si="7"/>
        <v>-8.1400000053690749E-4</v>
      </c>
      <c r="H38" s="7">
        <f t="shared" si="8"/>
        <v>1.3010449000000002E-2</v>
      </c>
      <c r="I38" s="7">
        <f t="shared" si="9"/>
        <v>-4.6928689543000012E-3</v>
      </c>
      <c r="J38" s="7">
        <f t="shared" si="10"/>
        <v>1.6927178318160104E-3</v>
      </c>
      <c r="K38" s="7">
        <f t="shared" si="11"/>
        <v>2.9360980019366254E-4</v>
      </c>
      <c r="L38" s="7">
        <f t="shared" si="12"/>
        <v>-1.0590505492985408E-4</v>
      </c>
      <c r="M38" s="7">
        <f t="shared" ca="1" si="4"/>
        <v>9.2350241150749059E-3</v>
      </c>
      <c r="N38" s="7">
        <f t="shared" ca="1" si="13"/>
        <v>3.0189146318601012E-5</v>
      </c>
      <c r="O38" s="29">
        <f t="shared" ca="1" si="14"/>
        <v>2715208.3672147831</v>
      </c>
      <c r="P38" s="7">
        <f t="shared" ca="1" si="15"/>
        <v>447434.62920874578</v>
      </c>
      <c r="Q38" s="7">
        <f t="shared" ca="1" si="16"/>
        <v>728988.67528374831</v>
      </c>
      <c r="R38" s="6">
        <f t="shared" ca="1" si="5"/>
        <v>-1.7375024120443981E-2</v>
      </c>
      <c r="S38" s="6"/>
      <c r="T38" s="6">
        <v>0.2</v>
      </c>
      <c r="U38" s="6"/>
      <c r="V38" s="6"/>
    </row>
    <row r="39" spans="1:22" x14ac:dyDescent="0.2">
      <c r="A39" s="62">
        <v>-3571</v>
      </c>
      <c r="B39" s="73">
        <v>1.1979999995674007E-2</v>
      </c>
      <c r="C39" s="62">
        <v>0.1</v>
      </c>
      <c r="D39" s="64">
        <f t="shared" si="6"/>
        <v>-0.35709999999999997</v>
      </c>
      <c r="E39" s="64">
        <f t="shared" si="6"/>
        <v>1.1979999995674007E-2</v>
      </c>
      <c r="F39" s="7">
        <f t="shared" si="7"/>
        <v>-3.5709999999999999E-2</v>
      </c>
      <c r="G39" s="7">
        <f t="shared" si="7"/>
        <v>1.1979999995674008E-3</v>
      </c>
      <c r="H39" s="7">
        <f t="shared" si="8"/>
        <v>1.2752040999999999E-2</v>
      </c>
      <c r="I39" s="7">
        <f t="shared" si="9"/>
        <v>-4.5537538410999993E-3</v>
      </c>
      <c r="J39" s="7">
        <f t="shared" si="10"/>
        <v>1.6261454966568097E-3</v>
      </c>
      <c r="K39" s="7">
        <f t="shared" si="11"/>
        <v>-4.2780579984551877E-4</v>
      </c>
      <c r="L39" s="7">
        <f t="shared" si="12"/>
        <v>1.5276945112483475E-4</v>
      </c>
      <c r="M39" s="7">
        <f t="shared" ca="1" si="4"/>
        <v>9.1844723398904829E-3</v>
      </c>
      <c r="N39" s="7">
        <f t="shared" ca="1" si="13"/>
        <v>7.8149748742505251E-7</v>
      </c>
      <c r="O39" s="29">
        <f t="shared" ca="1" si="14"/>
        <v>2717162.8360057459</v>
      </c>
      <c r="P39" s="7">
        <f t="shared" ca="1" si="15"/>
        <v>445029.62772850128</v>
      </c>
      <c r="Q39" s="7">
        <f t="shared" ca="1" si="16"/>
        <v>730898.20392843592</v>
      </c>
      <c r="R39" s="6">
        <f t="shared" ca="1" si="5"/>
        <v>2.7955276557835237E-3</v>
      </c>
      <c r="S39" s="6"/>
      <c r="T39" s="6">
        <v>0.2</v>
      </c>
      <c r="U39" s="6"/>
      <c r="V39" s="6"/>
    </row>
    <row r="40" spans="1:22" x14ac:dyDescent="0.2">
      <c r="A40" s="62">
        <v>-3571</v>
      </c>
      <c r="B40" s="73">
        <v>1.1979999995674007E-2</v>
      </c>
      <c r="C40" s="62">
        <v>0.1</v>
      </c>
      <c r="D40" s="64">
        <f t="shared" si="6"/>
        <v>-0.35709999999999997</v>
      </c>
      <c r="E40" s="64">
        <f t="shared" si="6"/>
        <v>1.1979999995674007E-2</v>
      </c>
      <c r="F40" s="7">
        <f t="shared" si="7"/>
        <v>-3.5709999999999999E-2</v>
      </c>
      <c r="G40" s="7">
        <f t="shared" si="7"/>
        <v>1.1979999995674008E-3</v>
      </c>
      <c r="H40" s="7">
        <f t="shared" si="8"/>
        <v>1.2752040999999999E-2</v>
      </c>
      <c r="I40" s="7">
        <f t="shared" si="9"/>
        <v>-4.5537538410999993E-3</v>
      </c>
      <c r="J40" s="7">
        <f t="shared" si="10"/>
        <v>1.6261454966568097E-3</v>
      </c>
      <c r="K40" s="7">
        <f t="shared" si="11"/>
        <v>-4.2780579984551877E-4</v>
      </c>
      <c r="L40" s="7">
        <f t="shared" si="12"/>
        <v>1.5276945112483475E-4</v>
      </c>
      <c r="M40" s="7">
        <f t="shared" ca="1" si="4"/>
        <v>9.1844723398904829E-3</v>
      </c>
      <c r="N40" s="7">
        <f t="shared" ca="1" si="13"/>
        <v>7.8149748742505251E-7</v>
      </c>
      <c r="O40" s="29">
        <f t="shared" ca="1" si="14"/>
        <v>2717162.8360057459</v>
      </c>
      <c r="P40" s="7">
        <f t="shared" ca="1" si="15"/>
        <v>445029.62772850128</v>
      </c>
      <c r="Q40" s="7">
        <f t="shared" ca="1" si="16"/>
        <v>730898.20392843592</v>
      </c>
      <c r="R40" s="6">
        <f t="shared" ca="1" si="5"/>
        <v>2.7955276557835237E-3</v>
      </c>
      <c r="S40" s="6"/>
      <c r="T40" s="6">
        <v>0.1</v>
      </c>
      <c r="U40" s="6"/>
      <c r="V40" s="6"/>
    </row>
    <row r="41" spans="1:22" x14ac:dyDescent="0.2">
      <c r="A41" s="62">
        <v>-3162</v>
      </c>
      <c r="B41" s="73">
        <v>8.259999995061662E-3</v>
      </c>
      <c r="C41" s="62">
        <v>0.1</v>
      </c>
      <c r="D41" s="64">
        <f t="shared" si="6"/>
        <v>-0.31619999999999998</v>
      </c>
      <c r="E41" s="64">
        <f t="shared" si="6"/>
        <v>8.259999995061662E-3</v>
      </c>
      <c r="F41" s="7">
        <f t="shared" si="7"/>
        <v>-3.1620000000000002E-2</v>
      </c>
      <c r="G41" s="7">
        <f t="shared" si="7"/>
        <v>8.259999995061662E-4</v>
      </c>
      <c r="H41" s="7">
        <f t="shared" si="8"/>
        <v>9.9982439999999999E-3</v>
      </c>
      <c r="I41" s="7">
        <f t="shared" si="9"/>
        <v>-3.1614447527999997E-3</v>
      </c>
      <c r="J41" s="7">
        <f t="shared" si="10"/>
        <v>9.9964883083535983E-4</v>
      </c>
      <c r="K41" s="7">
        <f t="shared" si="11"/>
        <v>-2.6118119984384973E-4</v>
      </c>
      <c r="L41" s="7">
        <f t="shared" si="12"/>
        <v>8.2585495390625273E-5</v>
      </c>
      <c r="M41" s="7">
        <f t="shared" ca="1" si="4"/>
        <v>8.6024363192219056E-3</v>
      </c>
      <c r="N41" s="7">
        <f t="shared" ca="1" si="13"/>
        <v>1.1726263610437942E-8</v>
      </c>
      <c r="O41" s="29">
        <f t="shared" ca="1" si="14"/>
        <v>2734196.6667542909</v>
      </c>
      <c r="P41" s="7">
        <f t="shared" ca="1" si="15"/>
        <v>417595.24853802018</v>
      </c>
      <c r="Q41" s="7">
        <f t="shared" ca="1" si="16"/>
        <v>750345.82469311683</v>
      </c>
      <c r="R41" s="6">
        <f t="shared" ca="1" si="5"/>
        <v>-3.4243632416024357E-4</v>
      </c>
      <c r="S41" s="6"/>
      <c r="T41" s="6">
        <v>0.2</v>
      </c>
      <c r="U41" s="6"/>
      <c r="V41" s="6"/>
    </row>
    <row r="42" spans="1:22" x14ac:dyDescent="0.2">
      <c r="A42" s="62">
        <v>-3162</v>
      </c>
      <c r="B42" s="73">
        <v>8.259999995061662E-3</v>
      </c>
      <c r="C42" s="62">
        <v>0.1</v>
      </c>
      <c r="D42" s="64">
        <f t="shared" si="6"/>
        <v>-0.31619999999999998</v>
      </c>
      <c r="E42" s="64">
        <f t="shared" si="6"/>
        <v>8.259999995061662E-3</v>
      </c>
      <c r="F42" s="7">
        <f t="shared" si="7"/>
        <v>-3.1620000000000002E-2</v>
      </c>
      <c r="G42" s="7">
        <f t="shared" si="7"/>
        <v>8.259999995061662E-4</v>
      </c>
      <c r="H42" s="7">
        <f t="shared" si="8"/>
        <v>9.9982439999999999E-3</v>
      </c>
      <c r="I42" s="7">
        <f t="shared" si="9"/>
        <v>-3.1614447527999997E-3</v>
      </c>
      <c r="J42" s="7">
        <f t="shared" si="10"/>
        <v>9.9964883083535983E-4</v>
      </c>
      <c r="K42" s="7">
        <f t="shared" si="11"/>
        <v>-2.6118119984384973E-4</v>
      </c>
      <c r="L42" s="7">
        <f t="shared" si="12"/>
        <v>8.2585495390625273E-5</v>
      </c>
      <c r="M42" s="7">
        <f t="shared" ca="1" si="4"/>
        <v>8.6024363192219056E-3</v>
      </c>
      <c r="N42" s="7">
        <f t="shared" ca="1" si="13"/>
        <v>1.1726263610437942E-8</v>
      </c>
      <c r="O42" s="29">
        <f t="shared" ca="1" si="14"/>
        <v>2734196.6667542909</v>
      </c>
      <c r="P42" s="7">
        <f t="shared" ca="1" si="15"/>
        <v>417595.24853802018</v>
      </c>
      <c r="Q42" s="7">
        <f t="shared" ca="1" si="16"/>
        <v>750345.82469311683</v>
      </c>
      <c r="R42" s="6">
        <f t="shared" ca="1" si="5"/>
        <v>-3.4243632416024357E-4</v>
      </c>
      <c r="S42" s="6"/>
      <c r="T42" s="6">
        <v>0.2</v>
      </c>
      <c r="U42" s="6"/>
      <c r="V42" s="6"/>
    </row>
    <row r="43" spans="1:22" x14ac:dyDescent="0.2">
      <c r="A43" s="62">
        <v>-3127</v>
      </c>
      <c r="B43" s="73">
        <v>2.7459999990242068E-2</v>
      </c>
      <c r="C43" s="62">
        <v>0.1</v>
      </c>
      <c r="D43" s="64">
        <f t="shared" si="6"/>
        <v>-0.31269999999999998</v>
      </c>
      <c r="E43" s="64">
        <f t="shared" si="6"/>
        <v>2.7459999990242068E-2</v>
      </c>
      <c r="F43" s="7">
        <f t="shared" si="7"/>
        <v>-3.1269999999999999E-2</v>
      </c>
      <c r="G43" s="7">
        <f t="shared" si="7"/>
        <v>2.7459999990242069E-3</v>
      </c>
      <c r="H43" s="7">
        <f t="shared" si="8"/>
        <v>9.7781289999999983E-3</v>
      </c>
      <c r="I43" s="7">
        <f t="shared" si="9"/>
        <v>-3.0576209382999994E-3</v>
      </c>
      <c r="J43" s="7">
        <f t="shared" si="10"/>
        <v>9.5611806740640971E-4</v>
      </c>
      <c r="K43" s="7">
        <f t="shared" si="11"/>
        <v>-8.586741996948695E-4</v>
      </c>
      <c r="L43" s="7">
        <f t="shared" si="12"/>
        <v>2.6850742224458567E-4</v>
      </c>
      <c r="M43" s="7">
        <f t="shared" ca="1" si="4"/>
        <v>8.5519703945421723E-3</v>
      </c>
      <c r="N43" s="7">
        <f t="shared" ca="1" si="13"/>
        <v>3.5751358319186317E-5</v>
      </c>
      <c r="O43" s="29">
        <f t="shared" ca="1" si="14"/>
        <v>2735211.176927858</v>
      </c>
      <c r="P43" s="7">
        <f t="shared" ca="1" si="15"/>
        <v>415239.92783058807</v>
      </c>
      <c r="Q43" s="7">
        <f t="shared" ca="1" si="16"/>
        <v>751815.05041295651</v>
      </c>
      <c r="R43" s="6">
        <f t="shared" ca="1" si="5"/>
        <v>1.8908029595699895E-2</v>
      </c>
      <c r="S43" s="6"/>
      <c r="T43" s="6">
        <v>0.2</v>
      </c>
      <c r="U43" s="6"/>
      <c r="V43" s="6"/>
    </row>
    <row r="44" spans="1:22" x14ac:dyDescent="0.2">
      <c r="A44" s="62">
        <v>-3127</v>
      </c>
      <c r="B44" s="73">
        <v>2.7459999990242068E-2</v>
      </c>
      <c r="C44" s="62">
        <v>0.1</v>
      </c>
      <c r="D44" s="64">
        <f t="shared" si="6"/>
        <v>-0.31269999999999998</v>
      </c>
      <c r="E44" s="64">
        <f t="shared" si="6"/>
        <v>2.7459999990242068E-2</v>
      </c>
      <c r="F44" s="7">
        <f t="shared" si="7"/>
        <v>-3.1269999999999999E-2</v>
      </c>
      <c r="G44" s="7">
        <f t="shared" si="7"/>
        <v>2.7459999990242069E-3</v>
      </c>
      <c r="H44" s="7">
        <f t="shared" si="8"/>
        <v>9.7781289999999983E-3</v>
      </c>
      <c r="I44" s="7">
        <f t="shared" si="9"/>
        <v>-3.0576209382999994E-3</v>
      </c>
      <c r="J44" s="7">
        <f t="shared" si="10"/>
        <v>9.5611806740640971E-4</v>
      </c>
      <c r="K44" s="7">
        <f t="shared" si="11"/>
        <v>-8.586741996948695E-4</v>
      </c>
      <c r="L44" s="7">
        <f t="shared" si="12"/>
        <v>2.6850742224458567E-4</v>
      </c>
      <c r="M44" s="7">
        <f t="shared" ca="1" si="4"/>
        <v>8.5519703945421723E-3</v>
      </c>
      <c r="N44" s="7">
        <f t="shared" ca="1" si="13"/>
        <v>3.5751358319186317E-5</v>
      </c>
      <c r="O44" s="29">
        <f t="shared" ca="1" si="14"/>
        <v>2735211.176927858</v>
      </c>
      <c r="P44" s="7">
        <f t="shared" ca="1" si="15"/>
        <v>415239.92783058807</v>
      </c>
      <c r="Q44" s="7">
        <f t="shared" ca="1" si="16"/>
        <v>751815.05041295651</v>
      </c>
      <c r="R44" s="6">
        <f t="shared" ca="1" si="5"/>
        <v>1.8908029595699895E-2</v>
      </c>
      <c r="S44" s="6"/>
      <c r="T44" s="6">
        <v>0.2</v>
      </c>
      <c r="U44" s="6"/>
      <c r="V44" s="6"/>
    </row>
    <row r="45" spans="1:22" x14ac:dyDescent="0.2">
      <c r="A45" s="62">
        <v>-2798</v>
      </c>
      <c r="B45" s="73">
        <v>-5.0860000003012829E-2</v>
      </c>
      <c r="C45" s="62">
        <v>0.1</v>
      </c>
      <c r="D45" s="64">
        <f t="shared" si="6"/>
        <v>-0.27979999999999999</v>
      </c>
      <c r="E45" s="64">
        <f t="shared" si="6"/>
        <v>-5.0860000003012829E-2</v>
      </c>
      <c r="F45" s="7">
        <f t="shared" si="7"/>
        <v>-2.7980000000000001E-2</v>
      </c>
      <c r="G45" s="7">
        <f t="shared" si="7"/>
        <v>-5.0860000003012835E-3</v>
      </c>
      <c r="H45" s="7">
        <f t="shared" si="8"/>
        <v>7.828804E-3</v>
      </c>
      <c r="I45" s="7">
        <f t="shared" si="9"/>
        <v>-2.1904993591999999E-3</v>
      </c>
      <c r="J45" s="7">
        <f t="shared" si="10"/>
        <v>6.1290172070415999E-4</v>
      </c>
      <c r="K45" s="7">
        <f t="shared" si="11"/>
        <v>1.4230628000842991E-3</v>
      </c>
      <c r="L45" s="7">
        <f t="shared" si="12"/>
        <v>-3.9817297146358684E-4</v>
      </c>
      <c r="M45" s="7">
        <f t="shared" ca="1" si="4"/>
        <v>8.0725165526075171E-3</v>
      </c>
      <c r="N45" s="7">
        <f t="shared" ca="1" si="13"/>
        <v>3.4730415075784663E-4</v>
      </c>
      <c r="O45" s="29">
        <f t="shared" ca="1" si="14"/>
        <v>2741317.8798075155</v>
      </c>
      <c r="P45" s="7">
        <f t="shared" ca="1" si="15"/>
        <v>393064.24864923209</v>
      </c>
      <c r="Q45" s="7">
        <f t="shared" ca="1" si="16"/>
        <v>764088.22044913808</v>
      </c>
      <c r="R45" s="6">
        <f t="shared" ca="1" si="5"/>
        <v>-5.8932516555620346E-2</v>
      </c>
      <c r="S45" s="6"/>
      <c r="T45" s="6">
        <v>0.2</v>
      </c>
      <c r="U45" s="6"/>
      <c r="V45" s="6"/>
    </row>
    <row r="46" spans="1:22" x14ac:dyDescent="0.2">
      <c r="A46" s="62">
        <v>-2775</v>
      </c>
      <c r="B46" s="73">
        <v>4.2999999932362698E-3</v>
      </c>
      <c r="C46" s="62">
        <v>0.1</v>
      </c>
      <c r="D46" s="64">
        <f t="shared" si="6"/>
        <v>-0.27750000000000002</v>
      </c>
      <c r="E46" s="64">
        <f t="shared" si="6"/>
        <v>4.2999999932362698E-3</v>
      </c>
      <c r="F46" s="7">
        <f t="shared" si="7"/>
        <v>-2.7750000000000004E-2</v>
      </c>
      <c r="G46" s="7">
        <f t="shared" si="7"/>
        <v>4.2999999932362702E-4</v>
      </c>
      <c r="H46" s="7">
        <f t="shared" si="8"/>
        <v>7.7006250000000017E-3</v>
      </c>
      <c r="I46" s="7">
        <f t="shared" si="9"/>
        <v>-2.1369234375000008E-3</v>
      </c>
      <c r="J46" s="7">
        <f t="shared" si="10"/>
        <v>5.9299625390625034E-4</v>
      </c>
      <c r="K46" s="7">
        <f t="shared" si="11"/>
        <v>-1.1932499981230651E-4</v>
      </c>
      <c r="L46" s="7">
        <f t="shared" si="12"/>
        <v>3.3112687447915058E-5</v>
      </c>
      <c r="M46" s="7">
        <f t="shared" ca="1" si="4"/>
        <v>8.0386554693830208E-3</v>
      </c>
      <c r="N46" s="7">
        <f t="shared" ca="1" si="13"/>
        <v>1.3977544769322089E-6</v>
      </c>
      <c r="O46" s="29">
        <f t="shared" ca="1" si="14"/>
        <v>2741512.6232818877</v>
      </c>
      <c r="P46" s="7">
        <f t="shared" ca="1" si="15"/>
        <v>391512.36099242384</v>
      </c>
      <c r="Q46" s="7">
        <f t="shared" ca="1" si="16"/>
        <v>764841.24570566858</v>
      </c>
      <c r="R46" s="6">
        <f t="shared" ca="1" si="5"/>
        <v>-3.738655476146751E-3</v>
      </c>
      <c r="S46" s="6"/>
      <c r="T46" s="6">
        <v>0.1</v>
      </c>
      <c r="U46" s="6"/>
      <c r="V46" s="6"/>
    </row>
    <row r="47" spans="1:22" x14ac:dyDescent="0.2">
      <c r="A47" s="62">
        <v>-2752</v>
      </c>
      <c r="B47" s="73">
        <v>3.4599999926285818E-3</v>
      </c>
      <c r="C47" s="62">
        <v>0.1</v>
      </c>
      <c r="D47" s="64">
        <f t="shared" si="6"/>
        <v>-0.2752</v>
      </c>
      <c r="E47" s="64">
        <f t="shared" si="6"/>
        <v>3.4599999926285818E-3</v>
      </c>
      <c r="F47" s="7">
        <f t="shared" si="7"/>
        <v>-2.7520000000000003E-2</v>
      </c>
      <c r="G47" s="7">
        <f t="shared" si="7"/>
        <v>3.4599999926285821E-4</v>
      </c>
      <c r="H47" s="7">
        <f t="shared" si="8"/>
        <v>7.5735040000000009E-3</v>
      </c>
      <c r="I47" s="7">
        <f t="shared" si="9"/>
        <v>-2.0842283008000004E-3</v>
      </c>
      <c r="J47" s="7">
        <f t="shared" si="10"/>
        <v>5.7357962838016014E-4</v>
      </c>
      <c r="K47" s="7">
        <f t="shared" si="11"/>
        <v>-9.5219199797138575E-5</v>
      </c>
      <c r="L47" s="7">
        <f t="shared" si="12"/>
        <v>2.6204323784172537E-5</v>
      </c>
      <c r="M47" s="7">
        <f t="shared" ca="1" si="4"/>
        <v>8.0047495579190862E-3</v>
      </c>
      <c r="N47" s="7">
        <f t="shared" ca="1" si="13"/>
        <v>2.065474861120823E-6</v>
      </c>
      <c r="O47" s="29">
        <f t="shared" ca="1" si="14"/>
        <v>2741676.999791218</v>
      </c>
      <c r="P47" s="7">
        <f t="shared" ca="1" si="15"/>
        <v>389960.36474880698</v>
      </c>
      <c r="Q47" s="7">
        <f t="shared" ca="1" si="16"/>
        <v>765580.43112685042</v>
      </c>
      <c r="R47" s="6">
        <f t="shared" ca="1" si="5"/>
        <v>-4.5447495652905043E-3</v>
      </c>
      <c r="S47" s="6"/>
      <c r="T47" s="6">
        <v>0.2</v>
      </c>
      <c r="U47" s="6"/>
      <c r="V47" s="6"/>
    </row>
    <row r="48" spans="1:22" x14ac:dyDescent="0.2">
      <c r="A48" s="62">
        <v>-2729</v>
      </c>
      <c r="B48" s="73">
        <v>-1.238000000739703E-2</v>
      </c>
      <c r="C48" s="62">
        <v>0.1</v>
      </c>
      <c r="D48" s="64">
        <f t="shared" si="6"/>
        <v>-0.27289999999999998</v>
      </c>
      <c r="E48" s="64">
        <f t="shared" si="6"/>
        <v>-1.238000000739703E-2</v>
      </c>
      <c r="F48" s="7">
        <f t="shared" si="7"/>
        <v>-2.7289999999999998E-2</v>
      </c>
      <c r="G48" s="7">
        <f t="shared" si="7"/>
        <v>-1.238000000739703E-3</v>
      </c>
      <c r="H48" s="7">
        <f t="shared" si="8"/>
        <v>7.4474409999999991E-3</v>
      </c>
      <c r="I48" s="7">
        <f t="shared" si="9"/>
        <v>-2.0324066488999998E-3</v>
      </c>
      <c r="J48" s="7">
        <f t="shared" si="10"/>
        <v>5.546437744848099E-4</v>
      </c>
      <c r="K48" s="7">
        <f t="shared" si="11"/>
        <v>3.3785020020186491E-4</v>
      </c>
      <c r="L48" s="7">
        <f t="shared" si="12"/>
        <v>-9.2199319635088921E-5</v>
      </c>
      <c r="M48" s="7">
        <f t="shared" ca="1" si="4"/>
        <v>7.9707988182157134E-3</v>
      </c>
      <c r="N48" s="7">
        <f t="shared" ca="1" si="13"/>
        <v>4.1415501284056097E-5</v>
      </c>
      <c r="O48" s="29">
        <f t="shared" ca="1" si="14"/>
        <v>2741811.0066038854</v>
      </c>
      <c r="P48" s="7">
        <f t="shared" ca="1" si="15"/>
        <v>388408.27887287759</v>
      </c>
      <c r="Q48" s="7">
        <f t="shared" ca="1" si="16"/>
        <v>766305.75612665422</v>
      </c>
      <c r="R48" s="6">
        <f t="shared" ca="1" si="5"/>
        <v>-2.0350798825612741E-2</v>
      </c>
      <c r="S48" s="6"/>
      <c r="T48" s="6">
        <v>0.2</v>
      </c>
      <c r="U48" s="6"/>
      <c r="V48" s="6"/>
    </row>
    <row r="49" spans="1:22" x14ac:dyDescent="0.2">
      <c r="A49" s="62">
        <v>-2729</v>
      </c>
      <c r="B49" s="73">
        <v>-3.3800000019255094E-3</v>
      </c>
      <c r="C49" s="62">
        <v>0.1</v>
      </c>
      <c r="D49" s="64">
        <f t="shared" si="6"/>
        <v>-0.27289999999999998</v>
      </c>
      <c r="E49" s="64">
        <f t="shared" si="6"/>
        <v>-3.3800000019255094E-3</v>
      </c>
      <c r="F49" s="7">
        <f t="shared" si="7"/>
        <v>-2.7289999999999998E-2</v>
      </c>
      <c r="G49" s="7">
        <f t="shared" si="7"/>
        <v>-3.3800000019255097E-4</v>
      </c>
      <c r="H49" s="7">
        <f t="shared" si="8"/>
        <v>7.4474409999999991E-3</v>
      </c>
      <c r="I49" s="7">
        <f t="shared" si="9"/>
        <v>-2.0324066488999998E-3</v>
      </c>
      <c r="J49" s="7">
        <f t="shared" si="10"/>
        <v>5.546437744848099E-4</v>
      </c>
      <c r="K49" s="7">
        <f t="shared" si="11"/>
        <v>9.2240200052547158E-5</v>
      </c>
      <c r="L49" s="7">
        <f t="shared" si="12"/>
        <v>-2.5172350594340118E-5</v>
      </c>
      <c r="M49" s="7">
        <f t="shared" ca="1" si="4"/>
        <v>7.9707988182157134E-3</v>
      </c>
      <c r="N49" s="7">
        <f t="shared" ca="1" si="13"/>
        <v>1.2884063385531938E-5</v>
      </c>
      <c r="O49" s="29">
        <f t="shared" ca="1" si="14"/>
        <v>2741811.0066038854</v>
      </c>
      <c r="P49" s="7">
        <f t="shared" ca="1" si="15"/>
        <v>388408.27887287759</v>
      </c>
      <c r="Q49" s="7">
        <f t="shared" ca="1" si="16"/>
        <v>766305.75612665422</v>
      </c>
      <c r="R49" s="6">
        <f t="shared" ca="1" si="5"/>
        <v>-1.1350798820141223E-2</v>
      </c>
      <c r="S49" s="6"/>
      <c r="T49" s="6">
        <v>0.2</v>
      </c>
      <c r="U49" s="6"/>
      <c r="V49" s="6"/>
    </row>
    <row r="50" spans="1:22" x14ac:dyDescent="0.2">
      <c r="A50" s="62">
        <v>-1956</v>
      </c>
      <c r="B50" s="73">
        <v>9.780000000318978E-3</v>
      </c>
      <c r="C50" s="62">
        <v>0.1</v>
      </c>
      <c r="D50" s="64">
        <f t="shared" si="6"/>
        <v>-0.1956</v>
      </c>
      <c r="E50" s="64">
        <f t="shared" si="6"/>
        <v>9.780000000318978E-3</v>
      </c>
      <c r="F50" s="7">
        <f t="shared" si="7"/>
        <v>-1.9560000000000001E-2</v>
      </c>
      <c r="G50" s="7">
        <f t="shared" si="7"/>
        <v>9.780000000318978E-4</v>
      </c>
      <c r="H50" s="7">
        <f t="shared" si="8"/>
        <v>3.8259360000000003E-3</v>
      </c>
      <c r="I50" s="7">
        <f t="shared" si="9"/>
        <v>-7.4835308160000008E-4</v>
      </c>
      <c r="J50" s="7">
        <f t="shared" si="10"/>
        <v>1.4637786276096E-4</v>
      </c>
      <c r="K50" s="7">
        <f t="shared" si="11"/>
        <v>-1.9129680000623921E-4</v>
      </c>
      <c r="L50" s="7">
        <f t="shared" si="12"/>
        <v>3.741765408122039E-5</v>
      </c>
      <c r="M50" s="7">
        <f t="shared" ca="1" si="4"/>
        <v>6.8036876870968266E-3</v>
      </c>
      <c r="N50" s="7">
        <f t="shared" ca="1" si="13"/>
        <v>8.8584349858377943E-7</v>
      </c>
      <c r="O50" s="29">
        <f t="shared" ca="1" si="14"/>
        <v>2728665.5294156922</v>
      </c>
      <c r="P50" s="7">
        <f t="shared" ca="1" si="15"/>
        <v>336325.86774510617</v>
      </c>
      <c r="Q50" s="7">
        <f t="shared" ca="1" si="16"/>
        <v>782504.97786596767</v>
      </c>
      <c r="R50" s="6">
        <f t="shared" ca="1" si="5"/>
        <v>2.9763123132221514E-3</v>
      </c>
      <c r="S50" s="6"/>
      <c r="T50" s="6">
        <v>0.2</v>
      </c>
      <c r="U50" s="6"/>
      <c r="V50" s="6"/>
    </row>
    <row r="51" spans="1:22" x14ac:dyDescent="0.2">
      <c r="A51" s="62">
        <v>-1921</v>
      </c>
      <c r="B51" s="73">
        <v>9.799999970709905E-4</v>
      </c>
      <c r="C51" s="62">
        <v>0.1</v>
      </c>
      <c r="D51" s="64">
        <f t="shared" si="6"/>
        <v>-0.19209999999999999</v>
      </c>
      <c r="E51" s="64">
        <f t="shared" si="6"/>
        <v>9.799999970709905E-4</v>
      </c>
      <c r="F51" s="7">
        <f t="shared" si="7"/>
        <v>-1.9210000000000001E-2</v>
      </c>
      <c r="G51" s="7">
        <f t="shared" si="7"/>
        <v>9.7999999707099053E-5</v>
      </c>
      <c r="H51" s="7">
        <f t="shared" si="8"/>
        <v>3.6902409999999999E-3</v>
      </c>
      <c r="I51" s="7">
        <f t="shared" si="9"/>
        <v>-7.0889529609999996E-4</v>
      </c>
      <c r="J51" s="7">
        <f t="shared" si="10"/>
        <v>1.3617878638080998E-4</v>
      </c>
      <c r="K51" s="7">
        <f t="shared" si="11"/>
        <v>-1.8825799943733728E-5</v>
      </c>
      <c r="L51" s="7">
        <f t="shared" si="12"/>
        <v>3.6164361691912491E-6</v>
      </c>
      <c r="M51" s="7">
        <f t="shared" ca="1" si="4"/>
        <v>6.749644824824234E-3</v>
      </c>
      <c r="N51" s="7">
        <f t="shared" ca="1" si="13"/>
        <v>3.3288801438419758E-6</v>
      </c>
      <c r="O51" s="29">
        <f t="shared" ca="1" si="14"/>
        <v>2727261.2694955165</v>
      </c>
      <c r="P51" s="7">
        <f t="shared" ca="1" si="15"/>
        <v>333977.73623389291</v>
      </c>
      <c r="Q51" s="7">
        <f t="shared" ca="1" si="16"/>
        <v>782858.30246946588</v>
      </c>
      <c r="R51" s="6">
        <f t="shared" ca="1" si="5"/>
        <v>-5.7696448277532435E-3</v>
      </c>
      <c r="S51" s="6"/>
      <c r="T51" s="6">
        <v>0.1</v>
      </c>
      <c r="U51" s="6"/>
      <c r="V51" s="6"/>
    </row>
    <row r="52" spans="1:22" x14ac:dyDescent="0.2">
      <c r="A52" s="62">
        <v>-1638</v>
      </c>
      <c r="B52" s="73">
        <v>-9.660000003350433E-3</v>
      </c>
      <c r="C52" s="62">
        <v>0.1</v>
      </c>
      <c r="D52" s="64">
        <f t="shared" si="6"/>
        <v>-0.1638</v>
      </c>
      <c r="E52" s="64">
        <f t="shared" si="6"/>
        <v>-9.660000003350433E-3</v>
      </c>
      <c r="F52" s="7">
        <f t="shared" si="7"/>
        <v>-1.6380000000000002E-2</v>
      </c>
      <c r="G52" s="7">
        <f t="shared" si="7"/>
        <v>-9.6600000033504336E-4</v>
      </c>
      <c r="H52" s="7">
        <f t="shared" si="8"/>
        <v>2.6830440000000003E-3</v>
      </c>
      <c r="I52" s="7">
        <f t="shared" si="9"/>
        <v>-4.3948260720000007E-4</v>
      </c>
      <c r="J52" s="7">
        <f t="shared" si="10"/>
        <v>7.1987251059360015E-5</v>
      </c>
      <c r="K52" s="7">
        <f t="shared" si="11"/>
        <v>1.582308000548801E-4</v>
      </c>
      <c r="L52" s="7">
        <f t="shared" si="12"/>
        <v>-2.5918205048989362E-5</v>
      </c>
      <c r="M52" s="7">
        <f t="shared" ca="1" si="4"/>
        <v>6.3088565692265694E-3</v>
      </c>
      <c r="N52" s="7">
        <f t="shared" ca="1" si="13"/>
        <v>2.5500438023553575E-5</v>
      </c>
      <c r="O52" s="29">
        <f t="shared" ca="1" si="14"/>
        <v>2713349.2642847355</v>
      </c>
      <c r="P52" s="7">
        <f t="shared" ca="1" si="15"/>
        <v>315050.52761969797</v>
      </c>
      <c r="Q52" s="7">
        <f t="shared" ca="1" si="16"/>
        <v>784494.03173332824</v>
      </c>
      <c r="R52" s="6">
        <f t="shared" ca="1" si="5"/>
        <v>-1.5968856572577003E-2</v>
      </c>
      <c r="S52" s="6"/>
      <c r="T52" s="6">
        <v>0.2</v>
      </c>
      <c r="U52" s="6"/>
      <c r="V52" s="6"/>
    </row>
    <row r="53" spans="1:22" x14ac:dyDescent="0.2">
      <c r="A53" s="62">
        <v>-1466</v>
      </c>
      <c r="B53" s="73">
        <v>-9.4200000094133429E-3</v>
      </c>
      <c r="C53" s="62">
        <v>0.1</v>
      </c>
      <c r="D53" s="64">
        <f t="shared" si="6"/>
        <v>-0.14660000000000001</v>
      </c>
      <c r="E53" s="64">
        <f t="shared" si="6"/>
        <v>-9.4200000094133429E-3</v>
      </c>
      <c r="F53" s="7">
        <f t="shared" si="7"/>
        <v>-1.4660000000000001E-2</v>
      </c>
      <c r="G53" s="7">
        <f t="shared" si="7"/>
        <v>-9.4200000094133438E-4</v>
      </c>
      <c r="H53" s="7">
        <f t="shared" si="8"/>
        <v>2.1491560000000002E-3</v>
      </c>
      <c r="I53" s="7">
        <f t="shared" si="9"/>
        <v>-3.1506626960000006E-4</v>
      </c>
      <c r="J53" s="7">
        <f t="shared" si="10"/>
        <v>4.618871512336001E-5</v>
      </c>
      <c r="K53" s="7">
        <f t="shared" si="11"/>
        <v>1.3809720013799963E-4</v>
      </c>
      <c r="L53" s="7">
        <f t="shared" si="12"/>
        <v>-2.0245049540230747E-5</v>
      </c>
      <c r="M53" s="7">
        <f t="shared" ca="1" si="4"/>
        <v>6.0376410595315531E-3</v>
      </c>
      <c r="N53" s="7">
        <f t="shared" ca="1" si="13"/>
        <v>2.3893866741633191E-5</v>
      </c>
      <c r="O53" s="29">
        <f t="shared" ca="1" si="14"/>
        <v>2702680.1251794286</v>
      </c>
      <c r="P53" s="7">
        <f t="shared" ca="1" si="15"/>
        <v>303609.32986656658</v>
      </c>
      <c r="Q53" s="7">
        <f t="shared" ca="1" si="16"/>
        <v>784424.64220341668</v>
      </c>
      <c r="R53" s="6">
        <f t="shared" ca="1" si="5"/>
        <v>-1.5457641068944896E-2</v>
      </c>
      <c r="S53" s="6"/>
      <c r="T53" s="6">
        <v>0.2</v>
      </c>
      <c r="U53" s="6"/>
      <c r="V53" s="6"/>
    </row>
    <row r="54" spans="1:22" x14ac:dyDescent="0.2">
      <c r="A54" s="62">
        <v>-1195</v>
      </c>
      <c r="B54" s="73">
        <v>-1.1000000085914508E-3</v>
      </c>
      <c r="C54" s="62">
        <v>0.1</v>
      </c>
      <c r="D54" s="64">
        <f t="shared" si="6"/>
        <v>-0.1195</v>
      </c>
      <c r="E54" s="64">
        <f t="shared" si="6"/>
        <v>-1.1000000085914508E-3</v>
      </c>
      <c r="F54" s="7">
        <f t="shared" si="7"/>
        <v>-1.1950000000000001E-2</v>
      </c>
      <c r="G54" s="7">
        <f t="shared" si="7"/>
        <v>-1.1000000085914508E-4</v>
      </c>
      <c r="H54" s="7">
        <f t="shared" si="8"/>
        <v>1.4280250000000001E-3</v>
      </c>
      <c r="I54" s="7">
        <f t="shared" si="9"/>
        <v>-1.7064898750000001E-4</v>
      </c>
      <c r="J54" s="7">
        <f t="shared" si="10"/>
        <v>2.0392554006250001E-5</v>
      </c>
      <c r="K54" s="7">
        <f t="shared" si="11"/>
        <v>1.3145000102667836E-5</v>
      </c>
      <c r="L54" s="7">
        <f t="shared" si="12"/>
        <v>-1.5708275122688062E-6</v>
      </c>
      <c r="M54" s="7">
        <f t="shared" ca="1" si="4"/>
        <v>5.6052322142720679E-3</v>
      </c>
      <c r="N54" s="7">
        <f t="shared" ca="1" si="13"/>
        <v>4.496013916252724E-6</v>
      </c>
      <c r="O54" s="29">
        <f t="shared" ca="1" si="14"/>
        <v>2682502.4218451846</v>
      </c>
      <c r="P54" s="7">
        <f t="shared" ca="1" si="15"/>
        <v>285703.37490028219</v>
      </c>
      <c r="Q54" s="7">
        <f t="shared" ca="1" si="16"/>
        <v>782684.05212542543</v>
      </c>
      <c r="R54" s="6">
        <f t="shared" ca="1" si="5"/>
        <v>-6.7052322228635186E-3</v>
      </c>
      <c r="S54" s="6"/>
      <c r="T54" s="6">
        <v>0.1</v>
      </c>
      <c r="U54" s="6"/>
      <c r="V54" s="6"/>
    </row>
    <row r="55" spans="1:22" x14ac:dyDescent="0.2">
      <c r="A55" s="62">
        <v>-1171</v>
      </c>
      <c r="B55" s="73">
        <v>-2.0199999999022111E-3</v>
      </c>
      <c r="C55" s="62">
        <v>0.1</v>
      </c>
      <c r="D55" s="64">
        <f t="shared" si="6"/>
        <v>-0.1171</v>
      </c>
      <c r="E55" s="64">
        <f t="shared" si="6"/>
        <v>-2.0199999999022111E-3</v>
      </c>
      <c r="F55" s="7">
        <f t="shared" si="7"/>
        <v>-1.171E-2</v>
      </c>
      <c r="G55" s="7">
        <f t="shared" si="7"/>
        <v>-2.0199999999022112E-4</v>
      </c>
      <c r="H55" s="7">
        <f t="shared" si="8"/>
        <v>1.371241E-3</v>
      </c>
      <c r="I55" s="7">
        <f t="shared" si="9"/>
        <v>-1.6057232109999999E-4</v>
      </c>
      <c r="J55" s="7">
        <f t="shared" si="10"/>
        <v>1.8803018800809999E-5</v>
      </c>
      <c r="K55" s="7">
        <f t="shared" si="11"/>
        <v>2.3654199998854894E-5</v>
      </c>
      <c r="L55" s="7">
        <f t="shared" si="12"/>
        <v>-2.769906819865908E-6</v>
      </c>
      <c r="M55" s="7">
        <f t="shared" ca="1" si="4"/>
        <v>5.566637719174896E-3</v>
      </c>
      <c r="N55" s="7">
        <f t="shared" ca="1" si="13"/>
        <v>5.7557071880523492E-6</v>
      </c>
      <c r="O55" s="29">
        <f t="shared" ca="1" si="14"/>
        <v>2680518.129337918</v>
      </c>
      <c r="P55" s="7">
        <f t="shared" ca="1" si="15"/>
        <v>284125.68423189287</v>
      </c>
      <c r="Q55" s="7">
        <f t="shared" ca="1" si="16"/>
        <v>782433.85731425998</v>
      </c>
      <c r="R55" s="6">
        <f t="shared" ca="1" si="5"/>
        <v>-7.5866377190771071E-3</v>
      </c>
      <c r="S55" s="6"/>
      <c r="T55" s="6">
        <v>0.2</v>
      </c>
      <c r="U55" s="6"/>
      <c r="V55" s="6"/>
    </row>
    <row r="56" spans="1:22" x14ac:dyDescent="0.2">
      <c r="A56" s="62">
        <v>-822</v>
      </c>
      <c r="B56" s="73">
        <v>5.0599999958649278E-3</v>
      </c>
      <c r="C56" s="62">
        <v>0.1</v>
      </c>
      <c r="D56" s="64">
        <f t="shared" si="6"/>
        <v>-8.2199999999999995E-2</v>
      </c>
      <c r="E56" s="64">
        <f t="shared" si="6"/>
        <v>5.0599999958649278E-3</v>
      </c>
      <c r="F56" s="7">
        <f t="shared" si="7"/>
        <v>-8.2199999999999999E-3</v>
      </c>
      <c r="G56" s="7">
        <f t="shared" si="7"/>
        <v>5.0599999958649282E-4</v>
      </c>
      <c r="H56" s="7">
        <f t="shared" si="8"/>
        <v>6.7568399999999996E-4</v>
      </c>
      <c r="I56" s="7">
        <f t="shared" si="9"/>
        <v>-5.5541224799999995E-5</v>
      </c>
      <c r="J56" s="7">
        <f t="shared" si="10"/>
        <v>4.5654886785599993E-6</v>
      </c>
      <c r="K56" s="7">
        <f t="shared" si="11"/>
        <v>-4.1593199966009706E-5</v>
      </c>
      <c r="L56" s="7">
        <f t="shared" si="12"/>
        <v>3.4189610372059978E-6</v>
      </c>
      <c r="M56" s="7">
        <f t="shared" ca="1" si="4"/>
        <v>4.9998937409111146E-3</v>
      </c>
      <c r="N56" s="7">
        <f t="shared" ca="1" si="13"/>
        <v>3.6127618845727874E-10</v>
      </c>
      <c r="O56" s="29">
        <f t="shared" ca="1" si="14"/>
        <v>2648072.0378386341</v>
      </c>
      <c r="P56" s="7">
        <f t="shared" ca="1" si="15"/>
        <v>261356.8036687196</v>
      </c>
      <c r="Q56" s="7">
        <f t="shared" ca="1" si="16"/>
        <v>777037.60692446283</v>
      </c>
      <c r="R56" s="6">
        <f t="shared" ca="1" si="5"/>
        <v>6.0106254953813144E-5</v>
      </c>
      <c r="S56" s="6"/>
      <c r="T56" s="6">
        <v>0.2</v>
      </c>
      <c r="U56" s="6"/>
      <c r="V56" s="6"/>
    </row>
    <row r="57" spans="1:22" x14ac:dyDescent="0.2">
      <c r="A57" s="62">
        <v>-398</v>
      </c>
      <c r="B57" s="73">
        <v>-2.1860000008018687E-2</v>
      </c>
      <c r="C57" s="62">
        <v>0.1</v>
      </c>
      <c r="D57" s="64">
        <f t="shared" si="6"/>
        <v>-3.9800000000000002E-2</v>
      </c>
      <c r="E57" s="64">
        <f t="shared" si="6"/>
        <v>-2.1860000008018687E-2</v>
      </c>
      <c r="F57" s="7">
        <f t="shared" si="7"/>
        <v>-3.98E-3</v>
      </c>
      <c r="G57" s="7">
        <f t="shared" si="7"/>
        <v>-2.186000000801869E-3</v>
      </c>
      <c r="H57" s="7">
        <f t="shared" si="8"/>
        <v>1.5840400000000001E-4</v>
      </c>
      <c r="I57" s="7">
        <f t="shared" si="9"/>
        <v>-6.3044792000000003E-6</v>
      </c>
      <c r="J57" s="7">
        <f t="shared" si="10"/>
        <v>2.5091827216000003E-7</v>
      </c>
      <c r="K57" s="7">
        <f t="shared" si="11"/>
        <v>8.7002800031914392E-5</v>
      </c>
      <c r="L57" s="7">
        <f t="shared" si="12"/>
        <v>-3.4627114412701931E-6</v>
      </c>
      <c r="M57" s="7">
        <f t="shared" ca="1" si="4"/>
        <v>4.2974695504118671E-3</v>
      </c>
      <c r="N57" s="7">
        <f t="shared" ca="1" si="13"/>
        <v>6.842132137002212E-5</v>
      </c>
      <c r="O57" s="29">
        <f t="shared" ca="1" si="14"/>
        <v>2599748.4844782469</v>
      </c>
      <c r="P57" s="7">
        <f t="shared" ca="1" si="15"/>
        <v>234210.51025969148</v>
      </c>
      <c r="Q57" s="7">
        <f t="shared" ca="1" si="16"/>
        <v>766096.77576363995</v>
      </c>
      <c r="R57" s="6">
        <f t="shared" ca="1" si="5"/>
        <v>-2.6157469558430554E-2</v>
      </c>
      <c r="S57" s="6"/>
      <c r="T57" s="6">
        <v>0.1</v>
      </c>
      <c r="U57" s="6"/>
      <c r="V57" s="6"/>
    </row>
    <row r="58" spans="1:22" x14ac:dyDescent="0.2">
      <c r="A58" s="62">
        <v>-355</v>
      </c>
      <c r="B58" s="73">
        <v>1.6999999934341758E-3</v>
      </c>
      <c r="C58" s="62">
        <v>0.1</v>
      </c>
      <c r="D58" s="64">
        <f t="shared" si="6"/>
        <v>-3.5499999999999997E-2</v>
      </c>
      <c r="E58" s="64">
        <f t="shared" si="6"/>
        <v>1.6999999934341758E-3</v>
      </c>
      <c r="F58" s="7">
        <f t="shared" si="7"/>
        <v>-3.5499999999999998E-3</v>
      </c>
      <c r="G58" s="7">
        <f t="shared" si="7"/>
        <v>1.6999999934341758E-4</v>
      </c>
      <c r="H58" s="7">
        <f t="shared" si="8"/>
        <v>1.2602499999999999E-4</v>
      </c>
      <c r="I58" s="7">
        <f t="shared" si="9"/>
        <v>-4.4738874999999988E-6</v>
      </c>
      <c r="J58" s="7">
        <f t="shared" si="10"/>
        <v>1.5882300624999994E-7</v>
      </c>
      <c r="K58" s="7">
        <f t="shared" si="11"/>
        <v>-6.0349999766913235E-6</v>
      </c>
      <c r="L58" s="7">
        <f t="shared" si="12"/>
        <v>2.1424249917254197E-7</v>
      </c>
      <c r="M58" s="7">
        <f t="shared" ca="1" si="4"/>
        <v>4.2253822881021261E-3</v>
      </c>
      <c r="N58" s="7">
        <f t="shared" ca="1" si="13"/>
        <v>6.3775557342223623E-7</v>
      </c>
      <c r="O58" s="29">
        <f t="shared" ca="1" si="14"/>
        <v>2594311.777167439</v>
      </c>
      <c r="P58" s="7">
        <f t="shared" ca="1" si="15"/>
        <v>231494.0994961379</v>
      </c>
      <c r="Q58" s="7">
        <f t="shared" ca="1" si="16"/>
        <v>764721.94997847255</v>
      </c>
      <c r="R58" s="6">
        <f t="shared" ca="1" si="5"/>
        <v>-2.5253822946679503E-3</v>
      </c>
      <c r="S58" s="6"/>
      <c r="T58" s="6">
        <v>0.2</v>
      </c>
      <c r="U58" s="6"/>
      <c r="V58" s="6"/>
    </row>
    <row r="59" spans="1:22" x14ac:dyDescent="0.2">
      <c r="A59" s="62">
        <v>-341</v>
      </c>
      <c r="B59" s="73">
        <v>-2.4420000001555309E-2</v>
      </c>
      <c r="C59" s="62">
        <v>0.1</v>
      </c>
      <c r="D59" s="64">
        <f t="shared" si="6"/>
        <v>-3.4099999999999998E-2</v>
      </c>
      <c r="E59" s="64">
        <f t="shared" si="6"/>
        <v>-2.4420000001555309E-2</v>
      </c>
      <c r="F59" s="7">
        <f t="shared" si="7"/>
        <v>-3.4099999999999998E-3</v>
      </c>
      <c r="G59" s="7">
        <f t="shared" si="7"/>
        <v>-2.4420000001555311E-3</v>
      </c>
      <c r="H59" s="7">
        <f t="shared" si="8"/>
        <v>1.1628099999999999E-4</v>
      </c>
      <c r="I59" s="7">
        <f t="shared" si="9"/>
        <v>-3.9651820999999996E-6</v>
      </c>
      <c r="J59" s="7">
        <f t="shared" si="10"/>
        <v>1.3521270960999997E-7</v>
      </c>
      <c r="K59" s="7">
        <f t="shared" si="11"/>
        <v>8.3272200005303604E-5</v>
      </c>
      <c r="L59" s="7">
        <f t="shared" si="12"/>
        <v>-2.8395820201808529E-6</v>
      </c>
      <c r="M59" s="7">
        <f t="shared" ca="1" si="4"/>
        <v>4.2018782048045501E-3</v>
      </c>
      <c r="N59" s="7">
        <f t="shared" ca="1" si="13"/>
        <v>8.1921191205969762E-5</v>
      </c>
      <c r="O59" s="29">
        <f t="shared" ca="1" si="14"/>
        <v>2592520.6367291687</v>
      </c>
      <c r="P59" s="7">
        <f t="shared" ca="1" si="15"/>
        <v>230611.26240840787</v>
      </c>
      <c r="Q59" s="7">
        <f t="shared" ca="1" si="16"/>
        <v>764263.88948032481</v>
      </c>
      <c r="R59" s="6">
        <f t="shared" ca="1" si="5"/>
        <v>-2.862187820635986E-2</v>
      </c>
      <c r="S59" s="6"/>
      <c r="T59" s="6">
        <v>0.2</v>
      </c>
      <c r="U59" s="6"/>
      <c r="V59" s="6"/>
    </row>
    <row r="60" spans="1:22" x14ac:dyDescent="0.2">
      <c r="A60" s="62">
        <v>-318</v>
      </c>
      <c r="B60" s="73">
        <v>-9.2599999989033677E-3</v>
      </c>
      <c r="C60" s="62">
        <v>0.1</v>
      </c>
      <c r="D60" s="64">
        <f t="shared" si="6"/>
        <v>-3.1800000000000002E-2</v>
      </c>
      <c r="E60" s="64">
        <f t="shared" si="6"/>
        <v>-9.2599999989033677E-3</v>
      </c>
      <c r="F60" s="7">
        <f t="shared" si="7"/>
        <v>-3.1800000000000005E-3</v>
      </c>
      <c r="G60" s="7">
        <f t="shared" si="7"/>
        <v>-9.2599999989033681E-4</v>
      </c>
      <c r="H60" s="7">
        <f t="shared" si="8"/>
        <v>1.0112400000000002E-4</v>
      </c>
      <c r="I60" s="7">
        <f t="shared" si="9"/>
        <v>-3.2157432000000008E-6</v>
      </c>
      <c r="J60" s="7">
        <f t="shared" si="10"/>
        <v>1.0226063376000003E-7</v>
      </c>
      <c r="K60" s="7">
        <f t="shared" si="11"/>
        <v>2.9446799996512712E-5</v>
      </c>
      <c r="L60" s="7">
        <f t="shared" si="12"/>
        <v>-9.364082398891043E-7</v>
      </c>
      <c r="M60" s="7">
        <f t="shared" ca="1" si="4"/>
        <v>4.1632282961758804E-3</v>
      </c>
      <c r="N60" s="7">
        <f t="shared" ca="1" si="13"/>
        <v>1.8018305786181613E-5</v>
      </c>
      <c r="O60" s="29">
        <f t="shared" ca="1" si="14"/>
        <v>2589555.6479291203</v>
      </c>
      <c r="P60" s="7">
        <f t="shared" ca="1" si="15"/>
        <v>229162.58903892073</v>
      </c>
      <c r="Q60" s="7">
        <f t="shared" ca="1" si="16"/>
        <v>763500.24462251575</v>
      </c>
      <c r="R60" s="6">
        <f t="shared" ca="1" si="5"/>
        <v>-1.3423228295079248E-2</v>
      </c>
      <c r="S60" s="6"/>
      <c r="T60" s="6">
        <v>0.2</v>
      </c>
      <c r="U60" s="6"/>
      <c r="V60" s="6"/>
    </row>
    <row r="61" spans="1:22" x14ac:dyDescent="0.2">
      <c r="A61" s="62">
        <v>-295</v>
      </c>
      <c r="B61" s="73">
        <v>-2.9099999999743886E-2</v>
      </c>
      <c r="C61" s="62">
        <v>0.1</v>
      </c>
      <c r="D61" s="64">
        <f t="shared" si="6"/>
        <v>-2.9499999999999998E-2</v>
      </c>
      <c r="E61" s="64">
        <f t="shared" si="6"/>
        <v>-2.9099999999743886E-2</v>
      </c>
      <c r="F61" s="7">
        <f t="shared" si="7"/>
        <v>-2.9499999999999999E-3</v>
      </c>
      <c r="G61" s="7">
        <f t="shared" si="7"/>
        <v>-2.9099999999743888E-3</v>
      </c>
      <c r="H61" s="7">
        <f t="shared" si="8"/>
        <v>8.7024999999999988E-5</v>
      </c>
      <c r="I61" s="7">
        <f t="shared" si="9"/>
        <v>-2.5672374999999994E-6</v>
      </c>
      <c r="J61" s="7">
        <f t="shared" si="10"/>
        <v>7.5733506249999978E-8</v>
      </c>
      <c r="K61" s="7">
        <f t="shared" si="11"/>
        <v>8.5844999999244462E-5</v>
      </c>
      <c r="L61" s="7">
        <f t="shared" si="12"/>
        <v>-2.5324274999777115E-6</v>
      </c>
      <c r="M61" s="7">
        <f t="shared" ca="1" si="4"/>
        <v>4.1245335593077742E-3</v>
      </c>
      <c r="N61" s="7">
        <f t="shared" ca="1" si="13"/>
        <v>1.10386963021655E-4</v>
      </c>
      <c r="O61" s="29">
        <f t="shared" ca="1" si="14"/>
        <v>2586562.853431012</v>
      </c>
      <c r="P61" s="7">
        <f t="shared" ca="1" si="15"/>
        <v>227716.05153898144</v>
      </c>
      <c r="Q61" s="7">
        <f t="shared" ca="1" si="16"/>
        <v>762722.79730112979</v>
      </c>
      <c r="R61" s="6">
        <f t="shared" ca="1" si="5"/>
        <v>-3.322453355905166E-2</v>
      </c>
      <c r="S61" s="6"/>
      <c r="T61" s="6">
        <v>0.1</v>
      </c>
      <c r="U61" s="6"/>
      <c r="V61" s="6"/>
    </row>
    <row r="62" spans="1:22" x14ac:dyDescent="0.2">
      <c r="A62" s="62">
        <v>-283</v>
      </c>
      <c r="B62" s="73">
        <v>-2.2060000002966262E-2</v>
      </c>
      <c r="C62" s="62">
        <v>0.1</v>
      </c>
      <c r="D62" s="64">
        <f t="shared" si="6"/>
        <v>-2.8299999999999999E-2</v>
      </c>
      <c r="E62" s="64">
        <f t="shared" si="6"/>
        <v>-2.2060000002966262E-2</v>
      </c>
      <c r="F62" s="7">
        <f t="shared" si="7"/>
        <v>-2.8300000000000001E-3</v>
      </c>
      <c r="G62" s="7">
        <f t="shared" si="7"/>
        <v>-2.2060000002966265E-3</v>
      </c>
      <c r="H62" s="7">
        <f t="shared" si="8"/>
        <v>8.0088999999999998E-5</v>
      </c>
      <c r="I62" s="7">
        <f t="shared" si="9"/>
        <v>-2.2665186999999999E-6</v>
      </c>
      <c r="J62" s="7">
        <f t="shared" si="10"/>
        <v>6.4142479209999992E-8</v>
      </c>
      <c r="K62" s="7">
        <f t="shared" si="11"/>
        <v>6.2429800008394527E-5</v>
      </c>
      <c r="L62" s="7">
        <f t="shared" si="12"/>
        <v>-1.766763340237565E-6</v>
      </c>
      <c r="M62" s="7">
        <f t="shared" ca="1" si="4"/>
        <v>4.104327205232388E-3</v>
      </c>
      <c r="N62" s="7">
        <f t="shared" ca="1" si="13"/>
        <v>6.8457201825768417E-5</v>
      </c>
      <c r="O62" s="29">
        <f t="shared" ca="1" si="14"/>
        <v>2584990.3743140972</v>
      </c>
      <c r="P62" s="7">
        <f t="shared" ca="1" si="15"/>
        <v>226962.19191772686</v>
      </c>
      <c r="Q62" s="7">
        <f t="shared" ca="1" si="16"/>
        <v>762311.70059192088</v>
      </c>
      <c r="R62" s="6">
        <f t="shared" ca="1" si="5"/>
        <v>-2.616432720819865E-2</v>
      </c>
      <c r="S62" s="6"/>
      <c r="T62" s="6">
        <v>0.2</v>
      </c>
      <c r="U62" s="6"/>
      <c r="V62" s="6"/>
    </row>
    <row r="63" spans="1:22" x14ac:dyDescent="0.2">
      <c r="A63" s="62">
        <v>-260</v>
      </c>
      <c r="B63" s="73">
        <v>-2.6900000004388858E-2</v>
      </c>
      <c r="C63" s="62">
        <v>0.1</v>
      </c>
      <c r="D63" s="64">
        <f t="shared" si="6"/>
        <v>-2.5999999999999999E-2</v>
      </c>
      <c r="E63" s="64">
        <f t="shared" si="6"/>
        <v>-2.6900000004388858E-2</v>
      </c>
      <c r="F63" s="7">
        <f t="shared" si="7"/>
        <v>-2.5999999999999999E-3</v>
      </c>
      <c r="G63" s="7">
        <f t="shared" si="7"/>
        <v>-2.690000000438886E-3</v>
      </c>
      <c r="H63" s="7">
        <f t="shared" si="8"/>
        <v>6.759999999999999E-5</v>
      </c>
      <c r="I63" s="7">
        <f t="shared" si="9"/>
        <v>-1.7575999999999997E-6</v>
      </c>
      <c r="J63" s="7">
        <f t="shared" si="10"/>
        <v>4.5697599999999988E-8</v>
      </c>
      <c r="K63" s="7">
        <f t="shared" si="11"/>
        <v>6.9940000011411036E-5</v>
      </c>
      <c r="L63" s="7">
        <f t="shared" si="12"/>
        <v>-1.8184400002966869E-6</v>
      </c>
      <c r="M63" s="7">
        <f t="shared" ca="1" si="4"/>
        <v>4.0655642514781827E-3</v>
      </c>
      <c r="N63" s="7">
        <f t="shared" ca="1" si="13"/>
        <v>9.5886616968423057E-5</v>
      </c>
      <c r="O63" s="29">
        <f t="shared" ca="1" si="14"/>
        <v>2581955.3651816668</v>
      </c>
      <c r="P63" s="7">
        <f t="shared" ca="1" si="15"/>
        <v>225518.94899913596</v>
      </c>
      <c r="Q63" s="7">
        <f t="shared" ca="1" si="16"/>
        <v>761513.29125400225</v>
      </c>
      <c r="R63" s="6">
        <f t="shared" ca="1" si="5"/>
        <v>-3.096556425586704E-2</v>
      </c>
      <c r="S63" s="6"/>
      <c r="T63" s="6">
        <v>0.2</v>
      </c>
      <c r="U63" s="6"/>
      <c r="V63" s="6"/>
    </row>
    <row r="64" spans="1:22" x14ac:dyDescent="0.2">
      <c r="A64" s="62">
        <v>-237</v>
      </c>
      <c r="B64" s="73">
        <v>-4.4740000004821923E-2</v>
      </c>
      <c r="C64" s="62">
        <v>0.1</v>
      </c>
      <c r="D64" s="64">
        <f t="shared" si="6"/>
        <v>-2.3699999999999999E-2</v>
      </c>
      <c r="E64" s="64">
        <f t="shared" si="6"/>
        <v>-4.4740000004821923E-2</v>
      </c>
      <c r="F64" s="7">
        <f t="shared" si="7"/>
        <v>-2.3700000000000001E-3</v>
      </c>
      <c r="G64" s="7">
        <f t="shared" si="7"/>
        <v>-4.4740000004821921E-3</v>
      </c>
      <c r="H64" s="7">
        <f t="shared" si="8"/>
        <v>5.6169000000000004E-5</v>
      </c>
      <c r="I64" s="7">
        <f t="shared" si="9"/>
        <v>-1.3312053E-6</v>
      </c>
      <c r="J64" s="7">
        <f t="shared" si="10"/>
        <v>3.154956561E-8</v>
      </c>
      <c r="K64" s="7">
        <f t="shared" si="11"/>
        <v>1.0603380001142795E-4</v>
      </c>
      <c r="L64" s="7">
        <f t="shared" si="12"/>
        <v>-2.5130010602708421E-6</v>
      </c>
      <c r="M64" s="7">
        <f t="shared" ca="1" si="4"/>
        <v>4.0267564694845409E-3</v>
      </c>
      <c r="N64" s="7">
        <f t="shared" ca="1" si="13"/>
        <v>2.3781965370243114E-4</v>
      </c>
      <c r="O64" s="29">
        <f t="shared" ca="1" si="14"/>
        <v>2578892.6804035716</v>
      </c>
      <c r="P64" s="7">
        <f t="shared" ca="1" si="15"/>
        <v>224077.90028970808</v>
      </c>
      <c r="Q64" s="7">
        <f t="shared" ca="1" si="16"/>
        <v>760701.13488643337</v>
      </c>
      <c r="R64" s="6">
        <f t="shared" ca="1" si="5"/>
        <v>-4.8766756474306464E-2</v>
      </c>
      <c r="S64" s="6"/>
      <c r="T64" s="6">
        <v>0.2</v>
      </c>
      <c r="U64" s="6"/>
      <c r="V64" s="6"/>
    </row>
    <row r="65" spans="1:22" x14ac:dyDescent="0.2">
      <c r="A65" s="62">
        <v>-49</v>
      </c>
      <c r="B65" s="73">
        <v>5.2199999918229878E-3</v>
      </c>
      <c r="C65" s="62">
        <v>0.1</v>
      </c>
      <c r="D65" s="64">
        <f t="shared" si="6"/>
        <v>-4.8999999999999998E-3</v>
      </c>
      <c r="E65" s="64">
        <f t="shared" si="6"/>
        <v>5.2199999918229878E-3</v>
      </c>
      <c r="F65" s="7">
        <f t="shared" si="7"/>
        <v>-4.8999999999999998E-4</v>
      </c>
      <c r="G65" s="7">
        <f t="shared" si="7"/>
        <v>5.2199999918229884E-4</v>
      </c>
      <c r="H65" s="7">
        <f t="shared" si="8"/>
        <v>2.401E-6</v>
      </c>
      <c r="I65" s="7">
        <f t="shared" si="9"/>
        <v>-1.1764899999999999E-8</v>
      </c>
      <c r="J65" s="7">
        <f t="shared" si="10"/>
        <v>5.7648009999999998E-11</v>
      </c>
      <c r="K65" s="7">
        <f t="shared" si="11"/>
        <v>-2.5577999959932643E-6</v>
      </c>
      <c r="L65" s="7">
        <f t="shared" si="12"/>
        <v>1.2533219980366995E-8</v>
      </c>
      <c r="M65" s="7">
        <f t="shared" ca="1" si="4"/>
        <v>3.707864271674527E-3</v>
      </c>
      <c r="N65" s="7">
        <f t="shared" ca="1" si="13"/>
        <v>2.2865544361489044E-7</v>
      </c>
      <c r="O65" s="29">
        <f t="shared" ca="1" si="14"/>
        <v>2552827.6933795526</v>
      </c>
      <c r="P65" s="7">
        <f t="shared" ca="1" si="15"/>
        <v>212384.12094131435</v>
      </c>
      <c r="Q65" s="7">
        <f t="shared" ca="1" si="16"/>
        <v>753550.19061653689</v>
      </c>
      <c r="R65" s="6">
        <f t="shared" ca="1" si="5"/>
        <v>1.5121357201484608E-3</v>
      </c>
      <c r="S65" s="6"/>
      <c r="T65" s="6">
        <v>0.2</v>
      </c>
      <c r="U65" s="6"/>
      <c r="V65" s="6"/>
    </row>
    <row r="66" spans="1:22" x14ac:dyDescent="0.2">
      <c r="A66" s="62">
        <v>23</v>
      </c>
      <c r="B66" s="73">
        <v>-7.5400000059744343E-3</v>
      </c>
      <c r="C66" s="62">
        <v>0.1</v>
      </c>
      <c r="D66" s="64">
        <f t="shared" si="6"/>
        <v>2.3E-3</v>
      </c>
      <c r="E66" s="64">
        <f t="shared" si="6"/>
        <v>-7.5400000059744343E-3</v>
      </c>
      <c r="F66" s="7">
        <f t="shared" si="7"/>
        <v>2.3000000000000001E-4</v>
      </c>
      <c r="G66" s="7">
        <f t="shared" si="7"/>
        <v>-7.5400000059744343E-4</v>
      </c>
      <c r="H66" s="7">
        <f t="shared" si="8"/>
        <v>5.2900000000000004E-7</v>
      </c>
      <c r="I66" s="7">
        <f t="shared" si="9"/>
        <v>1.2167000000000002E-9</v>
      </c>
      <c r="J66" s="7">
        <f t="shared" si="10"/>
        <v>2.7984100000000004E-12</v>
      </c>
      <c r="K66" s="7">
        <f t="shared" si="11"/>
        <v>-1.7342000013741198E-6</v>
      </c>
      <c r="L66" s="7">
        <f t="shared" si="12"/>
        <v>-3.9886600031604753E-9</v>
      </c>
      <c r="M66" s="7">
        <f t="shared" ca="1" si="4"/>
        <v>3.5849421646625035E-3</v>
      </c>
      <c r="N66" s="7">
        <f t="shared" ca="1" si="13"/>
        <v>1.2376433830001611E-5</v>
      </c>
      <c r="O66" s="29">
        <f t="shared" ca="1" si="14"/>
        <v>2542362.8685435252</v>
      </c>
      <c r="P66" s="7">
        <f t="shared" ca="1" si="15"/>
        <v>207947.57083549965</v>
      </c>
      <c r="Q66" s="7">
        <f t="shared" ca="1" si="16"/>
        <v>750571.49070787767</v>
      </c>
      <c r="R66" s="6">
        <f t="shared" ca="1" si="5"/>
        <v>-1.1124942170636937E-2</v>
      </c>
      <c r="S66" s="6"/>
      <c r="T66" s="6">
        <v>0.2</v>
      </c>
      <c r="U66" s="6"/>
      <c r="V66" s="6"/>
    </row>
    <row r="67" spans="1:22" x14ac:dyDescent="0.2">
      <c r="A67" s="62">
        <v>841.5</v>
      </c>
      <c r="B67" s="73">
        <v>2.3979999998118728E-2</v>
      </c>
      <c r="C67" s="62">
        <v>0.1</v>
      </c>
      <c r="D67" s="64">
        <f t="shared" si="6"/>
        <v>8.4150000000000003E-2</v>
      </c>
      <c r="E67" s="64">
        <f t="shared" si="6"/>
        <v>2.3979999998118728E-2</v>
      </c>
      <c r="F67" s="7">
        <f t="shared" si="7"/>
        <v>8.4150000000000006E-3</v>
      </c>
      <c r="G67" s="7">
        <f t="shared" si="7"/>
        <v>2.3979999998118731E-3</v>
      </c>
      <c r="H67" s="7">
        <f t="shared" si="8"/>
        <v>7.0812225000000003E-4</v>
      </c>
      <c r="I67" s="7">
        <f t="shared" si="9"/>
        <v>5.9588487337500005E-5</v>
      </c>
      <c r="J67" s="7">
        <f t="shared" si="10"/>
        <v>5.0143712094506256E-6</v>
      </c>
      <c r="K67" s="7">
        <f t="shared" si="11"/>
        <v>2.0179169998416912E-4</v>
      </c>
      <c r="L67" s="7">
        <f t="shared" si="12"/>
        <v>1.6980771553667832E-5</v>
      </c>
      <c r="M67" s="7">
        <f t="shared" ca="1" si="4"/>
        <v>2.1566738842041409E-3</v>
      </c>
      <c r="N67" s="7">
        <f t="shared" ca="1" si="13"/>
        <v>4.7625756267426638E-5</v>
      </c>
      <c r="O67" s="29">
        <f t="shared" ca="1" si="14"/>
        <v>2405269.9562962237</v>
      </c>
      <c r="P67" s="7">
        <f t="shared" ca="1" si="15"/>
        <v>159401.75118796196</v>
      </c>
      <c r="Q67" s="7">
        <f t="shared" ca="1" si="16"/>
        <v>707680.38361383311</v>
      </c>
      <c r="R67" s="6">
        <f t="shared" ca="1" si="5"/>
        <v>2.1823326113914587E-2</v>
      </c>
      <c r="S67" s="6"/>
      <c r="T67" s="6">
        <v>0.2</v>
      </c>
      <c r="U67" s="6"/>
      <c r="V67" s="6"/>
    </row>
    <row r="68" spans="1:22" x14ac:dyDescent="0.2">
      <c r="A68" s="62">
        <v>842</v>
      </c>
      <c r="B68" s="73">
        <v>-1.7060000005585607E-2</v>
      </c>
      <c r="C68" s="62">
        <v>0.1</v>
      </c>
      <c r="D68" s="64">
        <f t="shared" si="6"/>
        <v>8.4199999999999997E-2</v>
      </c>
      <c r="E68" s="64">
        <f t="shared" si="6"/>
        <v>-1.7060000005585607E-2</v>
      </c>
      <c r="F68" s="7">
        <f t="shared" si="7"/>
        <v>8.4200000000000004E-3</v>
      </c>
      <c r="G68" s="7">
        <f t="shared" si="7"/>
        <v>-1.7060000005585608E-3</v>
      </c>
      <c r="H68" s="7">
        <f t="shared" si="8"/>
        <v>7.0896399999999997E-4</v>
      </c>
      <c r="I68" s="7">
        <f t="shared" si="9"/>
        <v>5.9694768799999995E-5</v>
      </c>
      <c r="J68" s="7">
        <f t="shared" si="10"/>
        <v>5.0262995329599992E-6</v>
      </c>
      <c r="K68" s="7">
        <f t="shared" si="11"/>
        <v>-1.436452000470308E-4</v>
      </c>
      <c r="L68" s="7">
        <f t="shared" si="12"/>
        <v>-1.2094925843959993E-5</v>
      </c>
      <c r="M68" s="7">
        <f t="shared" ca="1" si="4"/>
        <v>2.1557840420738006E-3</v>
      </c>
      <c r="N68" s="7">
        <f t="shared" ca="1" si="13"/>
        <v>3.6924635656628179E-5</v>
      </c>
      <c r="O68" s="29">
        <f t="shared" ca="1" si="14"/>
        <v>2405176.3598881112</v>
      </c>
      <c r="P68" s="7">
        <f t="shared" ca="1" si="15"/>
        <v>159373.27875694129</v>
      </c>
      <c r="Q68" s="7">
        <f t="shared" ca="1" si="16"/>
        <v>707649.28014920617</v>
      </c>
      <c r="R68" s="6">
        <f t="shared" ca="1" si="5"/>
        <v>-1.9215784047659407E-2</v>
      </c>
      <c r="S68" s="6"/>
      <c r="T68" s="6">
        <v>0.2</v>
      </c>
      <c r="U68" s="6"/>
      <c r="V68" s="6"/>
    </row>
    <row r="69" spans="1:22" x14ac:dyDescent="0.2">
      <c r="A69" s="62">
        <v>1182</v>
      </c>
      <c r="B69" s="73">
        <v>-2.2600000083912164E-3</v>
      </c>
      <c r="C69" s="62">
        <v>0.1</v>
      </c>
      <c r="D69" s="64">
        <f t="shared" si="6"/>
        <v>0.1182</v>
      </c>
      <c r="E69" s="64">
        <f t="shared" si="6"/>
        <v>-2.2600000083912164E-3</v>
      </c>
      <c r="F69" s="7">
        <f t="shared" si="7"/>
        <v>1.1820000000000001E-2</v>
      </c>
      <c r="G69" s="7">
        <f t="shared" si="7"/>
        <v>-2.2600000083912165E-4</v>
      </c>
      <c r="H69" s="7">
        <f t="shared" si="8"/>
        <v>1.397124E-3</v>
      </c>
      <c r="I69" s="7">
        <f t="shared" si="9"/>
        <v>1.6514005680000001E-4</v>
      </c>
      <c r="J69" s="7">
        <f t="shared" si="10"/>
        <v>1.951955471376E-5</v>
      </c>
      <c r="K69" s="7">
        <f t="shared" si="11"/>
        <v>-2.671320009918418E-5</v>
      </c>
      <c r="L69" s="7">
        <f t="shared" si="12"/>
        <v>-3.1575002517235703E-6</v>
      </c>
      <c r="M69" s="7">
        <f t="shared" ca="1" si="4"/>
        <v>1.5457861332540139E-3</v>
      </c>
      <c r="N69" s="7">
        <f t="shared" ca="1" si="13"/>
        <v>1.4484008155938892E-6</v>
      </c>
      <c r="O69" s="29">
        <f t="shared" ca="1" si="14"/>
        <v>2338881.6845810618</v>
      </c>
      <c r="P69" s="7">
        <f t="shared" ca="1" si="15"/>
        <v>140392.11237381023</v>
      </c>
      <c r="Q69" s="7">
        <f t="shared" ca="1" si="16"/>
        <v>685185.33162877278</v>
      </c>
      <c r="R69" s="6">
        <f t="shared" ca="1" si="5"/>
        <v>-3.8057861416452305E-3</v>
      </c>
      <c r="S69" s="6"/>
      <c r="T69" s="6">
        <v>0.2</v>
      </c>
      <c r="U69" s="6"/>
      <c r="V69" s="6"/>
    </row>
    <row r="70" spans="1:22" x14ac:dyDescent="0.2">
      <c r="A70" s="62">
        <v>1182</v>
      </c>
      <c r="B70" s="73">
        <v>-2.0600000061676838E-3</v>
      </c>
      <c r="C70" s="62">
        <v>0.1</v>
      </c>
      <c r="D70" s="64">
        <f t="shared" si="6"/>
        <v>0.1182</v>
      </c>
      <c r="E70" s="64">
        <f t="shared" si="6"/>
        <v>-2.0600000061676838E-3</v>
      </c>
      <c r="F70" s="7">
        <f t="shared" si="7"/>
        <v>1.1820000000000001E-2</v>
      </c>
      <c r="G70" s="7">
        <f t="shared" si="7"/>
        <v>-2.0600000061676838E-4</v>
      </c>
      <c r="H70" s="7">
        <f t="shared" si="8"/>
        <v>1.397124E-3</v>
      </c>
      <c r="I70" s="7">
        <f t="shared" si="9"/>
        <v>1.6514005680000001E-4</v>
      </c>
      <c r="J70" s="7">
        <f t="shared" si="10"/>
        <v>1.951955471376E-5</v>
      </c>
      <c r="K70" s="7">
        <f t="shared" si="11"/>
        <v>-2.4349200072902022E-5</v>
      </c>
      <c r="L70" s="7">
        <f t="shared" si="12"/>
        <v>-2.8780754486170189E-6</v>
      </c>
      <c r="M70" s="7">
        <f t="shared" ca="1" si="4"/>
        <v>1.5457861332540139E-3</v>
      </c>
      <c r="N70" s="7">
        <f t="shared" ca="1" si="13"/>
        <v>1.3001693683245632E-6</v>
      </c>
      <c r="O70" s="29">
        <f t="shared" ca="1" si="14"/>
        <v>2338881.6845810618</v>
      </c>
      <c r="P70" s="7">
        <f t="shared" ca="1" si="15"/>
        <v>140392.11237381023</v>
      </c>
      <c r="Q70" s="7">
        <f t="shared" ca="1" si="16"/>
        <v>685185.33162877278</v>
      </c>
      <c r="R70" s="6">
        <f t="shared" ca="1" si="5"/>
        <v>-3.6057861394216979E-3</v>
      </c>
      <c r="S70" s="6"/>
      <c r="T70" s="6">
        <v>0.2</v>
      </c>
      <c r="U70" s="6"/>
      <c r="V70" s="6"/>
    </row>
    <row r="71" spans="1:22" x14ac:dyDescent="0.2">
      <c r="A71" s="62">
        <v>1195</v>
      </c>
      <c r="B71" s="73">
        <v>-2.2299999996903352E-2</v>
      </c>
      <c r="C71" s="62">
        <v>0.1</v>
      </c>
      <c r="D71" s="64">
        <f t="shared" si="6"/>
        <v>0.1195</v>
      </c>
      <c r="E71" s="64">
        <f t="shared" si="6"/>
        <v>-2.2299999996903352E-2</v>
      </c>
      <c r="F71" s="7">
        <f t="shared" si="7"/>
        <v>1.1950000000000001E-2</v>
      </c>
      <c r="G71" s="7">
        <f t="shared" si="7"/>
        <v>-2.2299999996903352E-3</v>
      </c>
      <c r="H71" s="7">
        <f t="shared" si="8"/>
        <v>1.4280250000000001E-3</v>
      </c>
      <c r="I71" s="7">
        <f t="shared" si="9"/>
        <v>1.7064898750000001E-4</v>
      </c>
      <c r="J71" s="7">
        <f t="shared" si="10"/>
        <v>2.0392554006250001E-5</v>
      </c>
      <c r="K71" s="7">
        <f t="shared" si="11"/>
        <v>-2.6648499996299505E-4</v>
      </c>
      <c r="L71" s="7">
        <f t="shared" si="12"/>
        <v>-3.184495749557791E-5</v>
      </c>
      <c r="M71" s="7">
        <f t="shared" ca="1" si="4"/>
        <v>1.5222682444883885E-3</v>
      </c>
      <c r="N71" s="7">
        <f t="shared" ca="1" si="13"/>
        <v>5.6750046416482159E-5</v>
      </c>
      <c r="O71" s="29">
        <f t="shared" ca="1" si="14"/>
        <v>2336243.6619405546</v>
      </c>
      <c r="P71" s="7">
        <f t="shared" ca="1" si="15"/>
        <v>139681.99117017444</v>
      </c>
      <c r="Q71" s="7">
        <f t="shared" ca="1" si="16"/>
        <v>684275.33354651148</v>
      </c>
      <c r="R71" s="6">
        <f t="shared" ca="1" si="5"/>
        <v>-2.3822268241391741E-2</v>
      </c>
      <c r="S71" s="6"/>
      <c r="T71" s="6">
        <v>0.2</v>
      </c>
      <c r="U71" s="6"/>
      <c r="V71" s="6"/>
    </row>
    <row r="72" spans="1:22" x14ac:dyDescent="0.2">
      <c r="A72" s="62">
        <v>1250</v>
      </c>
      <c r="B72" s="73">
        <v>-6.7000000053667463E-3</v>
      </c>
      <c r="C72" s="62">
        <v>0.1</v>
      </c>
      <c r="D72" s="64">
        <f t="shared" si="6"/>
        <v>0.125</v>
      </c>
      <c r="E72" s="64">
        <f t="shared" si="6"/>
        <v>-6.7000000053667463E-3</v>
      </c>
      <c r="F72" s="7">
        <f t="shared" si="7"/>
        <v>1.2500000000000001E-2</v>
      </c>
      <c r="G72" s="7">
        <f t="shared" si="7"/>
        <v>-6.7000000053667468E-4</v>
      </c>
      <c r="H72" s="7">
        <f t="shared" si="8"/>
        <v>1.5625000000000001E-3</v>
      </c>
      <c r="I72" s="7">
        <f t="shared" si="9"/>
        <v>1.9531250000000001E-4</v>
      </c>
      <c r="J72" s="7">
        <f t="shared" si="10"/>
        <v>2.4414062500000001E-5</v>
      </c>
      <c r="K72" s="7">
        <f t="shared" si="11"/>
        <v>-8.3750000067084335E-5</v>
      </c>
      <c r="L72" s="7">
        <f t="shared" si="12"/>
        <v>-1.0468750008385542E-5</v>
      </c>
      <c r="M72" s="7">
        <f t="shared" ca="1" si="4"/>
        <v>1.4226110177708395E-3</v>
      </c>
      <c r="N72" s="7">
        <f t="shared" ca="1" si="13"/>
        <v>6.5976809833196216E-6</v>
      </c>
      <c r="O72" s="29">
        <f t="shared" ca="1" si="14"/>
        <v>2325000.3913897173</v>
      </c>
      <c r="P72" s="7">
        <f t="shared" ca="1" si="15"/>
        <v>136690.90319885931</v>
      </c>
      <c r="Q72" s="7">
        <f t="shared" ca="1" si="16"/>
        <v>680384.67503847147</v>
      </c>
      <c r="R72" s="6">
        <f t="shared" ca="1" si="5"/>
        <v>-8.1226110231375857E-3</v>
      </c>
      <c r="S72" s="6"/>
      <c r="T72" s="6">
        <v>0.1</v>
      </c>
      <c r="U72" s="6"/>
      <c r="V72" s="6"/>
    </row>
    <row r="73" spans="1:22" x14ac:dyDescent="0.2">
      <c r="A73" s="62">
        <v>1660</v>
      </c>
      <c r="B73" s="73">
        <v>2.1500000002561137E-2</v>
      </c>
      <c r="C73" s="62">
        <v>0.1</v>
      </c>
      <c r="D73" s="64">
        <f t="shared" si="6"/>
        <v>0.16600000000000001</v>
      </c>
      <c r="E73" s="64">
        <f t="shared" si="6"/>
        <v>2.1500000002561137E-2</v>
      </c>
      <c r="F73" s="7">
        <f t="shared" si="7"/>
        <v>1.66E-2</v>
      </c>
      <c r="G73" s="7">
        <f t="shared" si="7"/>
        <v>2.1500000002561137E-3</v>
      </c>
      <c r="H73" s="7">
        <f t="shared" si="8"/>
        <v>2.7556E-3</v>
      </c>
      <c r="I73" s="7">
        <f t="shared" si="9"/>
        <v>4.5742960000000002E-4</v>
      </c>
      <c r="J73" s="7">
        <f t="shared" si="10"/>
        <v>7.5933313600000006E-5</v>
      </c>
      <c r="K73" s="7">
        <f t="shared" si="11"/>
        <v>3.5690000004251488E-4</v>
      </c>
      <c r="L73" s="7">
        <f t="shared" si="12"/>
        <v>5.9245400007057472E-5</v>
      </c>
      <c r="M73" s="7">
        <f t="shared" ca="1" si="4"/>
        <v>6.7163371037761723E-4</v>
      </c>
      <c r="N73" s="7">
        <f t="shared" ca="1" si="13"/>
        <v>4.3382084240136675E-5</v>
      </c>
      <c r="O73" s="29">
        <f t="shared" ca="1" si="14"/>
        <v>2237094.7273140335</v>
      </c>
      <c r="P73" s="7">
        <f t="shared" ca="1" si="15"/>
        <v>115102.47843759498</v>
      </c>
      <c r="Q73" s="7">
        <f t="shared" ca="1" si="16"/>
        <v>649370.59722698969</v>
      </c>
      <c r="R73" s="6">
        <f t="shared" ca="1" si="5"/>
        <v>2.0828366292183521E-2</v>
      </c>
      <c r="S73" s="6"/>
      <c r="T73" s="6">
        <v>0.2</v>
      </c>
      <c r="U73" s="6"/>
      <c r="V73" s="6"/>
    </row>
    <row r="74" spans="1:22" x14ac:dyDescent="0.2">
      <c r="A74" s="62">
        <v>1967</v>
      </c>
      <c r="B74" s="73">
        <v>-1.1060000004363246E-2</v>
      </c>
      <c r="C74" s="62">
        <v>0.1</v>
      </c>
      <c r="D74" s="64">
        <f t="shared" si="6"/>
        <v>0.19670000000000001</v>
      </c>
      <c r="E74" s="64">
        <f t="shared" si="6"/>
        <v>-1.1060000004363246E-2</v>
      </c>
      <c r="F74" s="7">
        <f t="shared" si="7"/>
        <v>1.9670000000000003E-2</v>
      </c>
      <c r="G74" s="7">
        <f t="shared" si="7"/>
        <v>-1.1060000004363246E-3</v>
      </c>
      <c r="H74" s="7">
        <f t="shared" si="8"/>
        <v>3.8690890000000009E-3</v>
      </c>
      <c r="I74" s="7">
        <f t="shared" si="9"/>
        <v>7.6104980630000026E-4</v>
      </c>
      <c r="J74" s="7">
        <f t="shared" si="10"/>
        <v>1.4969849689921007E-4</v>
      </c>
      <c r="K74" s="7">
        <f t="shared" si="11"/>
        <v>-2.1755020008582505E-4</v>
      </c>
      <c r="L74" s="7">
        <f t="shared" si="12"/>
        <v>-4.2792124356881793E-5</v>
      </c>
      <c r="M74" s="7">
        <f t="shared" ca="1" si="4"/>
        <v>9.9989951623974914E-5</v>
      </c>
      <c r="N74" s="7">
        <f t="shared" ca="1" si="13"/>
        <v>1.2454537581773569E-5</v>
      </c>
      <c r="O74" s="29">
        <f t="shared" ca="1" si="14"/>
        <v>2166760.31125812</v>
      </c>
      <c r="P74" s="7">
        <f t="shared" ca="1" si="15"/>
        <v>99816.77801048517</v>
      </c>
      <c r="Q74" s="7">
        <f t="shared" ca="1" si="16"/>
        <v>623949.56312082394</v>
      </c>
      <c r="R74" s="6">
        <f t="shared" ca="1" si="5"/>
        <v>-1.1159989955987222E-2</v>
      </c>
      <c r="S74" s="6"/>
      <c r="T74" s="6">
        <v>0.2</v>
      </c>
      <c r="U74" s="6"/>
      <c r="V74" s="6"/>
    </row>
    <row r="75" spans="1:22" x14ac:dyDescent="0.2">
      <c r="A75" s="62">
        <v>2036</v>
      </c>
      <c r="B75" s="73">
        <v>-5.7799999995040707E-3</v>
      </c>
      <c r="C75" s="62">
        <v>0.1</v>
      </c>
      <c r="D75" s="64">
        <f t="shared" si="6"/>
        <v>0.2036</v>
      </c>
      <c r="E75" s="64">
        <f t="shared" si="6"/>
        <v>-5.7799999995040707E-3</v>
      </c>
      <c r="F75" s="7">
        <f t="shared" si="7"/>
        <v>2.0360000000000003E-2</v>
      </c>
      <c r="G75" s="7">
        <f t="shared" si="7"/>
        <v>-5.7799999995040714E-4</v>
      </c>
      <c r="H75" s="7">
        <f t="shared" si="8"/>
        <v>4.1452960000000006E-3</v>
      </c>
      <c r="I75" s="7">
        <f t="shared" si="9"/>
        <v>8.4398226560000018E-4</v>
      </c>
      <c r="J75" s="7">
        <f t="shared" si="10"/>
        <v>1.7183478927616005E-4</v>
      </c>
      <c r="K75" s="7">
        <f t="shared" si="11"/>
        <v>-1.1768079998990289E-4</v>
      </c>
      <c r="L75" s="7">
        <f t="shared" si="12"/>
        <v>-2.395981087794423E-5</v>
      </c>
      <c r="M75" s="7">
        <f t="shared" ca="1" si="4"/>
        <v>-2.9589508104677396E-5</v>
      </c>
      <c r="N75" s="7">
        <f t="shared" ca="1" si="13"/>
        <v>3.3067220819596214E-6</v>
      </c>
      <c r="O75" s="29">
        <f t="shared" ca="1" si="14"/>
        <v>2150447.1785076438</v>
      </c>
      <c r="P75" s="7">
        <f t="shared" ca="1" si="15"/>
        <v>96492.280230035423</v>
      </c>
      <c r="Q75" s="7">
        <f t="shared" ca="1" si="16"/>
        <v>617992.77572654886</v>
      </c>
      <c r="R75" s="6">
        <f t="shared" ca="1" si="5"/>
        <v>-5.7504104913993935E-3</v>
      </c>
      <c r="S75" s="6"/>
      <c r="T75" s="6">
        <v>0.2</v>
      </c>
      <c r="U75" s="6"/>
      <c r="V75" s="6"/>
    </row>
    <row r="76" spans="1:22" x14ac:dyDescent="0.2">
      <c r="A76" s="62">
        <v>2396</v>
      </c>
      <c r="B76" s="73">
        <v>-2.3799999980838038E-3</v>
      </c>
      <c r="C76" s="62">
        <v>0.1</v>
      </c>
      <c r="D76" s="64">
        <f t="shared" si="6"/>
        <v>0.23960000000000001</v>
      </c>
      <c r="E76" s="64">
        <f t="shared" si="6"/>
        <v>-2.3799999980838038E-3</v>
      </c>
      <c r="F76" s="7">
        <f t="shared" si="7"/>
        <v>2.3960000000000002E-2</v>
      </c>
      <c r="G76" s="7">
        <f t="shared" si="7"/>
        <v>-2.379999998083804E-4</v>
      </c>
      <c r="H76" s="7">
        <f t="shared" si="8"/>
        <v>5.740816000000001E-3</v>
      </c>
      <c r="I76" s="7">
        <f t="shared" si="9"/>
        <v>1.3754995136000003E-3</v>
      </c>
      <c r="J76" s="7">
        <f t="shared" si="10"/>
        <v>3.2956968345856008E-4</v>
      </c>
      <c r="K76" s="7">
        <f t="shared" si="11"/>
        <v>-5.7024799954087944E-5</v>
      </c>
      <c r="L76" s="7">
        <f t="shared" si="12"/>
        <v>-1.3663142068999471E-5</v>
      </c>
      <c r="M76" s="7">
        <f t="shared" ca="1" si="4"/>
        <v>-7.1219999109216651E-4</v>
      </c>
      <c r="N76" s="7">
        <f t="shared" ca="1" si="13"/>
        <v>2.7815568633213058E-7</v>
      </c>
      <c r="O76" s="29">
        <f t="shared" ca="1" si="14"/>
        <v>2062487.5999564605</v>
      </c>
      <c r="P76" s="7">
        <f t="shared" ca="1" si="15"/>
        <v>79850.219854853392</v>
      </c>
      <c r="Q76" s="7">
        <f t="shared" ca="1" si="16"/>
        <v>585561.70677406027</v>
      </c>
      <c r="R76" s="6">
        <f t="shared" ca="1" si="5"/>
        <v>-1.6678000069916374E-3</v>
      </c>
      <c r="S76" s="6"/>
      <c r="T76" s="6">
        <v>1</v>
      </c>
      <c r="U76" s="6"/>
      <c r="V76" s="6"/>
    </row>
    <row r="77" spans="1:22" x14ac:dyDescent="0.2">
      <c r="A77" s="62">
        <v>2454</v>
      </c>
      <c r="B77" s="73">
        <v>-1.9999999494757503E-5</v>
      </c>
      <c r="C77" s="62">
        <v>0.1</v>
      </c>
      <c r="D77" s="64">
        <f t="shared" si="6"/>
        <v>0.24540000000000001</v>
      </c>
      <c r="E77" s="64">
        <f t="shared" si="6"/>
        <v>-1.9999999494757503E-5</v>
      </c>
      <c r="F77" s="7">
        <f t="shared" si="7"/>
        <v>2.4540000000000003E-2</v>
      </c>
      <c r="G77" s="7">
        <f t="shared" si="7"/>
        <v>-1.9999999494757505E-6</v>
      </c>
      <c r="H77" s="7">
        <f t="shared" si="8"/>
        <v>6.022116000000001E-3</v>
      </c>
      <c r="I77" s="7">
        <f t="shared" si="9"/>
        <v>1.4778272664000003E-3</v>
      </c>
      <c r="J77" s="7">
        <f t="shared" si="10"/>
        <v>3.6265881117456005E-4</v>
      </c>
      <c r="K77" s="7">
        <f t="shared" si="11"/>
        <v>-4.9079998760134922E-7</v>
      </c>
      <c r="L77" s="7">
        <f t="shared" si="12"/>
        <v>-1.2044231695737111E-7</v>
      </c>
      <c r="M77" s="7">
        <f t="shared" ca="1" si="4"/>
        <v>-8.2320336060311334E-4</v>
      </c>
      <c r="N77" s="7">
        <f t="shared" ca="1" si="13"/>
        <v>6.4513563929575985E-8</v>
      </c>
      <c r="O77" s="29">
        <f t="shared" ca="1" si="14"/>
        <v>2047886.5432332843</v>
      </c>
      <c r="P77" s="7">
        <f t="shared" ca="1" si="15"/>
        <v>77283.804120595378</v>
      </c>
      <c r="Q77" s="7">
        <f t="shared" ca="1" si="16"/>
        <v>580134.9534191062</v>
      </c>
      <c r="R77" s="6">
        <f t="shared" ca="1" si="5"/>
        <v>8.0320336110835584E-4</v>
      </c>
      <c r="S77" s="6"/>
      <c r="T77" s="6">
        <v>1</v>
      </c>
      <c r="U77" s="6"/>
      <c r="V77" s="6"/>
    </row>
    <row r="78" spans="1:22" x14ac:dyDescent="0.2">
      <c r="A78" s="62">
        <v>2465</v>
      </c>
      <c r="B78" s="73">
        <v>1.9099999997706618E-2</v>
      </c>
      <c r="C78" s="62">
        <v>0.1</v>
      </c>
      <c r="D78" s="64">
        <f t="shared" si="6"/>
        <v>0.2465</v>
      </c>
      <c r="E78" s="64">
        <f t="shared" si="6"/>
        <v>1.9099999997706618E-2</v>
      </c>
      <c r="F78" s="7">
        <f t="shared" si="7"/>
        <v>2.4650000000000002E-2</v>
      </c>
      <c r="G78" s="7">
        <f t="shared" si="7"/>
        <v>1.909999999770662E-3</v>
      </c>
      <c r="H78" s="7">
        <f t="shared" si="8"/>
        <v>6.0762250000000002E-3</v>
      </c>
      <c r="I78" s="7">
        <f t="shared" si="9"/>
        <v>1.4977894625000001E-3</v>
      </c>
      <c r="J78" s="7">
        <f t="shared" si="10"/>
        <v>3.6920510250625002E-4</v>
      </c>
      <c r="K78" s="7">
        <f t="shared" si="11"/>
        <v>4.7081499994346815E-4</v>
      </c>
      <c r="L78" s="7">
        <f t="shared" si="12"/>
        <v>1.160558974860649E-4</v>
      </c>
      <c r="M78" s="7">
        <f t="shared" ca="1" si="4"/>
        <v>-8.4428788317538503E-4</v>
      </c>
      <c r="N78" s="7">
        <f t="shared" ca="1" si="13"/>
        <v>3.977746190754968E-5</v>
      </c>
      <c r="O78" s="29">
        <f t="shared" ca="1" si="14"/>
        <v>2045104.4090941043</v>
      </c>
      <c r="P78" s="7">
        <f t="shared" ca="1" si="15"/>
        <v>76800.787252391441</v>
      </c>
      <c r="Q78" s="7">
        <f t="shared" ca="1" si="16"/>
        <v>579099.72511350829</v>
      </c>
      <c r="R78" s="6">
        <f t="shared" ca="1" si="5"/>
        <v>1.9944287880882004E-2</v>
      </c>
      <c r="S78" s="6"/>
      <c r="T78" s="6">
        <v>1</v>
      </c>
      <c r="U78" s="6"/>
      <c r="V78" s="6"/>
    </row>
    <row r="79" spans="1:22" x14ac:dyDescent="0.2">
      <c r="A79" s="62">
        <v>2466</v>
      </c>
      <c r="B79" s="73">
        <v>-2.9800000047544017E-3</v>
      </c>
      <c r="C79" s="62">
        <v>0.1</v>
      </c>
      <c r="D79" s="64">
        <f t="shared" si="6"/>
        <v>0.24660000000000001</v>
      </c>
      <c r="E79" s="64">
        <f t="shared" si="6"/>
        <v>-2.9800000047544017E-3</v>
      </c>
      <c r="F79" s="7">
        <f t="shared" si="7"/>
        <v>2.4660000000000001E-2</v>
      </c>
      <c r="G79" s="7">
        <f t="shared" si="7"/>
        <v>-2.980000004754402E-4</v>
      </c>
      <c r="H79" s="7">
        <f t="shared" si="8"/>
        <v>6.0811560000000008E-3</v>
      </c>
      <c r="I79" s="7">
        <f t="shared" si="9"/>
        <v>1.4996130696000004E-3</v>
      </c>
      <c r="J79" s="7">
        <f t="shared" si="10"/>
        <v>3.6980458296336009E-4</v>
      </c>
      <c r="K79" s="7">
        <f t="shared" si="11"/>
        <v>-7.3486800117243559E-5</v>
      </c>
      <c r="L79" s="7">
        <f t="shared" si="12"/>
        <v>-1.8121844908912262E-5</v>
      </c>
      <c r="M79" s="7">
        <f t="shared" ca="1" si="4"/>
        <v>-8.4620516640352339E-4</v>
      </c>
      <c r="N79" s="7">
        <f t="shared" ca="1" si="13"/>
        <v>4.5530804121728508E-7</v>
      </c>
      <c r="O79" s="29">
        <f t="shared" ca="1" si="14"/>
        <v>2044851.2840616179</v>
      </c>
      <c r="P79" s="7">
        <f t="shared" ca="1" si="15"/>
        <v>76756.935716533306</v>
      </c>
      <c r="Q79" s="7">
        <f t="shared" ca="1" si="16"/>
        <v>579005.51912160055</v>
      </c>
      <c r="R79" s="6">
        <f t="shared" ca="1" si="5"/>
        <v>-2.1337948383508784E-3</v>
      </c>
      <c r="S79" s="6"/>
      <c r="T79" s="6">
        <v>0.1</v>
      </c>
      <c r="U79" s="6"/>
      <c r="V79" s="6"/>
    </row>
    <row r="80" spans="1:22" x14ac:dyDescent="0.2">
      <c r="A80" s="62">
        <v>2878</v>
      </c>
      <c r="B80" s="73">
        <v>-2.3940000006405171E-2</v>
      </c>
      <c r="C80" s="62">
        <v>0.1</v>
      </c>
      <c r="D80" s="64">
        <f t="shared" si="6"/>
        <v>0.2878</v>
      </c>
      <c r="E80" s="64">
        <f t="shared" si="6"/>
        <v>-2.3940000006405171E-2</v>
      </c>
      <c r="F80" s="7">
        <f t="shared" si="7"/>
        <v>2.878E-2</v>
      </c>
      <c r="G80" s="7">
        <f t="shared" si="7"/>
        <v>-2.3940000006405174E-3</v>
      </c>
      <c r="H80" s="7">
        <f t="shared" si="8"/>
        <v>8.2828840000000008E-3</v>
      </c>
      <c r="I80" s="7">
        <f t="shared" si="9"/>
        <v>2.3838140152000003E-3</v>
      </c>
      <c r="J80" s="7">
        <f t="shared" si="10"/>
        <v>6.8606167357456013E-4</v>
      </c>
      <c r="K80" s="7">
        <f t="shared" si="11"/>
        <v>-6.8899320018434094E-4</v>
      </c>
      <c r="L80" s="7">
        <f t="shared" si="12"/>
        <v>-1.9829224301305332E-4</v>
      </c>
      <c r="M80" s="7">
        <f t="shared" ca="1" si="4"/>
        <v>-1.6433354914715734E-3</v>
      </c>
      <c r="N80" s="7">
        <f t="shared" ca="1" si="13"/>
        <v>4.9714124849149911E-5</v>
      </c>
      <c r="O80" s="29">
        <f t="shared" ca="1" si="14"/>
        <v>1937787.5869110574</v>
      </c>
      <c r="P80" s="7">
        <f t="shared" ca="1" si="15"/>
        <v>59555.587965874569</v>
      </c>
      <c r="Q80" s="7">
        <f t="shared" ca="1" si="16"/>
        <v>538925.37301027786</v>
      </c>
      <c r="R80" s="6">
        <f t="shared" ca="1" si="5"/>
        <v>-2.2296664514933597E-2</v>
      </c>
      <c r="S80" s="6"/>
      <c r="T80" s="6">
        <v>0.1</v>
      </c>
      <c r="U80" s="6"/>
      <c r="V80" s="6"/>
    </row>
    <row r="81" spans="1:22" x14ac:dyDescent="0.2">
      <c r="A81" s="62">
        <v>2878</v>
      </c>
      <c r="B81" s="73">
        <v>-1.4940000008209608E-2</v>
      </c>
      <c r="C81" s="62">
        <v>0.1</v>
      </c>
      <c r="D81" s="64">
        <f t="shared" si="6"/>
        <v>0.2878</v>
      </c>
      <c r="E81" s="64">
        <f t="shared" si="6"/>
        <v>-1.4940000008209608E-2</v>
      </c>
      <c r="F81" s="7">
        <f t="shared" si="7"/>
        <v>2.878E-2</v>
      </c>
      <c r="G81" s="7">
        <f t="shared" si="7"/>
        <v>-1.494000000820961E-3</v>
      </c>
      <c r="H81" s="7">
        <f t="shared" si="8"/>
        <v>8.2828840000000008E-3</v>
      </c>
      <c r="I81" s="7">
        <f t="shared" si="9"/>
        <v>2.3838140152000003E-3</v>
      </c>
      <c r="J81" s="7">
        <f t="shared" si="10"/>
        <v>6.8606167357456013E-4</v>
      </c>
      <c r="K81" s="7">
        <f t="shared" si="11"/>
        <v>-4.299732002362726E-4</v>
      </c>
      <c r="L81" s="7">
        <f t="shared" si="12"/>
        <v>-1.2374628702799926E-4</v>
      </c>
      <c r="M81" s="7">
        <f t="shared" ca="1" si="4"/>
        <v>-1.6433354914715734E-3</v>
      </c>
      <c r="N81" s="7">
        <f t="shared" ca="1" si="13"/>
        <v>1.7680128727068034E-5</v>
      </c>
      <c r="O81" s="29">
        <f t="shared" ca="1" si="14"/>
        <v>1937787.5869110574</v>
      </c>
      <c r="P81" s="7">
        <f t="shared" ca="1" si="15"/>
        <v>59555.587965874569</v>
      </c>
      <c r="Q81" s="7">
        <f t="shared" ca="1" si="16"/>
        <v>538925.37301027786</v>
      </c>
      <c r="R81" s="6">
        <f t="shared" ca="1" si="5"/>
        <v>-1.3296664516738036E-2</v>
      </c>
      <c r="S81" s="6"/>
      <c r="T81" s="6">
        <v>0.1</v>
      </c>
      <c r="U81" s="6"/>
      <c r="V81" s="6"/>
    </row>
    <row r="82" spans="1:22" x14ac:dyDescent="0.2">
      <c r="A82" s="62">
        <v>2878</v>
      </c>
      <c r="B82" s="73">
        <v>-1.2940000007802155E-2</v>
      </c>
      <c r="C82" s="62">
        <v>0.1</v>
      </c>
      <c r="D82" s="64">
        <f t="shared" ref="D82:E140" si="17">A82/A$18</f>
        <v>0.2878</v>
      </c>
      <c r="E82" s="64">
        <f t="shared" si="17"/>
        <v>-1.2940000007802155E-2</v>
      </c>
      <c r="F82" s="7">
        <f t="shared" ref="F82:G140" si="18">$C82*D82</f>
        <v>2.878E-2</v>
      </c>
      <c r="G82" s="7">
        <f t="shared" si="18"/>
        <v>-1.2940000007802155E-3</v>
      </c>
      <c r="H82" s="7">
        <f t="shared" si="8"/>
        <v>8.2828840000000008E-3</v>
      </c>
      <c r="I82" s="7">
        <f t="shared" si="9"/>
        <v>2.3838140152000003E-3</v>
      </c>
      <c r="J82" s="7">
        <f t="shared" si="10"/>
        <v>6.8606167357456013E-4</v>
      </c>
      <c r="K82" s="7">
        <f t="shared" si="11"/>
        <v>-3.7241320022454602E-4</v>
      </c>
      <c r="L82" s="7">
        <f t="shared" si="12"/>
        <v>-1.0718051902462435E-4</v>
      </c>
      <c r="M82" s="7">
        <f t="shared" ca="1" si="4"/>
        <v>-1.6433354914715734E-3</v>
      </c>
      <c r="N82" s="7">
        <f t="shared" ca="1" si="13"/>
        <v>1.2761462919452246E-5</v>
      </c>
      <c r="O82" s="29">
        <f t="shared" ca="1" si="14"/>
        <v>1937787.5869110574</v>
      </c>
      <c r="P82" s="7">
        <f t="shared" ca="1" si="15"/>
        <v>59555.587965874569</v>
      </c>
      <c r="Q82" s="7">
        <f t="shared" ca="1" si="16"/>
        <v>538925.37301027786</v>
      </c>
      <c r="R82" s="6">
        <f t="shared" ca="1" si="5"/>
        <v>-1.1296664516330582E-2</v>
      </c>
      <c r="S82" s="6"/>
      <c r="T82" s="6">
        <v>0.1</v>
      </c>
      <c r="U82" s="6"/>
      <c r="V82" s="6"/>
    </row>
    <row r="83" spans="1:22" x14ac:dyDescent="0.2">
      <c r="A83" s="62">
        <v>2878</v>
      </c>
      <c r="B83" s="73">
        <v>-3.9400000023306347E-3</v>
      </c>
      <c r="C83" s="62">
        <v>0.1</v>
      </c>
      <c r="D83" s="64">
        <f t="shared" si="17"/>
        <v>0.2878</v>
      </c>
      <c r="E83" s="64">
        <f t="shared" si="17"/>
        <v>-3.9400000023306347E-3</v>
      </c>
      <c r="F83" s="7">
        <f t="shared" si="18"/>
        <v>2.878E-2</v>
      </c>
      <c r="G83" s="7">
        <f t="shared" si="18"/>
        <v>-3.940000002330635E-4</v>
      </c>
      <c r="H83" s="7">
        <f t="shared" si="8"/>
        <v>8.2828840000000008E-3</v>
      </c>
      <c r="I83" s="7">
        <f t="shared" si="9"/>
        <v>2.3838140152000003E-3</v>
      </c>
      <c r="J83" s="7">
        <f t="shared" si="10"/>
        <v>6.8606167357456013E-4</v>
      </c>
      <c r="K83" s="7">
        <f t="shared" si="11"/>
        <v>-1.1339320006707568E-4</v>
      </c>
      <c r="L83" s="7">
        <f t="shared" si="12"/>
        <v>-3.2634562979304383E-5</v>
      </c>
      <c r="M83" s="7">
        <f t="shared" ca="1" si="4"/>
        <v>-1.6433354914715734E-3</v>
      </c>
      <c r="N83" s="7">
        <f t="shared" ca="1" si="13"/>
        <v>5.2746678754394914E-7</v>
      </c>
      <c r="O83" s="29">
        <f t="shared" ca="1" si="14"/>
        <v>1937787.5869110574</v>
      </c>
      <c r="P83" s="7">
        <f t="shared" ca="1" si="15"/>
        <v>59555.587965874569</v>
      </c>
      <c r="Q83" s="7">
        <f t="shared" ca="1" si="16"/>
        <v>538925.37301027786</v>
      </c>
      <c r="R83" s="6">
        <f t="shared" ca="1" si="5"/>
        <v>-2.2966645108590611E-3</v>
      </c>
      <c r="S83" s="6"/>
      <c r="T83" s="6">
        <v>0.1</v>
      </c>
      <c r="U83" s="6"/>
      <c r="V83" s="6"/>
    </row>
    <row r="84" spans="1:22" x14ac:dyDescent="0.2">
      <c r="A84" s="62">
        <v>2878</v>
      </c>
      <c r="B84" s="73">
        <v>-2.9400000057648867E-3</v>
      </c>
      <c r="C84" s="62">
        <v>0.1</v>
      </c>
      <c r="D84" s="64">
        <f t="shared" si="17"/>
        <v>0.2878</v>
      </c>
      <c r="E84" s="64">
        <f t="shared" si="17"/>
        <v>-2.9400000057648867E-3</v>
      </c>
      <c r="F84" s="7">
        <f t="shared" si="18"/>
        <v>2.878E-2</v>
      </c>
      <c r="G84" s="7">
        <f t="shared" si="18"/>
        <v>-2.9400000057648872E-4</v>
      </c>
      <c r="H84" s="7">
        <f t="shared" si="8"/>
        <v>8.2828840000000008E-3</v>
      </c>
      <c r="I84" s="7">
        <f t="shared" si="9"/>
        <v>2.3838140152000003E-3</v>
      </c>
      <c r="J84" s="7">
        <f t="shared" si="10"/>
        <v>6.8606167357456013E-4</v>
      </c>
      <c r="K84" s="7">
        <f t="shared" si="11"/>
        <v>-8.4613200165913451E-5</v>
      </c>
      <c r="L84" s="7">
        <f t="shared" si="12"/>
        <v>-2.4351679007749893E-5</v>
      </c>
      <c r="M84" s="7">
        <f t="shared" ca="1" si="4"/>
        <v>-1.6433354914715734E-3</v>
      </c>
      <c r="N84" s="7">
        <f t="shared" ca="1" si="13"/>
        <v>1.6813388626275145E-7</v>
      </c>
      <c r="O84" s="29">
        <f t="shared" ca="1" si="14"/>
        <v>1937787.5869110574</v>
      </c>
      <c r="P84" s="7">
        <f t="shared" ca="1" si="15"/>
        <v>59555.587965874569</v>
      </c>
      <c r="Q84" s="7">
        <f t="shared" ca="1" si="16"/>
        <v>538925.37301027786</v>
      </c>
      <c r="R84" s="6">
        <f t="shared" ca="1" si="5"/>
        <v>-1.2966645142933133E-3</v>
      </c>
      <c r="S84" s="6"/>
      <c r="T84" s="6">
        <v>0.1</v>
      </c>
      <c r="U84" s="6"/>
      <c r="V84" s="6"/>
    </row>
    <row r="85" spans="1:22" x14ac:dyDescent="0.2">
      <c r="A85" s="62">
        <v>3229</v>
      </c>
      <c r="B85" s="73">
        <v>-6.0200000007171184E-3</v>
      </c>
      <c r="C85" s="62">
        <v>0.1</v>
      </c>
      <c r="D85" s="64">
        <f t="shared" si="17"/>
        <v>0.32290000000000002</v>
      </c>
      <c r="E85" s="64">
        <f t="shared" si="17"/>
        <v>-6.0200000007171184E-3</v>
      </c>
      <c r="F85" s="7">
        <f t="shared" si="18"/>
        <v>3.2290000000000006E-2</v>
      </c>
      <c r="G85" s="7">
        <f t="shared" si="18"/>
        <v>-6.0200000007171184E-4</v>
      </c>
      <c r="H85" s="7">
        <f t="shared" si="8"/>
        <v>1.0426441000000003E-2</v>
      </c>
      <c r="I85" s="7">
        <f t="shared" si="9"/>
        <v>3.3666977989000014E-3</v>
      </c>
      <c r="J85" s="7">
        <f t="shared" si="10"/>
        <v>1.0871067192648105E-3</v>
      </c>
      <c r="K85" s="7">
        <f t="shared" si="11"/>
        <v>-1.9438580002315576E-4</v>
      </c>
      <c r="L85" s="7">
        <f t="shared" si="12"/>
        <v>-6.2767174827477003E-5</v>
      </c>
      <c r="M85" s="7">
        <f t="shared" ref="M85:M148" ca="1" si="19">+E$4+E$5*D85+E$6*D85^2</f>
        <v>-2.3337915277632207E-3</v>
      </c>
      <c r="N85" s="7">
        <f t="shared" ca="1" si="13"/>
        <v>1.3588132906077107E-6</v>
      </c>
      <c r="O85" s="29">
        <f t="shared" ca="1" si="14"/>
        <v>1842538.1007201564</v>
      </c>
      <c r="P85" s="7">
        <f t="shared" ca="1" si="15"/>
        <v>46342.526821502994</v>
      </c>
      <c r="Q85" s="7">
        <f t="shared" ca="1" si="16"/>
        <v>502993.42036028736</v>
      </c>
      <c r="R85" s="6">
        <f t="shared" ref="R85:R148" ca="1" si="20">+E85-M85</f>
        <v>-3.6862084729538977E-3</v>
      </c>
      <c r="S85" s="6"/>
      <c r="T85" s="6">
        <v>0.1</v>
      </c>
      <c r="U85" s="6"/>
      <c r="V85" s="6"/>
    </row>
    <row r="86" spans="1:22" x14ac:dyDescent="0.2">
      <c r="A86" s="62">
        <v>3265</v>
      </c>
      <c r="B86" s="73">
        <v>8.099999999103602E-3</v>
      </c>
      <c r="C86" s="62">
        <v>0.1</v>
      </c>
      <c r="D86" s="64">
        <f t="shared" si="17"/>
        <v>0.32650000000000001</v>
      </c>
      <c r="E86" s="64">
        <f t="shared" si="17"/>
        <v>8.099999999103602E-3</v>
      </c>
      <c r="F86" s="7">
        <f t="shared" si="18"/>
        <v>3.2650000000000005E-2</v>
      </c>
      <c r="G86" s="7">
        <f t="shared" si="18"/>
        <v>8.0999999991036029E-4</v>
      </c>
      <c r="H86" s="7">
        <f t="shared" ref="H86:H149" si="21">C86*D86*D86</f>
        <v>1.0660225000000002E-2</v>
      </c>
      <c r="I86" s="7">
        <f t="shared" ref="I86:I149" si="22">C86*D86*D86*D86</f>
        <v>3.4805634625000009E-3</v>
      </c>
      <c r="J86" s="7">
        <f t="shared" ref="J86:J149" si="23">C86*D86*D86*D86*D86</f>
        <v>1.1364039705062503E-3</v>
      </c>
      <c r="K86" s="7">
        <f t="shared" ref="K86:K149" si="24">C86*E86*D86</f>
        <v>2.6446499997073264E-4</v>
      </c>
      <c r="L86" s="7">
        <f t="shared" ref="L86:L149" si="25">C86*E86*D86*D86</f>
        <v>8.6347822490444206E-5</v>
      </c>
      <c r="M86" s="7">
        <f t="shared" ca="1" si="19"/>
        <v>-2.4051978405892514E-3</v>
      </c>
      <c r="N86" s="7">
        <f t="shared" ref="N86:N149" ca="1" si="26">C86*(M86-E86)^2</f>
        <v>1.1035918165108741E-5</v>
      </c>
      <c r="O86" s="29">
        <f t="shared" ref="O86:O149" ca="1" si="27">(C86*O$1-O$2*F86+O$3*H86)^2</f>
        <v>1832577.6234111085</v>
      </c>
      <c r="P86" s="7">
        <f t="shared" ref="P86:P149" ca="1" si="28">(-C86*O$2+O$4*F86-O$5*H86)^2</f>
        <v>45066.693564627756</v>
      </c>
      <c r="Q86" s="7">
        <f t="shared" ref="Q86:Q149" ca="1" si="29">+(C86*O$3-F86*O$5+H86*O$6)^2</f>
        <v>499227.05489126139</v>
      </c>
      <c r="R86" s="6">
        <f t="shared" ca="1" si="20"/>
        <v>1.0505197839692854E-2</v>
      </c>
      <c r="S86" s="6"/>
      <c r="T86" s="6">
        <v>1</v>
      </c>
      <c r="U86" s="6"/>
      <c r="V86" s="6"/>
    </row>
    <row r="87" spans="1:22" x14ac:dyDescent="0.2">
      <c r="A87" s="62">
        <v>3323</v>
      </c>
      <c r="B87" s="73">
        <v>-2.3540000001958106E-2</v>
      </c>
      <c r="C87" s="62">
        <v>0.1</v>
      </c>
      <c r="D87" s="64">
        <f t="shared" si="17"/>
        <v>0.33229999999999998</v>
      </c>
      <c r="E87" s="64">
        <f t="shared" si="17"/>
        <v>-2.3540000001958106E-2</v>
      </c>
      <c r="F87" s="7">
        <f t="shared" si="18"/>
        <v>3.3230000000000003E-2</v>
      </c>
      <c r="G87" s="7">
        <f t="shared" si="18"/>
        <v>-2.3540000001958106E-3</v>
      </c>
      <c r="H87" s="7">
        <f t="shared" si="21"/>
        <v>1.1042329E-2</v>
      </c>
      <c r="I87" s="7">
        <f t="shared" si="22"/>
        <v>3.6693659266999997E-3</v>
      </c>
      <c r="J87" s="7">
        <f t="shared" si="23"/>
        <v>1.2193302974424099E-3</v>
      </c>
      <c r="K87" s="7">
        <f t="shared" si="24"/>
        <v>-7.8223420006506784E-4</v>
      </c>
      <c r="L87" s="7">
        <f t="shared" si="25"/>
        <v>-2.5993642468162201E-4</v>
      </c>
      <c r="M87" s="7">
        <f t="shared" ca="1" si="19"/>
        <v>-2.520472349843276E-3</v>
      </c>
      <c r="N87" s="7">
        <f t="shared" ca="1" si="26"/>
        <v>4.4182054271802003E-5</v>
      </c>
      <c r="O87" s="29">
        <f t="shared" ca="1" si="27"/>
        <v>1816459.5662025993</v>
      </c>
      <c r="P87" s="7">
        <f t="shared" ca="1" si="28"/>
        <v>43043.200649632061</v>
      </c>
      <c r="Q87" s="7">
        <f t="shared" ca="1" si="29"/>
        <v>493130.01976090483</v>
      </c>
      <c r="R87" s="6">
        <f t="shared" ca="1" si="20"/>
        <v>-2.1019527652114831E-2</v>
      </c>
      <c r="S87" s="6"/>
      <c r="T87" s="6">
        <v>1</v>
      </c>
      <c r="U87" s="6"/>
      <c r="V87" s="6"/>
    </row>
    <row r="88" spans="1:22" x14ac:dyDescent="0.2">
      <c r="A88" s="62">
        <v>3617</v>
      </c>
      <c r="B88" s="73">
        <v>-1.0060000000521541E-2</v>
      </c>
      <c r="C88" s="62">
        <v>0.1</v>
      </c>
      <c r="D88" s="64">
        <f t="shared" si="17"/>
        <v>0.36170000000000002</v>
      </c>
      <c r="E88" s="64">
        <f t="shared" si="17"/>
        <v>-1.0060000000521541E-2</v>
      </c>
      <c r="F88" s="7">
        <f t="shared" si="18"/>
        <v>3.6170000000000001E-2</v>
      </c>
      <c r="G88" s="7">
        <f t="shared" si="18"/>
        <v>-1.0060000000521542E-3</v>
      </c>
      <c r="H88" s="7">
        <f t="shared" si="21"/>
        <v>1.3082689000000002E-2</v>
      </c>
      <c r="I88" s="7">
        <f t="shared" si="22"/>
        <v>4.7320086113000004E-3</v>
      </c>
      <c r="J88" s="7">
        <f t="shared" si="23"/>
        <v>1.7115675147072102E-3</v>
      </c>
      <c r="K88" s="7">
        <f t="shared" si="24"/>
        <v>-3.6387020001886418E-4</v>
      </c>
      <c r="L88" s="7">
        <f t="shared" si="25"/>
        <v>-1.3161185134682318E-4</v>
      </c>
      <c r="M88" s="7">
        <f t="shared" ca="1" si="19"/>
        <v>-3.1091797250692521E-3</v>
      </c>
      <c r="N88" s="7">
        <f t="shared" ca="1" si="26"/>
        <v>4.8313902501638628E-6</v>
      </c>
      <c r="O88" s="29">
        <f t="shared" ca="1" si="27"/>
        <v>1733489.570328671</v>
      </c>
      <c r="P88" s="7">
        <f t="shared" ca="1" si="28"/>
        <v>33410.019725469552</v>
      </c>
      <c r="Q88" s="7">
        <f t="shared" ca="1" si="29"/>
        <v>461720.45925653382</v>
      </c>
      <c r="R88" s="6">
        <f t="shared" ca="1" si="20"/>
        <v>-6.9508202754522885E-3</v>
      </c>
      <c r="S88" s="6"/>
      <c r="T88" s="6">
        <v>0.1</v>
      </c>
      <c r="U88" s="6"/>
      <c r="V88" s="6"/>
    </row>
    <row r="89" spans="1:22" x14ac:dyDescent="0.2">
      <c r="A89" s="62">
        <v>3633</v>
      </c>
      <c r="B89" s="73">
        <v>-3.3400000029359944E-3</v>
      </c>
      <c r="C89" s="62">
        <v>0.1</v>
      </c>
      <c r="D89" s="64">
        <f t="shared" si="17"/>
        <v>0.36330000000000001</v>
      </c>
      <c r="E89" s="64">
        <f t="shared" si="17"/>
        <v>-3.3400000029359944E-3</v>
      </c>
      <c r="F89" s="7">
        <f t="shared" si="18"/>
        <v>3.6330000000000001E-2</v>
      </c>
      <c r="G89" s="7">
        <f t="shared" si="18"/>
        <v>-3.3400000029359944E-4</v>
      </c>
      <c r="H89" s="7">
        <f t="shared" si="21"/>
        <v>1.3198689000000001E-2</v>
      </c>
      <c r="I89" s="7">
        <f t="shared" si="22"/>
        <v>4.7950837137000005E-3</v>
      </c>
      <c r="J89" s="7">
        <f t="shared" si="23"/>
        <v>1.7420539131872102E-3</v>
      </c>
      <c r="K89" s="7">
        <f t="shared" si="24"/>
        <v>-1.2134220010666468E-4</v>
      </c>
      <c r="L89" s="7">
        <f t="shared" si="25"/>
        <v>-4.4083621298751282E-5</v>
      </c>
      <c r="M89" s="7">
        <f t="shared" ca="1" si="19"/>
        <v>-3.141428380534259E-3</v>
      </c>
      <c r="N89" s="7">
        <f t="shared" ca="1" si="26"/>
        <v>3.9430689223257402E-9</v>
      </c>
      <c r="O89" s="29">
        <f t="shared" ca="1" si="27"/>
        <v>1728916.7639322306</v>
      </c>
      <c r="P89" s="7">
        <f t="shared" ca="1" si="28"/>
        <v>32916.401071787943</v>
      </c>
      <c r="Q89" s="7">
        <f t="shared" ca="1" si="29"/>
        <v>459989.10633880697</v>
      </c>
      <c r="R89" s="6">
        <f t="shared" ca="1" si="20"/>
        <v>-1.9857162240173544E-4</v>
      </c>
      <c r="S89" s="6"/>
      <c r="T89" s="6">
        <v>1</v>
      </c>
      <c r="U89" s="6"/>
      <c r="V89" s="6"/>
    </row>
    <row r="90" spans="1:22" x14ac:dyDescent="0.2">
      <c r="A90" s="62">
        <v>3662</v>
      </c>
      <c r="B90" s="73">
        <v>-1.2660000000323635E-2</v>
      </c>
      <c r="C90" s="62">
        <v>0.1</v>
      </c>
      <c r="D90" s="64">
        <f t="shared" si="17"/>
        <v>0.36620000000000003</v>
      </c>
      <c r="E90" s="64">
        <f t="shared" si="17"/>
        <v>-1.2660000000323635E-2</v>
      </c>
      <c r="F90" s="7">
        <f t="shared" si="18"/>
        <v>3.6620000000000007E-2</v>
      </c>
      <c r="G90" s="7">
        <f t="shared" si="18"/>
        <v>-1.2660000000323636E-3</v>
      </c>
      <c r="H90" s="7">
        <f t="shared" si="21"/>
        <v>1.3410244000000003E-2</v>
      </c>
      <c r="I90" s="7">
        <f t="shared" si="22"/>
        <v>4.9108313528000019E-3</v>
      </c>
      <c r="J90" s="7">
        <f t="shared" si="23"/>
        <v>1.7983464413953607E-3</v>
      </c>
      <c r="K90" s="7">
        <f t="shared" si="24"/>
        <v>-4.6360920001185162E-4</v>
      </c>
      <c r="L90" s="7">
        <f t="shared" si="25"/>
        <v>-1.6977368904434007E-4</v>
      </c>
      <c r="M90" s="7">
        <f t="shared" ca="1" si="19"/>
        <v>-3.1999343623759884E-3</v>
      </c>
      <c r="N90" s="7">
        <f t="shared" ca="1" si="26"/>
        <v>8.9492841874277816E-6</v>
      </c>
      <c r="O90" s="29">
        <f t="shared" ca="1" si="27"/>
        <v>1720614.2658233605</v>
      </c>
      <c r="P90" s="7">
        <f t="shared" ca="1" si="28"/>
        <v>32029.957353021222</v>
      </c>
      <c r="Q90" s="7">
        <f t="shared" ca="1" si="29"/>
        <v>456845.77808391105</v>
      </c>
      <c r="R90" s="6">
        <f t="shared" ca="1" si="20"/>
        <v>-9.4600656379476462E-3</v>
      </c>
      <c r="S90" s="6"/>
      <c r="T90" s="6">
        <v>0.2</v>
      </c>
      <c r="U90" s="6"/>
      <c r="V90" s="6"/>
    </row>
    <row r="91" spans="1:22" x14ac:dyDescent="0.2">
      <c r="A91" s="62">
        <v>3663</v>
      </c>
      <c r="B91" s="73">
        <v>-4.7400000039488077E-3</v>
      </c>
      <c r="C91" s="62">
        <v>0.1</v>
      </c>
      <c r="D91" s="64">
        <f t="shared" si="17"/>
        <v>0.36630000000000001</v>
      </c>
      <c r="E91" s="64">
        <f t="shared" si="17"/>
        <v>-4.7400000039488077E-3</v>
      </c>
      <c r="F91" s="7">
        <f t="shared" si="18"/>
        <v>3.6630000000000003E-2</v>
      </c>
      <c r="G91" s="7">
        <f t="shared" si="18"/>
        <v>-4.7400000039488077E-4</v>
      </c>
      <c r="H91" s="7">
        <f t="shared" si="21"/>
        <v>1.3417569000000001E-2</v>
      </c>
      <c r="I91" s="7">
        <f t="shared" si="22"/>
        <v>4.9148555247000006E-3</v>
      </c>
      <c r="J91" s="7">
        <f t="shared" si="23"/>
        <v>1.8003115786976102E-3</v>
      </c>
      <c r="K91" s="7">
        <f t="shared" si="24"/>
        <v>-1.7362620014464483E-4</v>
      </c>
      <c r="L91" s="7">
        <f t="shared" si="25"/>
        <v>-6.3599277112983397E-5</v>
      </c>
      <c r="M91" s="7">
        <f t="shared" ca="1" si="19"/>
        <v>-3.2019530811478051E-3</v>
      </c>
      <c r="N91" s="7">
        <f t="shared" ca="1" si="26"/>
        <v>2.3655883367376336E-7</v>
      </c>
      <c r="O91" s="29">
        <f t="shared" ca="1" si="27"/>
        <v>1720327.6469658858</v>
      </c>
      <c r="P91" s="7">
        <f t="shared" ca="1" si="28"/>
        <v>31999.580318532644</v>
      </c>
      <c r="Q91" s="7">
        <f t="shared" ca="1" si="29"/>
        <v>456737.26843414409</v>
      </c>
      <c r="R91" s="6">
        <f t="shared" ca="1" si="20"/>
        <v>-1.5380469228010027E-3</v>
      </c>
      <c r="S91" s="6"/>
      <c r="T91" s="6">
        <v>1</v>
      </c>
      <c r="U91" s="6"/>
      <c r="V91" s="6"/>
    </row>
    <row r="92" spans="1:22" x14ac:dyDescent="0.2">
      <c r="A92" s="65">
        <v>3686</v>
      </c>
      <c r="B92" s="74">
        <v>2.4199999970733188E-3</v>
      </c>
      <c r="C92" s="62">
        <v>0.1</v>
      </c>
      <c r="D92" s="64">
        <f t="shared" si="17"/>
        <v>0.36859999999999998</v>
      </c>
      <c r="E92" s="64">
        <f t="shared" si="17"/>
        <v>2.4199999970733188E-3</v>
      </c>
      <c r="F92" s="7">
        <f t="shared" si="18"/>
        <v>3.6859999999999997E-2</v>
      </c>
      <c r="G92" s="7">
        <f t="shared" si="18"/>
        <v>2.419999997073319E-4</v>
      </c>
      <c r="H92" s="7">
        <f t="shared" si="21"/>
        <v>1.3586595999999998E-2</v>
      </c>
      <c r="I92" s="7">
        <f t="shared" si="22"/>
        <v>5.0080192855999992E-3</v>
      </c>
      <c r="J92" s="7">
        <f t="shared" si="23"/>
        <v>1.8459559086721597E-3</v>
      </c>
      <c r="K92" s="7">
        <f t="shared" si="24"/>
        <v>8.9201199892122537E-5</v>
      </c>
      <c r="L92" s="7">
        <f t="shared" si="25"/>
        <v>3.2879562280236364E-5</v>
      </c>
      <c r="M92" s="7">
        <f t="shared" ca="1" si="19"/>
        <v>-3.248407001546235E-3</v>
      </c>
      <c r="N92" s="7">
        <f t="shared" ca="1" si="26"/>
        <v>3.2130837901999142E-6</v>
      </c>
      <c r="O92" s="29">
        <f t="shared" ca="1" si="27"/>
        <v>1713729.4735774004</v>
      </c>
      <c r="P92" s="7">
        <f t="shared" ca="1" si="28"/>
        <v>31304.416292256839</v>
      </c>
      <c r="Q92" s="7">
        <f t="shared" ca="1" si="29"/>
        <v>454239.39255768101</v>
      </c>
      <c r="R92" s="6">
        <f t="shared" ca="1" si="20"/>
        <v>5.6684069986195542E-3</v>
      </c>
      <c r="S92" s="6"/>
      <c r="T92" s="6">
        <v>1</v>
      </c>
      <c r="U92" s="6"/>
      <c r="V92" s="6"/>
    </row>
    <row r="93" spans="1:22" x14ac:dyDescent="0.2">
      <c r="A93" s="65">
        <v>3697</v>
      </c>
      <c r="B93" s="74">
        <v>-4.4600000037462451E-3</v>
      </c>
      <c r="C93" s="62">
        <v>0.1</v>
      </c>
      <c r="D93" s="64">
        <f t="shared" si="17"/>
        <v>0.36969999999999997</v>
      </c>
      <c r="E93" s="64">
        <f t="shared" si="17"/>
        <v>-4.4600000037462451E-3</v>
      </c>
      <c r="F93" s="7">
        <f t="shared" si="18"/>
        <v>3.6969999999999996E-2</v>
      </c>
      <c r="G93" s="7">
        <f t="shared" si="18"/>
        <v>-4.4600000037462454E-4</v>
      </c>
      <c r="H93" s="7">
        <f t="shared" si="21"/>
        <v>1.3667808999999998E-2</v>
      </c>
      <c r="I93" s="7">
        <f t="shared" si="22"/>
        <v>5.0529889872999991E-3</v>
      </c>
      <c r="J93" s="7">
        <f t="shared" si="23"/>
        <v>1.8680900286048095E-3</v>
      </c>
      <c r="K93" s="7">
        <f t="shared" si="24"/>
        <v>-1.6488620013849868E-4</v>
      </c>
      <c r="L93" s="7">
        <f t="shared" si="25"/>
        <v>-6.0958428191202955E-5</v>
      </c>
      <c r="M93" s="7">
        <f t="shared" ca="1" si="19"/>
        <v>-3.2706399405662309E-3</v>
      </c>
      <c r="N93" s="7">
        <f t="shared" ca="1" si="26"/>
        <v>1.4145773598875671E-7</v>
      </c>
      <c r="O93" s="29">
        <f t="shared" ca="1" si="27"/>
        <v>1710569.8259496631</v>
      </c>
      <c r="P93" s="7">
        <f t="shared" ca="1" si="28"/>
        <v>30974.328529389008</v>
      </c>
      <c r="Q93" s="7">
        <f t="shared" ca="1" si="29"/>
        <v>453043.3130774608</v>
      </c>
      <c r="R93" s="6">
        <f t="shared" ca="1" si="20"/>
        <v>-1.1893600631800142E-3</v>
      </c>
      <c r="S93" s="6"/>
      <c r="T93" s="6">
        <v>1</v>
      </c>
      <c r="U93" s="6"/>
      <c r="V93" s="6"/>
    </row>
    <row r="94" spans="1:22" x14ac:dyDescent="0.2">
      <c r="A94" s="65">
        <v>4845</v>
      </c>
      <c r="B94" s="74">
        <v>-7.3000000047613867E-3</v>
      </c>
      <c r="C94" s="62">
        <v>0.1</v>
      </c>
      <c r="D94" s="64">
        <f t="shared" si="17"/>
        <v>0.48449999999999999</v>
      </c>
      <c r="E94" s="64">
        <f t="shared" si="17"/>
        <v>-7.3000000047613867E-3</v>
      </c>
      <c r="F94" s="7">
        <f t="shared" si="18"/>
        <v>4.845E-2</v>
      </c>
      <c r="G94" s="7">
        <f t="shared" si="18"/>
        <v>-7.3000000047613873E-4</v>
      </c>
      <c r="H94" s="7">
        <f t="shared" si="21"/>
        <v>2.3474024999999999E-2</v>
      </c>
      <c r="I94" s="7">
        <f t="shared" si="22"/>
        <v>1.13731651125E-2</v>
      </c>
      <c r="J94" s="7">
        <f t="shared" si="23"/>
        <v>5.5102984970062498E-3</v>
      </c>
      <c r="K94" s="7">
        <f t="shared" si="24"/>
        <v>-3.5368500023068918E-4</v>
      </c>
      <c r="L94" s="7">
        <f t="shared" si="25"/>
        <v>-1.7136038261176891E-4</v>
      </c>
      <c r="M94" s="7">
        <f t="shared" ca="1" si="19"/>
        <v>-5.6473259247970817E-3</v>
      </c>
      <c r="N94" s="7">
        <f t="shared" ca="1" si="26"/>
        <v>2.7313316145858622E-7</v>
      </c>
      <c r="O94" s="29">
        <f t="shared" ca="1" si="27"/>
        <v>1369714.9265597693</v>
      </c>
      <c r="P94" s="7">
        <f t="shared" ca="1" si="28"/>
        <v>5652.7559580110174</v>
      </c>
      <c r="Q94" s="7">
        <f t="shared" ca="1" si="29"/>
        <v>325134.83596322563</v>
      </c>
      <c r="R94" s="6">
        <f t="shared" ca="1" si="20"/>
        <v>-1.652674079964305E-3</v>
      </c>
      <c r="S94" s="6"/>
      <c r="T94" s="6">
        <v>0.1</v>
      </c>
      <c r="U94" s="6"/>
      <c r="V94" s="6"/>
    </row>
    <row r="95" spans="1:22" x14ac:dyDescent="0.2">
      <c r="A95" s="65">
        <v>4845</v>
      </c>
      <c r="B95" s="74">
        <v>-1.3000000035390258E-3</v>
      </c>
      <c r="C95" s="62">
        <v>0.1</v>
      </c>
      <c r="D95" s="64">
        <f t="shared" si="17"/>
        <v>0.48449999999999999</v>
      </c>
      <c r="E95" s="64">
        <f t="shared" si="17"/>
        <v>-1.3000000035390258E-3</v>
      </c>
      <c r="F95" s="7">
        <f t="shared" si="18"/>
        <v>4.845E-2</v>
      </c>
      <c r="G95" s="7">
        <f t="shared" si="18"/>
        <v>-1.3000000035390258E-4</v>
      </c>
      <c r="H95" s="7">
        <f t="shared" si="21"/>
        <v>2.3474024999999999E-2</v>
      </c>
      <c r="I95" s="7">
        <f t="shared" si="22"/>
        <v>1.13731651125E-2</v>
      </c>
      <c r="J95" s="7">
        <f t="shared" si="23"/>
        <v>5.5102984970062498E-3</v>
      </c>
      <c r="K95" s="7">
        <f t="shared" si="24"/>
        <v>-6.2985000171465795E-5</v>
      </c>
      <c r="L95" s="7">
        <f t="shared" si="25"/>
        <v>-3.0516232583075175E-5</v>
      </c>
      <c r="M95" s="7">
        <f t="shared" ca="1" si="19"/>
        <v>-5.6473259247970817E-3</v>
      </c>
      <c r="N95" s="7">
        <f t="shared" ca="1" si="26"/>
        <v>1.8899242665642205E-6</v>
      </c>
      <c r="O95" s="29">
        <f t="shared" ca="1" si="27"/>
        <v>1369714.9265597693</v>
      </c>
      <c r="P95" s="7">
        <f t="shared" ca="1" si="28"/>
        <v>5652.7559580110174</v>
      </c>
      <c r="Q95" s="7">
        <f t="shared" ca="1" si="29"/>
        <v>325134.83596322563</v>
      </c>
      <c r="R95" s="6">
        <f t="shared" ca="1" si="20"/>
        <v>4.3473259212580559E-3</v>
      </c>
      <c r="S95" s="6"/>
      <c r="T95" s="6">
        <v>0.1</v>
      </c>
      <c r="U95" s="6"/>
      <c r="V95" s="6"/>
    </row>
    <row r="96" spans="1:22" x14ac:dyDescent="0.2">
      <c r="A96" s="65">
        <v>4846</v>
      </c>
      <c r="B96" s="74">
        <v>1.6199999954551458E-3</v>
      </c>
      <c r="C96" s="62">
        <v>0.1</v>
      </c>
      <c r="D96" s="64">
        <f t="shared" si="17"/>
        <v>0.48459999999999998</v>
      </c>
      <c r="E96" s="64">
        <f t="shared" si="17"/>
        <v>1.6199999954551458E-3</v>
      </c>
      <c r="F96" s="7">
        <f t="shared" si="18"/>
        <v>4.8460000000000003E-2</v>
      </c>
      <c r="G96" s="7">
        <f t="shared" si="18"/>
        <v>1.619999995455146E-4</v>
      </c>
      <c r="H96" s="7">
        <f t="shared" si="21"/>
        <v>2.3483716000000002E-2</v>
      </c>
      <c r="I96" s="7">
        <f t="shared" si="22"/>
        <v>1.1380208773600001E-2</v>
      </c>
      <c r="J96" s="7">
        <f t="shared" si="23"/>
        <v>5.5148491716865604E-3</v>
      </c>
      <c r="K96" s="7">
        <f t="shared" si="24"/>
        <v>7.8505199779756372E-5</v>
      </c>
      <c r="L96" s="7">
        <f t="shared" si="25"/>
        <v>3.8043619813269938E-5</v>
      </c>
      <c r="M96" s="7">
        <f t="shared" ca="1" si="19"/>
        <v>-5.6494448927319483E-3</v>
      </c>
      <c r="N96" s="7">
        <f t="shared" ca="1" si="26"/>
        <v>5.2844828982389476E-6</v>
      </c>
      <c r="O96" s="29">
        <f t="shared" ca="1" si="27"/>
        <v>1369411.1944814846</v>
      </c>
      <c r="P96" s="7">
        <f t="shared" ca="1" si="28"/>
        <v>5639.1440457775698</v>
      </c>
      <c r="Q96" s="7">
        <f t="shared" ca="1" si="29"/>
        <v>325022.58932789916</v>
      </c>
      <c r="R96" s="6">
        <f t="shared" ca="1" si="20"/>
        <v>7.2694448881870941E-3</v>
      </c>
      <c r="S96" s="6"/>
      <c r="T96" s="6">
        <v>0.1</v>
      </c>
      <c r="U96" s="6"/>
      <c r="V96" s="6"/>
    </row>
    <row r="97" spans="1:22" x14ac:dyDescent="0.2">
      <c r="A97" s="65">
        <v>4846</v>
      </c>
      <c r="B97" s="74">
        <v>4.6199999924283475E-3</v>
      </c>
      <c r="C97" s="62">
        <v>0.1</v>
      </c>
      <c r="D97" s="64">
        <f t="shared" si="17"/>
        <v>0.48459999999999998</v>
      </c>
      <c r="E97" s="64">
        <f t="shared" si="17"/>
        <v>4.6199999924283475E-3</v>
      </c>
      <c r="F97" s="7">
        <f t="shared" si="18"/>
        <v>4.8460000000000003E-2</v>
      </c>
      <c r="G97" s="7">
        <f t="shared" si="18"/>
        <v>4.6199999924283479E-4</v>
      </c>
      <c r="H97" s="7">
        <f t="shared" si="21"/>
        <v>2.3483716000000002E-2</v>
      </c>
      <c r="I97" s="7">
        <f t="shared" si="22"/>
        <v>1.1380208773600001E-2</v>
      </c>
      <c r="J97" s="7">
        <f t="shared" si="23"/>
        <v>5.5148491716865604E-3</v>
      </c>
      <c r="K97" s="7">
        <f t="shared" si="24"/>
        <v>2.2388519963307773E-4</v>
      </c>
      <c r="L97" s="7">
        <f t="shared" si="25"/>
        <v>1.0849476774218947E-4</v>
      </c>
      <c r="M97" s="7">
        <f t="shared" ca="1" si="19"/>
        <v>-5.6494448927319483E-3</v>
      </c>
      <c r="N97" s="7">
        <f t="shared" ca="1" si="26"/>
        <v>1.0546149824934494E-5</v>
      </c>
      <c r="O97" s="29">
        <f t="shared" ca="1" si="27"/>
        <v>1369411.1944814846</v>
      </c>
      <c r="P97" s="7">
        <f t="shared" ca="1" si="28"/>
        <v>5639.1440457775698</v>
      </c>
      <c r="Q97" s="7">
        <f t="shared" ca="1" si="29"/>
        <v>325022.58932789916</v>
      </c>
      <c r="R97" s="6">
        <f t="shared" ca="1" si="20"/>
        <v>1.0269444885160295E-2</v>
      </c>
      <c r="S97" s="6"/>
      <c r="T97" s="6">
        <v>0.1</v>
      </c>
      <c r="U97" s="6"/>
      <c r="V97" s="6"/>
    </row>
    <row r="98" spans="1:22" x14ac:dyDescent="0.2">
      <c r="A98" s="65">
        <v>4847</v>
      </c>
      <c r="B98" s="74">
        <v>-2.4600000033387914E-3</v>
      </c>
      <c r="C98" s="62">
        <v>0.1</v>
      </c>
      <c r="D98" s="64">
        <f t="shared" si="17"/>
        <v>0.48470000000000002</v>
      </c>
      <c r="E98" s="64">
        <f t="shared" si="17"/>
        <v>-2.4600000033387914E-3</v>
      </c>
      <c r="F98" s="7">
        <f t="shared" si="18"/>
        <v>4.8470000000000006E-2</v>
      </c>
      <c r="G98" s="7">
        <f t="shared" si="18"/>
        <v>-2.4600000033387915E-4</v>
      </c>
      <c r="H98" s="7">
        <f t="shared" si="21"/>
        <v>2.3493409000000003E-2</v>
      </c>
      <c r="I98" s="7">
        <f t="shared" si="22"/>
        <v>1.1387255342300001E-2</v>
      </c>
      <c r="J98" s="7">
        <f t="shared" si="23"/>
        <v>5.5194026644128109E-3</v>
      </c>
      <c r="K98" s="7">
        <f t="shared" si="24"/>
        <v>-1.1923620016183124E-4</v>
      </c>
      <c r="L98" s="7">
        <f t="shared" si="25"/>
        <v>-5.7793786218439603E-5</v>
      </c>
      <c r="M98" s="7">
        <f t="shared" ca="1" si="19"/>
        <v>-5.6515639454082882E-3</v>
      </c>
      <c r="N98" s="7">
        <f t="shared" ca="1" si="26"/>
        <v>1.0186080396318185E-6</v>
      </c>
      <c r="O98" s="29">
        <f t="shared" ca="1" si="27"/>
        <v>1369107.4555084025</v>
      </c>
      <c r="P98" s="7">
        <f t="shared" ca="1" si="28"/>
        <v>5625.5478205361151</v>
      </c>
      <c r="Q98" s="7">
        <f t="shared" ca="1" si="29"/>
        <v>324910.34457116603</v>
      </c>
      <c r="R98" s="6">
        <f t="shared" ca="1" si="20"/>
        <v>3.1915639420694968E-3</v>
      </c>
      <c r="S98" s="6"/>
      <c r="T98" s="6">
        <v>0.1</v>
      </c>
      <c r="U98" s="6"/>
      <c r="V98" s="6"/>
    </row>
    <row r="99" spans="1:22" x14ac:dyDescent="0.2">
      <c r="A99" s="65">
        <v>4847</v>
      </c>
      <c r="B99" s="74">
        <v>-2.4600000033387914E-3</v>
      </c>
      <c r="C99" s="62">
        <v>0.1</v>
      </c>
      <c r="D99" s="64">
        <f t="shared" si="17"/>
        <v>0.48470000000000002</v>
      </c>
      <c r="E99" s="64">
        <f t="shared" si="17"/>
        <v>-2.4600000033387914E-3</v>
      </c>
      <c r="F99" s="7">
        <f t="shared" si="18"/>
        <v>4.8470000000000006E-2</v>
      </c>
      <c r="G99" s="7">
        <f t="shared" si="18"/>
        <v>-2.4600000033387915E-4</v>
      </c>
      <c r="H99" s="7">
        <f t="shared" si="21"/>
        <v>2.3493409000000003E-2</v>
      </c>
      <c r="I99" s="7">
        <f t="shared" si="22"/>
        <v>1.1387255342300001E-2</v>
      </c>
      <c r="J99" s="7">
        <f t="shared" si="23"/>
        <v>5.5194026644128109E-3</v>
      </c>
      <c r="K99" s="7">
        <f t="shared" si="24"/>
        <v>-1.1923620016183124E-4</v>
      </c>
      <c r="L99" s="7">
        <f t="shared" si="25"/>
        <v>-5.7793786218439603E-5</v>
      </c>
      <c r="M99" s="7">
        <f t="shared" ca="1" si="19"/>
        <v>-5.6515639454082882E-3</v>
      </c>
      <c r="N99" s="7">
        <f t="shared" ca="1" si="26"/>
        <v>1.0186080396318185E-6</v>
      </c>
      <c r="O99" s="29">
        <f t="shared" ca="1" si="27"/>
        <v>1369107.4555084025</v>
      </c>
      <c r="P99" s="7">
        <f t="shared" ca="1" si="28"/>
        <v>5625.5478205361151</v>
      </c>
      <c r="Q99" s="7">
        <f t="shared" ca="1" si="29"/>
        <v>324910.34457116603</v>
      </c>
      <c r="R99" s="6">
        <f t="shared" ca="1" si="20"/>
        <v>3.1915639420694968E-3</v>
      </c>
      <c r="S99" s="6"/>
      <c r="T99" s="6">
        <v>0.1</v>
      </c>
      <c r="U99" s="6"/>
      <c r="V99" s="6"/>
    </row>
    <row r="100" spans="1:22" x14ac:dyDescent="0.2">
      <c r="A100" s="65">
        <v>4880</v>
      </c>
      <c r="B100" s="74">
        <v>-1.2100000007194467E-2</v>
      </c>
      <c r="C100" s="62">
        <v>0.1</v>
      </c>
      <c r="D100" s="64">
        <f t="shared" si="17"/>
        <v>0.48799999999999999</v>
      </c>
      <c r="E100" s="64">
        <f t="shared" si="17"/>
        <v>-1.2100000007194467E-2</v>
      </c>
      <c r="F100" s="7">
        <f t="shared" si="18"/>
        <v>4.8800000000000003E-2</v>
      </c>
      <c r="G100" s="7">
        <f t="shared" si="18"/>
        <v>-1.2100000007194468E-3</v>
      </c>
      <c r="H100" s="7">
        <f t="shared" si="21"/>
        <v>2.3814399999999999E-2</v>
      </c>
      <c r="I100" s="7">
        <f t="shared" si="22"/>
        <v>1.1621427199999999E-2</v>
      </c>
      <c r="J100" s="7">
        <f t="shared" si="23"/>
        <v>5.6712564735999999E-3</v>
      </c>
      <c r="K100" s="7">
        <f t="shared" si="24"/>
        <v>-5.9048000035109003E-4</v>
      </c>
      <c r="L100" s="7">
        <f t="shared" si="25"/>
        <v>-2.8815424017133193E-4</v>
      </c>
      <c r="M100" s="7">
        <f t="shared" ca="1" si="19"/>
        <v>-5.7215402236940865E-3</v>
      </c>
      <c r="N100" s="7">
        <f t="shared" ca="1" si="26"/>
        <v>4.068474920973172E-6</v>
      </c>
      <c r="O100" s="29">
        <f t="shared" ca="1" si="27"/>
        <v>1359080.2898771188</v>
      </c>
      <c r="P100" s="7">
        <f t="shared" ca="1" si="28"/>
        <v>5185.6899089605913</v>
      </c>
      <c r="Q100" s="7">
        <f t="shared" ca="1" si="29"/>
        <v>321207.38091249496</v>
      </c>
      <c r="R100" s="6">
        <f t="shared" ca="1" si="20"/>
        <v>-6.3784597835003804E-3</v>
      </c>
      <c r="S100" s="6"/>
      <c r="T100" s="6">
        <v>1</v>
      </c>
      <c r="U100" s="6"/>
      <c r="V100" s="6"/>
    </row>
    <row r="101" spans="1:22" x14ac:dyDescent="0.2">
      <c r="A101" s="65">
        <v>4880</v>
      </c>
      <c r="B101" s="74">
        <v>-4.2000000030384399E-3</v>
      </c>
      <c r="C101" s="62">
        <v>0.1</v>
      </c>
      <c r="D101" s="64">
        <f t="shared" si="17"/>
        <v>0.48799999999999999</v>
      </c>
      <c r="E101" s="64">
        <f t="shared" si="17"/>
        <v>-4.2000000030384399E-3</v>
      </c>
      <c r="F101" s="7">
        <f t="shared" si="18"/>
        <v>4.8800000000000003E-2</v>
      </c>
      <c r="G101" s="7">
        <f t="shared" si="18"/>
        <v>-4.2000000030384399E-4</v>
      </c>
      <c r="H101" s="7">
        <f t="shared" si="21"/>
        <v>2.3814399999999999E-2</v>
      </c>
      <c r="I101" s="7">
        <f t="shared" si="22"/>
        <v>1.1621427199999999E-2</v>
      </c>
      <c r="J101" s="7">
        <f t="shared" si="23"/>
        <v>5.6712564735999999E-3</v>
      </c>
      <c r="K101" s="7">
        <f t="shared" si="24"/>
        <v>-2.0496000014827586E-4</v>
      </c>
      <c r="L101" s="7">
        <f t="shared" si="25"/>
        <v>-1.0002048007235861E-4</v>
      </c>
      <c r="M101" s="7">
        <f t="shared" ca="1" si="19"/>
        <v>-5.7215402236940865E-3</v>
      </c>
      <c r="N101" s="7">
        <f t="shared" ca="1" si="26"/>
        <v>2.3150846430728338E-7</v>
      </c>
      <c r="O101" s="29">
        <f t="shared" ca="1" si="27"/>
        <v>1359080.2898771188</v>
      </c>
      <c r="P101" s="7">
        <f t="shared" ca="1" si="28"/>
        <v>5185.6899089605913</v>
      </c>
      <c r="Q101" s="7">
        <f t="shared" ca="1" si="29"/>
        <v>321207.38091249496</v>
      </c>
      <c r="R101" s="6">
        <f t="shared" ca="1" si="20"/>
        <v>1.5215402206556466E-3</v>
      </c>
      <c r="S101" s="6"/>
      <c r="T101" s="6">
        <v>0.1</v>
      </c>
      <c r="U101" s="6"/>
      <c r="V101" s="6"/>
    </row>
    <row r="102" spans="1:22" x14ac:dyDescent="0.2">
      <c r="A102" s="65">
        <v>5274</v>
      </c>
      <c r="B102" s="74">
        <v>-1.6620000002149027E-2</v>
      </c>
      <c r="C102" s="62">
        <v>0.1</v>
      </c>
      <c r="D102" s="64">
        <f t="shared" si="17"/>
        <v>0.52739999999999998</v>
      </c>
      <c r="E102" s="64">
        <f t="shared" si="17"/>
        <v>-1.6620000002149027E-2</v>
      </c>
      <c r="F102" s="7">
        <f t="shared" si="18"/>
        <v>5.2740000000000002E-2</v>
      </c>
      <c r="G102" s="7">
        <f t="shared" si="18"/>
        <v>-1.6620000002149028E-3</v>
      </c>
      <c r="H102" s="7">
        <f t="shared" si="21"/>
        <v>2.7815076000000001E-2</v>
      </c>
      <c r="I102" s="7">
        <f t="shared" si="22"/>
        <v>1.46696710824E-2</v>
      </c>
      <c r="J102" s="7">
        <f t="shared" si="23"/>
        <v>7.7367845288577597E-3</v>
      </c>
      <c r="K102" s="7">
        <f t="shared" si="24"/>
        <v>-8.7653880011333968E-4</v>
      </c>
      <c r="L102" s="7">
        <f t="shared" si="25"/>
        <v>-4.6228656317977534E-4</v>
      </c>
      <c r="M102" s="7">
        <f t="shared" ca="1" si="19"/>
        <v>-6.5641429445631033E-3</v>
      </c>
      <c r="N102" s="7">
        <f t="shared" ca="1" si="26"/>
        <v>1.0112026116260063E-5</v>
      </c>
      <c r="O102" s="29">
        <f t="shared" ca="1" si="27"/>
        <v>1238959.8169433067</v>
      </c>
      <c r="P102" s="7">
        <f t="shared" ca="1" si="28"/>
        <v>1287.7620562805682</v>
      </c>
      <c r="Q102" s="7">
        <f t="shared" ca="1" si="29"/>
        <v>277273.95232052851</v>
      </c>
      <c r="R102" s="6">
        <f t="shared" ca="1" si="20"/>
        <v>-1.0055857057585924E-2</v>
      </c>
      <c r="S102" s="6"/>
      <c r="T102" s="6">
        <v>0.1</v>
      </c>
      <c r="U102" s="6"/>
      <c r="V102" s="6"/>
    </row>
    <row r="103" spans="1:22" x14ac:dyDescent="0.2">
      <c r="A103" s="65">
        <v>5573</v>
      </c>
      <c r="B103" s="74">
        <v>-1.0540000002947636E-2</v>
      </c>
      <c r="C103" s="62">
        <v>0.1</v>
      </c>
      <c r="D103" s="64">
        <f t="shared" si="17"/>
        <v>0.55730000000000002</v>
      </c>
      <c r="E103" s="64">
        <f t="shared" si="17"/>
        <v>-1.0540000002947636E-2</v>
      </c>
      <c r="F103" s="7">
        <f t="shared" si="18"/>
        <v>5.5730000000000002E-2</v>
      </c>
      <c r="G103" s="7">
        <f t="shared" si="18"/>
        <v>-1.0540000002947636E-3</v>
      </c>
      <c r="H103" s="7">
        <f t="shared" si="21"/>
        <v>3.1058329000000003E-2</v>
      </c>
      <c r="I103" s="7">
        <f t="shared" si="22"/>
        <v>1.73088067517E-2</v>
      </c>
      <c r="J103" s="7">
        <f t="shared" si="23"/>
        <v>9.6461980027224108E-3</v>
      </c>
      <c r="K103" s="7">
        <f t="shared" si="24"/>
        <v>-5.8739420016427175E-4</v>
      </c>
      <c r="L103" s="7">
        <f t="shared" si="25"/>
        <v>-3.2735478775154864E-4</v>
      </c>
      <c r="M103" s="7">
        <f t="shared" ca="1" si="19"/>
        <v>-7.212359548006717E-3</v>
      </c>
      <c r="N103" s="7">
        <f t="shared" ca="1" si="26"/>
        <v>1.1073190997359405E-6</v>
      </c>
      <c r="O103" s="29">
        <f t="shared" ca="1" si="27"/>
        <v>1147658.9928836052</v>
      </c>
      <c r="P103" s="7">
        <f t="shared" ca="1" si="28"/>
        <v>63.54246420829891</v>
      </c>
      <c r="Q103" s="7">
        <f t="shared" ca="1" si="29"/>
        <v>244513.52550855401</v>
      </c>
      <c r="R103" s="6">
        <f t="shared" ca="1" si="20"/>
        <v>-3.3276404549409189E-3</v>
      </c>
      <c r="S103" s="6"/>
      <c r="T103" s="6">
        <v>0.1</v>
      </c>
      <c r="U103" s="6"/>
      <c r="V103" s="6"/>
    </row>
    <row r="104" spans="1:22" x14ac:dyDescent="0.2">
      <c r="A104" s="65">
        <v>5673</v>
      </c>
      <c r="B104" s="74">
        <v>-1.5400000047520734E-3</v>
      </c>
      <c r="C104" s="62">
        <v>0.1</v>
      </c>
      <c r="D104" s="64">
        <f t="shared" si="17"/>
        <v>0.56730000000000003</v>
      </c>
      <c r="E104" s="64">
        <f t="shared" si="17"/>
        <v>-1.5400000047520734E-3</v>
      </c>
      <c r="F104" s="7">
        <f t="shared" si="18"/>
        <v>5.6730000000000003E-2</v>
      </c>
      <c r="G104" s="7">
        <f t="shared" si="18"/>
        <v>-1.5400000047520736E-4</v>
      </c>
      <c r="H104" s="7">
        <f t="shared" si="21"/>
        <v>3.2182929000000006E-2</v>
      </c>
      <c r="I104" s="7">
        <f t="shared" si="22"/>
        <v>1.8257375621700003E-2</v>
      </c>
      <c r="J104" s="7">
        <f t="shared" si="23"/>
        <v>1.0357409190190412E-2</v>
      </c>
      <c r="K104" s="7">
        <f t="shared" si="24"/>
        <v>-8.7364200269585135E-5</v>
      </c>
      <c r="L104" s="7">
        <f t="shared" si="25"/>
        <v>-4.9561710812935647E-5</v>
      </c>
      <c r="M104" s="7">
        <f t="shared" ca="1" si="19"/>
        <v>-7.4308449910513892E-3</v>
      </c>
      <c r="N104" s="7">
        <f t="shared" ca="1" si="26"/>
        <v>3.4702054652607786E-6</v>
      </c>
      <c r="O104" s="29">
        <f t="shared" ca="1" si="27"/>
        <v>1117171.9741390492</v>
      </c>
      <c r="P104" s="7">
        <f t="shared" ca="1" si="28"/>
        <v>2.1328214248623163</v>
      </c>
      <c r="Q104" s="7">
        <f t="shared" ca="1" si="29"/>
        <v>233720.10291955178</v>
      </c>
      <c r="R104" s="6">
        <f t="shared" ca="1" si="20"/>
        <v>5.8908449862993158E-3</v>
      </c>
      <c r="S104" s="6"/>
      <c r="T104" s="6">
        <v>0.1</v>
      </c>
      <c r="U104" s="6"/>
      <c r="V104" s="6"/>
    </row>
    <row r="105" spans="1:22" x14ac:dyDescent="0.2">
      <c r="A105" s="65">
        <v>6056.5</v>
      </c>
      <c r="B105" s="74">
        <v>-4.2200000025331974E-3</v>
      </c>
      <c r="C105" s="62">
        <v>0.1</v>
      </c>
      <c r="D105" s="64">
        <f t="shared" si="17"/>
        <v>0.60565000000000002</v>
      </c>
      <c r="E105" s="64">
        <f t="shared" si="17"/>
        <v>-4.2200000025331974E-3</v>
      </c>
      <c r="F105" s="7">
        <f t="shared" si="18"/>
        <v>6.0565000000000008E-2</v>
      </c>
      <c r="G105" s="7">
        <f t="shared" si="18"/>
        <v>-4.2200000025331978E-4</v>
      </c>
      <c r="H105" s="7">
        <f t="shared" si="21"/>
        <v>3.6681192250000008E-2</v>
      </c>
      <c r="I105" s="7">
        <f t="shared" si="22"/>
        <v>2.2215964086212507E-2</v>
      </c>
      <c r="J105" s="7">
        <f t="shared" si="23"/>
        <v>1.3455098648814605E-2</v>
      </c>
      <c r="K105" s="7">
        <f t="shared" si="24"/>
        <v>-2.5558430015342311E-4</v>
      </c>
      <c r="L105" s="7">
        <f t="shared" si="25"/>
        <v>-1.5479463138792072E-4</v>
      </c>
      <c r="M105" s="7">
        <f t="shared" ca="1" si="19"/>
        <v>-8.2765931424621988E-3</v>
      </c>
      <c r="N105" s="7">
        <f t="shared" ca="1" si="26"/>
        <v>1.6455947902919036E-6</v>
      </c>
      <c r="O105" s="29">
        <f t="shared" ca="1" si="27"/>
        <v>1000840.3463304081</v>
      </c>
      <c r="P105" s="7">
        <f t="shared" ca="1" si="28"/>
        <v>1449.8764150769377</v>
      </c>
      <c r="Q105" s="7">
        <f t="shared" ca="1" si="29"/>
        <v>193332.4907806922</v>
      </c>
      <c r="R105" s="6">
        <f t="shared" ca="1" si="20"/>
        <v>4.0565931399290014E-3</v>
      </c>
      <c r="S105" s="6"/>
      <c r="T105" s="6">
        <v>0.1</v>
      </c>
      <c r="U105" s="6"/>
      <c r="V105" s="6"/>
    </row>
    <row r="106" spans="1:22" x14ac:dyDescent="0.2">
      <c r="A106" s="65">
        <v>7209</v>
      </c>
      <c r="B106" s="74">
        <v>-4.4199999974807724E-3</v>
      </c>
      <c r="C106" s="62">
        <v>0.1</v>
      </c>
      <c r="D106" s="64">
        <f t="shared" si="17"/>
        <v>0.72089999999999999</v>
      </c>
      <c r="E106" s="64">
        <f t="shared" si="17"/>
        <v>-4.4199999974807724E-3</v>
      </c>
      <c r="F106" s="7">
        <f t="shared" si="18"/>
        <v>7.2090000000000001E-2</v>
      </c>
      <c r="G106" s="7">
        <f t="shared" si="18"/>
        <v>-4.4199999974807729E-4</v>
      </c>
      <c r="H106" s="7">
        <f t="shared" si="21"/>
        <v>5.1969680999999997E-2</v>
      </c>
      <c r="I106" s="7">
        <f t="shared" si="22"/>
        <v>3.7464943032899996E-2</v>
      </c>
      <c r="J106" s="7">
        <f t="shared" si="23"/>
        <v>2.7008477432417605E-2</v>
      </c>
      <c r="K106" s="7">
        <f t="shared" si="24"/>
        <v>-3.1863779981838891E-4</v>
      </c>
      <c r="L106" s="7">
        <f t="shared" si="25"/>
        <v>-2.2970598988907655E-4</v>
      </c>
      <c r="M106" s="7">
        <f t="shared" ca="1" si="19"/>
        <v>-1.0893254651007265E-2</v>
      </c>
      <c r="N106" s="7">
        <f t="shared" ca="1" si="26"/>
        <v>4.1903025809402396E-6</v>
      </c>
      <c r="O106" s="29">
        <f t="shared" ca="1" si="27"/>
        <v>664466.80933059589</v>
      </c>
      <c r="P106" s="7">
        <f t="shared" ca="1" si="28"/>
        <v>23218.600588149493</v>
      </c>
      <c r="Q106" s="7">
        <f t="shared" ca="1" si="29"/>
        <v>86806.777492694717</v>
      </c>
      <c r="R106" s="6">
        <f t="shared" ca="1" si="20"/>
        <v>6.4732546535264928E-3</v>
      </c>
      <c r="S106" s="6"/>
      <c r="T106" s="6">
        <v>0.1</v>
      </c>
      <c r="U106" s="6"/>
      <c r="V106" s="6"/>
    </row>
    <row r="107" spans="1:22" x14ac:dyDescent="0.2">
      <c r="A107" s="66">
        <v>9654</v>
      </c>
      <c r="B107" s="75">
        <v>-6.0200000007171184E-3</v>
      </c>
      <c r="C107" s="62">
        <v>0.1</v>
      </c>
      <c r="D107" s="64">
        <f t="shared" si="17"/>
        <v>0.96540000000000004</v>
      </c>
      <c r="E107" s="64">
        <f t="shared" si="17"/>
        <v>-6.0200000007171184E-3</v>
      </c>
      <c r="F107" s="7">
        <f t="shared" si="18"/>
        <v>9.6540000000000015E-2</v>
      </c>
      <c r="G107" s="7">
        <f t="shared" si="18"/>
        <v>-6.0200000007171184E-4</v>
      </c>
      <c r="H107" s="7">
        <f t="shared" si="21"/>
        <v>9.3199716000000016E-2</v>
      </c>
      <c r="I107" s="7">
        <f t="shared" si="22"/>
        <v>8.9975005826400015E-2</v>
      </c>
      <c r="J107" s="7">
        <f t="shared" si="23"/>
        <v>8.6861870624806575E-2</v>
      </c>
      <c r="K107" s="7">
        <f t="shared" si="24"/>
        <v>-5.8117080006923059E-4</v>
      </c>
      <c r="L107" s="7">
        <f t="shared" si="25"/>
        <v>-5.6106229038683521E-4</v>
      </c>
      <c r="M107" s="7">
        <f t="shared" ca="1" si="19"/>
        <v>-1.6817125000121905E-2</v>
      </c>
      <c r="N107" s="7">
        <f t="shared" ca="1" si="26"/>
        <v>1.1657790825277182E-5</v>
      </c>
      <c r="O107" s="29">
        <f t="shared" ca="1" si="27"/>
        <v>119609.6554294471</v>
      </c>
      <c r="P107" s="7">
        <f t="shared" ca="1" si="28"/>
        <v>173069.03903280679</v>
      </c>
      <c r="Q107" s="7">
        <f t="shared" ca="1" si="29"/>
        <v>6502.2049009397551</v>
      </c>
      <c r="R107" s="6">
        <f t="shared" ca="1" si="20"/>
        <v>1.0797124999404786E-2</v>
      </c>
      <c r="S107" s="6"/>
      <c r="T107" s="6">
        <v>0.1</v>
      </c>
      <c r="U107" s="6"/>
      <c r="V107" s="6"/>
    </row>
    <row r="108" spans="1:22" x14ac:dyDescent="0.2">
      <c r="A108" s="66">
        <v>10461</v>
      </c>
      <c r="B108" s="75">
        <v>-2.4579999997513369E-2</v>
      </c>
      <c r="C108" s="62">
        <v>0.1</v>
      </c>
      <c r="D108" s="64">
        <f t="shared" si="17"/>
        <v>1.0461</v>
      </c>
      <c r="E108" s="64">
        <f t="shared" si="17"/>
        <v>-2.4579999997513369E-2</v>
      </c>
      <c r="F108" s="7">
        <f t="shared" si="18"/>
        <v>0.10461000000000001</v>
      </c>
      <c r="G108" s="7">
        <f t="shared" si="18"/>
        <v>-2.457999999751337E-3</v>
      </c>
      <c r="H108" s="7">
        <f t="shared" si="21"/>
        <v>0.10943252100000002</v>
      </c>
      <c r="I108" s="7">
        <f t="shared" si="22"/>
        <v>0.11447736021810002</v>
      </c>
      <c r="J108" s="7">
        <f t="shared" si="23"/>
        <v>0.11975476652415444</v>
      </c>
      <c r="K108" s="7">
        <f t="shared" si="24"/>
        <v>-2.5713137997398737E-3</v>
      </c>
      <c r="L108" s="7">
        <f t="shared" si="25"/>
        <v>-2.6898513659078822E-3</v>
      </c>
      <c r="M108" s="7">
        <f t="shared" ca="1" si="19"/>
        <v>-1.8883561879027545E-2</v>
      </c>
      <c r="N108" s="7">
        <f t="shared" ca="1" si="26"/>
        <v>3.2449407237738312E-6</v>
      </c>
      <c r="O108" s="29">
        <f t="shared" ca="1" si="27"/>
        <v>28290.190672409226</v>
      </c>
      <c r="P108" s="7">
        <f t="shared" ca="1" si="28"/>
        <v>259432.29290079762</v>
      </c>
      <c r="Q108" s="7">
        <f t="shared" ca="1" si="29"/>
        <v>50463.232348210608</v>
      </c>
      <c r="R108" s="6">
        <f t="shared" ca="1" si="20"/>
        <v>-5.6964381184858234E-3</v>
      </c>
      <c r="S108" s="6"/>
      <c r="T108" s="6">
        <v>1</v>
      </c>
      <c r="U108" s="6"/>
      <c r="V108" s="6"/>
    </row>
    <row r="109" spans="1:22" x14ac:dyDescent="0.2">
      <c r="A109" s="66">
        <v>10466.5</v>
      </c>
      <c r="B109" s="75">
        <v>-1.2020000009215437E-2</v>
      </c>
      <c r="C109" s="62">
        <v>0.1</v>
      </c>
      <c r="D109" s="64">
        <f t="shared" si="17"/>
        <v>1.0466500000000001</v>
      </c>
      <c r="E109" s="64">
        <f t="shared" si="17"/>
        <v>-1.2020000009215437E-2</v>
      </c>
      <c r="F109" s="7">
        <f t="shared" si="18"/>
        <v>0.10466500000000001</v>
      </c>
      <c r="G109" s="7">
        <f t="shared" si="18"/>
        <v>-1.2020000009215438E-3</v>
      </c>
      <c r="H109" s="7">
        <f t="shared" si="21"/>
        <v>0.10954762225000002</v>
      </c>
      <c r="I109" s="7">
        <f t="shared" si="22"/>
        <v>0.11465801882796253</v>
      </c>
      <c r="J109" s="7">
        <f t="shared" si="23"/>
        <v>0.12000681540628699</v>
      </c>
      <c r="K109" s="7">
        <f t="shared" si="24"/>
        <v>-1.2580733009645339E-3</v>
      </c>
      <c r="L109" s="7">
        <f t="shared" si="25"/>
        <v>-1.3167624204545294E-3</v>
      </c>
      <c r="M109" s="7">
        <f t="shared" ca="1" si="19"/>
        <v>-1.8897834745975898E-2</v>
      </c>
      <c r="N109" s="7">
        <f t="shared" ca="1" si="26"/>
        <v>4.7304610666188845E-6</v>
      </c>
      <c r="O109" s="29">
        <f t="shared" ca="1" si="27"/>
        <v>27871.432655595483</v>
      </c>
      <c r="P109" s="7">
        <f t="shared" ca="1" si="28"/>
        <v>260091.62194197602</v>
      </c>
      <c r="Q109" s="7">
        <f t="shared" ca="1" si="29"/>
        <v>50920.615908439577</v>
      </c>
      <c r="R109" s="6">
        <f t="shared" ca="1" si="20"/>
        <v>6.877834736760461E-3</v>
      </c>
      <c r="S109" s="6"/>
      <c r="T109" s="6">
        <v>1</v>
      </c>
      <c r="U109" s="6"/>
      <c r="V109" s="6"/>
    </row>
    <row r="110" spans="1:22" x14ac:dyDescent="0.2">
      <c r="A110" s="62">
        <v>-20734</v>
      </c>
      <c r="B110" s="73">
        <v>6.0199999970791396E-3</v>
      </c>
      <c r="C110" s="62">
        <v>0.2</v>
      </c>
      <c r="D110" s="64">
        <f t="shared" si="17"/>
        <v>-2.0733999999999999</v>
      </c>
      <c r="E110" s="64">
        <f t="shared" si="17"/>
        <v>6.0199999970791396E-3</v>
      </c>
      <c r="F110" s="7">
        <f t="shared" si="18"/>
        <v>-0.41467999999999999</v>
      </c>
      <c r="G110" s="7">
        <f t="shared" si="18"/>
        <v>1.203999999415828E-3</v>
      </c>
      <c r="H110" s="7">
        <f t="shared" si="21"/>
        <v>0.85979751199999999</v>
      </c>
      <c r="I110" s="7">
        <f t="shared" si="22"/>
        <v>-1.7827041613807999</v>
      </c>
      <c r="J110" s="7">
        <f t="shared" si="23"/>
        <v>3.6962588082069505</v>
      </c>
      <c r="K110" s="7">
        <f t="shared" si="24"/>
        <v>-2.4963735987887778E-3</v>
      </c>
      <c r="L110" s="7">
        <f t="shared" si="25"/>
        <v>5.1759810197286515E-3</v>
      </c>
      <c r="M110" s="7">
        <f t="shared" ca="1" si="19"/>
        <v>2.0830123401962674E-2</v>
      </c>
      <c r="N110" s="7">
        <f t="shared" ca="1" si="26"/>
        <v>4.3867951053575817E-5</v>
      </c>
      <c r="O110" s="29">
        <f t="shared" ca="1" si="27"/>
        <v>5594201.1343482444</v>
      </c>
      <c r="P110" s="7">
        <f t="shared" ca="1" si="28"/>
        <v>2678470.4059051182</v>
      </c>
      <c r="Q110" s="7">
        <f t="shared" ca="1" si="29"/>
        <v>14962133.300546667</v>
      </c>
      <c r="R110" s="6">
        <f t="shared" ca="1" si="20"/>
        <v>-1.4810123404883534E-2</v>
      </c>
      <c r="S110" s="6"/>
      <c r="T110" s="6">
        <v>0.1</v>
      </c>
      <c r="U110" s="6"/>
      <c r="V110" s="6"/>
    </row>
    <row r="111" spans="1:22" x14ac:dyDescent="0.2">
      <c r="A111" s="62">
        <v>-20460</v>
      </c>
      <c r="B111" s="73">
        <v>1.1099999996076804E-2</v>
      </c>
      <c r="C111" s="62">
        <v>0.2</v>
      </c>
      <c r="D111" s="64">
        <f t="shared" si="17"/>
        <v>-2.0459999999999998</v>
      </c>
      <c r="E111" s="64">
        <f t="shared" si="17"/>
        <v>1.1099999996076804E-2</v>
      </c>
      <c r="F111" s="7">
        <f t="shared" si="18"/>
        <v>-0.40920000000000001</v>
      </c>
      <c r="G111" s="7">
        <f t="shared" si="18"/>
        <v>2.2199999992153609E-3</v>
      </c>
      <c r="H111" s="7">
        <f t="shared" si="21"/>
        <v>0.83722319999999995</v>
      </c>
      <c r="I111" s="7">
        <f t="shared" si="22"/>
        <v>-1.7129586671999997</v>
      </c>
      <c r="J111" s="7">
        <f t="shared" si="23"/>
        <v>3.5047134330911991</v>
      </c>
      <c r="K111" s="7">
        <f t="shared" si="24"/>
        <v>-4.5421199983946281E-3</v>
      </c>
      <c r="L111" s="7">
        <f t="shared" si="25"/>
        <v>9.293177516715408E-3</v>
      </c>
      <c r="M111" s="7">
        <f t="shared" ca="1" si="19"/>
        <v>2.0840279760648332E-2</v>
      </c>
      <c r="N111" s="7">
        <f t="shared" ca="1" si="26"/>
        <v>1.8974609978424319E-5</v>
      </c>
      <c r="O111" s="29">
        <f t="shared" ca="1" si="27"/>
        <v>4816186.5001665251</v>
      </c>
      <c r="P111" s="7">
        <f t="shared" ca="1" si="28"/>
        <v>2735836.9076783173</v>
      </c>
      <c r="Q111" s="7">
        <f t="shared" ca="1" si="29"/>
        <v>13749299.245759087</v>
      </c>
      <c r="R111" s="6">
        <f t="shared" ca="1" si="20"/>
        <v>-9.7402797645715286E-3</v>
      </c>
      <c r="S111" s="6"/>
      <c r="T111" s="6">
        <v>0.1</v>
      </c>
      <c r="U111" s="6"/>
      <c r="V111" s="6"/>
    </row>
    <row r="112" spans="1:22" x14ac:dyDescent="0.2">
      <c r="A112" s="62">
        <v>-20384</v>
      </c>
      <c r="B112" s="73">
        <v>1.5019999995274702E-2</v>
      </c>
      <c r="C112" s="62">
        <v>0.2</v>
      </c>
      <c r="D112" s="64">
        <f t="shared" si="17"/>
        <v>-2.0384000000000002</v>
      </c>
      <c r="E112" s="64">
        <f t="shared" si="17"/>
        <v>1.5019999995274702E-2</v>
      </c>
      <c r="F112" s="7">
        <f t="shared" si="18"/>
        <v>-0.40768000000000004</v>
      </c>
      <c r="G112" s="7">
        <f t="shared" si="18"/>
        <v>3.0039999990549406E-3</v>
      </c>
      <c r="H112" s="7">
        <f t="shared" si="21"/>
        <v>0.83101491200000022</v>
      </c>
      <c r="I112" s="7">
        <f t="shared" si="22"/>
        <v>-1.6939407966208007</v>
      </c>
      <c r="J112" s="7">
        <f t="shared" si="23"/>
        <v>3.4529289198318405</v>
      </c>
      <c r="K112" s="7">
        <f t="shared" si="24"/>
        <v>-6.1233535980735913E-3</v>
      </c>
      <c r="L112" s="7">
        <f t="shared" si="25"/>
        <v>1.2481843974313209E-2</v>
      </c>
      <c r="M112" s="7">
        <f t="shared" ca="1" si="19"/>
        <v>2.0841969791242088E-2</v>
      </c>
      <c r="N112" s="7">
        <f t="shared" ca="1" si="26"/>
        <v>6.7790664610313049E-6</v>
      </c>
      <c r="O112" s="29">
        <f t="shared" ca="1" si="27"/>
        <v>4612682.5929554785</v>
      </c>
      <c r="P112" s="7">
        <f t="shared" ca="1" si="28"/>
        <v>2751431.9484026455</v>
      </c>
      <c r="Q112" s="7">
        <f t="shared" ca="1" si="29"/>
        <v>13424964.959122602</v>
      </c>
      <c r="R112" s="6">
        <f t="shared" ca="1" si="20"/>
        <v>-5.8219697959673855E-3</v>
      </c>
      <c r="S112" s="6"/>
      <c r="T112" s="6">
        <v>0.1</v>
      </c>
      <c r="U112" s="6"/>
      <c r="V112" s="6"/>
    </row>
    <row r="113" spans="1:22" x14ac:dyDescent="0.2">
      <c r="A113" s="62">
        <v>-20358</v>
      </c>
      <c r="B113" s="73">
        <v>1.0940000000118744E-2</v>
      </c>
      <c r="C113" s="62">
        <v>0.2</v>
      </c>
      <c r="D113" s="64">
        <f t="shared" si="17"/>
        <v>-2.0358000000000001</v>
      </c>
      <c r="E113" s="64">
        <f t="shared" si="17"/>
        <v>1.0940000000118744E-2</v>
      </c>
      <c r="F113" s="7">
        <f t="shared" si="18"/>
        <v>-0.40716000000000002</v>
      </c>
      <c r="G113" s="7">
        <f t="shared" si="18"/>
        <v>2.1880000000237486E-3</v>
      </c>
      <c r="H113" s="7">
        <f t="shared" si="21"/>
        <v>0.82889632800000002</v>
      </c>
      <c r="I113" s="7">
        <f t="shared" si="22"/>
        <v>-1.6874671445424001</v>
      </c>
      <c r="J113" s="7">
        <f t="shared" si="23"/>
        <v>3.4353456128594182</v>
      </c>
      <c r="K113" s="7">
        <f t="shared" si="24"/>
        <v>-4.454330400048348E-3</v>
      </c>
      <c r="L113" s="7">
        <f t="shared" si="25"/>
        <v>9.0681258284184274E-3</v>
      </c>
      <c r="M113" s="7">
        <f t="shared" ca="1" si="19"/>
        <v>2.0842435592409364E-2</v>
      </c>
      <c r="N113" s="7">
        <f t="shared" ca="1" si="26"/>
        <v>1.9611646131892821E-5</v>
      </c>
      <c r="O113" s="29">
        <f t="shared" ca="1" si="27"/>
        <v>4544267.3177323723</v>
      </c>
      <c r="P113" s="7">
        <f t="shared" ca="1" si="28"/>
        <v>2756734.9056774238</v>
      </c>
      <c r="Q113" s="7">
        <f t="shared" ca="1" si="29"/>
        <v>13315194.305384228</v>
      </c>
      <c r="R113" s="6">
        <f t="shared" ca="1" si="20"/>
        <v>-9.9024355922906204E-3</v>
      </c>
      <c r="S113" s="6"/>
      <c r="T113" s="6">
        <v>0.1</v>
      </c>
      <c r="U113" s="6"/>
      <c r="V113" s="6"/>
    </row>
    <row r="114" spans="1:22" x14ac:dyDescent="0.2">
      <c r="A114" s="62">
        <v>-20010</v>
      </c>
      <c r="B114" s="73">
        <v>1.0099999995873077E-2</v>
      </c>
      <c r="C114" s="62">
        <v>0.2</v>
      </c>
      <c r="D114" s="64">
        <f t="shared" si="17"/>
        <v>-2.0009999999999999</v>
      </c>
      <c r="E114" s="64">
        <f t="shared" si="17"/>
        <v>1.0099999995873077E-2</v>
      </c>
      <c r="F114" s="7">
        <f t="shared" si="18"/>
        <v>-0.4002</v>
      </c>
      <c r="G114" s="7">
        <f t="shared" si="18"/>
        <v>2.0199999991746156E-3</v>
      </c>
      <c r="H114" s="7">
        <f t="shared" si="21"/>
        <v>0.80080019999999996</v>
      </c>
      <c r="I114" s="7">
        <f t="shared" si="22"/>
        <v>-1.6024012001999999</v>
      </c>
      <c r="J114" s="7">
        <f t="shared" si="23"/>
        <v>3.2064048016001996</v>
      </c>
      <c r="K114" s="7">
        <f t="shared" si="24"/>
        <v>-4.0420199983484057E-3</v>
      </c>
      <c r="L114" s="7">
        <f t="shared" si="25"/>
        <v>8.0880820166951591E-3</v>
      </c>
      <c r="M114" s="7">
        <f t="shared" ca="1" si="19"/>
        <v>2.0843155525755063E-2</v>
      </c>
      <c r="N114" s="7">
        <f t="shared" ca="1" si="26"/>
        <v>2.3083078147846781E-5</v>
      </c>
      <c r="O114" s="29">
        <f t="shared" ca="1" si="27"/>
        <v>3686423.4622313473</v>
      </c>
      <c r="P114" s="7">
        <f t="shared" ca="1" si="28"/>
        <v>2826098.9919606089</v>
      </c>
      <c r="Q114" s="7">
        <f t="shared" ca="1" si="29"/>
        <v>11903118.010301981</v>
      </c>
      <c r="R114" s="6">
        <f t="shared" ca="1" si="20"/>
        <v>-1.0743155529881986E-2</v>
      </c>
      <c r="S114" s="6"/>
      <c r="T114" s="6">
        <v>0.1</v>
      </c>
      <c r="U114" s="6"/>
      <c r="V114" s="6"/>
    </row>
    <row r="115" spans="1:22" x14ac:dyDescent="0.2">
      <c r="A115" s="62">
        <v>-19903</v>
      </c>
      <c r="B115" s="73">
        <v>3.5399999978835694E-3</v>
      </c>
      <c r="C115" s="62">
        <v>0.2</v>
      </c>
      <c r="D115" s="64">
        <f t="shared" si="17"/>
        <v>-1.9903</v>
      </c>
      <c r="E115" s="64">
        <f t="shared" si="17"/>
        <v>3.5399999978835694E-3</v>
      </c>
      <c r="F115" s="7">
        <f t="shared" si="18"/>
        <v>-0.39806000000000002</v>
      </c>
      <c r="G115" s="7">
        <f t="shared" si="18"/>
        <v>7.0799999957671389E-4</v>
      </c>
      <c r="H115" s="7">
        <f t="shared" si="21"/>
        <v>0.79225881800000009</v>
      </c>
      <c r="I115" s="7">
        <f t="shared" si="22"/>
        <v>-1.5768327254654002</v>
      </c>
      <c r="J115" s="7">
        <f t="shared" si="23"/>
        <v>3.1383701734937861</v>
      </c>
      <c r="K115" s="7">
        <f t="shared" si="24"/>
        <v>-1.4091323991575336E-3</v>
      </c>
      <c r="L115" s="7">
        <f t="shared" si="25"/>
        <v>2.8045962140432392E-3</v>
      </c>
      <c r="M115" s="7">
        <f t="shared" ca="1" si="19"/>
        <v>2.084131406525451E-2</v>
      </c>
      <c r="N115" s="7">
        <f t="shared" ca="1" si="26"/>
        <v>5.9867093691561523E-5</v>
      </c>
      <c r="O115" s="29">
        <f t="shared" ca="1" si="27"/>
        <v>3443814.0208915989</v>
      </c>
      <c r="P115" s="7">
        <f t="shared" ca="1" si="28"/>
        <v>2846809.3387245117</v>
      </c>
      <c r="Q115" s="7">
        <f t="shared" ca="1" si="29"/>
        <v>11489916.683306452</v>
      </c>
      <c r="R115" s="6">
        <f t="shared" ca="1" si="20"/>
        <v>-1.730131406737094E-2</v>
      </c>
      <c r="S115" s="6"/>
      <c r="T115" s="6">
        <v>0.1</v>
      </c>
      <c r="U115" s="6"/>
      <c r="V115" s="6"/>
    </row>
    <row r="116" spans="1:22" x14ac:dyDescent="0.2">
      <c r="A116" s="62">
        <v>-19605</v>
      </c>
      <c r="B116" s="73">
        <v>-3.0000000697327778E-4</v>
      </c>
      <c r="C116" s="62">
        <v>0.2</v>
      </c>
      <c r="D116" s="64">
        <f t="shared" si="17"/>
        <v>-1.9604999999999999</v>
      </c>
      <c r="E116" s="64">
        <f t="shared" si="17"/>
        <v>-3.0000000697327778E-4</v>
      </c>
      <c r="F116" s="7">
        <f t="shared" si="18"/>
        <v>-0.3921</v>
      </c>
      <c r="G116" s="7">
        <f t="shared" si="18"/>
        <v>-6.0000001394655558E-5</v>
      </c>
      <c r="H116" s="7">
        <f t="shared" si="21"/>
        <v>0.76871204999999998</v>
      </c>
      <c r="I116" s="7">
        <f t="shared" si="22"/>
        <v>-1.5070599740249999</v>
      </c>
      <c r="J116" s="7">
        <f t="shared" si="23"/>
        <v>2.9545910790760122</v>
      </c>
      <c r="K116" s="7">
        <f t="shared" si="24"/>
        <v>1.1763000273422222E-4</v>
      </c>
      <c r="L116" s="7">
        <f t="shared" si="25"/>
        <v>-2.3061362036044263E-4</v>
      </c>
      <c r="M116" s="7">
        <f t="shared" ca="1" si="19"/>
        <v>2.0831071787497681E-2</v>
      </c>
      <c r="N116" s="7">
        <f t="shared" ca="1" si="26"/>
        <v>8.9304439036617239E-5</v>
      </c>
      <c r="O116" s="29">
        <f t="shared" ca="1" si="27"/>
        <v>2818679.5603630347</v>
      </c>
      <c r="P116" s="7">
        <f t="shared" ca="1" si="28"/>
        <v>2902908.4443771108</v>
      </c>
      <c r="Q116" s="7">
        <f t="shared" ca="1" si="29"/>
        <v>10389543.739615487</v>
      </c>
      <c r="R116" s="6">
        <f t="shared" ca="1" si="20"/>
        <v>-2.1131071794470959E-2</v>
      </c>
      <c r="S116" s="6"/>
      <c r="T116" s="6">
        <v>0.1</v>
      </c>
      <c r="U116" s="6"/>
      <c r="V116" s="6"/>
    </row>
    <row r="117" spans="1:22" x14ac:dyDescent="0.2">
      <c r="A117" s="62">
        <v>-18038</v>
      </c>
      <c r="B117" s="73">
        <v>2.0339999995485414E-2</v>
      </c>
      <c r="C117" s="62">
        <v>0.2</v>
      </c>
      <c r="D117" s="64">
        <f t="shared" si="17"/>
        <v>-1.8038000000000001</v>
      </c>
      <c r="E117" s="64">
        <f t="shared" si="17"/>
        <v>2.0339999995485414E-2</v>
      </c>
      <c r="F117" s="7">
        <f t="shared" si="18"/>
        <v>-0.36076000000000003</v>
      </c>
      <c r="G117" s="7">
        <f t="shared" si="18"/>
        <v>4.0679999990970829E-3</v>
      </c>
      <c r="H117" s="7">
        <f t="shared" si="21"/>
        <v>0.65073888800000002</v>
      </c>
      <c r="I117" s="7">
        <f t="shared" si="22"/>
        <v>-1.1738028061744001</v>
      </c>
      <c r="J117" s="7">
        <f t="shared" si="23"/>
        <v>2.1173055017773832</v>
      </c>
      <c r="K117" s="7">
        <f t="shared" si="24"/>
        <v>-7.3378583983713186E-3</v>
      </c>
      <c r="L117" s="7">
        <f t="shared" si="25"/>
        <v>1.3236028978982186E-2</v>
      </c>
      <c r="M117" s="7">
        <f t="shared" ca="1" si="19"/>
        <v>2.0653387332780375E-2</v>
      </c>
      <c r="N117" s="7">
        <f t="shared" ca="1" si="26"/>
        <v>1.9642324635365143E-8</v>
      </c>
      <c r="O117" s="29">
        <f t="shared" ca="1" si="27"/>
        <v>639308.77722375642</v>
      </c>
      <c r="P117" s="7">
        <f t="shared" ca="1" si="28"/>
        <v>3156752.7131191124</v>
      </c>
      <c r="Q117" s="7">
        <f t="shared" ca="1" si="29"/>
        <v>5727245.647848268</v>
      </c>
      <c r="R117" s="6">
        <f t="shared" ca="1" si="20"/>
        <v>-3.133873372949611E-4</v>
      </c>
      <c r="S117" s="6"/>
      <c r="T117" s="6">
        <v>0.1</v>
      </c>
      <c r="U117" s="6"/>
      <c r="V117" s="6"/>
    </row>
    <row r="118" spans="1:22" x14ac:dyDescent="0.2">
      <c r="A118" s="62">
        <v>-17995</v>
      </c>
      <c r="B118" s="73">
        <v>2.989999999772408E-2</v>
      </c>
      <c r="C118" s="62">
        <v>0.2</v>
      </c>
      <c r="D118" s="64">
        <f t="shared" si="17"/>
        <v>-1.7995000000000001</v>
      </c>
      <c r="E118" s="64">
        <f t="shared" si="17"/>
        <v>2.989999999772408E-2</v>
      </c>
      <c r="F118" s="7">
        <f t="shared" si="18"/>
        <v>-0.35990000000000005</v>
      </c>
      <c r="G118" s="7">
        <f t="shared" si="18"/>
        <v>5.9799999995448164E-3</v>
      </c>
      <c r="H118" s="7">
        <f t="shared" si="21"/>
        <v>0.64764005000000013</v>
      </c>
      <c r="I118" s="7">
        <f t="shared" si="22"/>
        <v>-1.1654282699750003</v>
      </c>
      <c r="J118" s="7">
        <f t="shared" si="23"/>
        <v>2.0971881718200129</v>
      </c>
      <c r="K118" s="7">
        <f t="shared" si="24"/>
        <v>-1.0761009999180898E-2</v>
      </c>
      <c r="L118" s="7">
        <f t="shared" si="25"/>
        <v>1.9364437493526027E-2</v>
      </c>
      <c r="M118" s="7">
        <f t="shared" ca="1" si="19"/>
        <v>2.0645578172885606E-2</v>
      </c>
      <c r="N118" s="7">
        <f t="shared" ca="1" si="26"/>
        <v>1.7128864662409336E-5</v>
      </c>
      <c r="O118" s="29">
        <f t="shared" ca="1" si="27"/>
        <v>603167.63797176001</v>
      </c>
      <c r="P118" s="7">
        <f t="shared" ca="1" si="28"/>
        <v>3162683.7953044446</v>
      </c>
      <c r="Q118" s="7">
        <f t="shared" ca="1" si="29"/>
        <v>5623775.2236336572</v>
      </c>
      <c r="R118" s="6">
        <f t="shared" ca="1" si="20"/>
        <v>9.2544218248384741E-3</v>
      </c>
      <c r="S118" s="6"/>
      <c r="T118" s="6">
        <v>0.1</v>
      </c>
      <c r="U118" s="6"/>
      <c r="V118" s="6"/>
    </row>
    <row r="119" spans="1:22" x14ac:dyDescent="0.2">
      <c r="A119" s="62">
        <v>-17982</v>
      </c>
      <c r="B119" s="73">
        <v>1.7859999996289844E-2</v>
      </c>
      <c r="C119" s="62">
        <v>0.2</v>
      </c>
      <c r="D119" s="64">
        <f t="shared" si="17"/>
        <v>-1.7982</v>
      </c>
      <c r="E119" s="64">
        <f t="shared" si="17"/>
        <v>1.7859999996289844E-2</v>
      </c>
      <c r="F119" s="7">
        <f t="shared" si="18"/>
        <v>-0.35964000000000002</v>
      </c>
      <c r="G119" s="7">
        <f t="shared" si="18"/>
        <v>3.5719999992579691E-3</v>
      </c>
      <c r="H119" s="7">
        <f t="shared" si="21"/>
        <v>0.64670464800000005</v>
      </c>
      <c r="I119" s="7">
        <f t="shared" si="22"/>
        <v>-1.1629042980336002</v>
      </c>
      <c r="J119" s="7">
        <f t="shared" si="23"/>
        <v>2.0911345087240201</v>
      </c>
      <c r="K119" s="7">
        <f t="shared" si="24"/>
        <v>-6.4231703986656801E-3</v>
      </c>
      <c r="L119" s="7">
        <f t="shared" si="25"/>
        <v>1.1550145010880626E-2</v>
      </c>
      <c r="M119" s="7">
        <f t="shared" ca="1" si="19"/>
        <v>2.0643186418183891E-2</v>
      </c>
      <c r="N119" s="7">
        <f t="shared" ca="1" si="26"/>
        <v>1.5492253318030781E-6</v>
      </c>
      <c r="O119" s="29">
        <f t="shared" ca="1" si="27"/>
        <v>592467.67878395936</v>
      </c>
      <c r="P119" s="7">
        <f t="shared" ca="1" si="28"/>
        <v>3164465.5495974598</v>
      </c>
      <c r="Q119" s="7">
        <f t="shared" ca="1" si="29"/>
        <v>5592732.0073216436</v>
      </c>
      <c r="R119" s="6">
        <f t="shared" ca="1" si="20"/>
        <v>-2.7831864218940475E-3</v>
      </c>
      <c r="S119" s="6"/>
      <c r="T119" s="6">
        <v>0.1</v>
      </c>
      <c r="U119" s="6"/>
      <c r="V119" s="6"/>
    </row>
    <row r="120" spans="1:22" x14ac:dyDescent="0.2">
      <c r="A120" s="62">
        <v>-17981</v>
      </c>
      <c r="B120" s="73">
        <v>3.3779999994294485E-2</v>
      </c>
      <c r="C120" s="62">
        <v>0.2</v>
      </c>
      <c r="D120" s="64">
        <f t="shared" si="17"/>
        <v>-1.7981</v>
      </c>
      <c r="E120" s="64">
        <f t="shared" si="17"/>
        <v>3.3779999994294485E-2</v>
      </c>
      <c r="F120" s="7">
        <f t="shared" si="18"/>
        <v>-0.35962000000000005</v>
      </c>
      <c r="G120" s="7">
        <f t="shared" si="18"/>
        <v>6.755999998858897E-3</v>
      </c>
      <c r="H120" s="7">
        <f t="shared" si="21"/>
        <v>0.6466327220000001</v>
      </c>
      <c r="I120" s="7">
        <f t="shared" si="22"/>
        <v>-1.1627102974282002</v>
      </c>
      <c r="J120" s="7">
        <f t="shared" si="23"/>
        <v>2.0906693858056467</v>
      </c>
      <c r="K120" s="7">
        <f t="shared" si="24"/>
        <v>-1.2147963597948183E-2</v>
      </c>
      <c r="L120" s="7">
        <f t="shared" si="25"/>
        <v>2.1843253345470628E-2</v>
      </c>
      <c r="M120" s="7">
        <f t="shared" ca="1" si="19"/>
        <v>2.0643001843862675E-2</v>
      </c>
      <c r="N120" s="7">
        <f t="shared" ca="1" si="26"/>
        <v>3.4516144080889763E-5</v>
      </c>
      <c r="O120" s="29">
        <f t="shared" ca="1" si="27"/>
        <v>591648.94471813098</v>
      </c>
      <c r="P120" s="7">
        <f t="shared" ca="1" si="28"/>
        <v>3164602.3887930941</v>
      </c>
      <c r="Q120" s="7">
        <f t="shared" ca="1" si="29"/>
        <v>5590348.6425499311</v>
      </c>
      <c r="R120" s="6">
        <f t="shared" ca="1" si="20"/>
        <v>1.313699815043181E-2</v>
      </c>
      <c r="S120" s="6"/>
      <c r="T120" s="6">
        <v>0.1</v>
      </c>
      <c r="U120" s="6"/>
      <c r="V120" s="6"/>
    </row>
    <row r="121" spans="1:22" x14ac:dyDescent="0.2">
      <c r="A121" s="62">
        <v>-17969</v>
      </c>
      <c r="B121" s="73">
        <v>2.6819999995495891E-2</v>
      </c>
      <c r="C121" s="62">
        <v>0.2</v>
      </c>
      <c r="D121" s="64">
        <f t="shared" si="17"/>
        <v>-1.7968999999999999</v>
      </c>
      <c r="E121" s="64">
        <f t="shared" si="17"/>
        <v>2.6819999995495891E-2</v>
      </c>
      <c r="F121" s="7">
        <f t="shared" si="18"/>
        <v>-0.35938000000000003</v>
      </c>
      <c r="G121" s="7">
        <f t="shared" si="18"/>
        <v>5.3639999990991788E-3</v>
      </c>
      <c r="H121" s="7">
        <f t="shared" si="21"/>
        <v>0.64576992200000005</v>
      </c>
      <c r="I121" s="7">
        <f t="shared" si="22"/>
        <v>-1.1603839728417999</v>
      </c>
      <c r="J121" s="7">
        <f t="shared" si="23"/>
        <v>2.0850939607994303</v>
      </c>
      <c r="K121" s="7">
        <f t="shared" si="24"/>
        <v>-9.6385715983813135E-3</v>
      </c>
      <c r="L121" s="7">
        <f t="shared" si="25"/>
        <v>1.7319549305131382E-2</v>
      </c>
      <c r="M121" s="7">
        <f t="shared" ca="1" si="19"/>
        <v>2.0640780342173166E-2</v>
      </c>
      <c r="N121" s="7">
        <f t="shared" ca="1" si="26"/>
        <v>7.6365511048019652E-6</v>
      </c>
      <c r="O121" s="29">
        <f t="shared" ca="1" si="27"/>
        <v>581872.41795503371</v>
      </c>
      <c r="P121" s="7">
        <f t="shared" ca="1" si="28"/>
        <v>3166242.0192827843</v>
      </c>
      <c r="Q121" s="7">
        <f t="shared" ca="1" si="29"/>
        <v>5561799.1804863829</v>
      </c>
      <c r="R121" s="6">
        <f t="shared" ca="1" si="20"/>
        <v>6.1792196533227255E-3</v>
      </c>
      <c r="S121" s="6"/>
      <c r="T121" s="6">
        <v>0.1</v>
      </c>
      <c r="U121" s="6"/>
      <c r="V121" s="6"/>
    </row>
    <row r="122" spans="1:22" x14ac:dyDescent="0.2">
      <c r="A122" s="62">
        <v>-17947</v>
      </c>
      <c r="B122" s="73">
        <v>1.5659999993658857E-2</v>
      </c>
      <c r="C122" s="62">
        <v>0.2</v>
      </c>
      <c r="D122" s="64">
        <f t="shared" si="17"/>
        <v>-1.7947</v>
      </c>
      <c r="E122" s="64">
        <f t="shared" si="17"/>
        <v>1.5659999993658857E-2</v>
      </c>
      <c r="F122" s="7">
        <f t="shared" si="18"/>
        <v>-0.35894000000000004</v>
      </c>
      <c r="G122" s="7">
        <f t="shared" si="18"/>
        <v>3.1319999987317717E-3</v>
      </c>
      <c r="H122" s="7">
        <f t="shared" si="21"/>
        <v>0.64418961800000007</v>
      </c>
      <c r="I122" s="7">
        <f t="shared" si="22"/>
        <v>-1.1561271074246</v>
      </c>
      <c r="J122" s="7">
        <f t="shared" si="23"/>
        <v>2.0749013196949297</v>
      </c>
      <c r="K122" s="7">
        <f t="shared" si="24"/>
        <v>-5.6210003977239104E-3</v>
      </c>
      <c r="L122" s="7">
        <f t="shared" si="25"/>
        <v>1.0088009413795103E-2</v>
      </c>
      <c r="M122" s="7">
        <f t="shared" ca="1" si="19"/>
        <v>2.0636675895764678E-2</v>
      </c>
      <c r="N122" s="7">
        <f t="shared" ca="1" si="26"/>
        <v>4.953460606920157E-6</v>
      </c>
      <c r="O122" s="29">
        <f t="shared" ca="1" si="27"/>
        <v>564179.80906749726</v>
      </c>
      <c r="P122" s="7">
        <f t="shared" ca="1" si="28"/>
        <v>3169236.3000489888</v>
      </c>
      <c r="Q122" s="7">
        <f t="shared" ca="1" si="29"/>
        <v>5509702.2271013791</v>
      </c>
      <c r="R122" s="6">
        <f t="shared" ca="1" si="20"/>
        <v>-4.9766759021058204E-3</v>
      </c>
      <c r="S122" s="6"/>
      <c r="T122" s="6">
        <v>0.1</v>
      </c>
      <c r="U122" s="6"/>
      <c r="V122" s="6"/>
    </row>
    <row r="123" spans="1:22" x14ac:dyDescent="0.2">
      <c r="A123" s="62">
        <v>-17936</v>
      </c>
      <c r="B123" s="73">
        <v>1.217999999425956E-2</v>
      </c>
      <c r="C123" s="62">
        <v>0.2</v>
      </c>
      <c r="D123" s="64">
        <f t="shared" si="17"/>
        <v>-1.7936000000000001</v>
      </c>
      <c r="E123" s="64">
        <f t="shared" si="17"/>
        <v>1.217999999425956E-2</v>
      </c>
      <c r="F123" s="7">
        <f t="shared" si="18"/>
        <v>-0.35872000000000004</v>
      </c>
      <c r="G123" s="7">
        <f t="shared" si="18"/>
        <v>2.4359999988519121E-3</v>
      </c>
      <c r="H123" s="7">
        <f t="shared" si="21"/>
        <v>0.64340019200000009</v>
      </c>
      <c r="I123" s="7">
        <f t="shared" si="22"/>
        <v>-1.1540025843712003</v>
      </c>
      <c r="J123" s="7">
        <f t="shared" si="23"/>
        <v>2.0698190353281851</v>
      </c>
      <c r="K123" s="7">
        <f t="shared" si="24"/>
        <v>-4.3692095979407895E-3</v>
      </c>
      <c r="L123" s="7">
        <f t="shared" si="25"/>
        <v>7.8366143348666002E-3</v>
      </c>
      <c r="M123" s="7">
        <f t="shared" ca="1" si="19"/>
        <v>2.0634608291983002E-2</v>
      </c>
      <c r="N123" s="7">
        <f t="shared" ca="1" si="26"/>
        <v>1.4296080293586816E-5</v>
      </c>
      <c r="O123" s="29">
        <f t="shared" ca="1" si="27"/>
        <v>555445.3180719394</v>
      </c>
      <c r="P123" s="7">
        <f t="shared" ca="1" si="28"/>
        <v>3170727.7523735943</v>
      </c>
      <c r="Q123" s="7">
        <f t="shared" ca="1" si="29"/>
        <v>5483771.7773361458</v>
      </c>
      <c r="R123" s="6">
        <f t="shared" ca="1" si="20"/>
        <v>-8.454608297723442E-3</v>
      </c>
      <c r="S123" s="6"/>
      <c r="T123" s="6">
        <v>0.1</v>
      </c>
      <c r="U123" s="6"/>
      <c r="V123" s="6"/>
    </row>
    <row r="124" spans="1:22" x14ac:dyDescent="0.2">
      <c r="A124" s="62">
        <v>-17935</v>
      </c>
      <c r="B124" s="73">
        <v>1.5099999996891711E-2</v>
      </c>
      <c r="C124" s="62">
        <v>0.2</v>
      </c>
      <c r="D124" s="64">
        <f t="shared" si="17"/>
        <v>-1.7935000000000001</v>
      </c>
      <c r="E124" s="64">
        <f t="shared" si="17"/>
        <v>1.5099999996891711E-2</v>
      </c>
      <c r="F124" s="7">
        <f t="shared" si="18"/>
        <v>-0.35870000000000002</v>
      </c>
      <c r="G124" s="7">
        <f t="shared" si="18"/>
        <v>3.0199999993783424E-3</v>
      </c>
      <c r="H124" s="7">
        <f t="shared" si="21"/>
        <v>0.64332845000000005</v>
      </c>
      <c r="I124" s="7">
        <f t="shared" si="22"/>
        <v>-1.1538095750750001</v>
      </c>
      <c r="J124" s="7">
        <f t="shared" si="23"/>
        <v>2.0693574728970128</v>
      </c>
      <c r="K124" s="7">
        <f t="shared" si="24"/>
        <v>-5.4163699988850579E-3</v>
      </c>
      <c r="L124" s="7">
        <f t="shared" si="25"/>
        <v>9.7142595930003513E-3</v>
      </c>
      <c r="M124" s="7">
        <f t="shared" ca="1" si="19"/>
        <v>2.0634419819554016E-2</v>
      </c>
      <c r="N124" s="7">
        <f t="shared" ca="1" si="26"/>
        <v>6.125960554695493E-6</v>
      </c>
      <c r="O124" s="29">
        <f t="shared" ca="1" si="27"/>
        <v>554654.96223829244</v>
      </c>
      <c r="P124" s="7">
        <f t="shared" ca="1" si="28"/>
        <v>3170863.1507639047</v>
      </c>
      <c r="Q124" s="7">
        <f t="shared" ca="1" si="29"/>
        <v>5481418.3591383547</v>
      </c>
      <c r="R124" s="6">
        <f t="shared" ca="1" si="20"/>
        <v>-5.5344198226623051E-3</v>
      </c>
      <c r="S124" s="6"/>
      <c r="T124" s="6">
        <v>0.1</v>
      </c>
      <c r="U124" s="6"/>
      <c r="V124" s="6"/>
    </row>
    <row r="125" spans="1:22" x14ac:dyDescent="0.2">
      <c r="A125" s="62">
        <v>-17902</v>
      </c>
      <c r="B125" s="73">
        <v>6.4599999968777411E-3</v>
      </c>
      <c r="C125" s="62">
        <v>0.2</v>
      </c>
      <c r="D125" s="64">
        <f t="shared" si="17"/>
        <v>-1.7902</v>
      </c>
      <c r="E125" s="64">
        <f t="shared" si="17"/>
        <v>6.4599999968777411E-3</v>
      </c>
      <c r="F125" s="7">
        <f t="shared" si="18"/>
        <v>-0.35804000000000002</v>
      </c>
      <c r="G125" s="7">
        <f t="shared" si="18"/>
        <v>1.2919999993755483E-3</v>
      </c>
      <c r="H125" s="7">
        <f t="shared" si="21"/>
        <v>0.64096320800000006</v>
      </c>
      <c r="I125" s="7">
        <f t="shared" si="22"/>
        <v>-1.1474523349616002</v>
      </c>
      <c r="J125" s="7">
        <f t="shared" si="23"/>
        <v>2.0541691700482567</v>
      </c>
      <c r="K125" s="7">
        <f t="shared" si="24"/>
        <v>-2.3129383988821067E-3</v>
      </c>
      <c r="L125" s="7">
        <f t="shared" si="25"/>
        <v>4.1406223216787471E-3</v>
      </c>
      <c r="M125" s="7">
        <f t="shared" ca="1" si="19"/>
        <v>2.0628152689430676E-2</v>
      </c>
      <c r="N125" s="7">
        <f t="shared" ca="1" si="26"/>
        <v>4.0147310143899E-5</v>
      </c>
      <c r="O125" s="29">
        <f t="shared" ca="1" si="27"/>
        <v>528917.19439573446</v>
      </c>
      <c r="P125" s="7">
        <f t="shared" ca="1" si="28"/>
        <v>3175313.6839367351</v>
      </c>
      <c r="Q125" s="7">
        <f t="shared" ca="1" si="29"/>
        <v>5404119.0013719304</v>
      </c>
      <c r="R125" s="6">
        <f t="shared" ca="1" si="20"/>
        <v>-1.4168152692552935E-2</v>
      </c>
      <c r="S125" s="6"/>
      <c r="T125" s="6">
        <v>0.1</v>
      </c>
      <c r="U125" s="6"/>
      <c r="V125" s="6"/>
    </row>
    <row r="126" spans="1:22" x14ac:dyDescent="0.2">
      <c r="A126" s="62">
        <v>-17901</v>
      </c>
      <c r="B126" s="73">
        <v>8.3799999956681859E-3</v>
      </c>
      <c r="C126" s="62">
        <v>0.2</v>
      </c>
      <c r="D126" s="64">
        <f t="shared" si="17"/>
        <v>-1.7901</v>
      </c>
      <c r="E126" s="64">
        <f t="shared" si="17"/>
        <v>8.3799999956681859E-3</v>
      </c>
      <c r="F126" s="7">
        <f t="shared" si="18"/>
        <v>-0.35802</v>
      </c>
      <c r="G126" s="7">
        <f t="shared" si="18"/>
        <v>1.6759999991336372E-3</v>
      </c>
      <c r="H126" s="7">
        <f t="shared" si="21"/>
        <v>0.64089160200000006</v>
      </c>
      <c r="I126" s="7">
        <f t="shared" si="22"/>
        <v>-1.1472600567402</v>
      </c>
      <c r="J126" s="7">
        <f t="shared" si="23"/>
        <v>2.0537102275706323</v>
      </c>
      <c r="K126" s="7">
        <f t="shared" si="24"/>
        <v>-3.000207598449124E-3</v>
      </c>
      <c r="L126" s="7">
        <f t="shared" si="25"/>
        <v>5.3706716219837766E-3</v>
      </c>
      <c r="M126" s="7">
        <f t="shared" ca="1" si="19"/>
        <v>2.0627961335791586E-2</v>
      </c>
      <c r="N126" s="7">
        <f t="shared" ca="1" si="26"/>
        <v>3.000251139783148E-5</v>
      </c>
      <c r="O126" s="29">
        <f t="shared" ca="1" si="27"/>
        <v>528147.66364783712</v>
      </c>
      <c r="P126" s="7">
        <f t="shared" ca="1" si="28"/>
        <v>3175448.0143962242</v>
      </c>
      <c r="Q126" s="7">
        <f t="shared" ca="1" si="29"/>
        <v>5401787.5916666361</v>
      </c>
      <c r="R126" s="6">
        <f t="shared" ca="1" si="20"/>
        <v>-1.22479613401234E-2</v>
      </c>
      <c r="S126" s="6"/>
      <c r="T126" s="6">
        <v>1</v>
      </c>
      <c r="U126" s="6"/>
      <c r="V126" s="6"/>
    </row>
    <row r="127" spans="1:22" x14ac:dyDescent="0.2">
      <c r="A127" s="62">
        <v>-17901</v>
      </c>
      <c r="B127" s="73">
        <v>8.3799999956681859E-3</v>
      </c>
      <c r="C127" s="62">
        <v>0.2</v>
      </c>
      <c r="D127" s="64">
        <f t="shared" si="17"/>
        <v>-1.7901</v>
      </c>
      <c r="E127" s="64">
        <f t="shared" si="17"/>
        <v>8.3799999956681859E-3</v>
      </c>
      <c r="F127" s="7">
        <f t="shared" si="18"/>
        <v>-0.35802</v>
      </c>
      <c r="G127" s="7">
        <f t="shared" si="18"/>
        <v>1.6759999991336372E-3</v>
      </c>
      <c r="H127" s="7">
        <f t="shared" si="21"/>
        <v>0.64089160200000006</v>
      </c>
      <c r="I127" s="7">
        <f t="shared" si="22"/>
        <v>-1.1472600567402</v>
      </c>
      <c r="J127" s="7">
        <f t="shared" si="23"/>
        <v>2.0537102275706323</v>
      </c>
      <c r="K127" s="7">
        <f t="shared" si="24"/>
        <v>-3.000207598449124E-3</v>
      </c>
      <c r="L127" s="7">
        <f t="shared" si="25"/>
        <v>5.3706716219837766E-3</v>
      </c>
      <c r="M127" s="7">
        <f t="shared" ca="1" si="19"/>
        <v>2.0627961335791586E-2</v>
      </c>
      <c r="N127" s="7">
        <f t="shared" ca="1" si="26"/>
        <v>3.000251139783148E-5</v>
      </c>
      <c r="O127" s="29">
        <f t="shared" ca="1" si="27"/>
        <v>528147.66364783712</v>
      </c>
      <c r="P127" s="7">
        <f t="shared" ca="1" si="28"/>
        <v>3175448.0143962242</v>
      </c>
      <c r="Q127" s="7">
        <f t="shared" ca="1" si="29"/>
        <v>5401787.5916666361</v>
      </c>
      <c r="R127" s="6">
        <f t="shared" ca="1" si="20"/>
        <v>-1.22479613401234E-2</v>
      </c>
      <c r="S127" s="6"/>
      <c r="T127" s="6">
        <v>1</v>
      </c>
      <c r="U127" s="6"/>
      <c r="V127" s="6"/>
    </row>
    <row r="128" spans="1:22" x14ac:dyDescent="0.2">
      <c r="A128" s="62">
        <v>-17256</v>
      </c>
      <c r="B128" s="73">
        <v>1.7779999998310814E-2</v>
      </c>
      <c r="C128" s="62">
        <v>0.2</v>
      </c>
      <c r="D128" s="64">
        <f t="shared" si="17"/>
        <v>-1.7256</v>
      </c>
      <c r="E128" s="64">
        <f t="shared" si="17"/>
        <v>1.7779999998310814E-2</v>
      </c>
      <c r="F128" s="7">
        <f t="shared" si="18"/>
        <v>-0.34512000000000004</v>
      </c>
      <c r="G128" s="7">
        <f t="shared" si="18"/>
        <v>3.5559999996621627E-3</v>
      </c>
      <c r="H128" s="7">
        <f t="shared" si="21"/>
        <v>0.59553907200000011</v>
      </c>
      <c r="I128" s="7">
        <f t="shared" si="22"/>
        <v>-1.0276622226432002</v>
      </c>
      <c r="J128" s="7">
        <f t="shared" si="23"/>
        <v>1.7733339313931062</v>
      </c>
      <c r="K128" s="7">
        <f t="shared" si="24"/>
        <v>-6.1362335994170278E-3</v>
      </c>
      <c r="L128" s="7">
        <f t="shared" si="25"/>
        <v>1.0588684699154024E-2</v>
      </c>
      <c r="M128" s="7">
        <f t="shared" ca="1" si="19"/>
        <v>2.0486883623715507E-2</v>
      </c>
      <c r="N128" s="7">
        <f t="shared" ca="1" si="26"/>
        <v>1.4654437922968114E-6</v>
      </c>
      <c r="O128" s="29">
        <f t="shared" ca="1" si="27"/>
        <v>154131.85150801475</v>
      </c>
      <c r="P128" s="7">
        <f t="shared" ca="1" si="28"/>
        <v>3255446.1709816144</v>
      </c>
      <c r="Q128" s="7">
        <f t="shared" ca="1" si="29"/>
        <v>4028457.684227014</v>
      </c>
      <c r="R128" s="6">
        <f t="shared" ca="1" si="20"/>
        <v>-2.7068836254046935E-3</v>
      </c>
      <c r="S128" s="6"/>
      <c r="T128" s="6">
        <v>1</v>
      </c>
      <c r="U128" s="6"/>
      <c r="V128" s="6"/>
    </row>
    <row r="129" spans="1:22" x14ac:dyDescent="0.2">
      <c r="A129" s="62">
        <v>-17242</v>
      </c>
      <c r="B129" s="73">
        <v>6.6599999954632949E-3</v>
      </c>
      <c r="C129" s="62">
        <v>0.2</v>
      </c>
      <c r="D129" s="64">
        <f t="shared" si="17"/>
        <v>-1.7242</v>
      </c>
      <c r="E129" s="64">
        <f t="shared" si="17"/>
        <v>6.6599999954632949E-3</v>
      </c>
      <c r="F129" s="7">
        <f t="shared" si="18"/>
        <v>-0.34484000000000004</v>
      </c>
      <c r="G129" s="7">
        <f t="shared" si="18"/>
        <v>1.331999999092659E-3</v>
      </c>
      <c r="H129" s="7">
        <f t="shared" si="21"/>
        <v>0.59457312800000006</v>
      </c>
      <c r="I129" s="7">
        <f t="shared" si="22"/>
        <v>-1.0251629872976</v>
      </c>
      <c r="J129" s="7">
        <f t="shared" si="23"/>
        <v>1.7675860226985218</v>
      </c>
      <c r="K129" s="7">
        <f t="shared" si="24"/>
        <v>-2.2966343984355628E-3</v>
      </c>
      <c r="L129" s="7">
        <f t="shared" si="25"/>
        <v>3.9598570297825972E-3</v>
      </c>
      <c r="M129" s="7">
        <f t="shared" ca="1" si="19"/>
        <v>2.0483430559408621E-2</v>
      </c>
      <c r="N129" s="7">
        <f t="shared" ca="1" si="26"/>
        <v>3.8217446511243564E-5</v>
      </c>
      <c r="O129" s="29">
        <f t="shared" ca="1" si="27"/>
        <v>148613.00804761075</v>
      </c>
      <c r="P129" s="7">
        <f t="shared" ca="1" si="28"/>
        <v>3257033.4060078394</v>
      </c>
      <c r="Q129" s="7">
        <f t="shared" ca="1" si="29"/>
        <v>4001445.086669757</v>
      </c>
      <c r="R129" s="6">
        <f t="shared" ca="1" si="20"/>
        <v>-1.3823430563945326E-2</v>
      </c>
      <c r="S129" s="6"/>
      <c r="T129" s="6">
        <v>1</v>
      </c>
      <c r="U129" s="6"/>
      <c r="V129" s="6"/>
    </row>
    <row r="130" spans="1:22" x14ac:dyDescent="0.2">
      <c r="A130" s="62">
        <v>-17107</v>
      </c>
      <c r="B130" s="73">
        <v>1.8859999992855592E-2</v>
      </c>
      <c r="C130" s="62">
        <v>0.2</v>
      </c>
      <c r="D130" s="64">
        <f t="shared" si="17"/>
        <v>-1.7107000000000001</v>
      </c>
      <c r="E130" s="64">
        <f t="shared" si="17"/>
        <v>1.8859999992855592E-2</v>
      </c>
      <c r="F130" s="7">
        <f t="shared" si="18"/>
        <v>-0.34214000000000006</v>
      </c>
      <c r="G130" s="7">
        <f t="shared" si="18"/>
        <v>3.7719999985711184E-3</v>
      </c>
      <c r="H130" s="7">
        <f t="shared" si="21"/>
        <v>0.58529889800000012</v>
      </c>
      <c r="I130" s="7">
        <f t="shared" si="22"/>
        <v>-1.0012708248086002</v>
      </c>
      <c r="J130" s="7">
        <f t="shared" si="23"/>
        <v>1.7128740000000724</v>
      </c>
      <c r="K130" s="7">
        <f t="shared" si="24"/>
        <v>-6.4527603975556127E-3</v>
      </c>
      <c r="L130" s="7">
        <f t="shared" si="25"/>
        <v>1.1038737212098387E-2</v>
      </c>
      <c r="M130" s="7">
        <f t="shared" ca="1" si="19"/>
        <v>2.0449280866223326E-2</v>
      </c>
      <c r="N130" s="7">
        <f t="shared" ca="1" si="26"/>
        <v>5.0516273889050171E-7</v>
      </c>
      <c r="O130" s="29">
        <f t="shared" ca="1" si="27"/>
        <v>100779.74919113542</v>
      </c>
      <c r="P130" s="7">
        <f t="shared" ca="1" si="28"/>
        <v>3272008.6667977963</v>
      </c>
      <c r="Q130" s="7">
        <f t="shared" ca="1" si="29"/>
        <v>3746824.6916882913</v>
      </c>
      <c r="R130" s="6">
        <f t="shared" ca="1" si="20"/>
        <v>-1.5892808733677342E-3</v>
      </c>
      <c r="S130" s="6"/>
      <c r="T130" s="6">
        <v>1</v>
      </c>
      <c r="U130" s="6"/>
      <c r="V130" s="6"/>
    </row>
    <row r="131" spans="1:22" x14ac:dyDescent="0.2">
      <c r="A131" s="62">
        <v>-17106</v>
      </c>
      <c r="B131" s="73">
        <v>9.7799999966809992E-3</v>
      </c>
      <c r="C131" s="62">
        <v>0.2</v>
      </c>
      <c r="D131" s="64">
        <f t="shared" si="17"/>
        <v>-1.7105999999999999</v>
      </c>
      <c r="E131" s="64">
        <f t="shared" si="17"/>
        <v>9.7799999966809992E-3</v>
      </c>
      <c r="F131" s="7">
        <f t="shared" si="18"/>
        <v>-0.34211999999999998</v>
      </c>
      <c r="G131" s="7">
        <f t="shared" si="18"/>
        <v>1.9559999993362001E-3</v>
      </c>
      <c r="H131" s="7">
        <f t="shared" si="21"/>
        <v>0.58523047199999989</v>
      </c>
      <c r="I131" s="7">
        <f t="shared" si="22"/>
        <v>-1.0010952454031998</v>
      </c>
      <c r="J131" s="7">
        <f t="shared" si="23"/>
        <v>1.7124735267867135</v>
      </c>
      <c r="K131" s="7">
        <f t="shared" si="24"/>
        <v>-3.3459335988645037E-3</v>
      </c>
      <c r="L131" s="7">
        <f t="shared" si="25"/>
        <v>5.7235540142176198E-3</v>
      </c>
      <c r="M131" s="7">
        <f t="shared" ca="1" si="19"/>
        <v>2.0449022143112866E-2</v>
      </c>
      <c r="N131" s="7">
        <f t="shared" ca="1" si="26"/>
        <v>2.2765606712210731E-5</v>
      </c>
      <c r="O131" s="29">
        <f t="shared" ca="1" si="27"/>
        <v>100461.47509011463</v>
      </c>
      <c r="P131" s="7">
        <f t="shared" ca="1" si="28"/>
        <v>3272117.3559674937</v>
      </c>
      <c r="Q131" s="7">
        <f t="shared" ca="1" si="29"/>
        <v>3744977.9226851626</v>
      </c>
      <c r="R131" s="6">
        <f t="shared" ca="1" si="20"/>
        <v>-1.0669022146431867E-2</v>
      </c>
      <c r="S131" s="6"/>
      <c r="T131" s="6">
        <v>1</v>
      </c>
      <c r="U131" s="6"/>
      <c r="V131" s="6"/>
    </row>
    <row r="132" spans="1:22" x14ac:dyDescent="0.2">
      <c r="A132" s="62">
        <v>-17081</v>
      </c>
      <c r="B132" s="73">
        <v>1.6279999996186234E-2</v>
      </c>
      <c r="C132" s="62">
        <v>0.2</v>
      </c>
      <c r="D132" s="64">
        <f t="shared" si="17"/>
        <v>-1.7081</v>
      </c>
      <c r="E132" s="64">
        <f t="shared" si="17"/>
        <v>1.6279999996186234E-2</v>
      </c>
      <c r="F132" s="7">
        <f t="shared" si="18"/>
        <v>-0.34162000000000003</v>
      </c>
      <c r="G132" s="7">
        <f t="shared" si="18"/>
        <v>3.2559999992372471E-3</v>
      </c>
      <c r="H132" s="7">
        <f t="shared" si="21"/>
        <v>0.58352112200000006</v>
      </c>
      <c r="I132" s="7">
        <f t="shared" si="22"/>
        <v>-0.99671242848820008</v>
      </c>
      <c r="J132" s="7">
        <f t="shared" si="23"/>
        <v>1.7024844991006944</v>
      </c>
      <c r="K132" s="7">
        <f t="shared" si="24"/>
        <v>-5.5615735986971416E-3</v>
      </c>
      <c r="L132" s="7">
        <f t="shared" si="25"/>
        <v>9.4997238639345869E-3</v>
      </c>
      <c r="M132" s="7">
        <f t="shared" ca="1" si="19"/>
        <v>2.0442526524372673E-2</v>
      </c>
      <c r="N132" s="7">
        <f t="shared" ca="1" si="26"/>
        <v>3.4653254195711696E-6</v>
      </c>
      <c r="O132" s="29">
        <f t="shared" ca="1" si="27"/>
        <v>92675.078832012368</v>
      </c>
      <c r="P132" s="7">
        <f t="shared" ca="1" si="28"/>
        <v>3274823.8550834614</v>
      </c>
      <c r="Q132" s="7">
        <f t="shared" ca="1" si="29"/>
        <v>3698995.0311225597</v>
      </c>
      <c r="R132" s="6">
        <f t="shared" ca="1" si="20"/>
        <v>-4.1625265281864388E-3</v>
      </c>
      <c r="S132" s="6"/>
      <c r="T132" s="6">
        <v>1</v>
      </c>
      <c r="U132" s="6"/>
      <c r="V132" s="6"/>
    </row>
    <row r="133" spans="1:22" x14ac:dyDescent="0.2">
      <c r="A133" s="62">
        <v>-17071</v>
      </c>
      <c r="B133" s="73">
        <v>5.9799999944516458E-3</v>
      </c>
      <c r="C133" s="62">
        <v>0.2</v>
      </c>
      <c r="D133" s="64">
        <f t="shared" si="17"/>
        <v>-1.7071000000000001</v>
      </c>
      <c r="E133" s="64">
        <f t="shared" si="17"/>
        <v>5.9799999944516458E-3</v>
      </c>
      <c r="F133" s="7">
        <f t="shared" si="18"/>
        <v>-0.34142000000000006</v>
      </c>
      <c r="G133" s="7">
        <f t="shared" si="18"/>
        <v>1.1959999988903293E-3</v>
      </c>
      <c r="H133" s="7">
        <f t="shared" si="21"/>
        <v>0.58283808200000009</v>
      </c>
      <c r="I133" s="7">
        <f t="shared" si="22"/>
        <v>-0.99496288978220015</v>
      </c>
      <c r="J133" s="7">
        <f t="shared" si="23"/>
        <v>1.698501149147194</v>
      </c>
      <c r="K133" s="7">
        <f t="shared" si="24"/>
        <v>-2.0416915981056813E-3</v>
      </c>
      <c r="L133" s="7">
        <f t="shared" si="25"/>
        <v>3.4853717271262088E-3</v>
      </c>
      <c r="M133" s="7">
        <f t="shared" ca="1" si="19"/>
        <v>2.0439913447118742E-2</v>
      </c>
      <c r="N133" s="7">
        <f t="shared" ca="1" si="26"/>
        <v>4.1817819411724572E-5</v>
      </c>
      <c r="O133" s="29">
        <f t="shared" ca="1" si="27"/>
        <v>89652.085507208816</v>
      </c>
      <c r="P133" s="7">
        <f t="shared" ca="1" si="28"/>
        <v>3275900.6733452864</v>
      </c>
      <c r="Q133" s="7">
        <f t="shared" ca="1" si="29"/>
        <v>3680702.0235499465</v>
      </c>
      <c r="R133" s="6">
        <f t="shared" ca="1" si="20"/>
        <v>-1.4459913452667096E-2</v>
      </c>
      <c r="S133" s="6"/>
      <c r="T133" s="6">
        <v>0.1</v>
      </c>
      <c r="U133" s="6"/>
      <c r="V133" s="6"/>
    </row>
    <row r="134" spans="1:22" x14ac:dyDescent="0.2">
      <c r="A134" s="62">
        <v>-17069</v>
      </c>
      <c r="B134" s="73">
        <v>1.4819999996689148E-2</v>
      </c>
      <c r="C134" s="62">
        <v>0.2</v>
      </c>
      <c r="D134" s="64">
        <f t="shared" si="17"/>
        <v>-1.7069000000000001</v>
      </c>
      <c r="E134" s="64">
        <f t="shared" si="17"/>
        <v>1.4819999996689148E-2</v>
      </c>
      <c r="F134" s="7">
        <f t="shared" si="18"/>
        <v>-0.34138000000000002</v>
      </c>
      <c r="G134" s="7">
        <f t="shared" si="18"/>
        <v>2.9639999993378296E-3</v>
      </c>
      <c r="H134" s="7">
        <f t="shared" si="21"/>
        <v>0.58270152200000003</v>
      </c>
      <c r="I134" s="7">
        <f t="shared" si="22"/>
        <v>-0.99461322790180007</v>
      </c>
      <c r="J134" s="7">
        <f t="shared" si="23"/>
        <v>1.6977053187055826</v>
      </c>
      <c r="K134" s="7">
        <f t="shared" si="24"/>
        <v>-5.0592515988697418E-3</v>
      </c>
      <c r="L134" s="7">
        <f t="shared" si="25"/>
        <v>8.6356365541107628E-3</v>
      </c>
      <c r="M134" s="7">
        <f t="shared" ca="1" si="19"/>
        <v>2.0439389814770274E-2</v>
      </c>
      <c r="N134" s="7">
        <f t="shared" ca="1" si="26"/>
        <v>6.3155083855107661E-6</v>
      </c>
      <c r="O134" s="29">
        <f t="shared" ca="1" si="27"/>
        <v>89053.750175628287</v>
      </c>
      <c r="P134" s="7">
        <f t="shared" ca="1" si="28"/>
        <v>3276115.6403052178</v>
      </c>
      <c r="Q134" s="7">
        <f t="shared" ca="1" si="29"/>
        <v>3677050.276412644</v>
      </c>
      <c r="R134" s="6">
        <f t="shared" ca="1" si="20"/>
        <v>-5.6193898180811261E-3</v>
      </c>
      <c r="S134" s="6"/>
      <c r="T134" s="6">
        <v>0.1</v>
      </c>
      <c r="U134" s="6"/>
      <c r="V134" s="6"/>
    </row>
    <row r="135" spans="1:22" x14ac:dyDescent="0.2">
      <c r="A135" s="62">
        <v>-17059</v>
      </c>
      <c r="B135" s="73">
        <v>9.01999999769032E-3</v>
      </c>
      <c r="C135" s="62">
        <v>0.2</v>
      </c>
      <c r="D135" s="64">
        <f t="shared" si="17"/>
        <v>-1.7059</v>
      </c>
      <c r="E135" s="64">
        <f t="shared" si="17"/>
        <v>9.01999999769032E-3</v>
      </c>
      <c r="F135" s="7">
        <f t="shared" si="18"/>
        <v>-0.34118000000000004</v>
      </c>
      <c r="G135" s="7">
        <f t="shared" si="18"/>
        <v>1.803999999538064E-3</v>
      </c>
      <c r="H135" s="7">
        <f t="shared" si="21"/>
        <v>0.58201896200000003</v>
      </c>
      <c r="I135" s="7">
        <f t="shared" si="22"/>
        <v>-0.99286614727580003</v>
      </c>
      <c r="J135" s="7">
        <f t="shared" si="23"/>
        <v>1.6937303606377871</v>
      </c>
      <c r="K135" s="7">
        <f t="shared" si="24"/>
        <v>-3.0774435992119834E-3</v>
      </c>
      <c r="L135" s="7">
        <f t="shared" si="25"/>
        <v>5.2498110358957222E-3</v>
      </c>
      <c r="M135" s="7">
        <f t="shared" ca="1" si="19"/>
        <v>2.043676656853953E-2</v>
      </c>
      <c r="N135" s="7">
        <f t="shared" ca="1" si="26"/>
        <v>2.6068511786652007E-5</v>
      </c>
      <c r="O135" s="29">
        <f t="shared" ca="1" si="27"/>
        <v>86093.344373589571</v>
      </c>
      <c r="P135" s="7">
        <f t="shared" ca="1" si="28"/>
        <v>3277188.4908885532</v>
      </c>
      <c r="Q135" s="7">
        <f t="shared" ca="1" si="29"/>
        <v>3658825.7740333416</v>
      </c>
      <c r="R135" s="6">
        <f t="shared" ca="1" si="20"/>
        <v>-1.141676657084921E-2</v>
      </c>
      <c r="S135" s="6"/>
      <c r="T135" s="6">
        <v>0.1</v>
      </c>
      <c r="U135" s="6"/>
      <c r="V135" s="6"/>
    </row>
    <row r="136" spans="1:22" x14ac:dyDescent="0.2">
      <c r="A136" s="62">
        <v>-17047</v>
      </c>
      <c r="B136" s="73">
        <v>2.2059999999328284E-2</v>
      </c>
      <c r="C136" s="62">
        <v>0.2</v>
      </c>
      <c r="D136" s="64">
        <f t="shared" si="17"/>
        <v>-1.7047000000000001</v>
      </c>
      <c r="E136" s="64">
        <f t="shared" si="17"/>
        <v>2.2059999999328284E-2</v>
      </c>
      <c r="F136" s="7">
        <f t="shared" si="18"/>
        <v>-0.34094000000000002</v>
      </c>
      <c r="G136" s="7">
        <f t="shared" si="18"/>
        <v>4.4119999998656571E-3</v>
      </c>
      <c r="H136" s="7">
        <f t="shared" si="21"/>
        <v>0.58120041800000011</v>
      </c>
      <c r="I136" s="7">
        <f t="shared" si="22"/>
        <v>-0.99077235256460028</v>
      </c>
      <c r="J136" s="7">
        <f t="shared" si="23"/>
        <v>1.6889696294168741</v>
      </c>
      <c r="K136" s="7">
        <f t="shared" si="24"/>
        <v>-7.5211363997709857E-3</v>
      </c>
      <c r="L136" s="7">
        <f t="shared" si="25"/>
        <v>1.2821281220689601E-2</v>
      </c>
      <c r="M136" s="7">
        <f t="shared" ca="1" si="19"/>
        <v>2.0433607487188154E-2</v>
      </c>
      <c r="N136" s="7">
        <f t="shared" ca="1" si="26"/>
        <v>5.2903052070909638E-7</v>
      </c>
      <c r="O136" s="29">
        <f t="shared" ca="1" si="27"/>
        <v>82609.543412321669</v>
      </c>
      <c r="P136" s="7">
        <f t="shared" ca="1" si="28"/>
        <v>3278471.544507659</v>
      </c>
      <c r="Q136" s="7">
        <f t="shared" ca="1" si="29"/>
        <v>3637031.5919154268</v>
      </c>
      <c r="R136" s="6">
        <f t="shared" ca="1" si="20"/>
        <v>1.6263925121401297E-3</v>
      </c>
      <c r="S136" s="6"/>
      <c r="T136" s="6">
        <v>0.1</v>
      </c>
      <c r="U136" s="6"/>
      <c r="V136" s="6"/>
    </row>
    <row r="137" spans="1:22" x14ac:dyDescent="0.2">
      <c r="A137" s="62">
        <v>-16834</v>
      </c>
      <c r="B137" s="73">
        <v>2.6019999997515697E-2</v>
      </c>
      <c r="C137" s="62">
        <v>0.2</v>
      </c>
      <c r="D137" s="64">
        <f t="shared" si="17"/>
        <v>-1.6834</v>
      </c>
      <c r="E137" s="64">
        <f t="shared" si="17"/>
        <v>2.6019999997515697E-2</v>
      </c>
      <c r="F137" s="7">
        <f t="shared" si="18"/>
        <v>-0.33668000000000003</v>
      </c>
      <c r="G137" s="7">
        <f t="shared" si="18"/>
        <v>5.2039999995031399E-3</v>
      </c>
      <c r="H137" s="7">
        <f t="shared" si="21"/>
        <v>0.56676711200000007</v>
      </c>
      <c r="I137" s="7">
        <f t="shared" si="22"/>
        <v>-0.95409575634080013</v>
      </c>
      <c r="J137" s="7">
        <f t="shared" si="23"/>
        <v>1.606124796224103</v>
      </c>
      <c r="K137" s="7">
        <f t="shared" si="24"/>
        <v>-8.7604135991635849E-3</v>
      </c>
      <c r="L137" s="7">
        <f t="shared" si="25"/>
        <v>1.4747280252831979E-2</v>
      </c>
      <c r="M137" s="7">
        <f t="shared" ca="1" si="19"/>
        <v>2.0375503175644502E-2</v>
      </c>
      <c r="N137" s="7">
        <f t="shared" ca="1" si="26"/>
        <v>6.372068874422804E-6</v>
      </c>
      <c r="O137" s="29">
        <f t="shared" ca="1" si="27"/>
        <v>33046.41242048554</v>
      </c>
      <c r="P137" s="7">
        <f t="shared" ca="1" si="28"/>
        <v>3300449.8255587793</v>
      </c>
      <c r="Q137" s="7">
        <f t="shared" ca="1" si="29"/>
        <v>3263676.1271342081</v>
      </c>
      <c r="R137" s="6">
        <f t="shared" ca="1" si="20"/>
        <v>5.6444968218711949E-3</v>
      </c>
      <c r="S137" s="6"/>
      <c r="T137" s="6">
        <v>0.1</v>
      </c>
      <c r="U137" s="6"/>
      <c r="V137" s="6"/>
    </row>
    <row r="138" spans="1:22" x14ac:dyDescent="0.2">
      <c r="A138" s="62">
        <v>-16821</v>
      </c>
      <c r="B138" s="73">
        <v>4.9799999942479189E-3</v>
      </c>
      <c r="C138" s="62">
        <v>0.2</v>
      </c>
      <c r="D138" s="64">
        <f t="shared" si="17"/>
        <v>-1.6820999999999999</v>
      </c>
      <c r="E138" s="64">
        <f t="shared" si="17"/>
        <v>4.9799999942479189E-3</v>
      </c>
      <c r="F138" s="7">
        <f t="shared" si="18"/>
        <v>-0.33642</v>
      </c>
      <c r="G138" s="7">
        <f t="shared" si="18"/>
        <v>9.9599999884958379E-4</v>
      </c>
      <c r="H138" s="7">
        <f t="shared" si="21"/>
        <v>0.56589208199999996</v>
      </c>
      <c r="I138" s="7">
        <f t="shared" si="22"/>
        <v>-0.95188707113219995</v>
      </c>
      <c r="J138" s="7">
        <f t="shared" si="23"/>
        <v>1.6011692423514734</v>
      </c>
      <c r="K138" s="7">
        <f t="shared" si="24"/>
        <v>-1.6753715980648849E-3</v>
      </c>
      <c r="L138" s="7">
        <f t="shared" si="25"/>
        <v>2.8181425651049429E-3</v>
      </c>
      <c r="M138" s="7">
        <f t="shared" ca="1" si="19"/>
        <v>2.0371832417884525E-2</v>
      </c>
      <c r="N138" s="7">
        <f t="shared" ca="1" si="26"/>
        <v>4.7381701071462228E-5</v>
      </c>
      <c r="O138" s="29">
        <f t="shared" ca="1" si="27"/>
        <v>30761.875327293772</v>
      </c>
      <c r="P138" s="7">
        <f t="shared" ca="1" si="28"/>
        <v>3301742.238424636</v>
      </c>
      <c r="Q138" s="7">
        <f t="shared" ca="1" si="29"/>
        <v>3241706.1115115504</v>
      </c>
      <c r="R138" s="6">
        <f t="shared" ca="1" si="20"/>
        <v>-1.5391832423636606E-2</v>
      </c>
      <c r="S138" s="6"/>
      <c r="T138" s="6">
        <v>0.1</v>
      </c>
      <c r="U138" s="6"/>
      <c r="V138" s="6"/>
    </row>
    <row r="139" spans="1:22" x14ac:dyDescent="0.2">
      <c r="A139" s="62">
        <v>-16810</v>
      </c>
      <c r="B139" s="73">
        <v>8.0999999954656232E-3</v>
      </c>
      <c r="C139" s="62">
        <v>0.2</v>
      </c>
      <c r="D139" s="64">
        <f t="shared" si="17"/>
        <v>-1.681</v>
      </c>
      <c r="E139" s="64">
        <f t="shared" si="17"/>
        <v>8.0999999954656232E-3</v>
      </c>
      <c r="F139" s="7">
        <f t="shared" si="18"/>
        <v>-0.33620000000000005</v>
      </c>
      <c r="G139" s="7">
        <f t="shared" si="18"/>
        <v>1.6199999990931246E-3</v>
      </c>
      <c r="H139" s="7">
        <f t="shared" si="21"/>
        <v>0.5651522000000001</v>
      </c>
      <c r="I139" s="7">
        <f t="shared" si="22"/>
        <v>-0.95002084820000021</v>
      </c>
      <c r="J139" s="7">
        <f t="shared" si="23"/>
        <v>1.5969850458242003</v>
      </c>
      <c r="K139" s="7">
        <f t="shared" si="24"/>
        <v>-2.7232199984755425E-3</v>
      </c>
      <c r="L139" s="7">
        <f t="shared" si="25"/>
        <v>4.577732817437387E-3</v>
      </c>
      <c r="M139" s="7">
        <f t="shared" ca="1" si="19"/>
        <v>2.0368715206213132E-2</v>
      </c>
      <c r="N139" s="7">
        <f t="shared" ca="1" si="26"/>
        <v>3.0104274584485461E-5</v>
      </c>
      <c r="O139" s="29">
        <f t="shared" ca="1" si="27"/>
        <v>28894.268199284052</v>
      </c>
      <c r="P139" s="7">
        <f t="shared" ca="1" si="28"/>
        <v>3302831.4001717572</v>
      </c>
      <c r="Q139" s="7">
        <f t="shared" ca="1" si="29"/>
        <v>3223188.6028974741</v>
      </c>
      <c r="R139" s="6">
        <f t="shared" ca="1" si="20"/>
        <v>-1.2268715210747509E-2</v>
      </c>
      <c r="S139" s="6"/>
      <c r="T139" s="6">
        <v>0.1</v>
      </c>
      <c r="U139" s="6"/>
      <c r="V139" s="6"/>
    </row>
    <row r="140" spans="1:22" x14ac:dyDescent="0.2">
      <c r="A140" s="62">
        <v>-16809</v>
      </c>
      <c r="B140" s="73">
        <v>2.201999999670079E-2</v>
      </c>
      <c r="C140" s="62">
        <v>0.2</v>
      </c>
      <c r="D140" s="64">
        <f t="shared" si="17"/>
        <v>-1.6809000000000001</v>
      </c>
      <c r="E140" s="64">
        <f t="shared" si="17"/>
        <v>2.201999999670079E-2</v>
      </c>
      <c r="F140" s="7">
        <f t="shared" si="18"/>
        <v>-0.33618000000000003</v>
      </c>
      <c r="G140" s="7">
        <f t="shared" si="18"/>
        <v>4.403999999340158E-3</v>
      </c>
      <c r="H140" s="7">
        <f t="shared" si="21"/>
        <v>0.56508496200000002</v>
      </c>
      <c r="I140" s="7">
        <f t="shared" si="22"/>
        <v>-0.94985131262580003</v>
      </c>
      <c r="J140" s="7">
        <f t="shared" si="23"/>
        <v>1.5966050713927074</v>
      </c>
      <c r="K140" s="7">
        <f t="shared" si="24"/>
        <v>-7.402683598890872E-3</v>
      </c>
      <c r="L140" s="7">
        <f t="shared" si="25"/>
        <v>1.2443170861375667E-2</v>
      </c>
      <c r="M140" s="7">
        <f t="shared" ca="1" si="19"/>
        <v>2.0368431314885072E-2</v>
      </c>
      <c r="N140" s="7">
        <f t="shared" ca="1" si="26"/>
        <v>5.4553582215090139E-7</v>
      </c>
      <c r="O140" s="29">
        <f t="shared" ca="1" si="27"/>
        <v>28727.456196212053</v>
      </c>
      <c r="P140" s="7">
        <f t="shared" ca="1" si="28"/>
        <v>3302930.2139623193</v>
      </c>
      <c r="Q140" s="7">
        <f t="shared" ca="1" si="29"/>
        <v>3221508.4843744831</v>
      </c>
      <c r="R140" s="6">
        <f t="shared" ca="1" si="20"/>
        <v>1.6515686818157176E-3</v>
      </c>
      <c r="S140" s="6"/>
      <c r="T140" s="6">
        <v>0.1</v>
      </c>
      <c r="U140" s="6"/>
      <c r="V140" s="6"/>
    </row>
    <row r="141" spans="1:22" x14ac:dyDescent="0.2">
      <c r="A141" s="62">
        <v>-16684</v>
      </c>
      <c r="B141" s="73">
        <v>2.6919999996607658E-2</v>
      </c>
      <c r="C141" s="62">
        <v>0.2</v>
      </c>
      <c r="D141" s="64">
        <f t="shared" ref="D141:E204" si="30">A141/A$18</f>
        <v>-1.6684000000000001</v>
      </c>
      <c r="E141" s="64">
        <f t="shared" si="30"/>
        <v>2.6919999996607658E-2</v>
      </c>
      <c r="F141" s="7">
        <f t="shared" ref="F141:G204" si="31">$C141*D141</f>
        <v>-0.33368000000000003</v>
      </c>
      <c r="G141" s="7">
        <f t="shared" si="31"/>
        <v>5.3839999993215322E-3</v>
      </c>
      <c r="H141" s="7">
        <f t="shared" si="21"/>
        <v>0.55671171200000014</v>
      </c>
      <c r="I141" s="7">
        <f t="shared" si="22"/>
        <v>-0.92881782030080029</v>
      </c>
      <c r="J141" s="7">
        <f t="shared" si="23"/>
        <v>1.5496396513898554</v>
      </c>
      <c r="K141" s="7">
        <f t="shared" si="24"/>
        <v>-8.9826655988680445E-3</v>
      </c>
      <c r="L141" s="7">
        <f t="shared" si="25"/>
        <v>1.4986679285151447E-2</v>
      </c>
      <c r="M141" s="7">
        <f t="shared" ca="1" si="19"/>
        <v>2.0332277559774674E-2</v>
      </c>
      <c r="N141" s="7">
        <f t="shared" ca="1" si="26"/>
        <v>8.679617380950541E-6</v>
      </c>
      <c r="O141" s="29">
        <f t="shared" ca="1" si="27"/>
        <v>11737.995774857236</v>
      </c>
      <c r="P141" s="7">
        <f t="shared" ca="1" si="28"/>
        <v>3315017.679851661</v>
      </c>
      <c r="Q141" s="7">
        <f t="shared" ca="1" si="29"/>
        <v>3015782.6233328553</v>
      </c>
      <c r="R141" s="6">
        <f t="shared" ca="1" si="20"/>
        <v>6.5877224368329837E-3</v>
      </c>
      <c r="S141" s="6"/>
      <c r="T141" s="6">
        <v>0.1</v>
      </c>
      <c r="U141" s="6"/>
      <c r="V141" s="6"/>
    </row>
    <row r="142" spans="1:22" x14ac:dyDescent="0.2">
      <c r="A142" s="62">
        <v>-16672</v>
      </c>
      <c r="B142" s="73">
        <v>1.5059999997902196E-2</v>
      </c>
      <c r="C142" s="62">
        <v>0.2</v>
      </c>
      <c r="D142" s="64">
        <f t="shared" si="30"/>
        <v>-1.6672</v>
      </c>
      <c r="E142" s="64">
        <f t="shared" si="30"/>
        <v>1.5059999997902196E-2</v>
      </c>
      <c r="F142" s="7">
        <f t="shared" si="31"/>
        <v>-0.33344000000000001</v>
      </c>
      <c r="G142" s="7">
        <f t="shared" si="31"/>
        <v>3.0119999995804393E-3</v>
      </c>
      <c r="H142" s="7">
        <f t="shared" si="21"/>
        <v>0.55591116800000007</v>
      </c>
      <c r="I142" s="7">
        <f t="shared" si="22"/>
        <v>-0.92681509928960015</v>
      </c>
      <c r="J142" s="7">
        <f t="shared" si="23"/>
        <v>1.5451861335356214</v>
      </c>
      <c r="K142" s="7">
        <f t="shared" si="24"/>
        <v>-5.0216063993005081E-3</v>
      </c>
      <c r="L142" s="7">
        <f t="shared" si="25"/>
        <v>8.372022188913808E-3</v>
      </c>
      <c r="M142" s="7">
        <f t="shared" ca="1" si="19"/>
        <v>2.0328737141792931E-2</v>
      </c>
      <c r="N142" s="7">
        <f t="shared" ca="1" si="26"/>
        <v>5.5519182182827811E-6</v>
      </c>
      <c r="O142" s="29">
        <f t="shared" ca="1" si="27"/>
        <v>10506.283152500406</v>
      </c>
      <c r="P142" s="7">
        <f t="shared" ca="1" si="28"/>
        <v>3316150.4351245258</v>
      </c>
      <c r="Q142" s="7">
        <f t="shared" ca="1" si="29"/>
        <v>2996477.3802483231</v>
      </c>
      <c r="R142" s="6">
        <f t="shared" ca="1" si="20"/>
        <v>-5.2687371438907352E-3</v>
      </c>
      <c r="S142" s="6"/>
      <c r="T142" s="6">
        <v>0.1</v>
      </c>
      <c r="U142" s="6"/>
      <c r="V142" s="6"/>
    </row>
    <row r="143" spans="1:22" x14ac:dyDescent="0.2">
      <c r="A143" s="62">
        <v>-16671</v>
      </c>
      <c r="B143" s="73">
        <v>3.2979999996314291E-2</v>
      </c>
      <c r="C143" s="62">
        <v>0.2</v>
      </c>
      <c r="D143" s="64">
        <f t="shared" si="30"/>
        <v>-1.6671</v>
      </c>
      <c r="E143" s="64">
        <f t="shared" si="30"/>
        <v>3.2979999996314291E-2</v>
      </c>
      <c r="F143" s="7">
        <f t="shared" si="31"/>
        <v>-0.33342000000000005</v>
      </c>
      <c r="G143" s="7">
        <f t="shared" si="31"/>
        <v>6.5959999992628582E-3</v>
      </c>
      <c r="H143" s="7">
        <f t="shared" si="21"/>
        <v>0.55584448200000014</v>
      </c>
      <c r="I143" s="7">
        <f t="shared" si="22"/>
        <v>-0.9266483359422002</v>
      </c>
      <c r="J143" s="7">
        <f t="shared" si="23"/>
        <v>1.544815440849242</v>
      </c>
      <c r="K143" s="7">
        <f t="shared" si="24"/>
        <v>-1.0996191598771111E-2</v>
      </c>
      <c r="L143" s="7">
        <f t="shared" si="25"/>
        <v>1.833175101431132E-2</v>
      </c>
      <c r="M143" s="7">
        <f t="shared" ca="1" si="19"/>
        <v>2.0328441556141538E-2</v>
      </c>
      <c r="N143" s="7">
        <f t="shared" ca="1" si="26"/>
        <v>3.2012386193021286E-5</v>
      </c>
      <c r="O143" s="29">
        <f t="shared" ca="1" si="27"/>
        <v>10406.767370678293</v>
      </c>
      <c r="P143" s="7">
        <f t="shared" ca="1" si="28"/>
        <v>3316244.6123687671</v>
      </c>
      <c r="Q143" s="7">
        <f t="shared" ca="1" si="29"/>
        <v>2994872.098810486</v>
      </c>
      <c r="R143" s="6">
        <f t="shared" ca="1" si="20"/>
        <v>1.2651558440172753E-2</v>
      </c>
      <c r="S143" s="6"/>
      <c r="T143" s="6">
        <v>0.1</v>
      </c>
      <c r="U143" s="6"/>
      <c r="V143" s="6"/>
    </row>
    <row r="144" spans="1:22" x14ac:dyDescent="0.2">
      <c r="A144" s="62">
        <v>-16661</v>
      </c>
      <c r="B144" s="73">
        <v>1.7179999998916173E-2</v>
      </c>
      <c r="C144" s="62">
        <v>0.2</v>
      </c>
      <c r="D144" s="64">
        <f t="shared" si="30"/>
        <v>-1.6660999999999999</v>
      </c>
      <c r="E144" s="64">
        <f t="shared" si="30"/>
        <v>1.7179999998916173E-2</v>
      </c>
      <c r="F144" s="7">
        <f t="shared" si="31"/>
        <v>-0.33322000000000002</v>
      </c>
      <c r="G144" s="7">
        <f t="shared" si="31"/>
        <v>3.4359999997832348E-3</v>
      </c>
      <c r="H144" s="7">
        <f t="shared" si="21"/>
        <v>0.55517784199999998</v>
      </c>
      <c r="I144" s="7">
        <f t="shared" si="22"/>
        <v>-0.92498180255619988</v>
      </c>
      <c r="J144" s="7">
        <f t="shared" si="23"/>
        <v>1.5411121812388846</v>
      </c>
      <c r="K144" s="7">
        <f t="shared" si="24"/>
        <v>-5.7247195996388469E-3</v>
      </c>
      <c r="L144" s="7">
        <f t="shared" si="25"/>
        <v>9.5379553249582815E-3</v>
      </c>
      <c r="M144" s="7">
        <f t="shared" ca="1" si="19"/>
        <v>2.0325481038846606E-2</v>
      </c>
      <c r="N144" s="7">
        <f t="shared" ca="1" si="26"/>
        <v>1.9788101945123672E-6</v>
      </c>
      <c r="O144" s="29">
        <f t="shared" ca="1" si="27"/>
        <v>9438.0255562377188</v>
      </c>
      <c r="P144" s="7">
        <f t="shared" ca="1" si="28"/>
        <v>3317184.5308635947</v>
      </c>
      <c r="Q144" s="7">
        <f t="shared" ca="1" si="29"/>
        <v>2978848.7691877061</v>
      </c>
      <c r="R144" s="6">
        <f t="shared" ca="1" si="20"/>
        <v>-3.1454810399304325E-3</v>
      </c>
      <c r="S144" s="6"/>
      <c r="T144" s="6">
        <v>0.1</v>
      </c>
      <c r="U144" s="6"/>
      <c r="V144" s="6"/>
    </row>
    <row r="145" spans="1:22" x14ac:dyDescent="0.2">
      <c r="A145" s="62">
        <v>-16508</v>
      </c>
      <c r="B145" s="73">
        <v>2.8939999996509869E-2</v>
      </c>
      <c r="C145" s="62">
        <v>0.2</v>
      </c>
      <c r="D145" s="64">
        <f t="shared" si="30"/>
        <v>-1.6508</v>
      </c>
      <c r="E145" s="64">
        <f t="shared" si="30"/>
        <v>2.8939999996509869E-2</v>
      </c>
      <c r="F145" s="7">
        <f t="shared" si="31"/>
        <v>-0.33016000000000001</v>
      </c>
      <c r="G145" s="7">
        <f t="shared" si="31"/>
        <v>5.7879999993019739E-3</v>
      </c>
      <c r="H145" s="7">
        <f t="shared" si="21"/>
        <v>0.545028128</v>
      </c>
      <c r="I145" s="7">
        <f t="shared" si="22"/>
        <v>-0.89973243370240008</v>
      </c>
      <c r="J145" s="7">
        <f t="shared" si="23"/>
        <v>1.4852783015559221</v>
      </c>
      <c r="K145" s="7">
        <f t="shared" si="24"/>
        <v>-9.5548303988476982E-3</v>
      </c>
      <c r="L145" s="7">
        <f t="shared" si="25"/>
        <v>1.5773114022417781E-2</v>
      </c>
      <c r="M145" s="7">
        <f t="shared" ca="1" si="19"/>
        <v>2.0279128440431407E-2</v>
      </c>
      <c r="N145" s="7">
        <f t="shared" ca="1" si="26"/>
        <v>1.5002139222177792E-5</v>
      </c>
      <c r="O145" s="29">
        <f t="shared" ca="1" si="27"/>
        <v>536.4655940759751</v>
      </c>
      <c r="P145" s="7">
        <f t="shared" ca="1" si="28"/>
        <v>3331143.9591760188</v>
      </c>
      <c r="Q145" s="7">
        <f t="shared" ca="1" si="29"/>
        <v>2740318.4921309398</v>
      </c>
      <c r="R145" s="6">
        <f t="shared" ca="1" si="20"/>
        <v>8.6608715560784616E-3</v>
      </c>
      <c r="S145" s="6"/>
      <c r="T145" s="6">
        <v>0.1</v>
      </c>
      <c r="U145" s="6"/>
      <c r="V145" s="6"/>
    </row>
    <row r="146" spans="1:22" x14ac:dyDescent="0.2">
      <c r="A146" s="62">
        <v>-16496</v>
      </c>
      <c r="B146" s="73">
        <v>3.6979999997129198E-2</v>
      </c>
      <c r="C146" s="62">
        <v>0.2</v>
      </c>
      <c r="D146" s="64">
        <f t="shared" si="30"/>
        <v>-1.6496</v>
      </c>
      <c r="E146" s="64">
        <f t="shared" si="30"/>
        <v>3.6979999997129198E-2</v>
      </c>
      <c r="F146" s="7">
        <f t="shared" si="31"/>
        <v>-0.32991999999999999</v>
      </c>
      <c r="G146" s="7">
        <f t="shared" si="31"/>
        <v>7.3959999994258402E-3</v>
      </c>
      <c r="H146" s="7">
        <f t="shared" si="21"/>
        <v>0.54423603199999993</v>
      </c>
      <c r="I146" s="7">
        <f t="shared" si="22"/>
        <v>-0.8977717583871998</v>
      </c>
      <c r="J146" s="7">
        <f t="shared" si="23"/>
        <v>1.4809642926355246</v>
      </c>
      <c r="K146" s="7">
        <f t="shared" si="24"/>
        <v>-1.2200441599052866E-2</v>
      </c>
      <c r="L146" s="7">
        <f t="shared" si="25"/>
        <v>2.0125848461797605E-2</v>
      </c>
      <c r="M146" s="7">
        <f t="shared" ca="1" si="19"/>
        <v>2.0275409048457808E-2</v>
      </c>
      <c r="N146" s="7">
        <f t="shared" ca="1" si="26"/>
        <v>5.5808671752486825E-5</v>
      </c>
      <c r="O146" s="29">
        <f t="shared" ca="1" si="27"/>
        <v>302.5197183081691</v>
      </c>
      <c r="P146" s="7">
        <f t="shared" ca="1" si="28"/>
        <v>3332205.2823710716</v>
      </c>
      <c r="Q146" s="7">
        <f t="shared" ca="1" si="29"/>
        <v>2722131.4460413451</v>
      </c>
      <c r="R146" s="6">
        <f t="shared" ca="1" si="20"/>
        <v>1.670459094867139E-2</v>
      </c>
      <c r="S146" s="6"/>
      <c r="T146" s="6">
        <v>0.1</v>
      </c>
      <c r="U146" s="6"/>
      <c r="V146" s="6"/>
    </row>
    <row r="147" spans="1:22" x14ac:dyDescent="0.2">
      <c r="A147" s="62">
        <v>-16451</v>
      </c>
      <c r="B147" s="73">
        <v>3.4379999997327104E-2</v>
      </c>
      <c r="C147" s="62">
        <v>0.2</v>
      </c>
      <c r="D147" s="64">
        <f t="shared" si="30"/>
        <v>-1.6451</v>
      </c>
      <c r="E147" s="64">
        <f t="shared" si="30"/>
        <v>3.4379999997327104E-2</v>
      </c>
      <c r="F147" s="7">
        <f t="shared" si="31"/>
        <v>-0.32902000000000003</v>
      </c>
      <c r="G147" s="7">
        <f t="shared" si="31"/>
        <v>6.8759999994654208E-3</v>
      </c>
      <c r="H147" s="7">
        <f t="shared" si="21"/>
        <v>0.54127080200000011</v>
      </c>
      <c r="I147" s="7">
        <f t="shared" si="22"/>
        <v>-0.89044459637020013</v>
      </c>
      <c r="J147" s="7">
        <f t="shared" si="23"/>
        <v>1.4648704054886161</v>
      </c>
      <c r="K147" s="7">
        <f t="shared" si="24"/>
        <v>-1.1311707599120565E-2</v>
      </c>
      <c r="L147" s="7">
        <f t="shared" si="25"/>
        <v>1.8608890171313241E-2</v>
      </c>
      <c r="M147" s="7">
        <f t="shared" ca="1" si="19"/>
        <v>2.0261352647617154E-2</v>
      </c>
      <c r="N147" s="7">
        <f t="shared" ca="1" si="26"/>
        <v>3.9867240597094361E-5</v>
      </c>
      <c r="O147" s="29">
        <f t="shared" ca="1" si="27"/>
        <v>17.596405169077308</v>
      </c>
      <c r="P147" s="7">
        <f t="shared" ca="1" si="28"/>
        <v>3336141.6757742455</v>
      </c>
      <c r="Q147" s="7">
        <f t="shared" ca="1" si="29"/>
        <v>2654597.6315500219</v>
      </c>
      <c r="R147" s="6">
        <f t="shared" ca="1" si="20"/>
        <v>1.411864734970995E-2</v>
      </c>
      <c r="S147" s="6"/>
      <c r="T147" s="6">
        <v>0.1</v>
      </c>
      <c r="U147" s="6"/>
      <c r="V147" s="6"/>
    </row>
    <row r="148" spans="1:22" x14ac:dyDescent="0.2">
      <c r="A148" s="62">
        <v>-16438</v>
      </c>
      <c r="B148" s="73">
        <v>3.2339999997930136E-2</v>
      </c>
      <c r="C148" s="62">
        <v>0.2</v>
      </c>
      <c r="D148" s="64">
        <f t="shared" si="30"/>
        <v>-1.6437999999999999</v>
      </c>
      <c r="E148" s="64">
        <f t="shared" si="30"/>
        <v>3.2339999997930136E-2</v>
      </c>
      <c r="F148" s="7">
        <f t="shared" si="31"/>
        <v>-0.32876</v>
      </c>
      <c r="G148" s="7">
        <f t="shared" si="31"/>
        <v>6.4679999995860271E-3</v>
      </c>
      <c r="H148" s="7">
        <f t="shared" si="21"/>
        <v>0.54041568799999995</v>
      </c>
      <c r="I148" s="7">
        <f t="shared" si="22"/>
        <v>-0.88833530793439985</v>
      </c>
      <c r="J148" s="7">
        <f t="shared" si="23"/>
        <v>1.4602455791825664</v>
      </c>
      <c r="K148" s="7">
        <f t="shared" si="24"/>
        <v>-1.0632098399319511E-2</v>
      </c>
      <c r="L148" s="7">
        <f t="shared" si="25"/>
        <v>1.7477043348801412E-2</v>
      </c>
      <c r="M148" s="7">
        <f t="shared" ca="1" si="19"/>
        <v>2.0257259962061045E-2</v>
      </c>
      <c r="N148" s="7">
        <f t="shared" ca="1" si="26"/>
        <v>2.9198521354878757E-5</v>
      </c>
      <c r="O148" s="29">
        <f t="shared" ca="1" si="27"/>
        <v>108.53969542791533</v>
      </c>
      <c r="P148" s="7">
        <f t="shared" ca="1" si="28"/>
        <v>3337266.0366351716</v>
      </c>
      <c r="Q148" s="7">
        <f t="shared" ca="1" si="29"/>
        <v>2635283.3695448218</v>
      </c>
      <c r="R148" s="6">
        <f t="shared" ca="1" si="20"/>
        <v>1.208274003586909E-2</v>
      </c>
      <c r="S148" s="6"/>
      <c r="T148" s="6">
        <v>0.1</v>
      </c>
      <c r="U148" s="6"/>
      <c r="V148" s="6"/>
    </row>
    <row r="149" spans="1:22" x14ac:dyDescent="0.2">
      <c r="A149" s="62">
        <v>-16393</v>
      </c>
      <c r="B149" s="73">
        <v>3.1739999998535495E-2</v>
      </c>
      <c r="C149" s="62">
        <v>0.2</v>
      </c>
      <c r="D149" s="64">
        <f t="shared" si="30"/>
        <v>-1.6393</v>
      </c>
      <c r="E149" s="64">
        <f t="shared" si="30"/>
        <v>3.1739999998535495E-2</v>
      </c>
      <c r="F149" s="7">
        <f t="shared" si="31"/>
        <v>-0.32786000000000004</v>
      </c>
      <c r="G149" s="7">
        <f t="shared" si="31"/>
        <v>6.3479999997070992E-3</v>
      </c>
      <c r="H149" s="7">
        <f t="shared" si="21"/>
        <v>0.53746089800000008</v>
      </c>
      <c r="I149" s="7">
        <f t="shared" si="22"/>
        <v>-0.88105965009140008</v>
      </c>
      <c r="J149" s="7">
        <f t="shared" si="23"/>
        <v>1.4443210843948322</v>
      </c>
      <c r="K149" s="7">
        <f t="shared" si="24"/>
        <v>-1.0406276399519847E-2</v>
      </c>
      <c r="L149" s="7">
        <f t="shared" si="25"/>
        <v>1.7059008901732883E-2</v>
      </c>
      <c r="M149" s="7">
        <f t="shared" ref="M149:M212" ca="1" si="32">+E$4+E$5*D149+E$6*D149^2</f>
        <v>2.024298238597478E-2</v>
      </c>
      <c r="N149" s="7">
        <f t="shared" ca="1" si="26"/>
        <v>2.6436282796706261E-5</v>
      </c>
      <c r="O149" s="29">
        <f t="shared" ca="1" si="27"/>
        <v>1018.6076831861882</v>
      </c>
      <c r="P149" s="7">
        <f t="shared" ca="1" si="28"/>
        <v>3341113.6187310102</v>
      </c>
      <c r="Q149" s="7">
        <f t="shared" ca="1" si="29"/>
        <v>2569099.2924901755</v>
      </c>
      <c r="R149" s="6">
        <f t="shared" ref="R149:R212" ca="1" si="33">+E149-M149</f>
        <v>1.1497017612560716E-2</v>
      </c>
      <c r="S149" s="6"/>
      <c r="T149" s="6">
        <v>0.1</v>
      </c>
      <c r="U149" s="6"/>
      <c r="V149" s="6"/>
    </row>
    <row r="150" spans="1:22" x14ac:dyDescent="0.2">
      <c r="A150" s="62">
        <v>-16392</v>
      </c>
      <c r="B150" s="73">
        <v>3.065999999671476E-2</v>
      </c>
      <c r="C150" s="62">
        <v>0.2</v>
      </c>
      <c r="D150" s="64">
        <f t="shared" si="30"/>
        <v>-1.6392</v>
      </c>
      <c r="E150" s="64">
        <f t="shared" si="30"/>
        <v>3.065999999671476E-2</v>
      </c>
      <c r="F150" s="7">
        <f t="shared" si="31"/>
        <v>-0.32784000000000002</v>
      </c>
      <c r="G150" s="7">
        <f t="shared" si="31"/>
        <v>6.1319999993429521E-3</v>
      </c>
      <c r="H150" s="7">
        <f t="shared" ref="H150:H213" si="34">C150*D150*D150</f>
        <v>0.53739532800000001</v>
      </c>
      <c r="I150" s="7">
        <f t="shared" ref="I150:I213" si="35">C150*D150*D150*D150</f>
        <v>-0.88089842165760002</v>
      </c>
      <c r="J150" s="7">
        <f t="shared" ref="J150:J213" si="36">C150*D150*D150*D150*D150</f>
        <v>1.4439686927811379</v>
      </c>
      <c r="K150" s="7">
        <f t="shared" ref="K150:K213" si="37">C150*E150*D150</f>
        <v>-1.0051574398922966E-2</v>
      </c>
      <c r="L150" s="7">
        <f t="shared" ref="L150:L213" si="38">C150*E150*D150*D150</f>
        <v>1.6476540754714525E-2</v>
      </c>
      <c r="M150" s="7">
        <f t="shared" ca="1" si="32"/>
        <v>2.0242663157452309E-2</v>
      </c>
      <c r="N150" s="7">
        <f t="shared" ref="N150:N213" ca="1" si="39">C150*(M150-E150)^2</f>
        <v>2.1704181364530918E-5</v>
      </c>
      <c r="O150" s="29">
        <f t="shared" ref="O150:O213" ca="1" si="40">(C150*O$1-O$2*F150+O$3*H150)^2</f>
        <v>1049.2776953050763</v>
      </c>
      <c r="P150" s="7">
        <f t="shared" ref="P150:P213" ca="1" si="41">(-C150*O$2+O$4*F150-O$5*H150)^2</f>
        <v>3341198.3367757774</v>
      </c>
      <c r="Q150" s="7">
        <f t="shared" ref="Q150:Q213" ca="1" si="42">+(C150*O$3-F150*O$5+H150*O$6)^2</f>
        <v>2567640.3582446594</v>
      </c>
      <c r="R150" s="6">
        <f t="shared" ca="1" si="33"/>
        <v>1.041733683926245E-2</v>
      </c>
      <c r="S150" s="6"/>
      <c r="T150" s="6">
        <v>0.1</v>
      </c>
      <c r="U150" s="6"/>
      <c r="V150" s="6"/>
    </row>
    <row r="151" spans="1:22" x14ac:dyDescent="0.2">
      <c r="A151" s="62">
        <v>-16382</v>
      </c>
      <c r="B151" s="73">
        <v>3.0859999995300313E-2</v>
      </c>
      <c r="C151" s="62">
        <v>0.2</v>
      </c>
      <c r="D151" s="64">
        <f t="shared" si="30"/>
        <v>-1.6382000000000001</v>
      </c>
      <c r="E151" s="64">
        <f t="shared" si="30"/>
        <v>3.0859999995300313E-2</v>
      </c>
      <c r="F151" s="7">
        <f t="shared" si="31"/>
        <v>-0.32764000000000004</v>
      </c>
      <c r="G151" s="7">
        <f t="shared" si="31"/>
        <v>6.171999999060063E-3</v>
      </c>
      <c r="H151" s="7">
        <f t="shared" si="34"/>
        <v>0.53673984800000007</v>
      </c>
      <c r="I151" s="7">
        <f t="shared" si="35"/>
        <v>-0.87928721899360018</v>
      </c>
      <c r="J151" s="7">
        <f t="shared" si="36"/>
        <v>1.4404483221553159</v>
      </c>
      <c r="K151" s="7">
        <f t="shared" si="37"/>
        <v>-1.0110970398460196E-2</v>
      </c>
      <c r="L151" s="7">
        <f t="shared" si="38"/>
        <v>1.6563791706757494E-2</v>
      </c>
      <c r="M151" s="7">
        <f t="shared" ca="1" si="32"/>
        <v>2.0239466211446545E-2</v>
      </c>
      <c r="N151" s="7">
        <f t="shared" ca="1" si="39"/>
        <v>2.2559147570795846E-5</v>
      </c>
      <c r="O151" s="29">
        <f t="shared" ca="1" si="40"/>
        <v>1380.8561101394803</v>
      </c>
      <c r="P151" s="7">
        <f t="shared" ca="1" si="41"/>
        <v>3342043.6415895419</v>
      </c>
      <c r="Q151" s="7">
        <f t="shared" ca="1" si="42"/>
        <v>2553079.2020999091</v>
      </c>
      <c r="R151" s="6">
        <f t="shared" ca="1" si="33"/>
        <v>1.0620533783853768E-2</v>
      </c>
      <c r="S151" s="6"/>
      <c r="T151" s="6">
        <v>0.1</v>
      </c>
      <c r="U151" s="6"/>
      <c r="V151" s="6"/>
    </row>
    <row r="152" spans="1:22" x14ac:dyDescent="0.2">
      <c r="A152" s="62">
        <v>-16381</v>
      </c>
      <c r="B152" s="73">
        <v>4.1779999999562278E-2</v>
      </c>
      <c r="C152" s="62">
        <v>0.2</v>
      </c>
      <c r="D152" s="64">
        <f t="shared" si="30"/>
        <v>-1.6380999999999999</v>
      </c>
      <c r="E152" s="64">
        <f t="shared" si="30"/>
        <v>4.1779999999562278E-2</v>
      </c>
      <c r="F152" s="7">
        <f t="shared" si="31"/>
        <v>-0.32762000000000002</v>
      </c>
      <c r="G152" s="7">
        <f t="shared" si="31"/>
        <v>8.355999999912456E-3</v>
      </c>
      <c r="H152" s="7">
        <f t="shared" si="34"/>
        <v>0.53667432199999998</v>
      </c>
      <c r="I152" s="7">
        <f t="shared" si="35"/>
        <v>-0.87912620686819987</v>
      </c>
      <c r="J152" s="7">
        <f t="shared" si="36"/>
        <v>1.4400966394707981</v>
      </c>
      <c r="K152" s="7">
        <f t="shared" si="37"/>
        <v>-1.3687963599856594E-2</v>
      </c>
      <c r="L152" s="7">
        <f t="shared" si="38"/>
        <v>2.2422253172925084E-2</v>
      </c>
      <c r="M152" s="7">
        <f t="shared" ca="1" si="32"/>
        <v>2.0239146050767869E-2</v>
      </c>
      <c r="N152" s="7">
        <f t="shared" ca="1" si="39"/>
        <v>9.2801677768658357E-5</v>
      </c>
      <c r="O152" s="29">
        <f t="shared" ca="1" si="40"/>
        <v>1416.4995988448243</v>
      </c>
      <c r="P152" s="7">
        <f t="shared" ca="1" si="41"/>
        <v>3342127.9844781659</v>
      </c>
      <c r="Q152" s="7">
        <f t="shared" ca="1" si="42"/>
        <v>2551625.903272504</v>
      </c>
      <c r="R152" s="6">
        <f t="shared" ca="1" si="33"/>
        <v>2.154085394879441E-2</v>
      </c>
      <c r="S152" s="6"/>
      <c r="T152" s="6">
        <v>0.1</v>
      </c>
      <c r="U152" s="6"/>
      <c r="V152" s="6"/>
    </row>
    <row r="153" spans="1:22" x14ac:dyDescent="0.2">
      <c r="A153" s="62">
        <v>-16380</v>
      </c>
      <c r="B153" s="73">
        <v>3.2699999996111728E-2</v>
      </c>
      <c r="C153" s="62">
        <v>0.2</v>
      </c>
      <c r="D153" s="64">
        <f t="shared" si="30"/>
        <v>-1.6379999999999999</v>
      </c>
      <c r="E153" s="64">
        <f t="shared" si="30"/>
        <v>3.2699999996111728E-2</v>
      </c>
      <c r="F153" s="7">
        <f t="shared" si="31"/>
        <v>-0.3276</v>
      </c>
      <c r="G153" s="7">
        <f t="shared" si="31"/>
        <v>6.5399999992223458E-3</v>
      </c>
      <c r="H153" s="7">
        <f t="shared" si="34"/>
        <v>0.5366088</v>
      </c>
      <c r="I153" s="7">
        <f t="shared" si="35"/>
        <v>-0.87896521439999997</v>
      </c>
      <c r="J153" s="7">
        <f t="shared" si="36"/>
        <v>1.4397450211871998</v>
      </c>
      <c r="K153" s="7">
        <f t="shared" si="37"/>
        <v>-1.0712519998726203E-2</v>
      </c>
      <c r="L153" s="7">
        <f t="shared" si="38"/>
        <v>1.7547107757913519E-2</v>
      </c>
      <c r="M153" s="7">
        <f t="shared" ca="1" si="32"/>
        <v>2.0238825805347711E-2</v>
      </c>
      <c r="N153" s="7">
        <f t="shared" ca="1" si="39"/>
        <v>3.1056172442512657E-5</v>
      </c>
      <c r="O153" s="29">
        <f t="shared" ca="1" si="40"/>
        <v>1452.5946267491947</v>
      </c>
      <c r="P153" s="7">
        <f t="shared" ca="1" si="41"/>
        <v>3342212.293253683</v>
      </c>
      <c r="Q153" s="7">
        <f t="shared" ca="1" si="42"/>
        <v>2550173.1162530137</v>
      </c>
      <c r="R153" s="6">
        <f t="shared" ca="1" si="33"/>
        <v>1.2461174190764018E-2</v>
      </c>
      <c r="S153" s="6"/>
      <c r="T153" s="6">
        <v>0.1</v>
      </c>
      <c r="U153" s="6"/>
      <c r="V153" s="6"/>
    </row>
    <row r="154" spans="1:22" x14ac:dyDescent="0.2">
      <c r="A154" s="62">
        <v>-13989</v>
      </c>
      <c r="B154" s="73">
        <v>3.6419999996724073E-2</v>
      </c>
      <c r="C154" s="62">
        <v>0.2</v>
      </c>
      <c r="D154" s="64">
        <f t="shared" si="30"/>
        <v>-1.3989</v>
      </c>
      <c r="E154" s="64">
        <f t="shared" si="30"/>
        <v>3.6419999996724073E-2</v>
      </c>
      <c r="F154" s="7">
        <f t="shared" si="31"/>
        <v>-0.27978000000000003</v>
      </c>
      <c r="G154" s="7">
        <f t="shared" si="31"/>
        <v>7.2839999993448146E-3</v>
      </c>
      <c r="H154" s="7">
        <f t="shared" si="34"/>
        <v>0.39138424200000005</v>
      </c>
      <c r="I154" s="7">
        <f t="shared" si="35"/>
        <v>-0.54750741613380005</v>
      </c>
      <c r="J154" s="7">
        <f t="shared" si="36"/>
        <v>0.7659081244295729</v>
      </c>
      <c r="K154" s="7">
        <f t="shared" si="37"/>
        <v>-1.0189587599083462E-2</v>
      </c>
      <c r="L154" s="7">
        <f t="shared" si="38"/>
        <v>1.4254214092357855E-2</v>
      </c>
      <c r="M154" s="7">
        <f t="shared" ca="1" si="32"/>
        <v>1.923078923768998E-2</v>
      </c>
      <c r="N154" s="7">
        <f t="shared" ca="1" si="39"/>
        <v>5.9093793303698683E-5</v>
      </c>
      <c r="O154" s="29">
        <f t="shared" ca="1" si="40"/>
        <v>1162681.5249623626</v>
      </c>
      <c r="P154" s="7">
        <f t="shared" ca="1" si="41"/>
        <v>3443964.25450374</v>
      </c>
      <c r="Q154" s="7">
        <f t="shared" ca="1" si="42"/>
        <v>356747.00363637449</v>
      </c>
      <c r="R154" s="6">
        <f t="shared" ca="1" si="33"/>
        <v>1.7189210759034092E-2</v>
      </c>
      <c r="S154" s="6"/>
      <c r="T154" s="6">
        <v>0.1</v>
      </c>
      <c r="U154" s="6"/>
      <c r="V154" s="6"/>
    </row>
    <row r="155" spans="1:22" x14ac:dyDescent="0.2">
      <c r="A155" s="62">
        <v>-13965</v>
      </c>
      <c r="B155" s="73">
        <v>3.3499999997729901E-2</v>
      </c>
      <c r="C155" s="62">
        <v>0.2</v>
      </c>
      <c r="D155" s="64">
        <f t="shared" si="30"/>
        <v>-1.3965000000000001</v>
      </c>
      <c r="E155" s="64">
        <f t="shared" si="30"/>
        <v>3.3499999997729901E-2</v>
      </c>
      <c r="F155" s="7">
        <f t="shared" si="31"/>
        <v>-0.27930000000000005</v>
      </c>
      <c r="G155" s="7">
        <f t="shared" si="31"/>
        <v>6.6999999995459806E-3</v>
      </c>
      <c r="H155" s="7">
        <f t="shared" si="34"/>
        <v>0.3900424500000001</v>
      </c>
      <c r="I155" s="7">
        <f t="shared" si="35"/>
        <v>-0.5446942814250002</v>
      </c>
      <c r="J155" s="7">
        <f t="shared" si="36"/>
        <v>0.76066556401001284</v>
      </c>
      <c r="K155" s="7">
        <f t="shared" si="37"/>
        <v>-9.356549999365962E-3</v>
      </c>
      <c r="L155" s="7">
        <f t="shared" si="38"/>
        <v>1.3066422074114566E-2</v>
      </c>
      <c r="M155" s="7">
        <f t="shared" ca="1" si="32"/>
        <v>1.9218215120453817E-2</v>
      </c>
      <c r="N155" s="7">
        <f t="shared" ca="1" si="39"/>
        <v>4.0793875856158373E-5</v>
      </c>
      <c r="O155" s="29">
        <f t="shared" ca="1" si="40"/>
        <v>1183119.52553635</v>
      </c>
      <c r="P155" s="7">
        <f t="shared" ca="1" si="41"/>
        <v>3443958.4197038086</v>
      </c>
      <c r="Q155" s="7">
        <f t="shared" ca="1" si="42"/>
        <v>345907.12462986383</v>
      </c>
      <c r="R155" s="6">
        <f t="shared" ca="1" si="33"/>
        <v>1.4281784877276084E-2</v>
      </c>
      <c r="S155" s="6"/>
      <c r="T155" s="6">
        <v>0.1</v>
      </c>
      <c r="U155" s="6"/>
      <c r="V155" s="6"/>
    </row>
    <row r="156" spans="1:22" x14ac:dyDescent="0.2">
      <c r="A156" s="62">
        <v>-11463</v>
      </c>
      <c r="B156" s="73">
        <v>2.8339999997115228E-2</v>
      </c>
      <c r="C156" s="62">
        <v>0.2</v>
      </c>
      <c r="D156" s="64">
        <f t="shared" si="30"/>
        <v>-1.1463000000000001</v>
      </c>
      <c r="E156" s="64">
        <f t="shared" si="30"/>
        <v>2.8339999997115228E-2</v>
      </c>
      <c r="F156" s="7">
        <f t="shared" si="31"/>
        <v>-0.22926000000000002</v>
      </c>
      <c r="G156" s="7">
        <f t="shared" si="31"/>
        <v>5.667999999423046E-3</v>
      </c>
      <c r="H156" s="7">
        <f t="shared" si="34"/>
        <v>0.26280073800000003</v>
      </c>
      <c r="I156" s="7">
        <f t="shared" si="35"/>
        <v>-0.30124848596940007</v>
      </c>
      <c r="J156" s="7">
        <f t="shared" si="36"/>
        <v>0.34532113946672333</v>
      </c>
      <c r="K156" s="7">
        <f t="shared" si="37"/>
        <v>-6.4972283993386384E-3</v>
      </c>
      <c r="L156" s="7">
        <f t="shared" si="38"/>
        <v>7.4477729141618817E-3</v>
      </c>
      <c r="M156" s="7">
        <f t="shared" ca="1" si="32"/>
        <v>1.763957813931297E-2</v>
      </c>
      <c r="N156" s="7">
        <f t="shared" ca="1" si="39"/>
        <v>2.2899805586986468E-5</v>
      </c>
      <c r="O156" s="29">
        <f t="shared" ca="1" si="40"/>
        <v>3848752.4760761932</v>
      </c>
      <c r="P156" s="7">
        <f t="shared" ca="1" si="41"/>
        <v>3331443.6924847029</v>
      </c>
      <c r="Q156" s="7">
        <f t="shared" ca="1" si="42"/>
        <v>71898.374170434909</v>
      </c>
      <c r="R156" s="6">
        <f t="shared" ca="1" si="33"/>
        <v>1.0700421857802258E-2</v>
      </c>
      <c r="S156" s="6"/>
      <c r="T156" s="6">
        <v>0.1</v>
      </c>
      <c r="U156" s="6"/>
      <c r="V156" s="6"/>
    </row>
    <row r="157" spans="1:22" x14ac:dyDescent="0.2">
      <c r="A157" s="62">
        <v>-4418</v>
      </c>
      <c r="B157" s="73">
        <v>1.6739999999117572E-2</v>
      </c>
      <c r="C157" s="62">
        <v>0.2</v>
      </c>
      <c r="D157" s="64">
        <f t="shared" si="30"/>
        <v>-0.44180000000000003</v>
      </c>
      <c r="E157" s="64">
        <f t="shared" si="30"/>
        <v>1.6739999999117572E-2</v>
      </c>
      <c r="F157" s="7">
        <f t="shared" si="31"/>
        <v>-8.8360000000000008E-2</v>
      </c>
      <c r="G157" s="7">
        <f t="shared" si="31"/>
        <v>3.3479999998235147E-3</v>
      </c>
      <c r="H157" s="7">
        <f t="shared" si="34"/>
        <v>3.9037448000000002E-2</v>
      </c>
      <c r="I157" s="7">
        <f t="shared" si="35"/>
        <v>-1.7246744526400001E-2</v>
      </c>
      <c r="J157" s="7">
        <f t="shared" si="36"/>
        <v>7.6196117317635214E-3</v>
      </c>
      <c r="K157" s="7">
        <f t="shared" si="37"/>
        <v>-1.4791463999220288E-3</v>
      </c>
      <c r="L157" s="7">
        <f t="shared" si="38"/>
        <v>6.5348687948555242E-4</v>
      </c>
      <c r="M157" s="7">
        <f t="shared" ca="1" si="32"/>
        <v>1.0344738093354689E-2</v>
      </c>
      <c r="N157" s="7">
        <f t="shared" ca="1" si="39"/>
        <v>8.17987496866038E-6</v>
      </c>
      <c r="O157" s="29">
        <f t="shared" ca="1" si="40"/>
        <v>10607737.475212701</v>
      </c>
      <c r="P157" s="7">
        <f t="shared" ca="1" si="41"/>
        <v>2003959.7029908474</v>
      </c>
      <c r="Q157" s="7">
        <f t="shared" ca="1" si="42"/>
        <v>2711692.821088043</v>
      </c>
      <c r="R157" s="6">
        <f t="shared" ca="1" si="33"/>
        <v>6.3952619057628824E-3</v>
      </c>
      <c r="S157" s="6"/>
      <c r="T157" s="6">
        <v>0.1</v>
      </c>
      <c r="U157" s="6"/>
      <c r="V157" s="6"/>
    </row>
    <row r="158" spans="1:22" x14ac:dyDescent="0.2">
      <c r="A158" s="65">
        <v>4906</v>
      </c>
      <c r="B158" s="74">
        <v>-4.1800000035436824E-3</v>
      </c>
      <c r="C158" s="62">
        <v>0.2</v>
      </c>
      <c r="D158" s="64">
        <f t="shared" si="30"/>
        <v>0.49059999999999998</v>
      </c>
      <c r="E158" s="64">
        <f t="shared" si="30"/>
        <v>-4.1800000035436824E-3</v>
      </c>
      <c r="F158" s="7">
        <f t="shared" si="31"/>
        <v>9.8119999999999999E-2</v>
      </c>
      <c r="G158" s="7">
        <f t="shared" si="31"/>
        <v>-8.360000007087365E-4</v>
      </c>
      <c r="H158" s="7">
        <f t="shared" si="34"/>
        <v>4.8137671999999999E-2</v>
      </c>
      <c r="I158" s="7">
        <f t="shared" si="35"/>
        <v>2.3616341883199998E-2</v>
      </c>
      <c r="J158" s="7">
        <f t="shared" si="36"/>
        <v>1.1586177327897918E-2</v>
      </c>
      <c r="K158" s="7">
        <f t="shared" si="37"/>
        <v>-4.1014160034770611E-4</v>
      </c>
      <c r="L158" s="7">
        <f t="shared" si="38"/>
        <v>-2.0121546913058462E-4</v>
      </c>
      <c r="M158" s="7">
        <f t="shared" ca="1" si="32"/>
        <v>-5.7767380457202791E-3</v>
      </c>
      <c r="N158" s="7">
        <f t="shared" ca="1" si="39"/>
        <v>5.0991447506679021E-7</v>
      </c>
      <c r="O158" s="29">
        <f t="shared" ca="1" si="40"/>
        <v>5404700.5566659626</v>
      </c>
      <c r="P158" s="7">
        <f t="shared" ca="1" si="41"/>
        <v>19404.92269539275</v>
      </c>
      <c r="Q158" s="7">
        <f t="shared" ca="1" si="42"/>
        <v>1273166.2244853969</v>
      </c>
      <c r="R158" s="6">
        <f t="shared" ca="1" si="33"/>
        <v>1.5967380421765967E-3</v>
      </c>
      <c r="S158" s="6"/>
      <c r="T158" s="6">
        <v>0.1</v>
      </c>
      <c r="U158" s="6"/>
      <c r="V158" s="6"/>
    </row>
    <row r="159" spans="1:22" x14ac:dyDescent="0.2">
      <c r="A159" s="62">
        <v>-11215</v>
      </c>
      <c r="B159" s="73">
        <v>2.2030000000086147E-2</v>
      </c>
      <c r="C159" s="62">
        <v>1</v>
      </c>
      <c r="D159" s="64">
        <f t="shared" si="30"/>
        <v>-1.1214999999999999</v>
      </c>
      <c r="E159" s="64">
        <f t="shared" si="30"/>
        <v>2.2030000000086147E-2</v>
      </c>
      <c r="F159" s="7">
        <f t="shared" si="31"/>
        <v>-1.1214999999999999</v>
      </c>
      <c r="G159" s="7">
        <f t="shared" si="31"/>
        <v>2.2030000000086147E-2</v>
      </c>
      <c r="H159" s="7">
        <f t="shared" si="34"/>
        <v>1.2577622499999999</v>
      </c>
      <c r="I159" s="7">
        <f t="shared" si="35"/>
        <v>-1.4105803633749998</v>
      </c>
      <c r="J159" s="7">
        <f t="shared" si="36"/>
        <v>1.5819658775250622</v>
      </c>
      <c r="K159" s="7">
        <f t="shared" si="37"/>
        <v>-2.4706645000096613E-2</v>
      </c>
      <c r="L159" s="7">
        <f t="shared" si="38"/>
        <v>2.7708502367608349E-2</v>
      </c>
      <c r="M159" s="7">
        <f t="shared" ca="1" si="32"/>
        <v>1.7454205688835614E-2</v>
      </c>
      <c r="N159" s="7">
        <f t="shared" ca="1" si="39"/>
        <v>2.0937893578872744E-5</v>
      </c>
      <c r="O159" s="29">
        <f t="shared" ca="1" si="40"/>
        <v>103697720.20554347</v>
      </c>
      <c r="P159" s="7">
        <f t="shared" ca="1" si="41"/>
        <v>82711186.029397488</v>
      </c>
      <c r="Q159" s="7">
        <f t="shared" ca="1" si="42"/>
        <v>2933414.1337639024</v>
      </c>
      <c r="R159" s="6">
        <f t="shared" ca="1" si="33"/>
        <v>4.5757943112505334E-3</v>
      </c>
      <c r="S159" s="6"/>
      <c r="T159" s="6">
        <v>0.1</v>
      </c>
      <c r="U159" s="6"/>
      <c r="V159" s="6"/>
    </row>
    <row r="160" spans="1:22" x14ac:dyDescent="0.2">
      <c r="A160" s="62">
        <v>-11204</v>
      </c>
      <c r="B160" s="73">
        <v>2.231999999639811E-2</v>
      </c>
      <c r="C160" s="62">
        <v>1</v>
      </c>
      <c r="D160" s="64">
        <f t="shared" si="30"/>
        <v>-1.1204000000000001</v>
      </c>
      <c r="E160" s="64">
        <f t="shared" si="30"/>
        <v>2.231999999639811E-2</v>
      </c>
      <c r="F160" s="7">
        <f t="shared" si="31"/>
        <v>-1.1204000000000001</v>
      </c>
      <c r="G160" s="7">
        <f t="shared" si="31"/>
        <v>2.231999999639811E-2</v>
      </c>
      <c r="H160" s="7">
        <f t="shared" si="34"/>
        <v>1.2552961600000001</v>
      </c>
      <c r="I160" s="7">
        <f t="shared" si="35"/>
        <v>-1.4064338176640001</v>
      </c>
      <c r="J160" s="7">
        <f t="shared" si="36"/>
        <v>1.5757684493107458</v>
      </c>
      <c r="K160" s="7">
        <f t="shared" si="37"/>
        <v>-2.5007327995964442E-2</v>
      </c>
      <c r="L160" s="7">
        <f t="shared" si="38"/>
        <v>2.8018210286678561E-2</v>
      </c>
      <c r="M160" s="7">
        <f t="shared" ca="1" si="32"/>
        <v>1.7445862809464596E-2</v>
      </c>
      <c r="N160" s="7">
        <f t="shared" ca="1" si="39"/>
        <v>2.3757213317048155E-5</v>
      </c>
      <c r="O160" s="29">
        <f t="shared" ca="1" si="40"/>
        <v>104030890.12042023</v>
      </c>
      <c r="P160" s="7">
        <f t="shared" ca="1" si="41"/>
        <v>82684486.056677893</v>
      </c>
      <c r="Q160" s="7">
        <f t="shared" ca="1" si="42"/>
        <v>2989454.207083595</v>
      </c>
      <c r="R160" s="6">
        <f t="shared" ca="1" si="33"/>
        <v>4.8741371869335144E-3</v>
      </c>
      <c r="S160" s="6"/>
      <c r="T160" s="6">
        <v>0.1</v>
      </c>
      <c r="U160" s="6"/>
      <c r="V160" s="6"/>
    </row>
    <row r="161" spans="1:22" x14ac:dyDescent="0.2">
      <c r="A161" s="62">
        <v>-10416</v>
      </c>
      <c r="B161" s="73">
        <v>2.0089999998162966E-2</v>
      </c>
      <c r="C161" s="62">
        <v>1</v>
      </c>
      <c r="D161" s="64">
        <f t="shared" si="30"/>
        <v>-1.0416000000000001</v>
      </c>
      <c r="E161" s="64">
        <f t="shared" si="30"/>
        <v>2.0089999998162966E-2</v>
      </c>
      <c r="F161" s="7">
        <f t="shared" si="31"/>
        <v>-1.0416000000000001</v>
      </c>
      <c r="G161" s="7">
        <f t="shared" si="31"/>
        <v>2.0089999998162966E-2</v>
      </c>
      <c r="H161" s="7">
        <f t="shared" si="34"/>
        <v>1.0849305600000001</v>
      </c>
      <c r="I161" s="7">
        <f t="shared" si="35"/>
        <v>-1.1300636712960002</v>
      </c>
      <c r="J161" s="7">
        <f t="shared" si="36"/>
        <v>1.1770743200219138</v>
      </c>
      <c r="K161" s="7">
        <f t="shared" si="37"/>
        <v>-2.0925743998086548E-2</v>
      </c>
      <c r="L161" s="7">
        <f t="shared" si="38"/>
        <v>2.1796254948406951E-2</v>
      </c>
      <c r="M161" s="7">
        <f t="shared" ca="1" si="32"/>
        <v>1.6821532144787855E-2</v>
      </c>
      <c r="N161" s="7">
        <f t="shared" ca="1" si="39"/>
        <v>1.0682882108546505E-5</v>
      </c>
      <c r="O161" s="29">
        <f t="shared" ca="1" si="40"/>
        <v>128049955.53613313</v>
      </c>
      <c r="P161" s="7">
        <f t="shared" ca="1" si="41"/>
        <v>80511020.71176067</v>
      </c>
      <c r="Q161" s="7">
        <f t="shared" ca="1" si="42"/>
        <v>8105985.8966890834</v>
      </c>
      <c r="R161" s="6">
        <f t="shared" ca="1" si="33"/>
        <v>3.2684678533751108E-3</v>
      </c>
      <c r="S161" s="6"/>
      <c r="T161" s="6">
        <v>1</v>
      </c>
      <c r="U161" s="6"/>
      <c r="V161" s="6"/>
    </row>
    <row r="162" spans="1:22" x14ac:dyDescent="0.2">
      <c r="A162" s="62">
        <v>-7316</v>
      </c>
      <c r="B162" s="73">
        <v>1.8239999997604173E-2</v>
      </c>
      <c r="C162" s="62">
        <v>1</v>
      </c>
      <c r="D162" s="64">
        <f t="shared" si="30"/>
        <v>-0.73160000000000003</v>
      </c>
      <c r="E162" s="64">
        <f t="shared" si="30"/>
        <v>1.8239999997604173E-2</v>
      </c>
      <c r="F162" s="7">
        <f t="shared" si="31"/>
        <v>-0.73160000000000003</v>
      </c>
      <c r="G162" s="7">
        <f t="shared" si="31"/>
        <v>1.8239999997604173E-2</v>
      </c>
      <c r="H162" s="7">
        <f t="shared" si="34"/>
        <v>0.53523856000000003</v>
      </c>
      <c r="I162" s="7">
        <f t="shared" si="35"/>
        <v>-0.39158053049600006</v>
      </c>
      <c r="J162" s="7">
        <f t="shared" si="36"/>
        <v>0.28648031611087366</v>
      </c>
      <c r="K162" s="7">
        <f t="shared" si="37"/>
        <v>-1.3344383998247214E-2</v>
      </c>
      <c r="L162" s="7">
        <f t="shared" si="38"/>
        <v>9.762751333117662E-3</v>
      </c>
      <c r="M162" s="7">
        <f t="shared" ca="1" si="32"/>
        <v>1.3854722956177217E-2</v>
      </c>
      <c r="N162" s="7">
        <f t="shared" ca="1" si="39"/>
        <v>1.9230654730066353E-5</v>
      </c>
      <c r="O162" s="29">
        <f t="shared" ca="1" si="40"/>
        <v>214998450.62087309</v>
      </c>
      <c r="P162" s="7">
        <f t="shared" ca="1" si="41"/>
        <v>67397605.229453042</v>
      </c>
      <c r="Q162" s="7">
        <f t="shared" ca="1" si="42"/>
        <v>39950032.366855875</v>
      </c>
      <c r="R162" s="6">
        <f t="shared" ca="1" si="33"/>
        <v>4.3852770414269555E-3</v>
      </c>
      <c r="S162" s="6"/>
      <c r="T162" s="6">
        <v>0.1</v>
      </c>
      <c r="U162" s="6"/>
      <c r="V162" s="6"/>
    </row>
    <row r="163" spans="1:22" x14ac:dyDescent="0.2">
      <c r="A163" s="62">
        <v>-7292</v>
      </c>
      <c r="B163" s="73">
        <v>2.2740000000339933E-2</v>
      </c>
      <c r="C163" s="62">
        <v>1</v>
      </c>
      <c r="D163" s="64">
        <f t="shared" si="30"/>
        <v>-0.72919999999999996</v>
      </c>
      <c r="E163" s="64">
        <f t="shared" si="30"/>
        <v>2.2740000000339933E-2</v>
      </c>
      <c r="F163" s="7">
        <f t="shared" si="31"/>
        <v>-0.72919999999999996</v>
      </c>
      <c r="G163" s="7">
        <f t="shared" si="31"/>
        <v>2.2740000000339933E-2</v>
      </c>
      <c r="H163" s="7">
        <f t="shared" si="34"/>
        <v>0.53173263999999998</v>
      </c>
      <c r="I163" s="7">
        <f t="shared" si="35"/>
        <v>-0.38773944108799996</v>
      </c>
      <c r="J163" s="7">
        <f t="shared" si="36"/>
        <v>0.28273960044136953</v>
      </c>
      <c r="K163" s="7">
        <f t="shared" si="37"/>
        <v>-1.6582008000247877E-2</v>
      </c>
      <c r="L163" s="7">
        <f t="shared" si="38"/>
        <v>1.2091600233780751E-2</v>
      </c>
      <c r="M163" s="7">
        <f t="shared" ca="1" si="32"/>
        <v>1.3828577322490643E-2</v>
      </c>
      <c r="N163" s="7">
        <f t="shared" ca="1" si="39"/>
        <v>7.9413454143286596E-5</v>
      </c>
      <c r="O163" s="29">
        <f t="shared" ca="1" si="40"/>
        <v>215568090.91496533</v>
      </c>
      <c r="P163" s="7">
        <f t="shared" ca="1" si="41"/>
        <v>67271041.348986238</v>
      </c>
      <c r="Q163" s="7">
        <f t="shared" ca="1" si="42"/>
        <v>40217675.083254956</v>
      </c>
      <c r="R163" s="6">
        <f t="shared" ca="1" si="33"/>
        <v>8.9114226778492893E-3</v>
      </c>
      <c r="S163" s="6"/>
      <c r="T163" s="6">
        <v>1</v>
      </c>
      <c r="U163" s="6"/>
      <c r="V163" s="6"/>
    </row>
    <row r="164" spans="1:22" x14ac:dyDescent="0.2">
      <c r="A164" s="62">
        <v>-6802</v>
      </c>
      <c r="B164" s="73">
        <v>2.2959999994782265E-2</v>
      </c>
      <c r="C164" s="62">
        <v>1</v>
      </c>
      <c r="D164" s="64">
        <f t="shared" si="30"/>
        <v>-0.68020000000000003</v>
      </c>
      <c r="E164" s="64">
        <f t="shared" si="30"/>
        <v>2.2959999994782265E-2</v>
      </c>
      <c r="F164" s="7">
        <f t="shared" si="31"/>
        <v>-0.68020000000000003</v>
      </c>
      <c r="G164" s="7">
        <f t="shared" si="31"/>
        <v>2.2959999994782265E-2</v>
      </c>
      <c r="H164" s="7">
        <f t="shared" si="34"/>
        <v>0.46267204000000006</v>
      </c>
      <c r="I164" s="7">
        <f t="shared" si="35"/>
        <v>-0.31470952160800003</v>
      </c>
      <c r="J164" s="7">
        <f t="shared" si="36"/>
        <v>0.21406541659776163</v>
      </c>
      <c r="K164" s="7">
        <f t="shared" si="37"/>
        <v>-1.5617391996450897E-2</v>
      </c>
      <c r="L164" s="7">
        <f t="shared" si="38"/>
        <v>1.0622950035985901E-2</v>
      </c>
      <c r="M164" s="7">
        <f t="shared" ca="1" si="32"/>
        <v>1.3284099140975949E-2</v>
      </c>
      <c r="N164" s="7">
        <f t="shared" ca="1" si="39"/>
        <v>9.3623057332689805E-5</v>
      </c>
      <c r="O164" s="29">
        <f t="shared" ca="1" si="40"/>
        <v>226705037.39615166</v>
      </c>
      <c r="P164" s="7">
        <f t="shared" ca="1" si="41"/>
        <v>64615607.297982223</v>
      </c>
      <c r="Q164" s="7">
        <f t="shared" ca="1" si="42"/>
        <v>45615900.162309818</v>
      </c>
      <c r="R164" s="6">
        <f t="shared" ca="1" si="33"/>
        <v>9.6759008538063167E-3</v>
      </c>
      <c r="S164" s="6"/>
      <c r="T164" s="6">
        <v>0.1</v>
      </c>
      <c r="U164" s="6"/>
      <c r="V164" s="6"/>
    </row>
    <row r="165" spans="1:22" x14ac:dyDescent="0.2">
      <c r="A165" s="62">
        <v>-4418</v>
      </c>
      <c r="B165" s="73">
        <v>1.8219999998109415E-2</v>
      </c>
      <c r="C165" s="62">
        <v>1</v>
      </c>
      <c r="D165" s="64">
        <f t="shared" si="30"/>
        <v>-0.44180000000000003</v>
      </c>
      <c r="E165" s="64">
        <f t="shared" si="30"/>
        <v>1.8219999998109415E-2</v>
      </c>
      <c r="F165" s="7">
        <f t="shared" si="31"/>
        <v>-0.44180000000000003</v>
      </c>
      <c r="G165" s="7">
        <f t="shared" si="31"/>
        <v>1.8219999998109415E-2</v>
      </c>
      <c r="H165" s="7">
        <f t="shared" si="34"/>
        <v>0.19518724000000001</v>
      </c>
      <c r="I165" s="7">
        <f t="shared" si="35"/>
        <v>-8.6233722632000007E-2</v>
      </c>
      <c r="J165" s="7">
        <f t="shared" si="36"/>
        <v>3.8098058658817602E-2</v>
      </c>
      <c r="K165" s="7">
        <f t="shared" si="37"/>
        <v>-8.0495959991647402E-3</v>
      </c>
      <c r="L165" s="7">
        <f t="shared" si="38"/>
        <v>3.5563115124309826E-3</v>
      </c>
      <c r="M165" s="7">
        <f t="shared" ca="1" si="32"/>
        <v>1.0344738093354689E-2</v>
      </c>
      <c r="N165" s="7">
        <f t="shared" ca="1" si="39"/>
        <v>6.201975006848103E-5</v>
      </c>
      <c r="O165" s="29">
        <f t="shared" ca="1" si="40"/>
        <v>265193436.88031748</v>
      </c>
      <c r="P165" s="7">
        <f t="shared" ca="1" si="41"/>
        <v>50098992.574771188</v>
      </c>
      <c r="Q165" s="7">
        <f t="shared" ca="1" si="42"/>
        <v>67792320.527201056</v>
      </c>
      <c r="R165" s="6">
        <f t="shared" ca="1" si="33"/>
        <v>7.8752619047547257E-3</v>
      </c>
      <c r="S165" s="6"/>
      <c r="T165" s="6">
        <v>0.1</v>
      </c>
      <c r="U165" s="6"/>
      <c r="V165" s="6"/>
    </row>
    <row r="166" spans="1:22" x14ac:dyDescent="0.2">
      <c r="A166" s="62">
        <v>-4417</v>
      </c>
      <c r="B166" s="73">
        <v>2.1259999994072132E-2</v>
      </c>
      <c r="C166" s="62">
        <v>1</v>
      </c>
      <c r="D166" s="64">
        <f t="shared" si="30"/>
        <v>-0.44169999999999998</v>
      </c>
      <c r="E166" s="64">
        <f t="shared" si="30"/>
        <v>2.1259999994072132E-2</v>
      </c>
      <c r="F166" s="7">
        <f t="shared" si="31"/>
        <v>-0.44169999999999998</v>
      </c>
      <c r="G166" s="7">
        <f t="shared" si="31"/>
        <v>2.1259999994072132E-2</v>
      </c>
      <c r="H166" s="7">
        <f t="shared" si="34"/>
        <v>0.19509889</v>
      </c>
      <c r="I166" s="7">
        <f t="shared" si="35"/>
        <v>-8.6175179712999997E-2</v>
      </c>
      <c r="J166" s="7">
        <f t="shared" si="36"/>
        <v>3.8063576879232099E-2</v>
      </c>
      <c r="K166" s="7">
        <f t="shared" si="37"/>
        <v>-9.3905419973816604E-3</v>
      </c>
      <c r="L166" s="7">
        <f t="shared" si="38"/>
        <v>4.1478024002434789E-3</v>
      </c>
      <c r="M166" s="7">
        <f t="shared" ca="1" si="32"/>
        <v>1.0343404085688067E-2</v>
      </c>
      <c r="N166" s="7">
        <f t="shared" ca="1" si="39"/>
        <v>1.1917206622694772E-4</v>
      </c>
      <c r="O166" s="29">
        <f t="shared" ca="1" si="40"/>
        <v>265203479.98631585</v>
      </c>
      <c r="P166" s="7">
        <f t="shared" ca="1" si="41"/>
        <v>50092478.374739669</v>
      </c>
      <c r="Q166" s="7">
        <f t="shared" ca="1" si="42"/>
        <v>67799526.798592448</v>
      </c>
      <c r="R166" s="6">
        <f t="shared" ca="1" si="33"/>
        <v>1.0916595908384065E-2</v>
      </c>
      <c r="S166" s="6"/>
      <c r="T166" s="6">
        <v>0.1</v>
      </c>
      <c r="U166" s="6"/>
      <c r="V166" s="6"/>
    </row>
    <row r="167" spans="1:22" x14ac:dyDescent="0.2">
      <c r="A167" s="62">
        <v>-4416</v>
      </c>
      <c r="B167" s="73">
        <v>1.7970000000786968E-2</v>
      </c>
      <c r="C167" s="62">
        <v>1</v>
      </c>
      <c r="D167" s="64">
        <f t="shared" si="30"/>
        <v>-0.44159999999999999</v>
      </c>
      <c r="E167" s="64">
        <f t="shared" si="30"/>
        <v>1.7970000000786968E-2</v>
      </c>
      <c r="F167" s="7">
        <f t="shared" si="31"/>
        <v>-0.44159999999999999</v>
      </c>
      <c r="G167" s="7">
        <f t="shared" si="31"/>
        <v>1.7970000000786968E-2</v>
      </c>
      <c r="H167" s="7">
        <f t="shared" si="34"/>
        <v>0.19501056</v>
      </c>
      <c r="I167" s="7">
        <f t="shared" si="35"/>
        <v>-8.6116663295999998E-2</v>
      </c>
      <c r="J167" s="7">
        <f t="shared" si="36"/>
        <v>3.8029118511513596E-2</v>
      </c>
      <c r="K167" s="7">
        <f t="shared" si="37"/>
        <v>-7.9355520003475243E-3</v>
      </c>
      <c r="L167" s="7">
        <f t="shared" si="38"/>
        <v>3.5043397633534668E-3</v>
      </c>
      <c r="M167" s="7">
        <f t="shared" ca="1" si="32"/>
        <v>1.0342069993279975E-2</v>
      </c>
      <c r="N167" s="7">
        <f t="shared" ca="1" si="39"/>
        <v>5.8185316199425638E-5</v>
      </c>
      <c r="O167" s="29">
        <f t="shared" ca="1" si="40"/>
        <v>265213517.63528192</v>
      </c>
      <c r="P167" s="7">
        <f t="shared" ca="1" si="41"/>
        <v>50085963.9173593</v>
      </c>
      <c r="Q167" s="7">
        <f t="shared" ca="1" si="42"/>
        <v>67806730.924845219</v>
      </c>
      <c r="R167" s="6">
        <f t="shared" ca="1" si="33"/>
        <v>7.6279300075069931E-3</v>
      </c>
      <c r="S167" s="6"/>
      <c r="T167" s="6">
        <v>0.1</v>
      </c>
      <c r="U167" s="6"/>
      <c r="V167" s="6"/>
    </row>
    <row r="168" spans="1:22" x14ac:dyDescent="0.2">
      <c r="A168" s="62">
        <v>-3138</v>
      </c>
      <c r="B168" s="73">
        <v>1.2739999998302665E-2</v>
      </c>
      <c r="C168" s="62">
        <v>1</v>
      </c>
      <c r="D168" s="64">
        <f t="shared" si="30"/>
        <v>-0.31380000000000002</v>
      </c>
      <c r="E168" s="64">
        <f t="shared" si="30"/>
        <v>1.2739999998302665E-2</v>
      </c>
      <c r="F168" s="7">
        <f t="shared" si="31"/>
        <v>-0.31380000000000002</v>
      </c>
      <c r="G168" s="7">
        <f t="shared" si="31"/>
        <v>1.2739999998302665E-2</v>
      </c>
      <c r="H168" s="7">
        <f t="shared" si="34"/>
        <v>9.847044000000002E-2</v>
      </c>
      <c r="I168" s="7">
        <f t="shared" si="35"/>
        <v>-3.0900024072000008E-2</v>
      </c>
      <c r="J168" s="7">
        <f t="shared" si="36"/>
        <v>9.6964275537936035E-3</v>
      </c>
      <c r="K168" s="7">
        <f t="shared" si="37"/>
        <v>-3.9978119994673765E-3</v>
      </c>
      <c r="L168" s="7">
        <f t="shared" si="38"/>
        <v>1.2545134054328629E-3</v>
      </c>
      <c r="M168" s="7">
        <f t="shared" ca="1" si="32"/>
        <v>8.5678422996017245E-3</v>
      </c>
      <c r="N168" s="7">
        <f t="shared" ca="1" si="39"/>
        <v>1.7406899862829524E-5</v>
      </c>
      <c r="O168" s="29">
        <f t="shared" ca="1" si="40"/>
        <v>273489988.03127712</v>
      </c>
      <c r="P168" s="7">
        <f t="shared" ca="1" si="41"/>
        <v>41598027.280086219</v>
      </c>
      <c r="Q168" s="7">
        <f t="shared" ca="1" si="42"/>
        <v>75135665.176008433</v>
      </c>
      <c r="R168" s="6">
        <f t="shared" ca="1" si="33"/>
        <v>4.1721576987009401E-3</v>
      </c>
      <c r="S168" s="6"/>
      <c r="T168" s="6">
        <v>0.1</v>
      </c>
      <c r="U168" s="6"/>
      <c r="V168" s="6"/>
    </row>
    <row r="169" spans="1:22" x14ac:dyDescent="0.2">
      <c r="A169" s="62">
        <v>-2012</v>
      </c>
      <c r="B169" s="73">
        <v>6.2599999946542084E-3</v>
      </c>
      <c r="C169" s="62">
        <v>1</v>
      </c>
      <c r="D169" s="64">
        <f t="shared" si="30"/>
        <v>-0.20119999999999999</v>
      </c>
      <c r="E169" s="64">
        <f t="shared" si="30"/>
        <v>6.2599999946542084E-3</v>
      </c>
      <c r="F169" s="7">
        <f t="shared" si="31"/>
        <v>-0.20119999999999999</v>
      </c>
      <c r="G169" s="7">
        <f t="shared" si="31"/>
        <v>6.2599999946542084E-3</v>
      </c>
      <c r="H169" s="7">
        <f t="shared" si="34"/>
        <v>4.0481439999999994E-2</v>
      </c>
      <c r="I169" s="7">
        <f t="shared" si="35"/>
        <v>-8.1448657279999982E-3</v>
      </c>
      <c r="J169" s="7">
        <f t="shared" si="36"/>
        <v>1.6387469844735996E-3</v>
      </c>
      <c r="K169" s="7">
        <f t="shared" si="37"/>
        <v>-1.2595119989244267E-3</v>
      </c>
      <c r="L169" s="7">
        <f t="shared" si="38"/>
        <v>2.5341381418359464E-4</v>
      </c>
      <c r="M169" s="7">
        <f t="shared" ca="1" si="32"/>
        <v>6.8899403454587126E-3</v>
      </c>
      <c r="N169" s="7">
        <f t="shared" ca="1" si="39"/>
        <v>3.9682484557170185E-7</v>
      </c>
      <c r="O169" s="29">
        <f t="shared" ca="1" si="40"/>
        <v>273076708.69851923</v>
      </c>
      <c r="P169" s="7">
        <f t="shared" ca="1" si="41"/>
        <v>34008569.168888375</v>
      </c>
      <c r="Q169" s="7">
        <f t="shared" ca="1" si="42"/>
        <v>78187065.09560512</v>
      </c>
      <c r="R169" s="6">
        <f t="shared" ca="1" si="33"/>
        <v>-6.2994035080450421E-4</v>
      </c>
      <c r="S169" s="6"/>
      <c r="T169" s="6">
        <v>0.1</v>
      </c>
      <c r="U169" s="6"/>
      <c r="V169" s="6"/>
    </row>
    <row r="170" spans="1:22" x14ac:dyDescent="0.2">
      <c r="A170" s="62">
        <v>-2012</v>
      </c>
      <c r="B170" s="73">
        <v>8.259999995061662E-3</v>
      </c>
      <c r="C170" s="62">
        <v>1</v>
      </c>
      <c r="D170" s="64">
        <f t="shared" si="30"/>
        <v>-0.20119999999999999</v>
      </c>
      <c r="E170" s="64">
        <f t="shared" si="30"/>
        <v>8.259999995061662E-3</v>
      </c>
      <c r="F170" s="7">
        <f t="shared" si="31"/>
        <v>-0.20119999999999999</v>
      </c>
      <c r="G170" s="7">
        <f t="shared" si="31"/>
        <v>8.259999995061662E-3</v>
      </c>
      <c r="H170" s="7">
        <f t="shared" si="34"/>
        <v>4.0481439999999994E-2</v>
      </c>
      <c r="I170" s="7">
        <f t="shared" si="35"/>
        <v>-8.1448657279999982E-3</v>
      </c>
      <c r="J170" s="7">
        <f t="shared" si="36"/>
        <v>1.6387469844735996E-3</v>
      </c>
      <c r="K170" s="7">
        <f t="shared" si="37"/>
        <v>-1.6619119990064063E-3</v>
      </c>
      <c r="L170" s="7">
        <f t="shared" si="38"/>
        <v>3.3437669420008896E-4</v>
      </c>
      <c r="M170" s="7">
        <f t="shared" ca="1" si="32"/>
        <v>6.8899403454587126E-3</v>
      </c>
      <c r="N170" s="7">
        <f t="shared" ca="1" si="39"/>
        <v>1.8770634434701565E-6</v>
      </c>
      <c r="O170" s="29">
        <f t="shared" ca="1" si="40"/>
        <v>273076708.69851923</v>
      </c>
      <c r="P170" s="7">
        <f t="shared" ca="1" si="41"/>
        <v>34008569.168888375</v>
      </c>
      <c r="Q170" s="7">
        <f t="shared" ca="1" si="42"/>
        <v>78187065.09560512</v>
      </c>
      <c r="R170" s="6">
        <f t="shared" ca="1" si="33"/>
        <v>1.3700596496029494E-3</v>
      </c>
      <c r="S170" s="6"/>
      <c r="T170" s="6">
        <v>0.1</v>
      </c>
      <c r="U170" s="6"/>
      <c r="V170" s="6"/>
    </row>
    <row r="171" spans="1:22" x14ac:dyDescent="0.2">
      <c r="A171" s="62">
        <v>-11</v>
      </c>
      <c r="B171" s="73">
        <v>-3.3200000034412369E-3</v>
      </c>
      <c r="C171" s="62">
        <v>1</v>
      </c>
      <c r="D171" s="64">
        <f t="shared" si="30"/>
        <v>-1.1000000000000001E-3</v>
      </c>
      <c r="E171" s="64">
        <f t="shared" si="30"/>
        <v>-3.3200000034412369E-3</v>
      </c>
      <c r="F171" s="7">
        <f t="shared" si="31"/>
        <v>-1.1000000000000001E-3</v>
      </c>
      <c r="G171" s="7">
        <f t="shared" si="31"/>
        <v>-3.3200000034412369E-3</v>
      </c>
      <c r="H171" s="7">
        <f t="shared" si="34"/>
        <v>1.2100000000000001E-6</v>
      </c>
      <c r="I171" s="7">
        <f t="shared" si="35"/>
        <v>-1.3310000000000001E-9</v>
      </c>
      <c r="J171" s="7">
        <f t="shared" si="36"/>
        <v>1.4641000000000002E-12</v>
      </c>
      <c r="K171" s="7">
        <f t="shared" si="37"/>
        <v>3.652000003785361E-6</v>
      </c>
      <c r="L171" s="7">
        <f t="shared" si="38"/>
        <v>-4.0172000041638971E-9</v>
      </c>
      <c r="M171" s="7">
        <f t="shared" ca="1" si="32"/>
        <v>3.6430434581877853E-3</v>
      </c>
      <c r="N171" s="7">
        <f t="shared" ca="1" si="39"/>
        <v>4.8483974248534674E-5</v>
      </c>
      <c r="O171" s="29">
        <f t="shared" ca="1" si="40"/>
        <v>254733766.57640982</v>
      </c>
      <c r="P171" s="7">
        <f t="shared" ca="1" si="41"/>
        <v>21003962.126332264</v>
      </c>
      <c r="Q171" s="7">
        <f t="shared" ca="1" si="42"/>
        <v>75199456.279206499</v>
      </c>
      <c r="R171" s="6">
        <f t="shared" ca="1" si="33"/>
        <v>-6.9630434616290218E-3</v>
      </c>
      <c r="S171" s="6"/>
      <c r="T171" s="6">
        <v>0.2</v>
      </c>
      <c r="U171" s="6"/>
      <c r="V171" s="6"/>
    </row>
    <row r="172" spans="1:22" x14ac:dyDescent="0.2">
      <c r="A172" s="62">
        <v>-11</v>
      </c>
      <c r="B172" s="73">
        <v>-2.4200000043492764E-3</v>
      </c>
      <c r="C172" s="62">
        <v>1</v>
      </c>
      <c r="D172" s="64">
        <f t="shared" si="30"/>
        <v>-1.1000000000000001E-3</v>
      </c>
      <c r="E172" s="64">
        <f t="shared" si="30"/>
        <v>-2.4200000043492764E-3</v>
      </c>
      <c r="F172" s="7">
        <f t="shared" si="31"/>
        <v>-1.1000000000000001E-3</v>
      </c>
      <c r="G172" s="7">
        <f t="shared" si="31"/>
        <v>-2.4200000043492764E-3</v>
      </c>
      <c r="H172" s="7">
        <f t="shared" si="34"/>
        <v>1.2100000000000001E-6</v>
      </c>
      <c r="I172" s="7">
        <f t="shared" si="35"/>
        <v>-1.3310000000000001E-9</v>
      </c>
      <c r="J172" s="7">
        <f t="shared" si="36"/>
        <v>1.4641000000000002E-12</v>
      </c>
      <c r="K172" s="7">
        <f t="shared" si="37"/>
        <v>2.6620000047842044E-6</v>
      </c>
      <c r="L172" s="7">
        <f t="shared" si="38"/>
        <v>-2.9282000052626251E-9</v>
      </c>
      <c r="M172" s="7">
        <f t="shared" ca="1" si="32"/>
        <v>3.6430434581877853E-3</v>
      </c>
      <c r="N172" s="7">
        <f t="shared" ca="1" si="39"/>
        <v>3.67604960286134E-5</v>
      </c>
      <c r="O172" s="29">
        <f t="shared" ca="1" si="40"/>
        <v>254733766.57640982</v>
      </c>
      <c r="P172" s="7">
        <f t="shared" ca="1" si="41"/>
        <v>21003962.126332264</v>
      </c>
      <c r="Q172" s="7">
        <f t="shared" ca="1" si="42"/>
        <v>75199456.279206499</v>
      </c>
      <c r="R172" s="6">
        <f t="shared" ca="1" si="33"/>
        <v>-6.0630434625370613E-3</v>
      </c>
      <c r="S172" s="6"/>
      <c r="T172" s="6">
        <v>0.1</v>
      </c>
      <c r="U172" s="6"/>
      <c r="V172" s="6"/>
    </row>
    <row r="173" spans="1:22" x14ac:dyDescent="0.2">
      <c r="A173" s="62">
        <v>-11</v>
      </c>
      <c r="B173" s="73">
        <v>-1.6200000027311035E-3</v>
      </c>
      <c r="C173" s="62">
        <v>1</v>
      </c>
      <c r="D173" s="64">
        <f t="shared" si="30"/>
        <v>-1.1000000000000001E-3</v>
      </c>
      <c r="E173" s="64">
        <f t="shared" si="30"/>
        <v>-1.6200000027311035E-3</v>
      </c>
      <c r="F173" s="7">
        <f t="shared" si="31"/>
        <v>-1.1000000000000001E-3</v>
      </c>
      <c r="G173" s="7">
        <f t="shared" si="31"/>
        <v>-1.6200000027311035E-3</v>
      </c>
      <c r="H173" s="7">
        <f t="shared" si="34"/>
        <v>1.2100000000000001E-6</v>
      </c>
      <c r="I173" s="7">
        <f t="shared" si="35"/>
        <v>-1.3310000000000001E-9</v>
      </c>
      <c r="J173" s="7">
        <f t="shared" si="36"/>
        <v>1.4641000000000002E-12</v>
      </c>
      <c r="K173" s="7">
        <f t="shared" si="37"/>
        <v>1.7820000030042139E-6</v>
      </c>
      <c r="L173" s="7">
        <f t="shared" si="38"/>
        <v>-1.9602000033046353E-9</v>
      </c>
      <c r="M173" s="7">
        <f t="shared" ca="1" si="32"/>
        <v>3.6430434581877853E-3</v>
      </c>
      <c r="N173" s="7">
        <f t="shared" ca="1" si="39"/>
        <v>2.7699626471521069E-5</v>
      </c>
      <c r="O173" s="29">
        <f t="shared" ca="1" si="40"/>
        <v>254733766.57640982</v>
      </c>
      <c r="P173" s="7">
        <f t="shared" ca="1" si="41"/>
        <v>21003962.126332264</v>
      </c>
      <c r="Q173" s="7">
        <f t="shared" ca="1" si="42"/>
        <v>75199456.279206499</v>
      </c>
      <c r="R173" s="6">
        <f t="shared" ca="1" si="33"/>
        <v>-5.2630434609188884E-3</v>
      </c>
      <c r="S173" s="6"/>
      <c r="T173" s="6">
        <v>1</v>
      </c>
      <c r="U173" s="6"/>
      <c r="V173" s="6"/>
    </row>
    <row r="174" spans="1:22" x14ac:dyDescent="0.2">
      <c r="A174" s="62">
        <v>0</v>
      </c>
      <c r="B174" s="73">
        <v>-6.0000000012223609E-3</v>
      </c>
      <c r="C174" s="62">
        <v>1</v>
      </c>
      <c r="D174" s="64">
        <f t="shared" si="30"/>
        <v>0</v>
      </c>
      <c r="E174" s="64">
        <f t="shared" si="30"/>
        <v>-6.0000000012223609E-3</v>
      </c>
      <c r="F174" s="7">
        <f t="shared" si="31"/>
        <v>0</v>
      </c>
      <c r="G174" s="7">
        <f t="shared" si="31"/>
        <v>-6.0000000012223609E-3</v>
      </c>
      <c r="H174" s="7">
        <f t="shared" si="34"/>
        <v>0</v>
      </c>
      <c r="I174" s="7">
        <f t="shared" si="35"/>
        <v>0</v>
      </c>
      <c r="J174" s="7">
        <f t="shared" si="36"/>
        <v>0</v>
      </c>
      <c r="K174" s="7">
        <f t="shared" si="37"/>
        <v>0</v>
      </c>
      <c r="L174" s="7">
        <f t="shared" si="38"/>
        <v>0</v>
      </c>
      <c r="M174" s="7">
        <f t="shared" ca="1" si="32"/>
        <v>3.6242567006671694E-3</v>
      </c>
      <c r="N174" s="7">
        <f t="shared" ca="1" si="39"/>
        <v>9.2626317063865536E-5</v>
      </c>
      <c r="O174" s="29">
        <f t="shared" ca="1" si="40"/>
        <v>254573463.93849146</v>
      </c>
      <c r="P174" s="7">
        <f t="shared" ca="1" si="41"/>
        <v>20936219.247055396</v>
      </c>
      <c r="Q174" s="7">
        <f t="shared" ca="1" si="42"/>
        <v>75153737.651480421</v>
      </c>
      <c r="R174" s="6">
        <f t="shared" ca="1" si="33"/>
        <v>-9.6242567018895303E-3</v>
      </c>
      <c r="S174" s="6"/>
      <c r="T174" s="6">
        <v>1</v>
      </c>
      <c r="U174" s="6"/>
      <c r="V174" s="6"/>
    </row>
    <row r="175" spans="1:22" x14ac:dyDescent="0.2">
      <c r="A175" s="62">
        <v>0</v>
      </c>
      <c r="B175" s="73">
        <v>-3.3000000039464794E-3</v>
      </c>
      <c r="C175" s="62">
        <v>1</v>
      </c>
      <c r="D175" s="64">
        <f t="shared" si="30"/>
        <v>0</v>
      </c>
      <c r="E175" s="64">
        <f t="shared" si="30"/>
        <v>-3.3000000039464794E-3</v>
      </c>
      <c r="F175" s="7">
        <f t="shared" si="31"/>
        <v>0</v>
      </c>
      <c r="G175" s="7">
        <f t="shared" si="31"/>
        <v>-3.3000000039464794E-3</v>
      </c>
      <c r="H175" s="7">
        <f t="shared" si="34"/>
        <v>0</v>
      </c>
      <c r="I175" s="7">
        <f t="shared" si="35"/>
        <v>0</v>
      </c>
      <c r="J175" s="7">
        <f t="shared" si="36"/>
        <v>0</v>
      </c>
      <c r="K175" s="7">
        <f t="shared" si="37"/>
        <v>0</v>
      </c>
      <c r="L175" s="7">
        <f t="shared" si="38"/>
        <v>0</v>
      </c>
      <c r="M175" s="7">
        <f t="shared" ca="1" si="32"/>
        <v>3.6242567006671694E-3</v>
      </c>
      <c r="N175" s="7">
        <f t="shared" ca="1" si="39"/>
        <v>4.7945330911387067E-5</v>
      </c>
      <c r="O175" s="29">
        <f t="shared" ca="1" si="40"/>
        <v>254573463.93849146</v>
      </c>
      <c r="P175" s="7">
        <f t="shared" ca="1" si="41"/>
        <v>20936219.247055396</v>
      </c>
      <c r="Q175" s="7">
        <f t="shared" ca="1" si="42"/>
        <v>75153737.651480421</v>
      </c>
      <c r="R175" s="6">
        <f t="shared" ca="1" si="33"/>
        <v>-6.9242567046136488E-3</v>
      </c>
      <c r="S175" s="6"/>
      <c r="T175" s="6">
        <v>0.1</v>
      </c>
      <c r="U175" s="6"/>
      <c r="V175" s="6"/>
    </row>
    <row r="176" spans="1:22" x14ac:dyDescent="0.2">
      <c r="A176" s="62">
        <v>0</v>
      </c>
      <c r="B176" s="73">
        <v>-1.1000000013154931E-3</v>
      </c>
      <c r="C176" s="62">
        <v>1</v>
      </c>
      <c r="D176" s="64">
        <f t="shared" si="30"/>
        <v>0</v>
      </c>
      <c r="E176" s="64">
        <f t="shared" si="30"/>
        <v>-1.1000000013154931E-3</v>
      </c>
      <c r="F176" s="7">
        <f t="shared" si="31"/>
        <v>0</v>
      </c>
      <c r="G176" s="7">
        <f t="shared" si="31"/>
        <v>-1.1000000013154931E-3</v>
      </c>
      <c r="H176" s="7">
        <f t="shared" si="34"/>
        <v>0</v>
      </c>
      <c r="I176" s="7">
        <f t="shared" si="35"/>
        <v>0</v>
      </c>
      <c r="J176" s="7">
        <f t="shared" si="36"/>
        <v>0</v>
      </c>
      <c r="K176" s="7">
        <f t="shared" si="37"/>
        <v>0</v>
      </c>
      <c r="L176" s="7">
        <f t="shared" si="38"/>
        <v>0</v>
      </c>
      <c r="M176" s="7">
        <f t="shared" ca="1" si="32"/>
        <v>3.6242567006671694E-3</v>
      </c>
      <c r="N176" s="7">
        <f t="shared" ca="1" si="39"/>
        <v>2.2318601386228104E-5</v>
      </c>
      <c r="O176" s="29">
        <f t="shared" ca="1" si="40"/>
        <v>254573463.93849146</v>
      </c>
      <c r="P176" s="7">
        <f t="shared" ca="1" si="41"/>
        <v>20936219.247055396</v>
      </c>
      <c r="Q176" s="7">
        <f t="shared" ca="1" si="42"/>
        <v>75153737.651480421</v>
      </c>
      <c r="R176" s="6">
        <f t="shared" ca="1" si="33"/>
        <v>-4.7242567019826626E-3</v>
      </c>
      <c r="S176" s="6"/>
      <c r="T176" s="6">
        <v>0.1</v>
      </c>
      <c r="U176" s="6"/>
      <c r="V176" s="6"/>
    </row>
    <row r="177" spans="1:22" x14ac:dyDescent="0.2">
      <c r="A177" s="62">
        <v>0</v>
      </c>
      <c r="B177" s="73">
        <v>-8.0000000161817297E-4</v>
      </c>
      <c r="C177" s="62">
        <v>1</v>
      </c>
      <c r="D177" s="64">
        <f t="shared" si="30"/>
        <v>0</v>
      </c>
      <c r="E177" s="64">
        <f t="shared" si="30"/>
        <v>-8.0000000161817297E-4</v>
      </c>
      <c r="F177" s="7">
        <f t="shared" si="31"/>
        <v>0</v>
      </c>
      <c r="G177" s="7">
        <f t="shared" si="31"/>
        <v>-8.0000000161817297E-4</v>
      </c>
      <c r="H177" s="7">
        <f t="shared" si="34"/>
        <v>0</v>
      </c>
      <c r="I177" s="7">
        <f t="shared" si="35"/>
        <v>0</v>
      </c>
      <c r="J177" s="7">
        <f t="shared" si="36"/>
        <v>0</v>
      </c>
      <c r="K177" s="7">
        <f t="shared" si="37"/>
        <v>0</v>
      </c>
      <c r="L177" s="7">
        <f t="shared" si="38"/>
        <v>0</v>
      </c>
      <c r="M177" s="7">
        <f t="shared" ca="1" si="32"/>
        <v>3.6242567006671694E-3</v>
      </c>
      <c r="N177" s="7">
        <f t="shared" ca="1" si="39"/>
        <v>1.9574047367716773E-5</v>
      </c>
      <c r="O177" s="29">
        <f t="shared" ca="1" si="40"/>
        <v>254573463.93849146</v>
      </c>
      <c r="P177" s="7">
        <f t="shared" ca="1" si="41"/>
        <v>20936219.247055396</v>
      </c>
      <c r="Q177" s="7">
        <f t="shared" ca="1" si="42"/>
        <v>75153737.651480421</v>
      </c>
      <c r="R177" s="6">
        <f t="shared" ca="1" si="33"/>
        <v>-4.4242567022853424E-3</v>
      </c>
      <c r="S177" s="6"/>
      <c r="T177" s="6">
        <v>0.1</v>
      </c>
      <c r="U177" s="6"/>
      <c r="V177" s="6"/>
    </row>
    <row r="178" spans="1:22" x14ac:dyDescent="0.2">
      <c r="A178" s="65">
        <v>4845</v>
      </c>
      <c r="B178" s="74">
        <v>-1.2100000007194467E-2</v>
      </c>
      <c r="C178" s="62">
        <v>1</v>
      </c>
      <c r="D178" s="64">
        <f t="shared" si="30"/>
        <v>0.48449999999999999</v>
      </c>
      <c r="E178" s="64">
        <f t="shared" si="30"/>
        <v>-1.2100000007194467E-2</v>
      </c>
      <c r="F178" s="7">
        <f t="shared" si="31"/>
        <v>0.48449999999999999</v>
      </c>
      <c r="G178" s="7">
        <f t="shared" si="31"/>
        <v>-1.2100000007194467E-2</v>
      </c>
      <c r="H178" s="7">
        <f t="shared" si="34"/>
        <v>0.23474024999999998</v>
      </c>
      <c r="I178" s="7">
        <f t="shared" si="35"/>
        <v>0.11373165112499999</v>
      </c>
      <c r="J178" s="7">
        <f t="shared" si="36"/>
        <v>5.5102984970062489E-2</v>
      </c>
      <c r="K178" s="7">
        <f t="shared" si="37"/>
        <v>-5.8624500034857186E-3</v>
      </c>
      <c r="L178" s="7">
        <f t="shared" si="38"/>
        <v>-2.8403570266888308E-3</v>
      </c>
      <c r="M178" s="7">
        <f t="shared" ca="1" si="32"/>
        <v>-5.6473259247970817E-3</v>
      </c>
      <c r="N178" s="7">
        <f t="shared" ca="1" si="39"/>
        <v>4.1637002813642936E-5</v>
      </c>
      <c r="O178" s="29">
        <f t="shared" ca="1" si="40"/>
        <v>136971492.65597689</v>
      </c>
      <c r="P178" s="7">
        <f t="shared" ca="1" si="41"/>
        <v>565275.59580110235</v>
      </c>
      <c r="Q178" s="7">
        <f t="shared" ca="1" si="42"/>
        <v>32513483.596322563</v>
      </c>
      <c r="R178" s="6">
        <f t="shared" ca="1" si="33"/>
        <v>-6.4526740823973852E-3</v>
      </c>
      <c r="S178" s="6"/>
      <c r="T178" s="6">
        <v>1</v>
      </c>
      <c r="U178" s="6"/>
      <c r="V178" s="6"/>
    </row>
    <row r="179" spans="1:22" x14ac:dyDescent="0.2">
      <c r="A179" s="65">
        <v>4845</v>
      </c>
      <c r="B179" s="74">
        <v>-6.7000000053667463E-3</v>
      </c>
      <c r="C179" s="62">
        <v>1</v>
      </c>
      <c r="D179" s="64">
        <f t="shared" si="30"/>
        <v>0.48449999999999999</v>
      </c>
      <c r="E179" s="64">
        <f t="shared" si="30"/>
        <v>-6.7000000053667463E-3</v>
      </c>
      <c r="F179" s="7">
        <f t="shared" si="31"/>
        <v>0.48449999999999999</v>
      </c>
      <c r="G179" s="7">
        <f t="shared" si="31"/>
        <v>-6.7000000053667463E-3</v>
      </c>
      <c r="H179" s="7">
        <f t="shared" si="34"/>
        <v>0.23474024999999998</v>
      </c>
      <c r="I179" s="7">
        <f t="shared" si="35"/>
        <v>0.11373165112499999</v>
      </c>
      <c r="J179" s="7">
        <f t="shared" si="36"/>
        <v>5.5102984970062489E-2</v>
      </c>
      <c r="K179" s="7">
        <f t="shared" si="37"/>
        <v>-3.2461500026001885E-3</v>
      </c>
      <c r="L179" s="7">
        <f t="shared" si="38"/>
        <v>-1.5727596762597912E-3</v>
      </c>
      <c r="M179" s="7">
        <f t="shared" ca="1" si="32"/>
        <v>-5.6473259247970817E-3</v>
      </c>
      <c r="N179" s="7">
        <f t="shared" ca="1" si="39"/>
        <v>1.1081227199031889E-6</v>
      </c>
      <c r="O179" s="29">
        <f t="shared" ca="1" si="40"/>
        <v>136971492.65597689</v>
      </c>
      <c r="P179" s="7">
        <f t="shared" ca="1" si="41"/>
        <v>565275.59580110235</v>
      </c>
      <c r="Q179" s="7">
        <f t="shared" ca="1" si="42"/>
        <v>32513483.596322563</v>
      </c>
      <c r="R179" s="6">
        <f t="shared" ca="1" si="33"/>
        <v>-1.0526740805696646E-3</v>
      </c>
      <c r="S179" s="6"/>
      <c r="T179" s="6">
        <v>1</v>
      </c>
      <c r="U179" s="6"/>
      <c r="V179" s="6"/>
    </row>
    <row r="180" spans="1:22" x14ac:dyDescent="0.2">
      <c r="A180" s="65">
        <v>5278</v>
      </c>
      <c r="B180" s="74">
        <v>-6.940000006579794E-3</v>
      </c>
      <c r="C180" s="62">
        <v>1</v>
      </c>
      <c r="D180" s="64">
        <f t="shared" si="30"/>
        <v>0.52780000000000005</v>
      </c>
      <c r="E180" s="64">
        <f t="shared" si="30"/>
        <v>-6.940000006579794E-3</v>
      </c>
      <c r="F180" s="7">
        <f t="shared" si="31"/>
        <v>0.52780000000000005</v>
      </c>
      <c r="G180" s="7">
        <f t="shared" si="31"/>
        <v>-6.940000006579794E-3</v>
      </c>
      <c r="H180" s="7">
        <f t="shared" si="34"/>
        <v>0.27857284000000004</v>
      </c>
      <c r="I180" s="7">
        <f t="shared" si="35"/>
        <v>0.14703074495200003</v>
      </c>
      <c r="J180" s="7">
        <f t="shared" si="36"/>
        <v>7.7602827185665621E-2</v>
      </c>
      <c r="K180" s="7">
        <f t="shared" si="37"/>
        <v>-3.6629320034728156E-3</v>
      </c>
      <c r="L180" s="7">
        <f t="shared" si="38"/>
        <v>-1.9332955114329522E-3</v>
      </c>
      <c r="M180" s="7">
        <f t="shared" ca="1" si="32"/>
        <v>-6.5727647411197914E-3</v>
      </c>
      <c r="N180" s="7">
        <f t="shared" ca="1" si="39"/>
        <v>1.3486174019747855E-7</v>
      </c>
      <c r="O180" s="29">
        <f t="shared" ca="1" si="40"/>
        <v>123773810.39668754</v>
      </c>
      <c r="P180" s="7">
        <f t="shared" ca="1" si="41"/>
        <v>126130.1572472238</v>
      </c>
      <c r="Q180" s="7">
        <f t="shared" ca="1" si="42"/>
        <v>27683162.86821631</v>
      </c>
      <c r="R180" s="6">
        <f t="shared" ca="1" si="33"/>
        <v>-3.6723526546000255E-4</v>
      </c>
      <c r="S180" s="6"/>
      <c r="T180" s="6">
        <v>1</v>
      </c>
      <c r="U180" s="6"/>
      <c r="V180" s="6"/>
    </row>
    <row r="181" spans="1:22" x14ac:dyDescent="0.2">
      <c r="A181" s="65">
        <v>5278</v>
      </c>
      <c r="B181" s="74">
        <v>-6.5400000021327287E-3</v>
      </c>
      <c r="C181" s="62">
        <v>1</v>
      </c>
      <c r="D181" s="64">
        <f t="shared" si="30"/>
        <v>0.52780000000000005</v>
      </c>
      <c r="E181" s="64">
        <f t="shared" si="30"/>
        <v>-6.5400000021327287E-3</v>
      </c>
      <c r="F181" s="7">
        <f t="shared" si="31"/>
        <v>0.52780000000000005</v>
      </c>
      <c r="G181" s="7">
        <f t="shared" si="31"/>
        <v>-6.5400000021327287E-3</v>
      </c>
      <c r="H181" s="7">
        <f t="shared" si="34"/>
        <v>0.27857284000000004</v>
      </c>
      <c r="I181" s="7">
        <f t="shared" si="35"/>
        <v>0.14703074495200003</v>
      </c>
      <c r="J181" s="7">
        <f t="shared" si="36"/>
        <v>7.7602827185665621E-2</v>
      </c>
      <c r="K181" s="7">
        <f t="shared" si="37"/>
        <v>-3.4518120011256545E-3</v>
      </c>
      <c r="L181" s="7">
        <f t="shared" si="38"/>
        <v>-1.8218663741941207E-3</v>
      </c>
      <c r="M181" s="7">
        <f t="shared" ca="1" si="32"/>
        <v>-6.5727647411197914E-3</v>
      </c>
      <c r="N181" s="7">
        <f t="shared" ca="1" si="39"/>
        <v>1.0735281208903495E-9</v>
      </c>
      <c r="O181" s="29">
        <f t="shared" ca="1" si="40"/>
        <v>123773810.39668754</v>
      </c>
      <c r="P181" s="7">
        <f t="shared" ca="1" si="41"/>
        <v>126130.1572472238</v>
      </c>
      <c r="Q181" s="7">
        <f t="shared" ca="1" si="42"/>
        <v>27683162.86821631</v>
      </c>
      <c r="R181" s="6">
        <f t="shared" ca="1" si="33"/>
        <v>3.2764738987062746E-5</v>
      </c>
      <c r="S181" s="6"/>
      <c r="T181" s="6">
        <v>1</v>
      </c>
      <c r="U181" s="6"/>
      <c r="V181" s="6"/>
    </row>
    <row r="182" spans="1:22" x14ac:dyDescent="0.2">
      <c r="A182" s="65">
        <v>6472</v>
      </c>
      <c r="B182" s="74">
        <v>-1.5660000004572794E-2</v>
      </c>
      <c r="C182" s="62">
        <v>1</v>
      </c>
      <c r="D182" s="64">
        <f t="shared" si="30"/>
        <v>0.6472</v>
      </c>
      <c r="E182" s="64">
        <f t="shared" si="30"/>
        <v>-1.5660000004572794E-2</v>
      </c>
      <c r="F182" s="7">
        <f t="shared" si="31"/>
        <v>0.6472</v>
      </c>
      <c r="G182" s="7">
        <f t="shared" si="31"/>
        <v>-1.5660000004572794E-2</v>
      </c>
      <c r="H182" s="7">
        <f t="shared" si="34"/>
        <v>0.41886783999999999</v>
      </c>
      <c r="I182" s="7">
        <f t="shared" si="35"/>
        <v>0.27109126604799999</v>
      </c>
      <c r="J182" s="7">
        <f t="shared" si="36"/>
        <v>0.1754502673862656</v>
      </c>
      <c r="K182" s="7">
        <f t="shared" si="37"/>
        <v>-1.0135152002959513E-2</v>
      </c>
      <c r="L182" s="7">
        <f t="shared" si="38"/>
        <v>-6.5594703763153968E-3</v>
      </c>
      <c r="M182" s="7">
        <f t="shared" ca="1" si="32"/>
        <v>-9.2069786235261641E-3</v>
      </c>
      <c r="N182" s="7">
        <f t="shared" ca="1" si="39"/>
        <v>4.1641484944244954E-5</v>
      </c>
      <c r="O182" s="29">
        <f t="shared" ca="1" si="40"/>
        <v>87662115.85071829</v>
      </c>
      <c r="P182" s="7">
        <f t="shared" ca="1" si="41"/>
        <v>616977.98598385893</v>
      </c>
      <c r="Q182" s="7">
        <f t="shared" ca="1" si="42"/>
        <v>15190273.911412129</v>
      </c>
      <c r="R182" s="6">
        <f t="shared" ca="1" si="33"/>
        <v>-6.4530213810466298E-3</v>
      </c>
      <c r="S182" s="6"/>
      <c r="T182" s="6">
        <v>1</v>
      </c>
      <c r="U182" s="6"/>
      <c r="V182" s="6"/>
    </row>
    <row r="183" spans="1:22" x14ac:dyDescent="0.2">
      <c r="A183" s="65">
        <v>6472</v>
      </c>
      <c r="B183" s="74">
        <v>-5.260000005364418E-3</v>
      </c>
      <c r="C183" s="62">
        <v>1</v>
      </c>
      <c r="D183" s="64">
        <f t="shared" si="30"/>
        <v>0.6472</v>
      </c>
      <c r="E183" s="64">
        <f t="shared" si="30"/>
        <v>-5.260000005364418E-3</v>
      </c>
      <c r="F183" s="7">
        <f t="shared" si="31"/>
        <v>0.6472</v>
      </c>
      <c r="G183" s="7">
        <f t="shared" si="31"/>
        <v>-5.260000005364418E-3</v>
      </c>
      <c r="H183" s="7">
        <f t="shared" si="34"/>
        <v>0.41886783999999999</v>
      </c>
      <c r="I183" s="7">
        <f t="shared" si="35"/>
        <v>0.27109126604799999</v>
      </c>
      <c r="J183" s="7">
        <f t="shared" si="36"/>
        <v>0.1754502673862656</v>
      </c>
      <c r="K183" s="7">
        <f t="shared" si="37"/>
        <v>-3.4042720034718511E-3</v>
      </c>
      <c r="L183" s="7">
        <f t="shared" si="38"/>
        <v>-2.2032448406469822E-3</v>
      </c>
      <c r="M183" s="7">
        <f t="shared" ca="1" si="32"/>
        <v>-9.2069786235261641E-3</v>
      </c>
      <c r="N183" s="7">
        <f t="shared" ca="1" si="39"/>
        <v>1.5578640212226005E-5</v>
      </c>
      <c r="O183" s="29">
        <f t="shared" ca="1" si="40"/>
        <v>87662115.85071829</v>
      </c>
      <c r="P183" s="7">
        <f t="shared" ca="1" si="41"/>
        <v>616977.98598385893</v>
      </c>
      <c r="Q183" s="7">
        <f t="shared" ca="1" si="42"/>
        <v>15190273.911412129</v>
      </c>
      <c r="R183" s="6">
        <f t="shared" ca="1" si="33"/>
        <v>3.946978618161746E-3</v>
      </c>
      <c r="S183" s="6"/>
      <c r="T183" s="6">
        <v>1</v>
      </c>
      <c r="U183" s="6"/>
      <c r="V183" s="6"/>
    </row>
    <row r="184" spans="1:22" x14ac:dyDescent="0.2">
      <c r="A184" s="65">
        <v>6472</v>
      </c>
      <c r="B184" s="74">
        <v>-1.7600000064703636E-3</v>
      </c>
      <c r="C184" s="62">
        <v>1</v>
      </c>
      <c r="D184" s="64">
        <f t="shared" si="30"/>
        <v>0.6472</v>
      </c>
      <c r="E184" s="64">
        <f t="shared" si="30"/>
        <v>-1.7600000064703636E-3</v>
      </c>
      <c r="F184" s="7">
        <f t="shared" si="31"/>
        <v>0.6472</v>
      </c>
      <c r="G184" s="7">
        <f t="shared" si="31"/>
        <v>-1.7600000064703636E-3</v>
      </c>
      <c r="H184" s="7">
        <f t="shared" si="34"/>
        <v>0.41886783999999999</v>
      </c>
      <c r="I184" s="7">
        <f t="shared" si="35"/>
        <v>0.27109126604799999</v>
      </c>
      <c r="J184" s="7">
        <f t="shared" si="36"/>
        <v>0.1754502673862656</v>
      </c>
      <c r="K184" s="7">
        <f t="shared" si="37"/>
        <v>-1.1390720041876193E-3</v>
      </c>
      <c r="L184" s="7">
        <f t="shared" si="38"/>
        <v>-7.372074011102272E-4</v>
      </c>
      <c r="M184" s="7">
        <f t="shared" ca="1" si="32"/>
        <v>-9.2069786235261641E-3</v>
      </c>
      <c r="N184" s="7">
        <f t="shared" ca="1" si="39"/>
        <v>5.5457490522886322E-5</v>
      </c>
      <c r="O184" s="29">
        <f t="shared" ca="1" si="40"/>
        <v>87662115.85071829</v>
      </c>
      <c r="P184" s="7">
        <f t="shared" ca="1" si="41"/>
        <v>616977.98598385893</v>
      </c>
      <c r="Q184" s="7">
        <f t="shared" ca="1" si="42"/>
        <v>15190273.911412129</v>
      </c>
      <c r="R184" s="6">
        <f t="shared" ca="1" si="33"/>
        <v>7.4469786170558005E-3</v>
      </c>
      <c r="S184" s="6"/>
      <c r="T184" s="6">
        <v>0.1</v>
      </c>
      <c r="U184" s="6"/>
      <c r="V184" s="6"/>
    </row>
    <row r="185" spans="1:22" x14ac:dyDescent="0.2">
      <c r="A185" s="65">
        <v>6472</v>
      </c>
      <c r="B185" s="74">
        <v>-1.0600000023259781E-3</v>
      </c>
      <c r="C185" s="62">
        <v>1</v>
      </c>
      <c r="D185" s="64">
        <f t="shared" si="30"/>
        <v>0.6472</v>
      </c>
      <c r="E185" s="64">
        <f t="shared" si="30"/>
        <v>-1.0600000023259781E-3</v>
      </c>
      <c r="F185" s="7">
        <f t="shared" si="31"/>
        <v>0.6472</v>
      </c>
      <c r="G185" s="7">
        <f t="shared" si="31"/>
        <v>-1.0600000023259781E-3</v>
      </c>
      <c r="H185" s="7">
        <f t="shared" si="34"/>
        <v>0.41886783999999999</v>
      </c>
      <c r="I185" s="7">
        <f t="shared" si="35"/>
        <v>0.27109126604799999</v>
      </c>
      <c r="J185" s="7">
        <f t="shared" si="36"/>
        <v>0.1754502673862656</v>
      </c>
      <c r="K185" s="7">
        <f t="shared" si="37"/>
        <v>-6.8603200150537302E-4</v>
      </c>
      <c r="L185" s="7">
        <f t="shared" si="38"/>
        <v>-4.4399991137427741E-4</v>
      </c>
      <c r="M185" s="7">
        <f t="shared" ca="1" si="32"/>
        <v>-9.2069786235261641E-3</v>
      </c>
      <c r="N185" s="7">
        <f t="shared" ca="1" si="39"/>
        <v>6.6373260654292878E-5</v>
      </c>
      <c r="O185" s="29">
        <f t="shared" ca="1" si="40"/>
        <v>87662115.85071829</v>
      </c>
      <c r="P185" s="7">
        <f t="shared" ca="1" si="41"/>
        <v>616977.98598385893</v>
      </c>
      <c r="Q185" s="7">
        <f t="shared" ca="1" si="42"/>
        <v>15190273.911412129</v>
      </c>
      <c r="R185" s="6">
        <f t="shared" ca="1" si="33"/>
        <v>8.1469786212001859E-3</v>
      </c>
      <c r="S185" s="6"/>
      <c r="T185" s="6">
        <v>1</v>
      </c>
      <c r="U185" s="6"/>
      <c r="V185" s="6"/>
    </row>
    <row r="186" spans="1:22" x14ac:dyDescent="0.2">
      <c r="A186" s="65">
        <v>6472</v>
      </c>
      <c r="B186" s="74">
        <v>9.3999999080551788E-4</v>
      </c>
      <c r="C186" s="62">
        <v>1</v>
      </c>
      <c r="D186" s="64">
        <f t="shared" si="30"/>
        <v>0.6472</v>
      </c>
      <c r="E186" s="64">
        <f t="shared" si="30"/>
        <v>9.3999999080551788E-4</v>
      </c>
      <c r="F186" s="7">
        <f t="shared" si="31"/>
        <v>0.6472</v>
      </c>
      <c r="G186" s="7">
        <f t="shared" si="31"/>
        <v>9.3999999080551788E-4</v>
      </c>
      <c r="H186" s="7">
        <f t="shared" si="34"/>
        <v>0.41886783999999999</v>
      </c>
      <c r="I186" s="7">
        <f t="shared" si="35"/>
        <v>0.27109126604799999</v>
      </c>
      <c r="J186" s="7">
        <f t="shared" si="36"/>
        <v>0.1754502673862656</v>
      </c>
      <c r="K186" s="7">
        <f t="shared" si="37"/>
        <v>6.083679940493312E-4</v>
      </c>
      <c r="L186" s="7">
        <f t="shared" si="38"/>
        <v>3.9373576574872716E-4</v>
      </c>
      <c r="M186" s="7">
        <f t="shared" ca="1" si="32"/>
        <v>-9.2069786235261641E-3</v>
      </c>
      <c r="N186" s="7">
        <f t="shared" ca="1" si="39"/>
        <v>1.029611749997045E-4</v>
      </c>
      <c r="O186" s="29">
        <f t="shared" ca="1" si="40"/>
        <v>87662115.85071829</v>
      </c>
      <c r="P186" s="7">
        <f t="shared" ca="1" si="41"/>
        <v>616977.98598385893</v>
      </c>
      <c r="Q186" s="7">
        <f t="shared" ca="1" si="42"/>
        <v>15190273.911412129</v>
      </c>
      <c r="R186" s="6">
        <f t="shared" ca="1" si="33"/>
        <v>1.0146978614331682E-2</v>
      </c>
      <c r="S186" s="6"/>
      <c r="T186" s="6">
        <v>1</v>
      </c>
      <c r="U186" s="6"/>
      <c r="V186" s="6"/>
    </row>
    <row r="187" spans="1:22" x14ac:dyDescent="0.2">
      <c r="A187" s="65">
        <v>6824</v>
      </c>
      <c r="B187" s="74">
        <v>-7.6200000039534643E-3</v>
      </c>
      <c r="C187" s="62">
        <v>1</v>
      </c>
      <c r="D187" s="64">
        <f t="shared" si="30"/>
        <v>0.68240000000000001</v>
      </c>
      <c r="E187" s="64">
        <f t="shared" si="30"/>
        <v>-7.6200000039534643E-3</v>
      </c>
      <c r="F187" s="7">
        <f t="shared" si="31"/>
        <v>0.68240000000000001</v>
      </c>
      <c r="G187" s="7">
        <f t="shared" si="31"/>
        <v>-7.6200000039534643E-3</v>
      </c>
      <c r="H187" s="7">
        <f t="shared" si="34"/>
        <v>0.46566975999999999</v>
      </c>
      <c r="I187" s="7">
        <f t="shared" si="35"/>
        <v>0.31777304422399999</v>
      </c>
      <c r="J187" s="7">
        <f t="shared" si="36"/>
        <v>0.21684832537845761</v>
      </c>
      <c r="K187" s="7">
        <f t="shared" si="37"/>
        <v>-5.1998880026978443E-3</v>
      </c>
      <c r="L187" s="7">
        <f t="shared" si="38"/>
        <v>-3.5484035730410091E-3</v>
      </c>
      <c r="M187" s="7">
        <f t="shared" ca="1" si="32"/>
        <v>-1.0006622106651653E-2</v>
      </c>
      <c r="N187" s="7">
        <f t="shared" ca="1" si="39"/>
        <v>5.6959650610875209E-6</v>
      </c>
      <c r="O187" s="29">
        <f t="shared" ca="1" si="40"/>
        <v>77369821.368715003</v>
      </c>
      <c r="P187" s="7">
        <f t="shared" ca="1" si="41"/>
        <v>1287848.0470624808</v>
      </c>
      <c r="Q187" s="7">
        <f t="shared" ca="1" si="42"/>
        <v>11927223.210808966</v>
      </c>
      <c r="R187" s="6">
        <f t="shared" ca="1" si="33"/>
        <v>2.3866221026981882E-3</v>
      </c>
      <c r="S187" s="6"/>
      <c r="T187" s="6">
        <v>1</v>
      </c>
      <c r="U187" s="6"/>
      <c r="V187" s="6"/>
    </row>
    <row r="188" spans="1:22" x14ac:dyDescent="0.2">
      <c r="A188" s="65">
        <v>7211</v>
      </c>
      <c r="B188" s="74">
        <v>-8.4800000040559098E-3</v>
      </c>
      <c r="C188" s="62">
        <v>1</v>
      </c>
      <c r="D188" s="64">
        <f t="shared" si="30"/>
        <v>0.72109999999999996</v>
      </c>
      <c r="E188" s="64">
        <f t="shared" si="30"/>
        <v>-8.4800000040559098E-3</v>
      </c>
      <c r="F188" s="7">
        <f t="shared" si="31"/>
        <v>0.72109999999999996</v>
      </c>
      <c r="G188" s="7">
        <f t="shared" si="31"/>
        <v>-8.4800000040559098E-3</v>
      </c>
      <c r="H188" s="7">
        <f t="shared" si="34"/>
        <v>0.51998520999999998</v>
      </c>
      <c r="I188" s="7">
        <f t="shared" si="35"/>
        <v>0.37496133493099998</v>
      </c>
      <c r="J188" s="7">
        <f t="shared" si="36"/>
        <v>0.27038461861874408</v>
      </c>
      <c r="K188" s="7">
        <f t="shared" si="37"/>
        <v>-6.1149280029247164E-3</v>
      </c>
      <c r="L188" s="7">
        <f t="shared" si="38"/>
        <v>-4.4094745829090128E-3</v>
      </c>
      <c r="M188" s="7">
        <f t="shared" ca="1" si="32"/>
        <v>-1.089789332930478E-2</v>
      </c>
      <c r="N188" s="7">
        <f t="shared" ca="1" si="39"/>
        <v>5.8462081322830398E-6</v>
      </c>
      <c r="O188" s="29">
        <f t="shared" ca="1" si="40"/>
        <v>66391013.106453985</v>
      </c>
      <c r="P188" s="7">
        <f t="shared" ca="1" si="41"/>
        <v>2328078.2466480723</v>
      </c>
      <c r="Q188" s="7">
        <f t="shared" ca="1" si="42"/>
        <v>8664806.579121938</v>
      </c>
      <c r="R188" s="6">
        <f t="shared" ca="1" si="33"/>
        <v>2.4178933252488703E-3</v>
      </c>
      <c r="S188" s="6"/>
      <c r="T188" s="6">
        <v>1</v>
      </c>
      <c r="U188" s="6"/>
      <c r="V188" s="6"/>
    </row>
    <row r="189" spans="1:22" x14ac:dyDescent="0.2">
      <c r="A189" s="65">
        <v>7211</v>
      </c>
      <c r="B189" s="74">
        <v>-8.4800000040559098E-3</v>
      </c>
      <c r="C189" s="62">
        <v>1</v>
      </c>
      <c r="D189" s="64">
        <f t="shared" si="30"/>
        <v>0.72109999999999996</v>
      </c>
      <c r="E189" s="64">
        <f t="shared" si="30"/>
        <v>-8.4800000040559098E-3</v>
      </c>
      <c r="F189" s="7">
        <f t="shared" si="31"/>
        <v>0.72109999999999996</v>
      </c>
      <c r="G189" s="7">
        <f t="shared" si="31"/>
        <v>-8.4800000040559098E-3</v>
      </c>
      <c r="H189" s="7">
        <f t="shared" si="34"/>
        <v>0.51998520999999998</v>
      </c>
      <c r="I189" s="7">
        <f t="shared" si="35"/>
        <v>0.37496133493099998</v>
      </c>
      <c r="J189" s="7">
        <f t="shared" si="36"/>
        <v>0.27038461861874408</v>
      </c>
      <c r="K189" s="7">
        <f t="shared" si="37"/>
        <v>-6.1149280029247164E-3</v>
      </c>
      <c r="L189" s="7">
        <f t="shared" si="38"/>
        <v>-4.4094745829090128E-3</v>
      </c>
      <c r="M189" s="7">
        <f t="shared" ca="1" si="32"/>
        <v>-1.089789332930478E-2</v>
      </c>
      <c r="N189" s="7">
        <f t="shared" ca="1" si="39"/>
        <v>5.8462081322830398E-6</v>
      </c>
      <c r="O189" s="29">
        <f t="shared" ca="1" si="40"/>
        <v>66391013.106453985</v>
      </c>
      <c r="P189" s="7">
        <f t="shared" ca="1" si="41"/>
        <v>2328078.2466480723</v>
      </c>
      <c r="Q189" s="7">
        <f t="shared" ca="1" si="42"/>
        <v>8664806.579121938</v>
      </c>
      <c r="R189" s="6">
        <f t="shared" ca="1" si="33"/>
        <v>2.4178933252488703E-3</v>
      </c>
      <c r="S189" s="6"/>
      <c r="T189" s="6">
        <v>1</v>
      </c>
      <c r="U189" s="6"/>
      <c r="V189" s="6"/>
    </row>
    <row r="190" spans="1:22" x14ac:dyDescent="0.2">
      <c r="A190" s="65">
        <v>7952</v>
      </c>
      <c r="B190" s="74">
        <v>-1.2860000009823125E-2</v>
      </c>
      <c r="C190" s="62">
        <v>1</v>
      </c>
      <c r="D190" s="64">
        <f t="shared" si="30"/>
        <v>0.79520000000000002</v>
      </c>
      <c r="E190" s="64">
        <f t="shared" si="30"/>
        <v>-1.2860000009823125E-2</v>
      </c>
      <c r="F190" s="7">
        <f t="shared" si="31"/>
        <v>0.79520000000000002</v>
      </c>
      <c r="G190" s="7">
        <f t="shared" si="31"/>
        <v>-1.2860000009823125E-2</v>
      </c>
      <c r="H190" s="7">
        <f t="shared" si="34"/>
        <v>0.63234304000000008</v>
      </c>
      <c r="I190" s="7">
        <f t="shared" si="35"/>
        <v>0.5028391854080001</v>
      </c>
      <c r="J190" s="7">
        <f t="shared" si="36"/>
        <v>0.39985772023644167</v>
      </c>
      <c r="K190" s="7">
        <f t="shared" si="37"/>
        <v>-1.0226272007811349E-2</v>
      </c>
      <c r="L190" s="7">
        <f t="shared" si="38"/>
        <v>-8.1319315006115854E-3</v>
      </c>
      <c r="M190" s="7">
        <f t="shared" ca="1" si="32"/>
        <v>-1.2639851398447546E-2</v>
      </c>
      <c r="N190" s="7">
        <f t="shared" ca="1" si="39"/>
        <v>4.8465411090595494E-8</v>
      </c>
      <c r="O190" s="29">
        <f t="shared" ca="1" si="40"/>
        <v>46716830.275927573</v>
      </c>
      <c r="P190" s="7">
        <f t="shared" ca="1" si="41"/>
        <v>5264776.3472132655</v>
      </c>
      <c r="Q190" s="7">
        <f t="shared" ca="1" si="42"/>
        <v>3621340.805709355</v>
      </c>
      <c r="R190" s="6">
        <f t="shared" ca="1" si="33"/>
        <v>-2.2014861137557851E-4</v>
      </c>
      <c r="S190" s="6"/>
      <c r="T190" s="6">
        <v>1</v>
      </c>
      <c r="U190" s="6"/>
      <c r="V190" s="6"/>
    </row>
    <row r="191" spans="1:22" x14ac:dyDescent="0.2">
      <c r="A191" s="65">
        <v>8428</v>
      </c>
      <c r="B191" s="74">
        <v>-1.4839999996183906E-2</v>
      </c>
      <c r="C191" s="62">
        <v>1</v>
      </c>
      <c r="D191" s="64">
        <f t="shared" si="30"/>
        <v>0.84279999999999999</v>
      </c>
      <c r="E191" s="64">
        <f t="shared" si="30"/>
        <v>-1.4839999996183906E-2</v>
      </c>
      <c r="F191" s="7">
        <f t="shared" si="31"/>
        <v>0.84279999999999999</v>
      </c>
      <c r="G191" s="7">
        <f t="shared" si="31"/>
        <v>-1.4839999996183906E-2</v>
      </c>
      <c r="H191" s="7">
        <f t="shared" si="34"/>
        <v>0.71031184000000003</v>
      </c>
      <c r="I191" s="7">
        <f t="shared" si="35"/>
        <v>0.59865081875199999</v>
      </c>
      <c r="J191" s="7">
        <f t="shared" si="36"/>
        <v>0.50454291004418561</v>
      </c>
      <c r="K191" s="7">
        <f t="shared" si="37"/>
        <v>-1.2507151996783795E-2</v>
      </c>
      <c r="L191" s="7">
        <f t="shared" si="38"/>
        <v>-1.0541027702889384E-2</v>
      </c>
      <c r="M191" s="7">
        <f t="shared" ca="1" si="32"/>
        <v>-1.3783387035774555E-2</v>
      </c>
      <c r="N191" s="7">
        <f t="shared" ca="1" si="39"/>
        <v>1.1164309481050131E-6</v>
      </c>
      <c r="O191" s="29">
        <f t="shared" ca="1" si="40"/>
        <v>35298459.985491797</v>
      </c>
      <c r="P191" s="7">
        <f t="shared" ca="1" si="41"/>
        <v>7852554.2453011135</v>
      </c>
      <c r="Q191" s="7">
        <f t="shared" ca="1" si="42"/>
        <v>1416216.6593335243</v>
      </c>
      <c r="R191" s="6">
        <f t="shared" ca="1" si="33"/>
        <v>-1.0566129604093512E-3</v>
      </c>
      <c r="S191" s="6"/>
      <c r="T191" s="6">
        <v>1</v>
      </c>
      <c r="U191" s="6"/>
      <c r="V191" s="6"/>
    </row>
    <row r="192" spans="1:22" x14ac:dyDescent="0.2">
      <c r="A192" s="65">
        <v>8780</v>
      </c>
      <c r="B192" s="74">
        <v>-1.9100000004982576E-2</v>
      </c>
      <c r="C192" s="62">
        <v>1</v>
      </c>
      <c r="D192" s="64">
        <f t="shared" si="30"/>
        <v>0.878</v>
      </c>
      <c r="E192" s="64">
        <f t="shared" si="30"/>
        <v>-1.9100000004982576E-2</v>
      </c>
      <c r="F192" s="7">
        <f t="shared" si="31"/>
        <v>0.878</v>
      </c>
      <c r="G192" s="7">
        <f t="shared" si="31"/>
        <v>-1.9100000004982576E-2</v>
      </c>
      <c r="H192" s="7">
        <f t="shared" si="34"/>
        <v>0.77088400000000001</v>
      </c>
      <c r="I192" s="7">
        <f t="shared" si="35"/>
        <v>0.67683615200000002</v>
      </c>
      <c r="J192" s="7">
        <f t="shared" si="36"/>
        <v>0.59426214145599998</v>
      </c>
      <c r="K192" s="7">
        <f t="shared" si="37"/>
        <v>-1.67698000043747E-2</v>
      </c>
      <c r="L192" s="7">
        <f t="shared" si="38"/>
        <v>-1.4723884403840986E-2</v>
      </c>
      <c r="M192" s="7">
        <f t="shared" ca="1" si="32"/>
        <v>-1.4641376040244158E-2</v>
      </c>
      <c r="N192" s="7">
        <f t="shared" ca="1" si="39"/>
        <v>1.9879327658939729E-5</v>
      </c>
      <c r="O192" s="29">
        <f t="shared" ca="1" si="40"/>
        <v>27615881.8859674</v>
      </c>
      <c r="P192" s="7">
        <f t="shared" ca="1" si="41"/>
        <v>10142415.833339879</v>
      </c>
      <c r="Q192" s="7">
        <f t="shared" ca="1" si="42"/>
        <v>410198.62149571569</v>
      </c>
      <c r="R192" s="6">
        <f t="shared" ca="1" si="33"/>
        <v>-4.4586239647384177E-3</v>
      </c>
      <c r="S192" s="6"/>
      <c r="T192" s="6">
        <v>1</v>
      </c>
      <c r="U192" s="6"/>
      <c r="V192" s="6"/>
    </row>
    <row r="193" spans="1:22" x14ac:dyDescent="0.2">
      <c r="A193" s="65">
        <v>8835</v>
      </c>
      <c r="B193" s="74">
        <v>-1.1100000003352761E-2</v>
      </c>
      <c r="C193" s="62">
        <v>1</v>
      </c>
      <c r="D193" s="64">
        <f t="shared" si="30"/>
        <v>0.88349999999999995</v>
      </c>
      <c r="E193" s="64">
        <f t="shared" si="30"/>
        <v>-1.1100000003352761E-2</v>
      </c>
      <c r="F193" s="7">
        <f t="shared" si="31"/>
        <v>0.88349999999999995</v>
      </c>
      <c r="G193" s="7">
        <f t="shared" si="31"/>
        <v>-1.1100000003352761E-2</v>
      </c>
      <c r="H193" s="7">
        <f t="shared" si="34"/>
        <v>0.78057224999999997</v>
      </c>
      <c r="I193" s="7">
        <f t="shared" si="35"/>
        <v>0.68963558287499993</v>
      </c>
      <c r="J193" s="7">
        <f t="shared" si="36"/>
        <v>0.60929303747006236</v>
      </c>
      <c r="K193" s="7">
        <f t="shared" si="37"/>
        <v>-9.8068500029621641E-3</v>
      </c>
      <c r="L193" s="7">
        <f t="shared" si="38"/>
        <v>-8.6643519776170713E-3</v>
      </c>
      <c r="M193" s="7">
        <f t="shared" ca="1" si="32"/>
        <v>-1.4776385291133733E-2</v>
      </c>
      <c r="N193" s="7">
        <f t="shared" ca="1" si="39"/>
        <v>1.3515808784212378E-5</v>
      </c>
      <c r="O193" s="29">
        <f t="shared" ca="1" si="40"/>
        <v>26480564.812248807</v>
      </c>
      <c r="P193" s="7">
        <f t="shared" ca="1" si="41"/>
        <v>10530129.549541757</v>
      </c>
      <c r="Q193" s="7">
        <f t="shared" ca="1" si="42"/>
        <v>305673.24858926755</v>
      </c>
      <c r="R193" s="6">
        <f t="shared" ca="1" si="33"/>
        <v>3.6763852877809717E-3</v>
      </c>
      <c r="S193" s="6"/>
      <c r="T193" s="6">
        <v>1</v>
      </c>
      <c r="U193" s="6"/>
      <c r="V193" s="6"/>
    </row>
    <row r="194" spans="1:22" x14ac:dyDescent="0.2">
      <c r="A194" s="65">
        <v>8860</v>
      </c>
      <c r="B194" s="74">
        <v>-1.8200000005890615E-2</v>
      </c>
      <c r="C194" s="62">
        <v>1</v>
      </c>
      <c r="D194" s="64">
        <f t="shared" si="30"/>
        <v>0.88600000000000001</v>
      </c>
      <c r="E194" s="64">
        <f t="shared" si="30"/>
        <v>-1.8200000005890615E-2</v>
      </c>
      <c r="F194" s="7">
        <f t="shared" si="31"/>
        <v>0.88600000000000001</v>
      </c>
      <c r="G194" s="7">
        <f t="shared" si="31"/>
        <v>-1.8200000005890615E-2</v>
      </c>
      <c r="H194" s="7">
        <f t="shared" si="34"/>
        <v>0.78499600000000003</v>
      </c>
      <c r="I194" s="7">
        <f t="shared" si="35"/>
        <v>0.69550645600000005</v>
      </c>
      <c r="J194" s="7">
        <f t="shared" si="36"/>
        <v>0.61621872001600009</v>
      </c>
      <c r="K194" s="7">
        <f t="shared" si="37"/>
        <v>-1.6125200005219085E-2</v>
      </c>
      <c r="L194" s="7">
        <f t="shared" si="38"/>
        <v>-1.4286927204624109E-2</v>
      </c>
      <c r="M194" s="7">
        <f t="shared" ca="1" si="32"/>
        <v>-1.4837837873920593E-2</v>
      </c>
      <c r="N194" s="7">
        <f t="shared" ca="1" si="39"/>
        <v>1.1304134201653202E-5</v>
      </c>
      <c r="O194" s="29">
        <f t="shared" ca="1" si="40"/>
        <v>25970621.897893831</v>
      </c>
      <c r="P194" s="7">
        <f t="shared" ca="1" si="41"/>
        <v>10709081.933699802</v>
      </c>
      <c r="Q194" s="7">
        <f t="shared" ca="1" si="42"/>
        <v>263076.65145811677</v>
      </c>
      <c r="R194" s="6">
        <f t="shared" ca="1" si="33"/>
        <v>-3.3621621319700219E-3</v>
      </c>
      <c r="S194" s="6"/>
      <c r="T194" s="6">
        <v>1</v>
      </c>
      <c r="U194" s="6"/>
      <c r="V194" s="6"/>
    </row>
    <row r="195" spans="1:22" x14ac:dyDescent="0.2">
      <c r="A195" s="65">
        <v>8907</v>
      </c>
      <c r="B195" s="74">
        <v>-1.3860000006388873E-2</v>
      </c>
      <c r="C195" s="62">
        <v>1</v>
      </c>
      <c r="D195" s="64">
        <f t="shared" si="30"/>
        <v>0.89070000000000005</v>
      </c>
      <c r="E195" s="64">
        <f t="shared" si="30"/>
        <v>-1.3860000006388873E-2</v>
      </c>
      <c r="F195" s="7">
        <f t="shared" si="31"/>
        <v>0.89070000000000005</v>
      </c>
      <c r="G195" s="7">
        <f t="shared" si="31"/>
        <v>-1.3860000006388873E-2</v>
      </c>
      <c r="H195" s="7">
        <f t="shared" si="34"/>
        <v>0.79334649000000013</v>
      </c>
      <c r="I195" s="7">
        <f t="shared" si="35"/>
        <v>0.70663371864300017</v>
      </c>
      <c r="J195" s="7">
        <f t="shared" si="36"/>
        <v>0.62939865319532029</v>
      </c>
      <c r="K195" s="7">
        <f t="shared" si="37"/>
        <v>-1.234510200569057E-2</v>
      </c>
      <c r="L195" s="7">
        <f t="shared" si="38"/>
        <v>-1.0995782356468592E-2</v>
      </c>
      <c r="M195" s="7">
        <f t="shared" ca="1" si="32"/>
        <v>-1.4953512112132908E-2</v>
      </c>
      <c r="N195" s="7">
        <f t="shared" ca="1" si="39"/>
        <v>1.1957687254087529E-6</v>
      </c>
      <c r="O195" s="29">
        <f t="shared" ca="1" si="40"/>
        <v>25022416.222137187</v>
      </c>
      <c r="P195" s="7">
        <f t="shared" ca="1" si="41"/>
        <v>11050135.459301893</v>
      </c>
      <c r="Q195" s="7">
        <f t="shared" ca="1" si="42"/>
        <v>191416.57088456632</v>
      </c>
      <c r="R195" s="6">
        <f t="shared" ca="1" si="33"/>
        <v>1.0935121057440347E-3</v>
      </c>
      <c r="S195" s="6"/>
      <c r="T195" s="6">
        <v>1</v>
      </c>
      <c r="U195" s="6"/>
      <c r="V195" s="6"/>
    </row>
    <row r="196" spans="1:22" x14ac:dyDescent="0.2">
      <c r="A196" s="66">
        <v>9113</v>
      </c>
      <c r="B196" s="75">
        <v>-1.8040000002656598E-2</v>
      </c>
      <c r="C196" s="62">
        <v>1</v>
      </c>
      <c r="D196" s="64">
        <f t="shared" si="30"/>
        <v>0.9113</v>
      </c>
      <c r="E196" s="64">
        <f t="shared" si="30"/>
        <v>-1.8040000002656598E-2</v>
      </c>
      <c r="F196" s="7">
        <f t="shared" si="31"/>
        <v>0.9113</v>
      </c>
      <c r="G196" s="7">
        <f t="shared" si="31"/>
        <v>-1.8040000002656598E-2</v>
      </c>
      <c r="H196" s="7">
        <f t="shared" si="34"/>
        <v>0.83046768999999998</v>
      </c>
      <c r="I196" s="7">
        <f t="shared" si="35"/>
        <v>0.75680520589699996</v>
      </c>
      <c r="J196" s="7">
        <f t="shared" si="36"/>
        <v>0.68967658413393607</v>
      </c>
      <c r="K196" s="7">
        <f t="shared" si="37"/>
        <v>-1.6439852002420957E-2</v>
      </c>
      <c r="L196" s="7">
        <f t="shared" si="38"/>
        <v>-1.4981637129806219E-2</v>
      </c>
      <c r="M196" s="7">
        <f t="shared" ca="1" si="32"/>
        <v>-1.5462718115119201E-2</v>
      </c>
      <c r="N196" s="7">
        <f t="shared" ca="1" si="39"/>
        <v>6.6423819278283265E-6</v>
      </c>
      <c r="O196" s="29">
        <f t="shared" ca="1" si="40"/>
        <v>21033002.809622779</v>
      </c>
      <c r="P196" s="7">
        <f t="shared" ca="1" si="41"/>
        <v>12616934.892701972</v>
      </c>
      <c r="Q196" s="7">
        <f t="shared" ca="1" si="42"/>
        <v>10617.830404450822</v>
      </c>
      <c r="R196" s="6">
        <f t="shared" ca="1" si="33"/>
        <v>-2.5772818875373967E-3</v>
      </c>
      <c r="S196" s="6"/>
      <c r="T196" s="6">
        <v>1</v>
      </c>
      <c r="U196" s="6"/>
      <c r="V196" s="6"/>
    </row>
    <row r="197" spans="1:22" x14ac:dyDescent="0.2">
      <c r="A197" s="66">
        <v>9550</v>
      </c>
      <c r="B197" s="75">
        <v>-2.1100000005390029E-2</v>
      </c>
      <c r="C197" s="62">
        <v>1</v>
      </c>
      <c r="D197" s="64">
        <f t="shared" si="30"/>
        <v>0.95499999999999996</v>
      </c>
      <c r="E197" s="64">
        <f t="shared" si="30"/>
        <v>-2.1100000005390029E-2</v>
      </c>
      <c r="F197" s="7">
        <f t="shared" si="31"/>
        <v>0.95499999999999996</v>
      </c>
      <c r="G197" s="7">
        <f t="shared" si="31"/>
        <v>-2.1100000005390029E-2</v>
      </c>
      <c r="H197" s="7">
        <f t="shared" si="34"/>
        <v>0.91202499999999997</v>
      </c>
      <c r="I197" s="7">
        <f t="shared" si="35"/>
        <v>0.87098387499999996</v>
      </c>
      <c r="J197" s="7">
        <f t="shared" si="36"/>
        <v>0.83178960062499996</v>
      </c>
      <c r="K197" s="7">
        <f t="shared" si="37"/>
        <v>-2.0150500005147478E-2</v>
      </c>
      <c r="L197" s="7">
        <f t="shared" si="38"/>
        <v>-1.924372750491584E-2</v>
      </c>
      <c r="M197" s="7">
        <f t="shared" ca="1" si="32"/>
        <v>-1.6554832761792617E-2</v>
      </c>
      <c r="N197" s="7">
        <f t="shared" ca="1" si="39"/>
        <v>2.0658545272270899E-5</v>
      </c>
      <c r="O197" s="29">
        <f t="shared" ca="1" si="40"/>
        <v>13536442.056492215</v>
      </c>
      <c r="P197" s="7">
        <f t="shared" ca="1" si="41"/>
        <v>16339056.311318789</v>
      </c>
      <c r="Q197" s="7">
        <f t="shared" ca="1" si="42"/>
        <v>394450.79859960981</v>
      </c>
      <c r="R197" s="6">
        <f t="shared" ca="1" si="33"/>
        <v>-4.5451672435974123E-3</v>
      </c>
      <c r="S197" s="6"/>
      <c r="T197" s="6">
        <v>0.1</v>
      </c>
      <c r="U197" s="6"/>
      <c r="V197" s="6"/>
    </row>
    <row r="198" spans="1:22" x14ac:dyDescent="0.2">
      <c r="A198" s="66">
        <v>9572</v>
      </c>
      <c r="B198" s="75">
        <v>-2.1760000003268942E-2</v>
      </c>
      <c r="C198" s="62">
        <v>1</v>
      </c>
      <c r="D198" s="64">
        <f t="shared" si="30"/>
        <v>0.95720000000000005</v>
      </c>
      <c r="E198" s="64">
        <f t="shared" si="30"/>
        <v>-2.1760000003268942E-2</v>
      </c>
      <c r="F198" s="7">
        <f t="shared" si="31"/>
        <v>0.95720000000000005</v>
      </c>
      <c r="G198" s="7">
        <f t="shared" si="31"/>
        <v>-2.1760000003268942E-2</v>
      </c>
      <c r="H198" s="7">
        <f t="shared" si="34"/>
        <v>0.91623184000000013</v>
      </c>
      <c r="I198" s="7">
        <f t="shared" si="35"/>
        <v>0.87701711724800013</v>
      </c>
      <c r="J198" s="7">
        <f t="shared" si="36"/>
        <v>0.83948078462978581</v>
      </c>
      <c r="K198" s="7">
        <f t="shared" si="37"/>
        <v>-2.0828672003129031E-2</v>
      </c>
      <c r="L198" s="7">
        <f t="shared" si="38"/>
        <v>-1.993720484139511E-2</v>
      </c>
      <c r="M198" s="7">
        <f t="shared" ca="1" si="32"/>
        <v>-1.6610241221553256E-2</v>
      </c>
      <c r="N198" s="7">
        <f t="shared" ca="1" si="39"/>
        <v>2.6520015509857826E-5</v>
      </c>
      <c r="O198" s="29">
        <f t="shared" ca="1" si="40"/>
        <v>13196178.270893386</v>
      </c>
      <c r="P198" s="7">
        <f t="shared" ca="1" si="41"/>
        <v>16541118.096947275</v>
      </c>
      <c r="Q198" s="7">
        <f t="shared" ca="1" si="42"/>
        <v>443068.61749177834</v>
      </c>
      <c r="R198" s="6">
        <f t="shared" ca="1" si="33"/>
        <v>-5.149758781715686E-3</v>
      </c>
      <c r="S198" s="6"/>
      <c r="T198" s="6">
        <v>1</v>
      </c>
      <c r="U198" s="6"/>
      <c r="V198" s="6"/>
    </row>
    <row r="199" spans="1:22" x14ac:dyDescent="0.2">
      <c r="A199" s="66">
        <v>9654</v>
      </c>
      <c r="B199" s="75">
        <v>-2.3020000000542495E-2</v>
      </c>
      <c r="C199" s="62">
        <v>1</v>
      </c>
      <c r="D199" s="64">
        <f t="shared" si="30"/>
        <v>0.96540000000000004</v>
      </c>
      <c r="E199" s="64">
        <f t="shared" si="30"/>
        <v>-2.3020000000542495E-2</v>
      </c>
      <c r="F199" s="7">
        <f t="shared" si="31"/>
        <v>0.96540000000000004</v>
      </c>
      <c r="G199" s="7">
        <f t="shared" si="31"/>
        <v>-2.3020000000542495E-2</v>
      </c>
      <c r="H199" s="7">
        <f t="shared" si="34"/>
        <v>0.9319971600000001</v>
      </c>
      <c r="I199" s="7">
        <f t="shared" si="35"/>
        <v>0.89975005826400012</v>
      </c>
      <c r="J199" s="7">
        <f t="shared" si="36"/>
        <v>0.8686187062480657</v>
      </c>
      <c r="K199" s="7">
        <f t="shared" si="37"/>
        <v>-2.2223508000523726E-2</v>
      </c>
      <c r="L199" s="7">
        <f t="shared" si="38"/>
        <v>-2.1454574623705605E-2</v>
      </c>
      <c r="M199" s="7">
        <f t="shared" ca="1" si="32"/>
        <v>-1.6817125000121905E-2</v>
      </c>
      <c r="N199" s="7">
        <f t="shared" ca="1" si="39"/>
        <v>3.8475658270842742E-5</v>
      </c>
      <c r="O199" s="29">
        <f t="shared" ca="1" si="40"/>
        <v>11960965.542944722</v>
      </c>
      <c r="P199" s="7">
        <f t="shared" ca="1" si="41"/>
        <v>17306903.903280675</v>
      </c>
      <c r="Q199" s="7">
        <f t="shared" ca="1" si="42"/>
        <v>650220.49009397335</v>
      </c>
      <c r="R199" s="6">
        <f t="shared" ca="1" si="33"/>
        <v>-6.2028750004205907E-3</v>
      </c>
      <c r="S199" s="6"/>
      <c r="T199" s="6">
        <v>1</v>
      </c>
      <c r="U199" s="6"/>
      <c r="V199" s="6"/>
    </row>
    <row r="200" spans="1:22" x14ac:dyDescent="0.2">
      <c r="A200" s="66">
        <v>9925</v>
      </c>
      <c r="B200" s="75">
        <v>-2.1900000007008202E-2</v>
      </c>
      <c r="C200" s="62">
        <v>1</v>
      </c>
      <c r="D200" s="64">
        <f t="shared" si="30"/>
        <v>0.99250000000000005</v>
      </c>
      <c r="E200" s="64">
        <f t="shared" si="30"/>
        <v>-2.1900000007008202E-2</v>
      </c>
      <c r="F200" s="7">
        <f t="shared" si="31"/>
        <v>0.99250000000000005</v>
      </c>
      <c r="G200" s="7">
        <f t="shared" si="31"/>
        <v>-2.1900000007008202E-2</v>
      </c>
      <c r="H200" s="7">
        <f t="shared" si="34"/>
        <v>0.98505625000000008</v>
      </c>
      <c r="I200" s="7">
        <f t="shared" si="35"/>
        <v>0.97766832812500015</v>
      </c>
      <c r="J200" s="7">
        <f t="shared" si="36"/>
        <v>0.97033581566406268</v>
      </c>
      <c r="K200" s="7">
        <f t="shared" si="37"/>
        <v>-2.1735750006955643E-2</v>
      </c>
      <c r="L200" s="7">
        <f t="shared" si="38"/>
        <v>-2.1572731881903475E-2</v>
      </c>
      <c r="M200" s="7">
        <f t="shared" ca="1" si="32"/>
        <v>-1.750490397034786E-2</v>
      </c>
      <c r="N200" s="7">
        <f t="shared" ca="1" si="39"/>
        <v>1.9316869171467451E-5</v>
      </c>
      <c r="O200" s="29">
        <f t="shared" ca="1" si="40"/>
        <v>8262680.7295048414</v>
      </c>
      <c r="P200" s="7">
        <f t="shared" ca="1" si="41"/>
        <v>19981558.115718883</v>
      </c>
      <c r="Q200" s="7">
        <f t="shared" ca="1" si="42"/>
        <v>1635318.2194676823</v>
      </c>
      <c r="R200" s="6">
        <f t="shared" ca="1" si="33"/>
        <v>-4.3950960366603425E-3</v>
      </c>
      <c r="S200" s="6"/>
      <c r="T200" s="6">
        <v>1</v>
      </c>
      <c r="U200" s="6"/>
      <c r="V200" s="6"/>
    </row>
    <row r="201" spans="1:22" x14ac:dyDescent="0.2">
      <c r="A201" s="66">
        <v>10020</v>
      </c>
      <c r="B201" s="75">
        <v>-1.8600000010337681E-2</v>
      </c>
      <c r="C201" s="62">
        <v>1</v>
      </c>
      <c r="D201" s="64">
        <f t="shared" si="30"/>
        <v>1.002</v>
      </c>
      <c r="E201" s="64">
        <f t="shared" si="30"/>
        <v>-1.8600000010337681E-2</v>
      </c>
      <c r="F201" s="7">
        <f t="shared" si="31"/>
        <v>1.002</v>
      </c>
      <c r="G201" s="7">
        <f t="shared" si="31"/>
        <v>-1.8600000010337681E-2</v>
      </c>
      <c r="H201" s="7">
        <f t="shared" si="34"/>
        <v>1.0040039999999999</v>
      </c>
      <c r="I201" s="7">
        <f t="shared" si="35"/>
        <v>1.0060120079999999</v>
      </c>
      <c r="J201" s="7">
        <f t="shared" si="36"/>
        <v>1.0080240320159999</v>
      </c>
      <c r="K201" s="7">
        <f t="shared" si="37"/>
        <v>-1.8637200010358356E-2</v>
      </c>
      <c r="L201" s="7">
        <f t="shared" si="38"/>
        <v>-1.8674474410379074E-2</v>
      </c>
      <c r="M201" s="7">
        <f t="shared" ca="1" si="32"/>
        <v>-1.7747480529909182E-2</v>
      </c>
      <c r="N201" s="7">
        <f t="shared" ca="1" si="39"/>
        <v>7.2678946451007718E-7</v>
      </c>
      <c r="O201" s="29">
        <f t="shared" ca="1" si="40"/>
        <v>7111604.5029301643</v>
      </c>
      <c r="P201" s="7">
        <f t="shared" ca="1" si="41"/>
        <v>20972299.88286617</v>
      </c>
      <c r="Q201" s="7">
        <f t="shared" ca="1" si="42"/>
        <v>2094033.1242149621</v>
      </c>
      <c r="R201" s="6">
        <f t="shared" ca="1" si="33"/>
        <v>-8.5251948042849857E-4</v>
      </c>
      <c r="S201" s="6"/>
      <c r="T201" s="6">
        <v>1</v>
      </c>
      <c r="U201" s="6"/>
      <c r="V201" s="6"/>
    </row>
    <row r="202" spans="1:22" x14ac:dyDescent="0.2">
      <c r="A202" s="66">
        <v>10055</v>
      </c>
      <c r="B202" s="75">
        <v>-1.9700000004377216E-2</v>
      </c>
      <c r="C202" s="62">
        <v>1</v>
      </c>
      <c r="D202" s="64">
        <f t="shared" si="30"/>
        <v>1.0055000000000001</v>
      </c>
      <c r="E202" s="64">
        <f t="shared" si="30"/>
        <v>-1.9700000004377216E-2</v>
      </c>
      <c r="F202" s="7">
        <f t="shared" si="31"/>
        <v>1.0055000000000001</v>
      </c>
      <c r="G202" s="7">
        <f t="shared" si="31"/>
        <v>-1.9700000004377216E-2</v>
      </c>
      <c r="H202" s="7">
        <f t="shared" si="34"/>
        <v>1.0110302500000001</v>
      </c>
      <c r="I202" s="7">
        <f t="shared" si="35"/>
        <v>1.0165909163750002</v>
      </c>
      <c r="J202" s="7">
        <f t="shared" si="36"/>
        <v>1.0221821664150628</v>
      </c>
      <c r="K202" s="7">
        <f t="shared" si="37"/>
        <v>-1.9808350004401291E-2</v>
      </c>
      <c r="L202" s="7">
        <f t="shared" si="38"/>
        <v>-1.99172959294255E-2</v>
      </c>
      <c r="M202" s="7">
        <f t="shared" ca="1" si="32"/>
        <v>-1.7837043628178534E-2</v>
      </c>
      <c r="N202" s="7">
        <f t="shared" ca="1" si="39"/>
        <v>3.470606459619326E-6</v>
      </c>
      <c r="O202" s="29">
        <f t="shared" ca="1" si="40"/>
        <v>6707235.449392464</v>
      </c>
      <c r="P202" s="7">
        <f t="shared" ca="1" si="41"/>
        <v>21344363.801275939</v>
      </c>
      <c r="Q202" s="7">
        <f t="shared" ca="1" si="42"/>
        <v>2278364.5650293599</v>
      </c>
      <c r="R202" s="6">
        <f t="shared" ca="1" si="33"/>
        <v>-1.8629563761986823E-3</v>
      </c>
      <c r="S202" s="6"/>
      <c r="T202" s="6">
        <v>1</v>
      </c>
      <c r="U202" s="6"/>
      <c r="V202" s="6"/>
    </row>
    <row r="203" spans="1:22" x14ac:dyDescent="0.2">
      <c r="A203" s="66">
        <v>10346</v>
      </c>
      <c r="B203" s="75">
        <v>-1.9480000002658926E-2</v>
      </c>
      <c r="C203" s="62">
        <v>1</v>
      </c>
      <c r="D203" s="64">
        <f t="shared" si="30"/>
        <v>1.0346</v>
      </c>
      <c r="E203" s="64">
        <f t="shared" si="30"/>
        <v>-1.9480000002658926E-2</v>
      </c>
      <c r="F203" s="7">
        <f t="shared" si="31"/>
        <v>1.0346</v>
      </c>
      <c r="G203" s="7">
        <f t="shared" si="31"/>
        <v>-1.9480000002658926E-2</v>
      </c>
      <c r="H203" s="7">
        <f t="shared" si="34"/>
        <v>1.07039716</v>
      </c>
      <c r="I203" s="7">
        <f t="shared" si="35"/>
        <v>1.1074329017359998</v>
      </c>
      <c r="J203" s="7">
        <f t="shared" si="36"/>
        <v>1.1457500801360654</v>
      </c>
      <c r="K203" s="7">
        <f t="shared" si="37"/>
        <v>-2.0154008002750926E-2</v>
      </c>
      <c r="L203" s="7">
        <f t="shared" si="38"/>
        <v>-2.0851336679646108E-2</v>
      </c>
      <c r="M203" s="7">
        <f t="shared" ca="1" si="32"/>
        <v>-1.8585716358955059E-2</v>
      </c>
      <c r="N203" s="7">
        <f t="shared" ca="1" si="39"/>
        <v>7.9974323539626528E-7</v>
      </c>
      <c r="O203" s="29">
        <f t="shared" ca="1" si="40"/>
        <v>3771455.689437808</v>
      </c>
      <c r="P203" s="7">
        <f t="shared" ca="1" si="41"/>
        <v>24587103.370384645</v>
      </c>
      <c r="Q203" s="7">
        <f t="shared" ca="1" si="42"/>
        <v>4141567.0846583545</v>
      </c>
      <c r="R203" s="6">
        <f t="shared" ca="1" si="33"/>
        <v>-8.9428364370386718E-4</v>
      </c>
      <c r="S203" s="6"/>
      <c r="T203" s="6">
        <v>1</v>
      </c>
      <c r="U203" s="6"/>
      <c r="V203" s="6"/>
    </row>
    <row r="204" spans="1:22" x14ac:dyDescent="0.2">
      <c r="A204" s="66">
        <v>10348</v>
      </c>
      <c r="B204" s="75">
        <v>-2.5540000002365559E-2</v>
      </c>
      <c r="C204" s="62">
        <v>1</v>
      </c>
      <c r="D204" s="64">
        <f t="shared" si="30"/>
        <v>1.0347999999999999</v>
      </c>
      <c r="E204" s="64">
        <f t="shared" si="30"/>
        <v>-2.5540000002365559E-2</v>
      </c>
      <c r="F204" s="7">
        <f t="shared" si="31"/>
        <v>1.0347999999999999</v>
      </c>
      <c r="G204" s="7">
        <f t="shared" si="31"/>
        <v>-2.5540000002365559E-2</v>
      </c>
      <c r="H204" s="7">
        <f t="shared" si="34"/>
        <v>1.0708110399999999</v>
      </c>
      <c r="I204" s="7">
        <f t="shared" si="35"/>
        <v>1.108075264192</v>
      </c>
      <c r="J204" s="7">
        <f t="shared" si="36"/>
        <v>1.1466362833858814</v>
      </c>
      <c r="K204" s="7">
        <f t="shared" si="37"/>
        <v>-2.6428792002447878E-2</v>
      </c>
      <c r="L204" s="7">
        <f t="shared" si="38"/>
        <v>-2.7348513964133063E-2</v>
      </c>
      <c r="M204" s="7">
        <f t="shared" ca="1" si="32"/>
        <v>-1.8590886705256781E-2</v>
      </c>
      <c r="N204" s="7">
        <f t="shared" ca="1" si="39"/>
        <v>4.8290175616054034E-5</v>
      </c>
      <c r="O204" s="29">
        <f t="shared" ca="1" si="40"/>
        <v>3753985.7145353663</v>
      </c>
      <c r="P204" s="7">
        <f t="shared" ca="1" si="41"/>
        <v>24610323.201385871</v>
      </c>
      <c r="Q204" s="7">
        <f t="shared" ca="1" si="42"/>
        <v>4156468.1346999258</v>
      </c>
      <c r="R204" s="6">
        <f t="shared" ca="1" si="33"/>
        <v>-6.9491132971087784E-3</v>
      </c>
      <c r="S204" s="6"/>
      <c r="T204" s="6">
        <v>1</v>
      </c>
      <c r="U204" s="6"/>
      <c r="V204" s="6"/>
    </row>
    <row r="205" spans="1:22" x14ac:dyDescent="0.2">
      <c r="A205" s="66">
        <v>10442</v>
      </c>
      <c r="B205" s="75">
        <v>-2.0859999996901024E-2</v>
      </c>
      <c r="C205" s="62">
        <v>1</v>
      </c>
      <c r="D205" s="64">
        <f t="shared" ref="D205:D230" si="43">A205/A$18</f>
        <v>1.0442</v>
      </c>
      <c r="E205" s="64">
        <f t="shared" ref="E205:E230" si="44">B205/B$18</f>
        <v>-2.0859999996901024E-2</v>
      </c>
      <c r="F205" s="7">
        <f t="shared" ref="F205:F230" si="45">$C205*D205</f>
        <v>1.0442</v>
      </c>
      <c r="G205" s="7">
        <f t="shared" ref="G205:G230" si="46">$C205*E205</f>
        <v>-2.0859999996901024E-2</v>
      </c>
      <c r="H205" s="7">
        <f t="shared" si="34"/>
        <v>1.09035364</v>
      </c>
      <c r="I205" s="7">
        <f t="shared" si="35"/>
        <v>1.138547270888</v>
      </c>
      <c r="J205" s="7">
        <f t="shared" si="36"/>
        <v>1.1888710602612496</v>
      </c>
      <c r="K205" s="7">
        <f t="shared" si="37"/>
        <v>-2.178201199676405E-2</v>
      </c>
      <c r="L205" s="7">
        <f t="shared" si="38"/>
        <v>-2.274477692702102E-2</v>
      </c>
      <c r="M205" s="7">
        <f t="shared" ca="1" si="32"/>
        <v>-1.8834275334965726E-2</v>
      </c>
      <c r="N205" s="7">
        <f t="shared" ca="1" si="39"/>
        <v>4.1035604059728769E-6</v>
      </c>
      <c r="O205" s="29">
        <f t="shared" ca="1" si="40"/>
        <v>2975944.1589248381</v>
      </c>
      <c r="P205" s="7">
        <f t="shared" ca="1" si="41"/>
        <v>25716218.449949555</v>
      </c>
      <c r="Q205" s="7">
        <f t="shared" ca="1" si="42"/>
        <v>4890063.6877283715</v>
      </c>
      <c r="R205" s="6">
        <f t="shared" ca="1" si="33"/>
        <v>-2.0257246619352978E-3</v>
      </c>
      <c r="S205" s="6"/>
      <c r="T205" s="6">
        <v>0.1</v>
      </c>
      <c r="U205" s="6"/>
      <c r="V205" s="6"/>
    </row>
    <row r="206" spans="1:22" x14ac:dyDescent="0.2">
      <c r="A206" s="66">
        <v>10453</v>
      </c>
      <c r="B206" s="75">
        <v>-2.0140000000537839E-2</v>
      </c>
      <c r="C206" s="62">
        <v>1</v>
      </c>
      <c r="D206" s="64">
        <f t="shared" si="43"/>
        <v>1.0452999999999999</v>
      </c>
      <c r="E206" s="64">
        <f t="shared" si="44"/>
        <v>-2.0140000000537839E-2</v>
      </c>
      <c r="F206" s="7">
        <f t="shared" si="45"/>
        <v>1.0452999999999999</v>
      </c>
      <c r="G206" s="7">
        <f t="shared" si="46"/>
        <v>-2.0140000000537839E-2</v>
      </c>
      <c r="H206" s="7">
        <f t="shared" si="34"/>
        <v>1.0926520899999999</v>
      </c>
      <c r="I206" s="7">
        <f t="shared" si="35"/>
        <v>1.1421492296769997</v>
      </c>
      <c r="J206" s="7">
        <f t="shared" si="36"/>
        <v>1.1938885897813676</v>
      </c>
      <c r="K206" s="7">
        <f t="shared" si="37"/>
        <v>-2.1052342000562201E-2</v>
      </c>
      <c r="L206" s="7">
        <f t="shared" si="38"/>
        <v>-2.2006013093187667E-2</v>
      </c>
      <c r="M206" s="7">
        <f t="shared" ca="1" si="32"/>
        <v>-1.8862805921324055E-2</v>
      </c>
      <c r="N206" s="7">
        <f t="shared" ca="1" si="39"/>
        <v>1.6312247159787448E-6</v>
      </c>
      <c r="O206" s="29">
        <f t="shared" ca="1" si="40"/>
        <v>2890454.8809983889</v>
      </c>
      <c r="P206" s="7">
        <f t="shared" ca="1" si="41"/>
        <v>25847502.66857449</v>
      </c>
      <c r="Q206" s="7">
        <f t="shared" ca="1" si="42"/>
        <v>4980200.06695073</v>
      </c>
      <c r="R206" s="6">
        <f t="shared" ca="1" si="33"/>
        <v>-1.2771940792137837E-3</v>
      </c>
      <c r="S206" s="6"/>
      <c r="T206" s="6">
        <v>0.1</v>
      </c>
      <c r="U206" s="6"/>
      <c r="V206" s="6"/>
    </row>
    <row r="207" spans="1:22" x14ac:dyDescent="0.2">
      <c r="A207" s="66">
        <v>10476</v>
      </c>
      <c r="B207" s="75">
        <v>-1.8660000008821953E-2</v>
      </c>
      <c r="C207" s="62">
        <v>1</v>
      </c>
      <c r="D207" s="64">
        <f t="shared" si="43"/>
        <v>1.0476000000000001</v>
      </c>
      <c r="E207" s="64">
        <f t="shared" si="44"/>
        <v>-1.8660000008821953E-2</v>
      </c>
      <c r="F207" s="7">
        <f t="shared" si="45"/>
        <v>1.0476000000000001</v>
      </c>
      <c r="G207" s="7">
        <f t="shared" si="46"/>
        <v>-1.8660000008821953E-2</v>
      </c>
      <c r="H207" s="7">
        <f t="shared" si="34"/>
        <v>1.0974657600000002</v>
      </c>
      <c r="I207" s="7">
        <f t="shared" si="35"/>
        <v>1.1497051301760002</v>
      </c>
      <c r="J207" s="7">
        <f t="shared" si="36"/>
        <v>1.2044310943723779</v>
      </c>
      <c r="K207" s="7">
        <f t="shared" si="37"/>
        <v>-1.9548216009241878E-2</v>
      </c>
      <c r="L207" s="7">
        <f t="shared" si="38"/>
        <v>-2.0478711091281795E-2</v>
      </c>
      <c r="M207" s="7">
        <f t="shared" ca="1" si="32"/>
        <v>-1.8922493917625759E-2</v>
      </c>
      <c r="N207" s="7">
        <f t="shared" ca="1" si="39"/>
        <v>6.8903052159100602E-8</v>
      </c>
      <c r="O207" s="29">
        <f t="shared" ca="1" si="40"/>
        <v>2715507.0693465979</v>
      </c>
      <c r="P207" s="7">
        <f t="shared" ca="1" si="41"/>
        <v>26123278.424591903</v>
      </c>
      <c r="Q207" s="7">
        <f t="shared" ca="1" si="42"/>
        <v>5171599.9717720859</v>
      </c>
      <c r="R207" s="6">
        <f t="shared" ca="1" si="33"/>
        <v>2.6249390880380558E-4</v>
      </c>
      <c r="S207" s="6"/>
      <c r="T207" s="6">
        <v>1</v>
      </c>
      <c r="U207" s="6"/>
      <c r="V207" s="6"/>
    </row>
    <row r="208" spans="1:22" x14ac:dyDescent="0.2">
      <c r="A208" s="66">
        <v>10840</v>
      </c>
      <c r="B208" s="75">
        <v>-2.0600000003469177E-2</v>
      </c>
      <c r="C208" s="62">
        <v>1</v>
      </c>
      <c r="D208" s="64">
        <f t="shared" si="43"/>
        <v>1.0840000000000001</v>
      </c>
      <c r="E208" s="64">
        <f t="shared" si="44"/>
        <v>-2.0600000003469177E-2</v>
      </c>
      <c r="F208" s="7">
        <f t="shared" si="45"/>
        <v>1.0840000000000001</v>
      </c>
      <c r="G208" s="7">
        <f t="shared" si="46"/>
        <v>-2.0600000003469177E-2</v>
      </c>
      <c r="H208" s="7">
        <f t="shared" si="34"/>
        <v>1.1750560000000001</v>
      </c>
      <c r="I208" s="7">
        <f t="shared" si="35"/>
        <v>1.2737607040000003</v>
      </c>
      <c r="J208" s="7">
        <f t="shared" si="36"/>
        <v>1.3807566031360003</v>
      </c>
      <c r="K208" s="7">
        <f t="shared" si="37"/>
        <v>-2.2330400003760589E-2</v>
      </c>
      <c r="L208" s="7">
        <f t="shared" si="38"/>
        <v>-2.4206153604076481E-2</v>
      </c>
      <c r="M208" s="7">
        <f t="shared" ca="1" si="32"/>
        <v>-1.9873090018295521E-2</v>
      </c>
      <c r="N208" s="7">
        <f t="shared" ca="1" si="39"/>
        <v>5.2839812654516435E-7</v>
      </c>
      <c r="O208" s="29">
        <f t="shared" ca="1" si="40"/>
        <v>653975.93044577411</v>
      </c>
      <c r="P208" s="7">
        <f t="shared" ca="1" si="41"/>
        <v>30720118.741233442</v>
      </c>
      <c r="Q208" s="7">
        <f t="shared" ca="1" si="42"/>
        <v>8745056.1022658758</v>
      </c>
      <c r="R208" s="6">
        <f t="shared" ca="1" si="33"/>
        <v>-7.2690998517365574E-4</v>
      </c>
      <c r="S208" s="6"/>
      <c r="T208" s="6">
        <v>1</v>
      </c>
      <c r="U208" s="6"/>
      <c r="V208" s="6"/>
    </row>
    <row r="209" spans="1:22" x14ac:dyDescent="0.2">
      <c r="A209" s="66">
        <v>11131</v>
      </c>
      <c r="B209" s="75">
        <v>-1.9780000009632204E-2</v>
      </c>
      <c r="C209" s="62">
        <v>1</v>
      </c>
      <c r="D209" s="64">
        <f t="shared" si="43"/>
        <v>1.1131</v>
      </c>
      <c r="E209" s="64">
        <f t="shared" si="44"/>
        <v>-1.9780000009632204E-2</v>
      </c>
      <c r="F209" s="7">
        <f t="shared" si="45"/>
        <v>1.1131</v>
      </c>
      <c r="G209" s="7">
        <f t="shared" si="46"/>
        <v>-1.9780000009632204E-2</v>
      </c>
      <c r="H209" s="7">
        <f t="shared" si="34"/>
        <v>1.23899161</v>
      </c>
      <c r="I209" s="7">
        <f t="shared" si="35"/>
        <v>1.3791215610909999</v>
      </c>
      <c r="J209" s="7">
        <f t="shared" si="36"/>
        <v>1.5351002096503921</v>
      </c>
      <c r="K209" s="7">
        <f t="shared" si="37"/>
        <v>-2.2017118010721606E-2</v>
      </c>
      <c r="L209" s="7">
        <f t="shared" si="38"/>
        <v>-2.4507254057734219E-2</v>
      </c>
      <c r="M209" s="7">
        <f t="shared" ca="1" si="32"/>
        <v>-2.0641120667551673E-2</v>
      </c>
      <c r="N209" s="7">
        <f t="shared" ca="1" si="39"/>
        <v>7.4152878749565884E-7</v>
      </c>
      <c r="O209" s="29">
        <f t="shared" ca="1" si="40"/>
        <v>14706.816256855474</v>
      </c>
      <c r="P209" s="7">
        <f t="shared" ca="1" si="41"/>
        <v>34716894.402519636</v>
      </c>
      <c r="Q209" s="7">
        <f t="shared" ca="1" si="42"/>
        <v>12375829.03433058</v>
      </c>
      <c r="R209" s="6">
        <f t="shared" ca="1" si="33"/>
        <v>8.6112065791946885E-4</v>
      </c>
      <c r="S209" s="6"/>
      <c r="T209" s="6">
        <v>1</v>
      </c>
      <c r="U209" s="6"/>
      <c r="V209" s="6"/>
    </row>
    <row r="210" spans="1:22" x14ac:dyDescent="0.2">
      <c r="A210" s="66">
        <v>11199</v>
      </c>
      <c r="B210" s="75">
        <v>-1.9520000001648441E-2</v>
      </c>
      <c r="C210" s="62">
        <v>1</v>
      </c>
      <c r="D210" s="64">
        <f t="shared" si="43"/>
        <v>1.1198999999999999</v>
      </c>
      <c r="E210" s="64">
        <f t="shared" si="44"/>
        <v>-1.9520000001648441E-2</v>
      </c>
      <c r="F210" s="7">
        <f t="shared" si="45"/>
        <v>1.1198999999999999</v>
      </c>
      <c r="G210" s="7">
        <f t="shared" si="46"/>
        <v>-1.9520000001648441E-2</v>
      </c>
      <c r="H210" s="7">
        <f t="shared" si="34"/>
        <v>1.2541760099999997</v>
      </c>
      <c r="I210" s="7">
        <f t="shared" si="35"/>
        <v>1.4045517135989996</v>
      </c>
      <c r="J210" s="7">
        <f t="shared" si="36"/>
        <v>1.5729574640595194</v>
      </c>
      <c r="K210" s="7">
        <f t="shared" si="37"/>
        <v>-2.1860448001846087E-2</v>
      </c>
      <c r="L210" s="7">
        <f t="shared" si="38"/>
        <v>-2.4481515717267432E-2</v>
      </c>
      <c r="M210" s="7">
        <f t="shared" ca="1" si="32"/>
        <v>-2.0821626101527442E-2</v>
      </c>
      <c r="N210" s="7">
        <f t="shared" ca="1" si="39"/>
        <v>1.6942305038862193E-6</v>
      </c>
      <c r="O210" s="29">
        <f t="shared" ca="1" si="40"/>
        <v>1720.4214995623101</v>
      </c>
      <c r="P210" s="7">
        <f t="shared" ca="1" si="41"/>
        <v>35693084.358433507</v>
      </c>
      <c r="Q210" s="7">
        <f t="shared" ca="1" si="42"/>
        <v>13328574.502452353</v>
      </c>
      <c r="R210" s="6">
        <f t="shared" ca="1" si="33"/>
        <v>1.3016260998790011E-3</v>
      </c>
      <c r="S210" s="6"/>
      <c r="T210" s="6">
        <v>1</v>
      </c>
      <c r="U210" s="6"/>
      <c r="V210" s="6"/>
    </row>
    <row r="211" spans="1:22" x14ac:dyDescent="0.2">
      <c r="A211" s="66">
        <v>11572.5</v>
      </c>
      <c r="B211" s="75">
        <v>-2.0390000005136244E-2</v>
      </c>
      <c r="C211" s="62">
        <v>1</v>
      </c>
      <c r="D211" s="64">
        <f t="shared" si="43"/>
        <v>1.1572499999999999</v>
      </c>
      <c r="E211" s="64">
        <f t="shared" si="44"/>
        <v>-2.0390000005136244E-2</v>
      </c>
      <c r="F211" s="7">
        <f t="shared" si="45"/>
        <v>1.1572499999999999</v>
      </c>
      <c r="G211" s="7">
        <f t="shared" si="46"/>
        <v>-2.0390000005136244E-2</v>
      </c>
      <c r="H211" s="7">
        <f t="shared" si="34"/>
        <v>1.3392275624999996</v>
      </c>
      <c r="I211" s="7">
        <f t="shared" si="35"/>
        <v>1.5498210967031245</v>
      </c>
      <c r="J211" s="7">
        <f t="shared" si="36"/>
        <v>1.7935304641596908</v>
      </c>
      <c r="K211" s="7">
        <f t="shared" si="37"/>
        <v>-2.3596327505943916E-2</v>
      </c>
      <c r="L211" s="7">
        <f t="shared" si="38"/>
        <v>-2.7306850006253592E-2</v>
      </c>
      <c r="M211" s="7">
        <f t="shared" ca="1" si="32"/>
        <v>-2.1820065687631913E-2</v>
      </c>
      <c r="N211" s="7">
        <f t="shared" ca="1" si="39"/>
        <v>2.0450878562518031E-6</v>
      </c>
      <c r="O211" s="29">
        <f t="shared" ca="1" si="40"/>
        <v>901929.39508462185</v>
      </c>
      <c r="P211" s="7">
        <f t="shared" ca="1" si="41"/>
        <v>41347282.406677969</v>
      </c>
      <c r="Q211" s="7">
        <f t="shared" ca="1" si="42"/>
        <v>19302619.810021855</v>
      </c>
      <c r="R211" s="6">
        <f t="shared" ca="1" si="33"/>
        <v>1.4300656824956688E-3</v>
      </c>
      <c r="S211" s="6"/>
      <c r="T211" s="6">
        <v>1</v>
      </c>
      <c r="U211" s="6"/>
      <c r="V211" s="6"/>
    </row>
    <row r="212" spans="1:22" x14ac:dyDescent="0.2">
      <c r="A212" s="66">
        <v>11586</v>
      </c>
      <c r="B212" s="75">
        <v>-2.0480000006500632E-2</v>
      </c>
      <c r="C212" s="62">
        <v>1</v>
      </c>
      <c r="D212" s="64">
        <f t="shared" si="43"/>
        <v>1.1586000000000001</v>
      </c>
      <c r="E212" s="64">
        <f t="shared" si="44"/>
        <v>-2.0480000006500632E-2</v>
      </c>
      <c r="F212" s="7">
        <f t="shared" si="45"/>
        <v>1.1586000000000001</v>
      </c>
      <c r="G212" s="7">
        <f t="shared" si="46"/>
        <v>-2.0480000006500632E-2</v>
      </c>
      <c r="H212" s="7">
        <f t="shared" si="34"/>
        <v>1.3423539600000001</v>
      </c>
      <c r="I212" s="7">
        <f t="shared" si="35"/>
        <v>1.5552512980560003</v>
      </c>
      <c r="J212" s="7">
        <f t="shared" si="36"/>
        <v>1.8019141539276819</v>
      </c>
      <c r="K212" s="7">
        <f t="shared" si="37"/>
        <v>-2.3728128007531633E-2</v>
      </c>
      <c r="L212" s="7">
        <f t="shared" si="38"/>
        <v>-2.749140910952615E-2</v>
      </c>
      <c r="M212" s="7">
        <f t="shared" ca="1" si="32"/>
        <v>-2.1856375231356851E-2</v>
      </c>
      <c r="N212" s="7">
        <f t="shared" ca="1" si="39"/>
        <v>1.894408759598009E-6</v>
      </c>
      <c r="O212" s="29">
        <f t="shared" ca="1" si="40"/>
        <v>966249.36955158832</v>
      </c>
      <c r="P212" s="7">
        <f t="shared" ca="1" si="41"/>
        <v>41561052.356405683</v>
      </c>
      <c r="Q212" s="7">
        <f t="shared" ca="1" si="42"/>
        <v>19542749.34932841</v>
      </c>
      <c r="R212" s="6">
        <f t="shared" ca="1" si="33"/>
        <v>1.3763752248562196E-3</v>
      </c>
      <c r="S212" s="6"/>
      <c r="T212" s="6">
        <v>1</v>
      </c>
      <c r="U212" s="6"/>
      <c r="V212" s="6"/>
    </row>
    <row r="213" spans="1:22" x14ac:dyDescent="0.2">
      <c r="A213" s="66">
        <v>11597</v>
      </c>
      <c r="B213" s="75">
        <v>-2.0060000002558809E-2</v>
      </c>
      <c r="C213" s="62">
        <v>1</v>
      </c>
      <c r="D213" s="64">
        <f t="shared" si="43"/>
        <v>1.1597</v>
      </c>
      <c r="E213" s="64">
        <f t="shared" si="44"/>
        <v>-2.0060000002558809E-2</v>
      </c>
      <c r="F213" s="7">
        <f t="shared" si="45"/>
        <v>1.1597</v>
      </c>
      <c r="G213" s="7">
        <f t="shared" si="46"/>
        <v>-2.0060000002558809E-2</v>
      </c>
      <c r="H213" s="7">
        <f t="shared" si="34"/>
        <v>1.34490409</v>
      </c>
      <c r="I213" s="7">
        <f t="shared" si="35"/>
        <v>1.559685273173</v>
      </c>
      <c r="J213" s="7">
        <f t="shared" si="36"/>
        <v>1.808767011298728</v>
      </c>
      <c r="K213" s="7">
        <f t="shared" si="37"/>
        <v>-2.3263582002967451E-2</v>
      </c>
      <c r="L213" s="7">
        <f t="shared" si="38"/>
        <v>-2.6978776048841351E-2</v>
      </c>
      <c r="M213" s="7">
        <f t="shared" ref="M213:M230" ca="1" si="47">+E$4+E$5*D213+E$6*D213^2</f>
        <v>-2.1885972204416636E-2</v>
      </c>
      <c r="N213" s="7">
        <f t="shared" ca="1" si="39"/>
        <v>3.3341744819575236E-6</v>
      </c>
      <c r="O213" s="29">
        <f t="shared" ca="1" si="40"/>
        <v>1020343.2457064837</v>
      </c>
      <c r="P213" s="7">
        <f t="shared" ca="1" si="41"/>
        <v>41735726.55876559</v>
      </c>
      <c r="Q213" s="7">
        <f t="shared" ca="1" si="42"/>
        <v>19739691.794172473</v>
      </c>
      <c r="R213" s="6">
        <f t="shared" ref="R213:R230" ca="1" si="48">+E213-M213</f>
        <v>1.8259722018578277E-3</v>
      </c>
      <c r="S213" s="6"/>
      <c r="T213" s="6">
        <v>1</v>
      </c>
      <c r="U213" s="6"/>
      <c r="V213" s="6"/>
    </row>
    <row r="214" spans="1:22" x14ac:dyDescent="0.2">
      <c r="A214" s="66">
        <v>11598</v>
      </c>
      <c r="B214" s="75">
        <v>-2.0340000002761371E-2</v>
      </c>
      <c r="C214" s="62">
        <v>1</v>
      </c>
      <c r="D214" s="64">
        <f t="shared" si="43"/>
        <v>1.1597999999999999</v>
      </c>
      <c r="E214" s="64">
        <f t="shared" si="44"/>
        <v>-2.0340000002761371E-2</v>
      </c>
      <c r="F214" s="7">
        <f t="shared" si="45"/>
        <v>1.1597999999999999</v>
      </c>
      <c r="G214" s="7">
        <f t="shared" si="46"/>
        <v>-2.0340000002761371E-2</v>
      </c>
      <c r="H214" s="7">
        <f t="shared" ref="H214:H230" si="49">C214*D214*D214</f>
        <v>1.3451360399999999</v>
      </c>
      <c r="I214" s="7">
        <f t="shared" ref="I214:I230" si="50">C214*D214*D214*D214</f>
        <v>1.5600887791919997</v>
      </c>
      <c r="J214" s="7">
        <f t="shared" ref="J214:J230" si="51">C214*D214*D214*D214*D214</f>
        <v>1.8093909661068812</v>
      </c>
      <c r="K214" s="7">
        <f t="shared" ref="K214:K230" si="52">C214*E214*D214</f>
        <v>-2.3590332003202638E-2</v>
      </c>
      <c r="L214" s="7">
        <f t="shared" ref="L214:L230" si="53">C214*E214*D214*D214</f>
        <v>-2.7360067057314419E-2</v>
      </c>
      <c r="M214" s="7">
        <f t="shared" ca="1" si="47"/>
        <v>-2.188866334678E-2</v>
      </c>
      <c r="N214" s="7">
        <f t="shared" ref="N214:N230" ca="1" si="54">C214*(M214-E214)^2</f>
        <v>2.3983581531069603E-6</v>
      </c>
      <c r="O214" s="29">
        <f t="shared" ref="O214:O230" ca="1" si="55">(C214*O$1-O$2*F214+O$3*H214)^2</f>
        <v>1025336.0298754276</v>
      </c>
      <c r="P214" s="7">
        <f t="shared" ref="P214:P230" ca="1" si="56">(-C214*O$2+O$4*F214-O$5*H214)^2</f>
        <v>41751627.925007299</v>
      </c>
      <c r="Q214" s="7">
        <f t="shared" ref="Q214:Q230" ca="1" si="57">+(C214*O$3-F214*O$5+H214*O$6)^2</f>
        <v>19757652.801699221</v>
      </c>
      <c r="R214" s="6">
        <f t="shared" ca="1" si="48"/>
        <v>1.5486633440186283E-3</v>
      </c>
      <c r="S214" s="6"/>
      <c r="T214" s="6">
        <v>1</v>
      </c>
      <c r="U214" s="6"/>
      <c r="V214" s="6"/>
    </row>
    <row r="215" spans="1:22" x14ac:dyDescent="0.2">
      <c r="A215" s="66">
        <v>11614.5</v>
      </c>
      <c r="B215" s="75">
        <v>-2.1059999999124557E-2</v>
      </c>
      <c r="C215" s="62">
        <v>1</v>
      </c>
      <c r="D215" s="64">
        <f t="shared" si="43"/>
        <v>1.1614500000000001</v>
      </c>
      <c r="E215" s="64">
        <f t="shared" si="44"/>
        <v>-2.1059999999124557E-2</v>
      </c>
      <c r="F215" s="7">
        <f t="shared" si="45"/>
        <v>1.1614500000000001</v>
      </c>
      <c r="G215" s="7">
        <f t="shared" si="46"/>
        <v>-2.1059999999124557E-2</v>
      </c>
      <c r="H215" s="7">
        <f t="shared" si="49"/>
        <v>1.3489661025000002</v>
      </c>
      <c r="I215" s="7">
        <f t="shared" si="50"/>
        <v>1.5667566797486252</v>
      </c>
      <c r="J215" s="7">
        <f t="shared" si="51"/>
        <v>1.8197095456940409</v>
      </c>
      <c r="K215" s="7">
        <f t="shared" si="52"/>
        <v>-2.4460136998983219E-2</v>
      </c>
      <c r="L215" s="7">
        <f t="shared" si="53"/>
        <v>-2.8409226117469061E-2</v>
      </c>
      <c r="M215" s="7">
        <f t="shared" ca="1" si="47"/>
        <v>-2.1933079430325773E-2</v>
      </c>
      <c r="N215" s="7">
        <f t="shared" ca="1" si="54"/>
        <v>7.6226769318663874E-7</v>
      </c>
      <c r="O215" s="29">
        <f t="shared" ca="1" si="55"/>
        <v>1109529.0059157107</v>
      </c>
      <c r="P215" s="7">
        <f t="shared" ca="1" si="56"/>
        <v>42014527.762700371</v>
      </c>
      <c r="Q215" s="7">
        <f t="shared" ca="1" si="57"/>
        <v>20055387.124559399</v>
      </c>
      <c r="R215" s="6">
        <f t="shared" ca="1" si="48"/>
        <v>8.7307943120121592E-4</v>
      </c>
      <c r="S215" s="6"/>
      <c r="T215" s="6">
        <v>1</v>
      </c>
      <c r="U215" s="6"/>
      <c r="V215" s="6"/>
    </row>
    <row r="216" spans="1:22" x14ac:dyDescent="0.2">
      <c r="A216" s="66">
        <v>11636</v>
      </c>
      <c r="B216" s="75">
        <v>-2.0479999999224674E-2</v>
      </c>
      <c r="C216" s="62">
        <v>1</v>
      </c>
      <c r="D216" s="64">
        <f t="shared" si="43"/>
        <v>1.1636</v>
      </c>
      <c r="E216" s="64">
        <f t="shared" si="44"/>
        <v>-2.0479999999224674E-2</v>
      </c>
      <c r="F216" s="7">
        <f t="shared" si="45"/>
        <v>1.1636</v>
      </c>
      <c r="G216" s="7">
        <f t="shared" si="46"/>
        <v>-2.0479999999224674E-2</v>
      </c>
      <c r="H216" s="7">
        <f t="shared" si="49"/>
        <v>1.3539649599999999</v>
      </c>
      <c r="I216" s="7">
        <f t="shared" si="50"/>
        <v>1.5754736274559997</v>
      </c>
      <c r="J216" s="7">
        <f t="shared" si="51"/>
        <v>1.8332211129078013</v>
      </c>
      <c r="K216" s="7">
        <f t="shared" si="52"/>
        <v>-2.3830527999097829E-2</v>
      </c>
      <c r="L216" s="7">
        <f t="shared" si="53"/>
        <v>-2.7729202379750233E-2</v>
      </c>
      <c r="M216" s="7">
        <f t="shared" ca="1" si="47"/>
        <v>-2.1990989550019727E-2</v>
      </c>
      <c r="N216" s="7">
        <f t="shared" ca="1" si="54"/>
        <v>2.2830894226118354E-6</v>
      </c>
      <c r="O216" s="29">
        <f t="shared" ca="1" si="55"/>
        <v>1224375.7004017606</v>
      </c>
      <c r="P216" s="7">
        <f t="shared" ca="1" si="56"/>
        <v>42358588.052343108</v>
      </c>
      <c r="Q216" s="7">
        <f t="shared" ca="1" si="57"/>
        <v>20447251.976241373</v>
      </c>
      <c r="R216" s="6">
        <f t="shared" ca="1" si="48"/>
        <v>1.5109895507950527E-3</v>
      </c>
      <c r="S216" s="6"/>
      <c r="T216" s="6">
        <v>1</v>
      </c>
      <c r="U216" s="6"/>
      <c r="V216" s="6"/>
    </row>
    <row r="217" spans="1:22" x14ac:dyDescent="0.2">
      <c r="A217" s="66">
        <v>11713</v>
      </c>
      <c r="B217" s="75">
        <v>-2.0340000002761371E-2</v>
      </c>
      <c r="C217" s="62">
        <v>1</v>
      </c>
      <c r="D217" s="64">
        <f t="shared" si="43"/>
        <v>1.1713</v>
      </c>
      <c r="E217" s="64">
        <f t="shared" si="44"/>
        <v>-2.0340000002761371E-2</v>
      </c>
      <c r="F217" s="7">
        <f t="shared" si="45"/>
        <v>1.1713</v>
      </c>
      <c r="G217" s="7">
        <f t="shared" si="46"/>
        <v>-2.0340000002761371E-2</v>
      </c>
      <c r="H217" s="7">
        <f t="shared" si="49"/>
        <v>1.3719436899999999</v>
      </c>
      <c r="I217" s="7">
        <f t="shared" si="50"/>
        <v>1.6069576440969999</v>
      </c>
      <c r="J217" s="7">
        <f t="shared" si="51"/>
        <v>1.882229488530816</v>
      </c>
      <c r="K217" s="7">
        <f t="shared" si="52"/>
        <v>-2.3824242003234394E-2</v>
      </c>
      <c r="L217" s="7">
        <f t="shared" si="53"/>
        <v>-2.7905334658388445E-2</v>
      </c>
      <c r="M217" s="7">
        <f t="shared" ca="1" si="47"/>
        <v>-2.219870994419482E-2</v>
      </c>
      <c r="N217" s="7">
        <f t="shared" ca="1" si="54"/>
        <v>3.454802646383534E-6</v>
      </c>
      <c r="O217" s="29">
        <f t="shared" ca="1" si="55"/>
        <v>1683784.4199622776</v>
      </c>
      <c r="P217" s="7">
        <f t="shared" ca="1" si="56"/>
        <v>43604723.485854596</v>
      </c>
      <c r="Q217" s="7">
        <f t="shared" ca="1" si="57"/>
        <v>21887225.799706466</v>
      </c>
      <c r="R217" s="6">
        <f t="shared" ca="1" si="48"/>
        <v>1.8587099414334486E-3</v>
      </c>
      <c r="S217" s="6"/>
      <c r="T217" s="6">
        <v>1</v>
      </c>
      <c r="U217" s="6"/>
      <c r="V217" s="6"/>
    </row>
    <row r="218" spans="1:22" x14ac:dyDescent="0.2">
      <c r="A218" s="66">
        <v>11938</v>
      </c>
      <c r="B218" s="75">
        <v>-2.0540000004984904E-2</v>
      </c>
      <c r="C218" s="62">
        <v>1</v>
      </c>
      <c r="D218" s="64">
        <f t="shared" si="43"/>
        <v>1.1938</v>
      </c>
      <c r="E218" s="64">
        <f t="shared" si="44"/>
        <v>-2.0540000004984904E-2</v>
      </c>
      <c r="F218" s="7">
        <f t="shared" si="45"/>
        <v>1.1938</v>
      </c>
      <c r="G218" s="7">
        <f t="shared" si="46"/>
        <v>-2.0540000004984904E-2</v>
      </c>
      <c r="H218" s="7">
        <f t="shared" si="49"/>
        <v>1.4251584399999999</v>
      </c>
      <c r="I218" s="7">
        <f t="shared" si="50"/>
        <v>1.7013541456719998</v>
      </c>
      <c r="J218" s="7">
        <f t="shared" si="51"/>
        <v>2.0310765791032335</v>
      </c>
      <c r="K218" s="7">
        <f t="shared" si="52"/>
        <v>-2.4520652005950976E-2</v>
      </c>
      <c r="L218" s="7">
        <f t="shared" si="53"/>
        <v>-2.9272754364704275E-2</v>
      </c>
      <c r="M218" s="7">
        <f t="shared" ca="1" si="47"/>
        <v>-2.2808564213538472E-2</v>
      </c>
      <c r="N218" s="7">
        <f t="shared" ca="1" si="54"/>
        <v>5.1463835683302743E-6</v>
      </c>
      <c r="O218" s="29">
        <f t="shared" ca="1" si="55"/>
        <v>3466611.2623222531</v>
      </c>
      <c r="P218" s="7">
        <f t="shared" ca="1" si="56"/>
        <v>47372041.838643633</v>
      </c>
      <c r="Q218" s="7">
        <f t="shared" ca="1" si="57"/>
        <v>26429288.325845417</v>
      </c>
      <c r="R218" s="6">
        <f t="shared" ca="1" si="48"/>
        <v>2.2685642085535675E-3</v>
      </c>
      <c r="S218" s="6"/>
      <c r="T218" s="6">
        <v>1</v>
      </c>
      <c r="U218" s="6"/>
      <c r="V218" s="6"/>
    </row>
    <row r="219" spans="1:22" x14ac:dyDescent="0.2">
      <c r="A219" s="66">
        <v>11970.5</v>
      </c>
      <c r="B219" s="75">
        <v>-2.4640000003273599E-2</v>
      </c>
      <c r="C219" s="62">
        <v>1</v>
      </c>
      <c r="D219" s="64">
        <f t="shared" si="43"/>
        <v>1.1970499999999999</v>
      </c>
      <c r="E219" s="64">
        <f t="shared" si="44"/>
        <v>-2.4640000003273599E-2</v>
      </c>
      <c r="F219" s="7">
        <f t="shared" si="45"/>
        <v>1.1970499999999999</v>
      </c>
      <c r="G219" s="7">
        <f t="shared" si="46"/>
        <v>-2.4640000003273599E-2</v>
      </c>
      <c r="H219" s="7">
        <f t="shared" si="49"/>
        <v>1.4329287024999999</v>
      </c>
      <c r="I219" s="7">
        <f t="shared" si="50"/>
        <v>1.7152873033276248</v>
      </c>
      <c r="J219" s="7">
        <f t="shared" si="51"/>
        <v>2.0532846664483331</v>
      </c>
      <c r="K219" s="7">
        <f t="shared" si="52"/>
        <v>-2.949531200391866E-2</v>
      </c>
      <c r="L219" s="7">
        <f t="shared" si="53"/>
        <v>-3.5307363234290831E-2</v>
      </c>
      <c r="M219" s="7">
        <f t="shared" ca="1" si="47"/>
        <v>-2.2897008864768711E-2</v>
      </c>
      <c r="N219" s="7">
        <f t="shared" ca="1" si="54"/>
        <v>3.0380181089065637E-6</v>
      </c>
      <c r="O219" s="29">
        <f t="shared" ca="1" si="55"/>
        <v>3779586.6792389047</v>
      </c>
      <c r="P219" s="7">
        <f t="shared" ca="1" si="56"/>
        <v>47931897.037732862</v>
      </c>
      <c r="Q219" s="7">
        <f t="shared" ca="1" si="57"/>
        <v>27127425.024106372</v>
      </c>
      <c r="R219" s="6">
        <f t="shared" ca="1" si="48"/>
        <v>-1.7429911385048874E-3</v>
      </c>
      <c r="S219" s="6"/>
      <c r="T219" s="6">
        <v>1</v>
      </c>
      <c r="U219" s="6"/>
      <c r="V219" s="6"/>
    </row>
    <row r="220" spans="1:22" x14ac:dyDescent="0.2">
      <c r="A220" s="66">
        <v>12019</v>
      </c>
      <c r="B220" s="75">
        <v>-2.1720000004279427E-2</v>
      </c>
      <c r="C220" s="62">
        <v>1</v>
      </c>
      <c r="D220" s="64">
        <f t="shared" si="43"/>
        <v>1.2019</v>
      </c>
      <c r="E220" s="64">
        <f t="shared" si="44"/>
        <v>-2.1720000004279427E-2</v>
      </c>
      <c r="F220" s="7">
        <f t="shared" si="45"/>
        <v>1.2019</v>
      </c>
      <c r="G220" s="7">
        <f t="shared" si="46"/>
        <v>-2.1720000004279427E-2</v>
      </c>
      <c r="H220" s="7">
        <f t="shared" si="49"/>
        <v>1.4445636099999999</v>
      </c>
      <c r="I220" s="7">
        <f t="shared" si="50"/>
        <v>1.7362210028589997</v>
      </c>
      <c r="J220" s="7">
        <f t="shared" si="51"/>
        <v>2.0867640233362317</v>
      </c>
      <c r="K220" s="7">
        <f t="shared" si="52"/>
        <v>-2.6105268005143442E-2</v>
      </c>
      <c r="L220" s="7">
        <f t="shared" si="53"/>
        <v>-3.1375921615381899E-2</v>
      </c>
      <c r="M220" s="7">
        <f t="shared" ca="1" si="47"/>
        <v>-2.3029161951582222E-2</v>
      </c>
      <c r="N220" s="7">
        <f t="shared" ca="1" si="54"/>
        <v>1.713905004265646E-6</v>
      </c>
      <c r="O220" s="29">
        <f t="shared" ca="1" si="55"/>
        <v>4273200.4944264786</v>
      </c>
      <c r="P220" s="7">
        <f t="shared" ca="1" si="56"/>
        <v>48774809.154432058</v>
      </c>
      <c r="Q220" s="7">
        <f t="shared" ca="1" si="57"/>
        <v>28189386.045270596</v>
      </c>
      <c r="R220" s="6">
        <f t="shared" ca="1" si="48"/>
        <v>1.3091619473027949E-3</v>
      </c>
      <c r="S220" s="6"/>
      <c r="T220" s="6">
        <v>1</v>
      </c>
      <c r="U220" s="6"/>
      <c r="V220" s="6"/>
    </row>
    <row r="221" spans="1:22" x14ac:dyDescent="0.2">
      <c r="A221" s="66">
        <v>12045</v>
      </c>
      <c r="B221" s="75">
        <v>-2.1200000010139775E-2</v>
      </c>
      <c r="C221" s="62">
        <v>1</v>
      </c>
      <c r="D221" s="64">
        <f t="shared" si="43"/>
        <v>1.2044999999999999</v>
      </c>
      <c r="E221" s="64">
        <f t="shared" si="44"/>
        <v>-2.1200000010139775E-2</v>
      </c>
      <c r="F221" s="7">
        <f t="shared" si="45"/>
        <v>1.2044999999999999</v>
      </c>
      <c r="G221" s="7">
        <f t="shared" si="46"/>
        <v>-2.1200000010139775E-2</v>
      </c>
      <c r="H221" s="7">
        <f t="shared" si="49"/>
        <v>1.4508202499999998</v>
      </c>
      <c r="I221" s="7">
        <f t="shared" si="50"/>
        <v>1.7475129911249996</v>
      </c>
      <c r="J221" s="7">
        <f t="shared" si="51"/>
        <v>2.1048793978100617</v>
      </c>
      <c r="K221" s="7">
        <f t="shared" si="52"/>
        <v>-2.5535400012213355E-2</v>
      </c>
      <c r="L221" s="7">
        <f t="shared" si="53"/>
        <v>-3.0757389314710983E-2</v>
      </c>
      <c r="M221" s="7">
        <f t="shared" ca="1" si="47"/>
        <v>-2.310008897745492E-2</v>
      </c>
      <c r="N221" s="7">
        <f t="shared" ca="1" si="54"/>
        <v>3.6103380837127373E-6</v>
      </c>
      <c r="O221" s="29">
        <f t="shared" ca="1" si="55"/>
        <v>4551004.2515095389</v>
      </c>
      <c r="P221" s="7">
        <f t="shared" ca="1" si="56"/>
        <v>49230358.39548327</v>
      </c>
      <c r="Q221" s="7">
        <f t="shared" ca="1" si="57"/>
        <v>28768674.48685253</v>
      </c>
      <c r="R221" s="6">
        <f t="shared" ca="1" si="48"/>
        <v>1.9000889673151458E-3</v>
      </c>
      <c r="S221" s="6"/>
      <c r="T221" s="6">
        <v>1</v>
      </c>
      <c r="U221" s="6"/>
      <c r="V221" s="6"/>
    </row>
    <row r="222" spans="1:22" x14ac:dyDescent="0.2">
      <c r="A222" s="66">
        <v>12394</v>
      </c>
      <c r="B222" s="75">
        <v>-2.1619999999529682E-2</v>
      </c>
      <c r="C222" s="62">
        <v>1</v>
      </c>
      <c r="D222" s="64">
        <f t="shared" si="43"/>
        <v>1.2394000000000001</v>
      </c>
      <c r="E222" s="64">
        <f t="shared" si="44"/>
        <v>-2.1619999999529682E-2</v>
      </c>
      <c r="F222" s="7">
        <f t="shared" si="45"/>
        <v>1.2394000000000001</v>
      </c>
      <c r="G222" s="7">
        <f t="shared" si="46"/>
        <v>-2.1619999999529682E-2</v>
      </c>
      <c r="H222" s="7">
        <f t="shared" si="49"/>
        <v>1.5361123600000002</v>
      </c>
      <c r="I222" s="7">
        <f t="shared" si="50"/>
        <v>1.9038576589840004</v>
      </c>
      <c r="J222" s="7">
        <f t="shared" si="51"/>
        <v>2.3596411825447703</v>
      </c>
      <c r="K222" s="7">
        <f t="shared" si="52"/>
        <v>-2.6795827999417089E-2</v>
      </c>
      <c r="L222" s="7">
        <f t="shared" si="53"/>
        <v>-3.3210749222477541E-2</v>
      </c>
      <c r="M222" s="7">
        <f t="shared" ca="1" si="47"/>
        <v>-2.4057693171835856E-2</v>
      </c>
      <c r="N222" s="7">
        <f t="shared" ca="1" si="54"/>
        <v>5.942348002308138E-6</v>
      </c>
      <c r="O222" s="29">
        <f t="shared" ca="1" si="55"/>
        <v>9195480.8932961039</v>
      </c>
      <c r="P222" s="7">
        <f t="shared" ca="1" si="56"/>
        <v>55597140.299875371</v>
      </c>
      <c r="Q222" s="7">
        <f t="shared" ca="1" si="57"/>
        <v>37237333.002485007</v>
      </c>
      <c r="R222" s="6">
        <f t="shared" ca="1" si="48"/>
        <v>2.437693172306174E-3</v>
      </c>
      <c r="S222" s="6"/>
      <c r="T222" s="6">
        <v>1</v>
      </c>
      <c r="U222" s="6"/>
      <c r="V222" s="6"/>
    </row>
    <row r="223" spans="1:22" x14ac:dyDescent="0.2">
      <c r="A223" s="66">
        <v>12814</v>
      </c>
      <c r="B223" s="75">
        <v>-2.0720000000437722E-2</v>
      </c>
      <c r="C223" s="62">
        <v>1</v>
      </c>
      <c r="D223" s="64">
        <f t="shared" si="43"/>
        <v>1.2814000000000001</v>
      </c>
      <c r="E223" s="64">
        <f t="shared" si="44"/>
        <v>-2.0720000000437722E-2</v>
      </c>
      <c r="F223" s="7">
        <f t="shared" si="45"/>
        <v>1.2814000000000001</v>
      </c>
      <c r="G223" s="7">
        <f t="shared" si="46"/>
        <v>-2.0720000000437722E-2</v>
      </c>
      <c r="H223" s="7">
        <f t="shared" si="49"/>
        <v>1.6419859600000002</v>
      </c>
      <c r="I223" s="7">
        <f t="shared" si="50"/>
        <v>2.1040408091440006</v>
      </c>
      <c r="J223" s="7">
        <f t="shared" si="51"/>
        <v>2.6961178928371226</v>
      </c>
      <c r="K223" s="7">
        <f t="shared" si="52"/>
        <v>-2.6550608000560898E-2</v>
      </c>
      <c r="L223" s="7">
        <f t="shared" si="53"/>
        <v>-3.4021949091918739E-2</v>
      </c>
      <c r="M223" s="7">
        <f t="shared" ca="1" si="47"/>
        <v>-2.5223795727506607E-2</v>
      </c>
      <c r="N223" s="7">
        <f t="shared" ca="1" si="54"/>
        <v>2.0284175951163952E-5</v>
      </c>
      <c r="O223" s="29">
        <f t="shared" ca="1" si="55"/>
        <v>17159579.995794494</v>
      </c>
      <c r="P223" s="7">
        <f t="shared" ca="1" si="56"/>
        <v>63896472.878522128</v>
      </c>
      <c r="Q223" s="7">
        <f t="shared" ca="1" si="57"/>
        <v>49222644.69827202</v>
      </c>
      <c r="R223" s="6">
        <f t="shared" ca="1" si="48"/>
        <v>4.5037957270688857E-3</v>
      </c>
      <c r="S223" s="6"/>
      <c r="T223" s="6">
        <v>1</v>
      </c>
      <c r="U223" s="6"/>
      <c r="V223" s="6"/>
    </row>
    <row r="224" spans="1:22" x14ac:dyDescent="0.2">
      <c r="A224" s="66">
        <v>12850</v>
      </c>
      <c r="B224" s="75">
        <v>-2.3199999995995313E-2</v>
      </c>
      <c r="C224" s="62">
        <v>1</v>
      </c>
      <c r="D224" s="64">
        <f t="shared" si="43"/>
        <v>1.2849999999999999</v>
      </c>
      <c r="E224" s="64">
        <f t="shared" si="44"/>
        <v>-2.3199999995995313E-2</v>
      </c>
      <c r="F224" s="7">
        <f t="shared" si="45"/>
        <v>1.2849999999999999</v>
      </c>
      <c r="G224" s="7">
        <f t="shared" si="46"/>
        <v>-2.3199999995995313E-2</v>
      </c>
      <c r="H224" s="7">
        <f t="shared" si="49"/>
        <v>1.6512249999999997</v>
      </c>
      <c r="I224" s="7">
        <f t="shared" si="50"/>
        <v>2.1218241249999994</v>
      </c>
      <c r="J224" s="7">
        <f t="shared" si="51"/>
        <v>2.7265440006249992</v>
      </c>
      <c r="K224" s="7">
        <f t="shared" si="52"/>
        <v>-2.9811999994853976E-2</v>
      </c>
      <c r="L224" s="7">
        <f t="shared" si="53"/>
        <v>-3.8308419993387355E-2</v>
      </c>
      <c r="M224" s="7">
        <f t="shared" ca="1" si="47"/>
        <v>-2.5324442933149314E-2</v>
      </c>
      <c r="N224" s="7">
        <f t="shared" ca="1" si="54"/>
        <v>4.5132577932235186E-6</v>
      </c>
      <c r="O224" s="29">
        <f t="shared" ca="1" si="55"/>
        <v>17968942.442366622</v>
      </c>
      <c r="P224" s="7">
        <f t="shared" ca="1" si="56"/>
        <v>64641046.884027779</v>
      </c>
      <c r="Q224" s="7">
        <f t="shared" ca="1" si="57"/>
        <v>50345518.702684969</v>
      </c>
      <c r="R224" s="6">
        <f t="shared" ca="1" si="48"/>
        <v>2.1244429371540009E-3</v>
      </c>
      <c r="S224" s="6"/>
      <c r="T224" s="6">
        <v>1</v>
      </c>
      <c r="U224" s="6"/>
      <c r="V224" s="6"/>
    </row>
    <row r="225" spans="1:22" x14ac:dyDescent="0.2">
      <c r="A225" s="66">
        <v>12850</v>
      </c>
      <c r="B225" s="75">
        <v>-2.3199999995995313E-2</v>
      </c>
      <c r="C225" s="62">
        <v>1</v>
      </c>
      <c r="D225" s="64">
        <f t="shared" si="43"/>
        <v>1.2849999999999999</v>
      </c>
      <c r="E225" s="64">
        <f t="shared" si="44"/>
        <v>-2.3199999995995313E-2</v>
      </c>
      <c r="F225" s="7">
        <f t="shared" si="45"/>
        <v>1.2849999999999999</v>
      </c>
      <c r="G225" s="7">
        <f t="shared" si="46"/>
        <v>-2.3199999995995313E-2</v>
      </c>
      <c r="H225" s="7">
        <f t="shared" si="49"/>
        <v>1.6512249999999997</v>
      </c>
      <c r="I225" s="7">
        <f t="shared" si="50"/>
        <v>2.1218241249999994</v>
      </c>
      <c r="J225" s="7">
        <f t="shared" si="51"/>
        <v>2.7265440006249992</v>
      </c>
      <c r="K225" s="7">
        <f t="shared" si="52"/>
        <v>-2.9811999994853976E-2</v>
      </c>
      <c r="L225" s="7">
        <f t="shared" si="53"/>
        <v>-3.8308419993387355E-2</v>
      </c>
      <c r="M225" s="7">
        <f t="shared" ca="1" si="47"/>
        <v>-2.5324442933149314E-2</v>
      </c>
      <c r="N225" s="7">
        <f t="shared" ca="1" si="54"/>
        <v>4.5132577932235186E-6</v>
      </c>
      <c r="O225" s="29">
        <f t="shared" ca="1" si="55"/>
        <v>17968942.442366622</v>
      </c>
      <c r="P225" s="7">
        <f t="shared" ca="1" si="56"/>
        <v>64641046.884027779</v>
      </c>
      <c r="Q225" s="7">
        <f t="shared" ca="1" si="57"/>
        <v>50345518.702684969</v>
      </c>
      <c r="R225" s="6">
        <f t="shared" ca="1" si="48"/>
        <v>2.1244429371540009E-3</v>
      </c>
      <c r="S225" s="6"/>
      <c r="T225" s="6">
        <v>1</v>
      </c>
      <c r="U225" s="6"/>
      <c r="V225" s="6"/>
    </row>
    <row r="226" spans="1:22" x14ac:dyDescent="0.2">
      <c r="A226" s="66">
        <v>13189</v>
      </c>
      <c r="B226" s="75">
        <v>-2.7220000003580935E-2</v>
      </c>
      <c r="C226" s="62">
        <v>1</v>
      </c>
      <c r="D226" s="64">
        <f t="shared" si="43"/>
        <v>1.3189</v>
      </c>
      <c r="E226" s="64">
        <f t="shared" si="44"/>
        <v>-2.7220000003580935E-2</v>
      </c>
      <c r="F226" s="7">
        <f t="shared" si="45"/>
        <v>1.3189</v>
      </c>
      <c r="G226" s="7">
        <f t="shared" si="46"/>
        <v>-2.7220000003580935E-2</v>
      </c>
      <c r="H226" s="7">
        <f t="shared" si="49"/>
        <v>1.7394972099999999</v>
      </c>
      <c r="I226" s="7">
        <f t="shared" si="50"/>
        <v>2.294222870269</v>
      </c>
      <c r="J226" s="7">
        <f t="shared" si="51"/>
        <v>3.0258505435977838</v>
      </c>
      <c r="K226" s="7">
        <f t="shared" si="52"/>
        <v>-3.5900458004722892E-2</v>
      </c>
      <c r="L226" s="7">
        <f t="shared" si="53"/>
        <v>-4.7349114062429018E-2</v>
      </c>
      <c r="M226" s="7">
        <f t="shared" ca="1" si="47"/>
        <v>-2.6277590499522167E-2</v>
      </c>
      <c r="N226" s="7">
        <f t="shared" ca="1" si="54"/>
        <v>8.8813567334029425E-7</v>
      </c>
      <c r="O226" s="29">
        <f t="shared" ca="1" si="55"/>
        <v>26618737.99098717</v>
      </c>
      <c r="P226" s="7">
        <f t="shared" ca="1" si="56"/>
        <v>71915838.963201925</v>
      </c>
      <c r="Q226" s="7">
        <f t="shared" ca="1" si="57"/>
        <v>61693518.437118746</v>
      </c>
      <c r="R226" s="6">
        <f t="shared" ca="1" si="48"/>
        <v>-9.4240950405876864E-4</v>
      </c>
      <c r="S226" s="6"/>
      <c r="T226" s="6">
        <v>1</v>
      </c>
      <c r="U226" s="6"/>
      <c r="V226" s="6"/>
    </row>
    <row r="227" spans="1:22" x14ac:dyDescent="0.2">
      <c r="A227" s="66">
        <v>13216</v>
      </c>
      <c r="B227" s="75">
        <v>-2.3079999999026768E-2</v>
      </c>
      <c r="C227" s="62">
        <v>1</v>
      </c>
      <c r="D227" s="64">
        <f t="shared" si="43"/>
        <v>1.3216000000000001</v>
      </c>
      <c r="E227" s="64">
        <f t="shared" si="44"/>
        <v>-2.3079999999026768E-2</v>
      </c>
      <c r="F227" s="7">
        <f t="shared" si="45"/>
        <v>1.3216000000000001</v>
      </c>
      <c r="G227" s="7">
        <f t="shared" si="46"/>
        <v>-2.3079999999026768E-2</v>
      </c>
      <c r="H227" s="7">
        <f t="shared" si="49"/>
        <v>1.7466265600000004</v>
      </c>
      <c r="I227" s="7">
        <f t="shared" si="50"/>
        <v>2.3083416616960006</v>
      </c>
      <c r="J227" s="7">
        <f t="shared" si="51"/>
        <v>3.0507043400974347</v>
      </c>
      <c r="K227" s="7">
        <f t="shared" si="52"/>
        <v>-3.050252799871378E-2</v>
      </c>
      <c r="L227" s="7">
        <f t="shared" si="53"/>
        <v>-4.0312141003100134E-2</v>
      </c>
      <c r="M227" s="7">
        <f t="shared" ca="1" si="47"/>
        <v>-2.6353923615083517E-2</v>
      </c>
      <c r="N227" s="7">
        <f t="shared" ca="1" si="54"/>
        <v>1.0718575843774097E-5</v>
      </c>
      <c r="O227" s="29">
        <f t="shared" ca="1" si="55"/>
        <v>27389463.787946884</v>
      </c>
      <c r="P227" s="7">
        <f t="shared" ca="1" si="56"/>
        <v>72515969.644228771</v>
      </c>
      <c r="Q227" s="7">
        <f t="shared" ca="1" si="57"/>
        <v>62658894.150689073</v>
      </c>
      <c r="R227" s="6">
        <f t="shared" ca="1" si="48"/>
        <v>3.2739236160567488E-3</v>
      </c>
      <c r="S227" s="6"/>
      <c r="T227" s="6">
        <v>1</v>
      </c>
      <c r="U227" s="6"/>
      <c r="V227" s="6"/>
    </row>
    <row r="228" spans="1:22" x14ac:dyDescent="0.2">
      <c r="A228" s="66">
        <v>13221.5</v>
      </c>
      <c r="B228" s="75">
        <v>-2.6120000002265442E-2</v>
      </c>
      <c r="C228" s="62">
        <v>1</v>
      </c>
      <c r="D228" s="64">
        <f t="shared" si="43"/>
        <v>1.3221499999999999</v>
      </c>
      <c r="E228" s="64">
        <f t="shared" si="44"/>
        <v>-2.6120000002265442E-2</v>
      </c>
      <c r="F228" s="7">
        <f t="shared" si="45"/>
        <v>1.3221499999999999</v>
      </c>
      <c r="G228" s="7">
        <f t="shared" si="46"/>
        <v>-2.6120000002265442E-2</v>
      </c>
      <c r="H228" s="7">
        <f t="shared" si="49"/>
        <v>1.7480806224999998</v>
      </c>
      <c r="I228" s="7">
        <f t="shared" si="50"/>
        <v>2.3112247950383749</v>
      </c>
      <c r="J228" s="7">
        <f t="shared" si="51"/>
        <v>3.0557858627599872</v>
      </c>
      <c r="K228" s="7">
        <f t="shared" si="52"/>
        <v>-3.453455800299525E-2</v>
      </c>
      <c r="L228" s="7">
        <f t="shared" si="53"/>
        <v>-4.5659865863660165E-2</v>
      </c>
      <c r="M228" s="7">
        <f t="shared" ca="1" si="47"/>
        <v>-2.6369480527207785E-2</v>
      </c>
      <c r="N228" s="7">
        <f t="shared" ca="1" si="54"/>
        <v>6.2240532325506984E-8</v>
      </c>
      <c r="O228" s="29">
        <f t="shared" ca="1" si="55"/>
        <v>27547974.652118191</v>
      </c>
      <c r="P228" s="7">
        <f t="shared" ca="1" si="56"/>
        <v>72638597.488549069</v>
      </c>
      <c r="Q228" s="7">
        <f t="shared" ca="1" si="57"/>
        <v>62856681.133228607</v>
      </c>
      <c r="R228" s="6">
        <f t="shared" ca="1" si="48"/>
        <v>2.4948052494234291E-4</v>
      </c>
      <c r="S228" s="6"/>
      <c r="T228" s="6">
        <v>1</v>
      </c>
      <c r="U228" s="6"/>
      <c r="V228" s="6"/>
    </row>
    <row r="229" spans="1:22" x14ac:dyDescent="0.2">
      <c r="A229" s="66">
        <v>13669</v>
      </c>
      <c r="B229" s="75">
        <v>-2.5720000005094334E-2</v>
      </c>
      <c r="C229" s="62">
        <v>1</v>
      </c>
      <c r="D229" s="64">
        <f t="shared" si="43"/>
        <v>1.3669</v>
      </c>
      <c r="E229" s="64">
        <f t="shared" si="44"/>
        <v>-2.5720000005094334E-2</v>
      </c>
      <c r="F229" s="7">
        <f t="shared" si="45"/>
        <v>1.3669</v>
      </c>
      <c r="G229" s="7">
        <f t="shared" si="46"/>
        <v>-2.5720000005094334E-2</v>
      </c>
      <c r="H229" s="7">
        <f t="shared" si="49"/>
        <v>1.86841561</v>
      </c>
      <c r="I229" s="7">
        <f t="shared" si="50"/>
        <v>2.553937297309</v>
      </c>
      <c r="J229" s="7">
        <f t="shared" si="51"/>
        <v>3.4909768916916719</v>
      </c>
      <c r="K229" s="7">
        <f t="shared" si="52"/>
        <v>-3.5156668006963446E-2</v>
      </c>
      <c r="L229" s="7">
        <f t="shared" si="53"/>
        <v>-4.8055649498718336E-2</v>
      </c>
      <c r="M229" s="7">
        <f t="shared" ca="1" si="47"/>
        <v>-2.7643836758046911E-2</v>
      </c>
      <c r="N229" s="7">
        <f t="shared" ca="1" si="54"/>
        <v>3.7011478520111147E-6</v>
      </c>
      <c r="O229" s="29">
        <f t="shared" ca="1" si="55"/>
        <v>42205475.983948641</v>
      </c>
      <c r="P229" s="7">
        <f t="shared" ca="1" si="56"/>
        <v>83052013.563469887</v>
      </c>
      <c r="Q229" s="7">
        <f t="shared" ca="1" si="57"/>
        <v>80272236.913785115</v>
      </c>
      <c r="R229" s="6">
        <f t="shared" ca="1" si="48"/>
        <v>1.923836752952577E-3</v>
      </c>
      <c r="S229" s="6"/>
      <c r="T229" s="6">
        <v>1</v>
      </c>
      <c r="U229" s="6"/>
      <c r="V229" s="6"/>
    </row>
    <row r="230" spans="1:22" x14ac:dyDescent="0.2">
      <c r="A230" s="66">
        <v>14024</v>
      </c>
      <c r="B230" s="75">
        <v>-2.5320000007923227E-2</v>
      </c>
      <c r="C230" s="62">
        <v>1</v>
      </c>
      <c r="D230" s="64">
        <f t="shared" si="43"/>
        <v>1.4024000000000001</v>
      </c>
      <c r="E230" s="64">
        <f t="shared" si="44"/>
        <v>-2.5320000007923227E-2</v>
      </c>
      <c r="F230" s="7">
        <f t="shared" si="45"/>
        <v>1.4024000000000001</v>
      </c>
      <c r="G230" s="7">
        <f t="shared" si="46"/>
        <v>-2.5320000007923227E-2</v>
      </c>
      <c r="H230" s="7">
        <f t="shared" si="49"/>
        <v>1.9667257600000003</v>
      </c>
      <c r="I230" s="7">
        <f t="shared" si="50"/>
        <v>2.7581362058240004</v>
      </c>
      <c r="J230" s="7">
        <f t="shared" si="51"/>
        <v>3.8680102150475784</v>
      </c>
      <c r="K230" s="7">
        <f t="shared" si="52"/>
        <v>-3.5508768011111538E-2</v>
      </c>
      <c r="L230" s="7">
        <f t="shared" si="53"/>
        <v>-4.9797496258782825E-2</v>
      </c>
      <c r="M230" s="7">
        <f t="shared" ca="1" si="47"/>
        <v>-2.8666849465709403E-2</v>
      </c>
      <c r="N230" s="7">
        <f t="shared" ca="1" si="54"/>
        <v>1.120140129308362E-5</v>
      </c>
      <c r="O230" s="29">
        <f t="shared" ca="1" si="55"/>
        <v>56419198.16824688</v>
      </c>
      <c r="P230" s="7">
        <f t="shared" ca="1" si="56"/>
        <v>91940278.32645072</v>
      </c>
      <c r="Q230" s="7">
        <f t="shared" ca="1" si="57"/>
        <v>96028944.596400663</v>
      </c>
      <c r="R230" s="6">
        <f t="shared" ca="1" si="48"/>
        <v>3.346849457786176E-3</v>
      </c>
      <c r="S230" s="6"/>
      <c r="T230" s="6">
        <v>1</v>
      </c>
      <c r="U230" s="6"/>
      <c r="V230" s="6"/>
    </row>
    <row r="231" spans="1:22" x14ac:dyDescent="0.2">
      <c r="A231" s="62"/>
      <c r="B231" s="73"/>
      <c r="C231" s="62"/>
      <c r="D231" s="64"/>
      <c r="E231" s="64"/>
      <c r="F231" s="7"/>
      <c r="G231" s="7"/>
      <c r="H231" s="7"/>
      <c r="I231" s="7"/>
      <c r="J231" s="7"/>
      <c r="K231" s="7"/>
      <c r="L231" s="7"/>
      <c r="M231" s="7"/>
      <c r="N231" s="7"/>
      <c r="O231" s="29"/>
      <c r="P231" s="7"/>
      <c r="Q231" s="7"/>
      <c r="R231" s="6"/>
      <c r="S231" s="6"/>
      <c r="T231" s="6"/>
      <c r="U231" s="6"/>
      <c r="V231" s="6"/>
    </row>
    <row r="232" spans="1:22" x14ac:dyDescent="0.2">
      <c r="A232" s="66"/>
      <c r="B232" s="75"/>
      <c r="C232" s="62"/>
      <c r="D232" s="64"/>
      <c r="E232" s="64"/>
      <c r="F232" s="7"/>
      <c r="G232" s="7"/>
      <c r="H232" s="7"/>
      <c r="I232" s="7"/>
      <c r="J232" s="7"/>
      <c r="K232" s="7"/>
      <c r="L232" s="7"/>
      <c r="M232" s="7"/>
      <c r="N232" s="7"/>
      <c r="O232" s="29"/>
      <c r="P232" s="7"/>
      <c r="Q232" s="7"/>
      <c r="R232" s="6"/>
      <c r="S232" s="6"/>
      <c r="T232" s="6"/>
      <c r="U232" s="6"/>
      <c r="V232" s="6"/>
    </row>
    <row r="233" spans="1:22" x14ac:dyDescent="0.2">
      <c r="A233" s="66"/>
      <c r="B233" s="75"/>
      <c r="C233" s="62"/>
      <c r="D233" s="64"/>
      <c r="E233" s="64"/>
      <c r="F233" s="7"/>
      <c r="G233" s="7"/>
      <c r="H233" s="7"/>
      <c r="I233" s="7"/>
      <c r="J233" s="7"/>
      <c r="K233" s="7"/>
      <c r="L233" s="7"/>
      <c r="M233" s="7"/>
      <c r="N233" s="7"/>
      <c r="O233" s="29"/>
      <c r="P233" s="7"/>
      <c r="Q233" s="7"/>
      <c r="R233" s="6"/>
      <c r="S233" s="6"/>
      <c r="T233" s="6"/>
      <c r="U233" s="6"/>
      <c r="V233" s="6"/>
    </row>
    <row r="234" spans="1:22" x14ac:dyDescent="0.2">
      <c r="A234" s="66"/>
      <c r="B234" s="75"/>
      <c r="C234" s="62"/>
      <c r="D234" s="64"/>
      <c r="E234" s="64"/>
      <c r="F234" s="7"/>
      <c r="G234" s="7"/>
      <c r="H234" s="7"/>
      <c r="I234" s="7"/>
      <c r="J234" s="7"/>
      <c r="K234" s="7"/>
      <c r="L234" s="7"/>
      <c r="M234" s="7"/>
      <c r="N234" s="7"/>
      <c r="O234" s="29"/>
      <c r="P234" s="7"/>
      <c r="Q234" s="7"/>
      <c r="R234" s="6"/>
      <c r="S234" s="6"/>
      <c r="T234" s="6"/>
      <c r="U234" s="6"/>
      <c r="V234" s="6"/>
    </row>
    <row r="235" spans="1:22" x14ac:dyDescent="0.2">
      <c r="A235" s="66"/>
      <c r="B235" s="75"/>
      <c r="C235" s="62"/>
      <c r="D235" s="64"/>
      <c r="E235" s="64"/>
      <c r="F235" s="7"/>
      <c r="G235" s="7"/>
      <c r="H235" s="7"/>
      <c r="I235" s="7"/>
      <c r="J235" s="7"/>
      <c r="K235" s="7"/>
      <c r="L235" s="7"/>
      <c r="M235" s="7"/>
      <c r="N235" s="7"/>
      <c r="O235" s="29"/>
      <c r="P235" s="7"/>
      <c r="Q235" s="7"/>
      <c r="R235" s="6"/>
      <c r="S235" s="6"/>
      <c r="T235" s="6"/>
      <c r="U235" s="6"/>
      <c r="V235" s="6"/>
    </row>
    <row r="236" spans="1:22" x14ac:dyDescent="0.2">
      <c r="A236" s="66"/>
      <c r="B236" s="75"/>
      <c r="C236" s="62"/>
      <c r="D236" s="64"/>
      <c r="E236" s="64"/>
      <c r="F236" s="7"/>
      <c r="G236" s="7"/>
      <c r="H236" s="7"/>
      <c r="I236" s="7"/>
      <c r="J236" s="7"/>
      <c r="K236" s="7"/>
      <c r="L236" s="7"/>
      <c r="M236" s="7"/>
      <c r="N236" s="7"/>
      <c r="O236" s="29"/>
      <c r="P236" s="7"/>
      <c r="Q236" s="7"/>
      <c r="R236" s="6"/>
      <c r="S236" s="6"/>
      <c r="T236" s="6"/>
      <c r="U236" s="6"/>
      <c r="V236" s="6"/>
    </row>
    <row r="237" spans="1:22" x14ac:dyDescent="0.2">
      <c r="A237" s="66"/>
      <c r="B237" s="75"/>
      <c r="C237" s="62"/>
      <c r="D237" s="64"/>
      <c r="E237" s="64"/>
      <c r="F237" s="7"/>
      <c r="G237" s="7"/>
      <c r="H237" s="7"/>
      <c r="I237" s="7"/>
      <c r="J237" s="7"/>
      <c r="K237" s="7"/>
      <c r="L237" s="7"/>
      <c r="M237" s="7"/>
      <c r="N237" s="7"/>
      <c r="O237" s="29"/>
      <c r="P237" s="7"/>
      <c r="Q237" s="7"/>
      <c r="R237" s="6"/>
      <c r="S237" s="6"/>
      <c r="T237" s="6"/>
      <c r="U237" s="6"/>
      <c r="V237" s="6"/>
    </row>
    <row r="238" spans="1:22" x14ac:dyDescent="0.2">
      <c r="A238" s="66"/>
      <c r="B238" s="75"/>
      <c r="C238" s="62"/>
      <c r="D238" s="64"/>
      <c r="E238" s="64"/>
      <c r="F238" s="7"/>
      <c r="G238" s="7"/>
      <c r="H238" s="7"/>
      <c r="I238" s="7"/>
      <c r="J238" s="7"/>
      <c r="K238" s="7"/>
      <c r="L238" s="7"/>
      <c r="M238" s="7"/>
      <c r="N238" s="7"/>
      <c r="O238" s="29"/>
      <c r="P238" s="7"/>
      <c r="Q238" s="7"/>
      <c r="R238" s="6"/>
      <c r="S238" s="6"/>
      <c r="T238" s="6"/>
      <c r="U238" s="6"/>
      <c r="V238" s="6"/>
    </row>
    <row r="239" spans="1:22" x14ac:dyDescent="0.2">
      <c r="A239" s="66"/>
      <c r="B239" s="75"/>
      <c r="C239" s="62"/>
      <c r="D239" s="64"/>
      <c r="E239" s="64"/>
      <c r="F239" s="7"/>
      <c r="G239" s="7"/>
      <c r="H239" s="7"/>
      <c r="I239" s="7"/>
      <c r="J239" s="7"/>
      <c r="K239" s="7"/>
      <c r="L239" s="7"/>
      <c r="M239" s="7"/>
      <c r="N239" s="7"/>
      <c r="O239" s="29"/>
      <c r="P239" s="7"/>
      <c r="Q239" s="7"/>
      <c r="R239" s="6"/>
      <c r="S239" s="6"/>
      <c r="T239" s="6"/>
      <c r="U239" s="6"/>
      <c r="V239" s="6"/>
    </row>
    <row r="240" spans="1:22" x14ac:dyDescent="0.2">
      <c r="A240" s="66"/>
      <c r="B240" s="75"/>
      <c r="C240" s="62"/>
      <c r="D240" s="64"/>
      <c r="E240" s="64"/>
      <c r="F240" s="7"/>
      <c r="G240" s="7"/>
      <c r="H240" s="7"/>
      <c r="I240" s="7"/>
      <c r="J240" s="7"/>
      <c r="K240" s="7"/>
      <c r="L240" s="7"/>
      <c r="M240" s="7"/>
      <c r="N240" s="7"/>
      <c r="O240" s="29"/>
      <c r="P240" s="7"/>
      <c r="Q240" s="7"/>
      <c r="R240" s="6"/>
      <c r="S240" s="6"/>
      <c r="T240" s="6"/>
      <c r="U240" s="6"/>
      <c r="V240" s="6"/>
    </row>
    <row r="241" spans="1:22" x14ac:dyDescent="0.2">
      <c r="A241" s="66"/>
      <c r="B241" s="75"/>
      <c r="C241" s="62"/>
      <c r="D241" s="64"/>
      <c r="E241" s="64"/>
      <c r="F241" s="7"/>
      <c r="G241" s="7"/>
      <c r="H241" s="7"/>
      <c r="I241" s="7"/>
      <c r="J241" s="7"/>
      <c r="K241" s="7"/>
      <c r="L241" s="7"/>
      <c r="M241" s="7"/>
      <c r="N241" s="7"/>
      <c r="O241" s="29"/>
      <c r="P241" s="7"/>
      <c r="Q241" s="7"/>
      <c r="R241" s="6"/>
      <c r="S241" s="6"/>
      <c r="T241" s="6"/>
      <c r="U241" s="6"/>
      <c r="V241" s="6"/>
    </row>
    <row r="242" spans="1:22" x14ac:dyDescent="0.2">
      <c r="A242" s="66"/>
      <c r="B242" s="75"/>
      <c r="C242" s="62"/>
      <c r="D242" s="64"/>
      <c r="E242" s="64"/>
      <c r="F242" s="7"/>
      <c r="G242" s="7"/>
      <c r="H242" s="7"/>
      <c r="I242" s="7"/>
      <c r="J242" s="7"/>
      <c r="K242" s="7"/>
      <c r="L242" s="7"/>
      <c r="M242" s="7"/>
      <c r="N242" s="7"/>
      <c r="O242" s="29"/>
      <c r="P242" s="7"/>
      <c r="Q242" s="7"/>
      <c r="R242" s="6"/>
      <c r="S242" s="6"/>
      <c r="T242" s="6"/>
      <c r="U242" s="6"/>
      <c r="V242" s="6"/>
    </row>
    <row r="243" spans="1:22" x14ac:dyDescent="0.2">
      <c r="A243" s="66"/>
      <c r="B243" s="75"/>
      <c r="C243" s="62"/>
      <c r="D243" s="64"/>
      <c r="E243" s="64"/>
      <c r="F243" s="7"/>
      <c r="G243" s="7"/>
      <c r="H243" s="7"/>
      <c r="I243" s="7"/>
      <c r="J243" s="7"/>
      <c r="K243" s="7"/>
      <c r="L243" s="7"/>
      <c r="M243" s="7"/>
      <c r="N243" s="7"/>
      <c r="O243" s="29"/>
      <c r="P243" s="7"/>
      <c r="Q243" s="7"/>
      <c r="R243" s="6"/>
      <c r="S243" s="6"/>
      <c r="T243" s="6"/>
      <c r="U243" s="6"/>
      <c r="V243" s="6"/>
    </row>
    <row r="244" spans="1:22" x14ac:dyDescent="0.2">
      <c r="A244" s="66"/>
      <c r="B244" s="75"/>
      <c r="C244" s="62"/>
      <c r="D244" s="64"/>
      <c r="E244" s="64"/>
      <c r="F244" s="7"/>
      <c r="G244" s="7"/>
      <c r="H244" s="7"/>
      <c r="I244" s="7"/>
      <c r="J244" s="7"/>
      <c r="K244" s="7"/>
      <c r="L244" s="7"/>
      <c r="M244" s="7"/>
      <c r="N244" s="7"/>
      <c r="O244" s="29"/>
      <c r="P244" s="7"/>
      <c r="Q244" s="7"/>
      <c r="R244" s="6"/>
      <c r="S244" s="6"/>
      <c r="T244" s="6"/>
      <c r="U244" s="6"/>
      <c r="V244" s="6"/>
    </row>
    <row r="245" spans="1:22" x14ac:dyDescent="0.2">
      <c r="A245" s="66"/>
      <c r="B245" s="75"/>
      <c r="C245" s="62"/>
      <c r="D245" s="64"/>
      <c r="E245" s="64"/>
      <c r="F245" s="7"/>
      <c r="G245" s="7"/>
      <c r="H245" s="7"/>
      <c r="I245" s="7"/>
      <c r="J245" s="7"/>
      <c r="K245" s="7"/>
      <c r="L245" s="7"/>
      <c r="M245" s="7"/>
      <c r="N245" s="7"/>
      <c r="O245" s="29"/>
      <c r="P245" s="7"/>
      <c r="Q245" s="7"/>
      <c r="R245" s="6"/>
      <c r="S245" s="6"/>
      <c r="T245" s="6"/>
      <c r="U245" s="6"/>
      <c r="V245" s="6"/>
    </row>
    <row r="246" spans="1:22" x14ac:dyDescent="0.2">
      <c r="A246" s="66"/>
      <c r="B246" s="75"/>
      <c r="C246" s="62"/>
      <c r="D246" s="64"/>
      <c r="E246" s="64"/>
      <c r="F246" s="7"/>
      <c r="G246" s="7"/>
      <c r="H246" s="7"/>
      <c r="I246" s="7"/>
      <c r="J246" s="7"/>
      <c r="K246" s="7"/>
      <c r="L246" s="7"/>
      <c r="M246" s="7"/>
      <c r="N246" s="7"/>
      <c r="O246" s="29"/>
      <c r="P246" s="7"/>
      <c r="Q246" s="7"/>
      <c r="R246" s="6"/>
      <c r="S246" s="6"/>
      <c r="T246" s="6"/>
      <c r="U246" s="6"/>
      <c r="V246" s="6"/>
    </row>
    <row r="247" spans="1:22" x14ac:dyDescent="0.2">
      <c r="A247" s="66"/>
      <c r="B247" s="75"/>
      <c r="C247" s="62"/>
      <c r="D247" s="64"/>
      <c r="E247" s="64"/>
      <c r="F247" s="7"/>
      <c r="G247" s="7"/>
      <c r="H247" s="7"/>
      <c r="I247" s="7"/>
      <c r="J247" s="7"/>
      <c r="K247" s="7"/>
      <c r="L247" s="7"/>
      <c r="M247" s="7"/>
      <c r="N247" s="7"/>
      <c r="O247" s="29"/>
      <c r="P247" s="7"/>
      <c r="Q247" s="7"/>
      <c r="R247" s="6"/>
      <c r="S247" s="6"/>
      <c r="T247" s="6"/>
      <c r="U247" s="6"/>
      <c r="V247" s="6"/>
    </row>
    <row r="248" spans="1:22" x14ac:dyDescent="0.2">
      <c r="A248" s="66"/>
      <c r="B248" s="75"/>
      <c r="C248" s="62"/>
      <c r="D248" s="64"/>
      <c r="E248" s="64"/>
      <c r="F248" s="7"/>
      <c r="G248" s="7"/>
      <c r="H248" s="7"/>
      <c r="I248" s="7"/>
      <c r="J248" s="7"/>
      <c r="K248" s="7"/>
      <c r="L248" s="7"/>
      <c r="M248" s="7"/>
      <c r="N248" s="7"/>
      <c r="O248" s="29"/>
      <c r="P248" s="7"/>
      <c r="Q248" s="7"/>
      <c r="R248" s="6"/>
      <c r="S248" s="6"/>
      <c r="T248" s="6"/>
      <c r="U248" s="6"/>
      <c r="V248" s="6"/>
    </row>
    <row r="249" spans="1:22" x14ac:dyDescent="0.2">
      <c r="A249" s="66"/>
      <c r="B249" s="75"/>
      <c r="C249" s="62"/>
      <c r="D249" s="64"/>
      <c r="E249" s="64"/>
      <c r="F249" s="7"/>
      <c r="G249" s="7"/>
      <c r="H249" s="7"/>
      <c r="I249" s="7"/>
      <c r="J249" s="7"/>
      <c r="K249" s="7"/>
      <c r="L249" s="7"/>
      <c r="M249" s="7"/>
      <c r="N249" s="7"/>
      <c r="O249" s="29"/>
      <c r="P249" s="7"/>
      <c r="Q249" s="7"/>
      <c r="R249" s="6"/>
      <c r="S249" s="6"/>
      <c r="T249" s="6"/>
      <c r="U249" s="6"/>
      <c r="V249" s="6"/>
    </row>
    <row r="250" spans="1:22" x14ac:dyDescent="0.2">
      <c r="A250" s="66"/>
      <c r="B250" s="75"/>
      <c r="C250" s="62"/>
      <c r="D250" s="64"/>
      <c r="E250" s="64"/>
      <c r="F250" s="7"/>
      <c r="G250" s="7"/>
      <c r="H250" s="7"/>
      <c r="I250" s="7"/>
      <c r="J250" s="7"/>
      <c r="K250" s="7"/>
      <c r="L250" s="7"/>
      <c r="M250" s="7"/>
      <c r="N250" s="7"/>
      <c r="O250" s="29"/>
      <c r="P250" s="7"/>
      <c r="Q250" s="7"/>
      <c r="R250" s="6"/>
      <c r="S250" s="6"/>
      <c r="T250" s="6"/>
      <c r="U250" s="6"/>
      <c r="V250" s="6"/>
    </row>
    <row r="251" spans="1:22" x14ac:dyDescent="0.2">
      <c r="A251" s="66"/>
      <c r="B251" s="75"/>
      <c r="C251" s="62"/>
      <c r="D251" s="64"/>
      <c r="E251" s="64"/>
      <c r="F251" s="7"/>
      <c r="G251" s="7"/>
      <c r="H251" s="7"/>
      <c r="I251" s="7"/>
      <c r="J251" s="7"/>
      <c r="K251" s="7"/>
      <c r="L251" s="7"/>
      <c r="M251" s="7"/>
      <c r="N251" s="7"/>
      <c r="O251" s="29"/>
      <c r="P251" s="7"/>
      <c r="Q251" s="7"/>
      <c r="R251" s="6"/>
      <c r="S251" s="6"/>
      <c r="T251" s="6"/>
      <c r="U251" s="6"/>
      <c r="V251" s="6"/>
    </row>
    <row r="252" spans="1:22" x14ac:dyDescent="0.2">
      <c r="A252" s="66"/>
      <c r="B252" s="75"/>
      <c r="C252" s="62"/>
      <c r="D252" s="64"/>
      <c r="E252" s="64"/>
      <c r="F252" s="7"/>
      <c r="G252" s="7"/>
      <c r="H252" s="7"/>
      <c r="I252" s="7"/>
      <c r="J252" s="7"/>
      <c r="K252" s="7"/>
      <c r="L252" s="7"/>
      <c r="M252" s="7"/>
      <c r="N252" s="7"/>
      <c r="O252" s="29"/>
      <c r="P252" s="7"/>
      <c r="Q252" s="7"/>
      <c r="R252" s="6"/>
      <c r="S252" s="6"/>
      <c r="T252" s="6"/>
      <c r="U252" s="6"/>
      <c r="V252" s="6"/>
    </row>
    <row r="253" spans="1:22" x14ac:dyDescent="0.2">
      <c r="A253" s="66"/>
      <c r="B253" s="75"/>
      <c r="C253" s="62"/>
      <c r="D253" s="64"/>
      <c r="E253" s="64"/>
      <c r="F253" s="7"/>
      <c r="G253" s="7"/>
      <c r="H253" s="7"/>
      <c r="I253" s="7"/>
      <c r="J253" s="7"/>
      <c r="K253" s="7"/>
      <c r="L253" s="7"/>
      <c r="M253" s="7"/>
      <c r="N253" s="7"/>
      <c r="O253" s="29"/>
      <c r="P253" s="7"/>
      <c r="Q253" s="7"/>
      <c r="R253" s="6"/>
      <c r="S253" s="6"/>
      <c r="T253" s="6"/>
      <c r="U253" s="6"/>
      <c r="V253" s="6"/>
    </row>
    <row r="254" spans="1:22" x14ac:dyDescent="0.2">
      <c r="A254" s="66"/>
      <c r="B254" s="75"/>
      <c r="C254" s="62"/>
      <c r="D254" s="64"/>
      <c r="E254" s="64"/>
      <c r="F254" s="7"/>
      <c r="G254" s="7"/>
      <c r="H254" s="7"/>
      <c r="I254" s="7"/>
      <c r="J254" s="7"/>
      <c r="K254" s="7"/>
      <c r="L254" s="7"/>
      <c r="M254" s="7"/>
      <c r="N254" s="7"/>
      <c r="O254" s="29"/>
      <c r="P254" s="7"/>
      <c r="Q254" s="7"/>
      <c r="R254" s="6"/>
      <c r="S254" s="6"/>
      <c r="T254" s="6"/>
      <c r="U254" s="6"/>
      <c r="V254" s="6"/>
    </row>
    <row r="255" spans="1:22" x14ac:dyDescent="0.2">
      <c r="A255" s="66"/>
      <c r="B255" s="75"/>
      <c r="C255" s="62"/>
      <c r="D255" s="64"/>
      <c r="E255" s="64"/>
      <c r="F255" s="7"/>
      <c r="G255" s="7"/>
      <c r="H255" s="7"/>
      <c r="I255" s="7"/>
      <c r="J255" s="7"/>
      <c r="K255" s="7"/>
      <c r="L255" s="7"/>
      <c r="M255" s="7"/>
      <c r="N255" s="7"/>
      <c r="O255" s="29"/>
      <c r="P255" s="7"/>
      <c r="Q255" s="7"/>
      <c r="R255" s="6"/>
      <c r="S255" s="6"/>
      <c r="T255" s="6"/>
      <c r="U255" s="6"/>
      <c r="V255" s="6"/>
    </row>
    <row r="256" spans="1:22" x14ac:dyDescent="0.2">
      <c r="A256" s="66"/>
      <c r="B256" s="75"/>
      <c r="C256" s="62"/>
      <c r="D256" s="64"/>
      <c r="E256" s="64"/>
      <c r="F256" s="7"/>
      <c r="G256" s="7"/>
      <c r="H256" s="7"/>
      <c r="I256" s="7"/>
      <c r="J256" s="7"/>
      <c r="K256" s="7"/>
      <c r="L256" s="7"/>
      <c r="M256" s="7"/>
      <c r="N256" s="7"/>
      <c r="O256" s="29"/>
      <c r="P256" s="7"/>
      <c r="Q256" s="7"/>
      <c r="R256" s="6"/>
      <c r="S256" s="6"/>
      <c r="T256" s="6"/>
      <c r="U256" s="6"/>
      <c r="V256" s="6"/>
    </row>
    <row r="257" spans="1:22" x14ac:dyDescent="0.2">
      <c r="A257" s="66"/>
      <c r="B257" s="75"/>
      <c r="C257" s="62"/>
      <c r="D257" s="64"/>
      <c r="E257" s="64"/>
      <c r="F257" s="7"/>
      <c r="G257" s="7"/>
      <c r="H257" s="7"/>
      <c r="I257" s="7"/>
      <c r="J257" s="7"/>
      <c r="K257" s="7"/>
      <c r="L257" s="7"/>
      <c r="M257" s="7"/>
      <c r="N257" s="7"/>
      <c r="O257" s="29"/>
      <c r="P257" s="7"/>
      <c r="Q257" s="7"/>
      <c r="R257" s="6"/>
      <c r="S257" s="6"/>
      <c r="T257" s="6"/>
      <c r="U257" s="6"/>
      <c r="V257" s="6"/>
    </row>
    <row r="258" spans="1:22" x14ac:dyDescent="0.2">
      <c r="A258" s="66"/>
      <c r="B258" s="75"/>
      <c r="C258" s="62"/>
      <c r="D258" s="64"/>
      <c r="E258" s="64"/>
      <c r="F258" s="7"/>
      <c r="G258" s="7"/>
      <c r="H258" s="7"/>
      <c r="I258" s="7"/>
      <c r="J258" s="7"/>
      <c r="K258" s="7"/>
      <c r="L258" s="7"/>
      <c r="M258" s="7"/>
      <c r="N258" s="7"/>
      <c r="O258" s="29"/>
      <c r="P258" s="7"/>
      <c r="Q258" s="7"/>
      <c r="R258" s="6"/>
      <c r="S258" s="6"/>
      <c r="T258" s="6"/>
      <c r="U258" s="6"/>
      <c r="V258" s="6"/>
    </row>
    <row r="259" spans="1:22" x14ac:dyDescent="0.2">
      <c r="A259" s="66"/>
      <c r="B259" s="75"/>
      <c r="C259" s="62"/>
      <c r="D259" s="64"/>
      <c r="E259" s="64"/>
      <c r="F259" s="7"/>
      <c r="G259" s="7"/>
      <c r="H259" s="7"/>
      <c r="I259" s="7"/>
      <c r="J259" s="7"/>
      <c r="K259" s="7"/>
      <c r="L259" s="7"/>
      <c r="M259" s="7"/>
      <c r="N259" s="7"/>
      <c r="O259" s="29"/>
      <c r="P259" s="7"/>
      <c r="Q259" s="7"/>
      <c r="R259" s="6"/>
      <c r="S259" s="6"/>
      <c r="T259" s="6"/>
      <c r="U259" s="6"/>
      <c r="V259" s="6"/>
    </row>
    <row r="260" spans="1:22" x14ac:dyDescent="0.2">
      <c r="A260" s="66"/>
      <c r="B260" s="75"/>
      <c r="C260" s="62"/>
      <c r="D260" s="64"/>
      <c r="E260" s="64"/>
      <c r="F260" s="7"/>
      <c r="G260" s="7"/>
      <c r="H260" s="7"/>
      <c r="I260" s="7"/>
      <c r="J260" s="7"/>
      <c r="K260" s="7"/>
      <c r="L260" s="7"/>
      <c r="M260" s="7"/>
      <c r="N260" s="7"/>
      <c r="O260" s="29"/>
      <c r="P260" s="7"/>
      <c r="Q260" s="7"/>
      <c r="R260" s="6"/>
      <c r="S260" s="6"/>
      <c r="T260" s="6"/>
      <c r="U260" s="6"/>
      <c r="V260" s="6"/>
    </row>
    <row r="261" spans="1:22" x14ac:dyDescent="0.2">
      <c r="A261" s="66"/>
      <c r="B261" s="75"/>
      <c r="C261" s="62"/>
      <c r="D261" s="64"/>
      <c r="E261" s="64"/>
      <c r="F261" s="7"/>
      <c r="G261" s="7"/>
      <c r="H261" s="7"/>
      <c r="I261" s="7"/>
      <c r="J261" s="7"/>
      <c r="K261" s="7"/>
      <c r="L261" s="7"/>
      <c r="M261" s="7"/>
      <c r="N261" s="7"/>
      <c r="O261" s="29"/>
      <c r="P261" s="7"/>
      <c r="Q261" s="7"/>
      <c r="R261" s="6"/>
      <c r="S261" s="6"/>
      <c r="T261" s="6"/>
      <c r="U261" s="6"/>
      <c r="V261" s="6"/>
    </row>
    <row r="262" spans="1:22" x14ac:dyDescent="0.2">
      <c r="A262" s="66"/>
      <c r="B262" s="75"/>
      <c r="C262" s="62"/>
      <c r="D262" s="64"/>
      <c r="E262" s="64"/>
      <c r="F262" s="7"/>
      <c r="G262" s="7"/>
      <c r="H262" s="7"/>
      <c r="I262" s="7"/>
      <c r="J262" s="7"/>
      <c r="K262" s="7"/>
      <c r="L262" s="7"/>
      <c r="M262" s="7"/>
      <c r="N262" s="7"/>
      <c r="O262" s="29"/>
      <c r="P262" s="7"/>
      <c r="Q262" s="7"/>
      <c r="R262" s="6"/>
      <c r="S262" s="6"/>
      <c r="T262" s="6"/>
      <c r="U262" s="6"/>
      <c r="V262" s="6"/>
    </row>
    <row r="263" spans="1:22" x14ac:dyDescent="0.2">
      <c r="A263" s="66"/>
      <c r="B263" s="75"/>
      <c r="C263" s="62"/>
      <c r="D263" s="64"/>
      <c r="E263" s="64"/>
      <c r="F263" s="7"/>
      <c r="G263" s="7"/>
      <c r="H263" s="7"/>
      <c r="I263" s="7"/>
      <c r="J263" s="7"/>
      <c r="K263" s="7"/>
      <c r="L263" s="7"/>
      <c r="M263" s="7"/>
      <c r="N263" s="7"/>
      <c r="O263" s="29"/>
      <c r="P263" s="7"/>
      <c r="Q263" s="7"/>
      <c r="R263" s="6"/>
      <c r="S263" s="6"/>
      <c r="T263" s="6"/>
      <c r="U263" s="6"/>
      <c r="V263" s="6"/>
    </row>
    <row r="264" spans="1:22" x14ac:dyDescent="0.2">
      <c r="A264" s="66"/>
      <c r="B264" s="75"/>
      <c r="C264" s="62"/>
      <c r="D264" s="64"/>
      <c r="E264" s="64"/>
      <c r="F264" s="7"/>
      <c r="G264" s="7"/>
      <c r="H264" s="7"/>
      <c r="I264" s="7"/>
      <c r="J264" s="7"/>
      <c r="K264" s="7"/>
      <c r="L264" s="7"/>
      <c r="M264" s="7"/>
      <c r="N264" s="7"/>
      <c r="O264" s="29"/>
      <c r="P264" s="7"/>
      <c r="Q264" s="7"/>
      <c r="R264" s="6"/>
      <c r="S264" s="6"/>
      <c r="T264" s="6"/>
      <c r="U264" s="6"/>
      <c r="V264" s="6"/>
    </row>
    <row r="265" spans="1:22" x14ac:dyDescent="0.2">
      <c r="A265" s="66"/>
      <c r="B265" s="75"/>
      <c r="C265" s="62"/>
      <c r="D265" s="64"/>
      <c r="E265" s="64"/>
      <c r="F265" s="7"/>
      <c r="G265" s="7"/>
      <c r="H265" s="7"/>
      <c r="I265" s="7"/>
      <c r="J265" s="7"/>
      <c r="K265" s="7"/>
      <c r="L265" s="7"/>
      <c r="M265" s="7"/>
      <c r="N265" s="7"/>
      <c r="O265" s="29"/>
      <c r="P265" s="7"/>
      <c r="Q265" s="7"/>
      <c r="R265" s="6"/>
      <c r="S265" s="6"/>
      <c r="T265" s="6"/>
      <c r="U265" s="6"/>
      <c r="V265" s="6"/>
    </row>
    <row r="266" spans="1:22" x14ac:dyDescent="0.2">
      <c r="A266" s="66"/>
      <c r="B266" s="75"/>
      <c r="C266" s="62"/>
      <c r="D266" s="64"/>
      <c r="E266" s="64"/>
      <c r="F266" s="7"/>
      <c r="G266" s="7"/>
      <c r="H266" s="7"/>
      <c r="I266" s="7"/>
      <c r="J266" s="7"/>
      <c r="K266" s="7"/>
      <c r="L266" s="7"/>
      <c r="M266" s="7"/>
      <c r="N266" s="7"/>
      <c r="O266" s="29"/>
      <c r="P266" s="7"/>
      <c r="Q266" s="7"/>
      <c r="R266" s="6"/>
      <c r="S266" s="6"/>
      <c r="T266" s="6"/>
      <c r="U266" s="6"/>
      <c r="V266" s="6"/>
    </row>
    <row r="267" spans="1:22" x14ac:dyDescent="0.2">
      <c r="A267" s="66"/>
      <c r="B267" s="75"/>
      <c r="C267" s="62"/>
      <c r="D267" s="64"/>
      <c r="E267" s="64"/>
      <c r="F267" s="7"/>
      <c r="G267" s="7"/>
      <c r="H267" s="7"/>
      <c r="I267" s="7"/>
      <c r="J267" s="7"/>
      <c r="K267" s="7"/>
      <c r="L267" s="7"/>
      <c r="M267" s="7"/>
      <c r="N267" s="7"/>
      <c r="O267" s="29"/>
      <c r="P267" s="7"/>
      <c r="Q267" s="7"/>
      <c r="R267" s="6"/>
      <c r="S267" s="6"/>
      <c r="T267" s="6"/>
      <c r="U267" s="6"/>
      <c r="V267" s="6"/>
    </row>
    <row r="268" spans="1:22" x14ac:dyDescent="0.2">
      <c r="A268" s="66"/>
      <c r="B268" s="75"/>
      <c r="C268" s="66"/>
      <c r="D268" s="64"/>
      <c r="E268" s="64"/>
      <c r="F268" s="7"/>
      <c r="G268" s="7"/>
      <c r="H268" s="7"/>
      <c r="I268" s="7"/>
      <c r="J268" s="7"/>
      <c r="K268" s="7"/>
      <c r="L268" s="7"/>
      <c r="M268" s="7"/>
      <c r="N268" s="7"/>
      <c r="O268" s="29"/>
      <c r="P268" s="7"/>
      <c r="Q268" s="7"/>
      <c r="R268" s="6"/>
      <c r="S268" s="6"/>
      <c r="T268" s="6"/>
      <c r="U268" s="6"/>
      <c r="V268" s="6"/>
    </row>
    <row r="269" spans="1:22" x14ac:dyDescent="0.2">
      <c r="A269" s="66"/>
      <c r="B269" s="75"/>
      <c r="C269" s="66"/>
      <c r="D269" s="64"/>
      <c r="E269" s="64"/>
      <c r="F269" s="7"/>
      <c r="G269" s="7"/>
      <c r="H269" s="7"/>
      <c r="I269" s="7"/>
      <c r="J269" s="7"/>
      <c r="K269" s="7"/>
      <c r="L269" s="7"/>
      <c r="M269" s="7"/>
      <c r="N269" s="7"/>
      <c r="O269" s="29"/>
      <c r="P269" s="7"/>
      <c r="Q269" s="7"/>
      <c r="R269" s="6"/>
      <c r="S269" s="6"/>
      <c r="T269" s="6"/>
      <c r="U269" s="6"/>
      <c r="V269" s="6"/>
    </row>
    <row r="270" spans="1:22" x14ac:dyDescent="0.2">
      <c r="A270" s="66"/>
      <c r="B270" s="75"/>
      <c r="C270" s="66"/>
      <c r="D270" s="64"/>
      <c r="E270" s="64"/>
      <c r="F270" s="7"/>
      <c r="G270" s="7"/>
      <c r="H270" s="7"/>
      <c r="I270" s="7"/>
      <c r="J270" s="7"/>
      <c r="K270" s="7"/>
      <c r="L270" s="7"/>
      <c r="M270" s="7"/>
      <c r="N270" s="7"/>
      <c r="O270" s="29"/>
      <c r="P270" s="7"/>
      <c r="Q270" s="7"/>
      <c r="R270" s="6"/>
      <c r="S270" s="6"/>
      <c r="T270" s="6"/>
      <c r="U270" s="6"/>
      <c r="V270" s="6"/>
    </row>
    <row r="271" spans="1:22" x14ac:dyDescent="0.2">
      <c r="A271" s="66"/>
      <c r="B271" s="75"/>
      <c r="C271" s="66"/>
      <c r="D271" s="64"/>
      <c r="E271" s="64"/>
      <c r="F271" s="7"/>
      <c r="G271" s="7"/>
      <c r="H271" s="7"/>
      <c r="I271" s="7"/>
      <c r="J271" s="7"/>
      <c r="K271" s="7"/>
      <c r="L271" s="7"/>
      <c r="M271" s="7"/>
      <c r="N271" s="7"/>
      <c r="O271" s="29"/>
      <c r="P271" s="7"/>
      <c r="Q271" s="7"/>
      <c r="R271" s="6"/>
      <c r="S271" s="6"/>
      <c r="T271" s="6"/>
      <c r="U271" s="6"/>
      <c r="V271" s="6"/>
    </row>
    <row r="272" spans="1:22" x14ac:dyDescent="0.2">
      <c r="A272" s="66"/>
      <c r="B272" s="75"/>
      <c r="C272" s="66"/>
      <c r="D272" s="64"/>
      <c r="E272" s="64"/>
      <c r="F272" s="7"/>
      <c r="G272" s="7"/>
      <c r="H272" s="7"/>
      <c r="I272" s="7"/>
      <c r="J272" s="7"/>
      <c r="K272" s="7"/>
      <c r="L272" s="7"/>
      <c r="M272" s="7"/>
      <c r="N272" s="7"/>
      <c r="O272" s="29"/>
      <c r="P272" s="7"/>
      <c r="Q272" s="7"/>
      <c r="R272" s="6"/>
      <c r="S272" s="6"/>
      <c r="T272" s="6"/>
      <c r="U272" s="6"/>
      <c r="V272" s="6"/>
    </row>
    <row r="273" spans="1:22" x14ac:dyDescent="0.2">
      <c r="A273" s="66"/>
      <c r="B273" s="75"/>
      <c r="C273" s="66"/>
      <c r="D273" s="64"/>
      <c r="E273" s="64"/>
      <c r="F273" s="7"/>
      <c r="G273" s="7"/>
      <c r="H273" s="7"/>
      <c r="I273" s="7"/>
      <c r="J273" s="7"/>
      <c r="K273" s="7"/>
      <c r="L273" s="7"/>
      <c r="M273" s="7"/>
      <c r="N273" s="7"/>
      <c r="O273" s="29"/>
      <c r="P273" s="7"/>
      <c r="Q273" s="7"/>
      <c r="R273" s="6"/>
      <c r="S273" s="6"/>
      <c r="T273" s="6"/>
      <c r="U273" s="6"/>
      <c r="V273" s="6"/>
    </row>
    <row r="274" spans="1:22" x14ac:dyDescent="0.2">
      <c r="A274" s="66"/>
      <c r="B274" s="75"/>
      <c r="C274" s="66"/>
      <c r="D274" s="64"/>
      <c r="E274" s="64"/>
      <c r="F274" s="7"/>
      <c r="G274" s="7"/>
      <c r="H274" s="7"/>
      <c r="I274" s="7"/>
      <c r="J274" s="7"/>
      <c r="K274" s="7"/>
      <c r="L274" s="7"/>
      <c r="M274" s="7"/>
      <c r="N274" s="7"/>
      <c r="O274" s="29"/>
      <c r="P274" s="7"/>
      <c r="Q274" s="7"/>
      <c r="R274" s="6"/>
      <c r="S274" s="6"/>
      <c r="T274" s="6"/>
      <c r="U274" s="6"/>
      <c r="V274" s="6"/>
    </row>
    <row r="275" spans="1:22" x14ac:dyDescent="0.2">
      <c r="A275" s="66"/>
      <c r="B275" s="75"/>
      <c r="C275" s="66"/>
      <c r="D275" s="64"/>
      <c r="E275" s="64"/>
      <c r="F275" s="7"/>
      <c r="G275" s="7"/>
      <c r="H275" s="7"/>
      <c r="I275" s="7"/>
      <c r="J275" s="7"/>
      <c r="K275" s="7"/>
      <c r="L275" s="7"/>
      <c r="M275" s="7"/>
      <c r="N275" s="7"/>
      <c r="O275" s="29"/>
      <c r="P275" s="7"/>
      <c r="Q275" s="7"/>
      <c r="R275" s="6"/>
      <c r="S275" s="6"/>
      <c r="T275" s="6"/>
      <c r="U275" s="6"/>
      <c r="V275" s="6"/>
    </row>
    <row r="276" spans="1:22" x14ac:dyDescent="0.2">
      <c r="A276" s="66"/>
      <c r="B276" s="75"/>
      <c r="C276" s="66"/>
      <c r="D276" s="64"/>
      <c r="E276" s="64"/>
      <c r="F276" s="7"/>
      <c r="G276" s="7"/>
      <c r="H276" s="7"/>
      <c r="I276" s="7"/>
      <c r="J276" s="7"/>
      <c r="K276" s="7"/>
      <c r="L276" s="7"/>
      <c r="M276" s="7"/>
      <c r="N276" s="7"/>
      <c r="O276" s="29"/>
      <c r="P276" s="7"/>
      <c r="Q276" s="7"/>
      <c r="R276" s="6"/>
      <c r="S276" s="6"/>
      <c r="T276" s="6"/>
      <c r="U276" s="6"/>
      <c r="V276" s="6"/>
    </row>
    <row r="277" spans="1:22" x14ac:dyDescent="0.2">
      <c r="A277" s="66"/>
      <c r="B277" s="75"/>
      <c r="C277" s="66"/>
      <c r="D277" s="64"/>
      <c r="E277" s="64"/>
      <c r="F277" s="7"/>
      <c r="G277" s="7"/>
      <c r="H277" s="7"/>
      <c r="I277" s="7"/>
      <c r="J277" s="7"/>
      <c r="K277" s="7"/>
      <c r="L277" s="7"/>
      <c r="M277" s="7"/>
      <c r="N277" s="7"/>
      <c r="O277" s="29"/>
      <c r="P277" s="7"/>
      <c r="Q277" s="7"/>
      <c r="R277" s="6"/>
      <c r="S277" s="6"/>
      <c r="T277" s="6"/>
      <c r="U277" s="6"/>
      <c r="V277" s="6"/>
    </row>
    <row r="278" spans="1:22" x14ac:dyDescent="0.2">
      <c r="A278" s="66"/>
      <c r="B278" s="75"/>
      <c r="C278" s="66"/>
      <c r="D278" s="64"/>
      <c r="E278" s="64"/>
      <c r="F278" s="7"/>
      <c r="G278" s="7"/>
      <c r="H278" s="7"/>
      <c r="I278" s="7"/>
      <c r="J278" s="7"/>
      <c r="K278" s="7"/>
      <c r="L278" s="7"/>
      <c r="M278" s="7"/>
      <c r="N278" s="7"/>
      <c r="O278" s="29"/>
      <c r="P278" s="7"/>
      <c r="Q278" s="7"/>
      <c r="R278" s="6"/>
      <c r="S278" s="6"/>
      <c r="T278" s="6"/>
      <c r="U278" s="6"/>
      <c r="V278" s="6"/>
    </row>
    <row r="279" spans="1:22" x14ac:dyDescent="0.2">
      <c r="A279" s="66"/>
      <c r="B279" s="75"/>
      <c r="C279" s="66"/>
      <c r="D279" s="64"/>
      <c r="E279" s="64"/>
      <c r="F279" s="7"/>
      <c r="G279" s="7"/>
      <c r="H279" s="7"/>
      <c r="I279" s="7"/>
      <c r="J279" s="7"/>
      <c r="K279" s="7"/>
      <c r="L279" s="7"/>
      <c r="M279" s="7"/>
      <c r="N279" s="7"/>
      <c r="O279" s="29"/>
      <c r="P279" s="7"/>
      <c r="Q279" s="7"/>
      <c r="R279" s="6"/>
      <c r="S279" s="6"/>
      <c r="T279" s="6"/>
      <c r="U279" s="6"/>
      <c r="V279" s="6"/>
    </row>
    <row r="280" spans="1:22" x14ac:dyDescent="0.2">
      <c r="A280" s="66"/>
      <c r="B280" s="75"/>
      <c r="C280" s="66"/>
      <c r="D280" s="64"/>
      <c r="E280" s="64"/>
      <c r="F280" s="7"/>
      <c r="G280" s="7"/>
      <c r="H280" s="7"/>
      <c r="I280" s="7"/>
      <c r="J280" s="7"/>
      <c r="K280" s="7"/>
      <c r="L280" s="7"/>
      <c r="M280" s="7"/>
      <c r="N280" s="7"/>
      <c r="O280" s="29"/>
      <c r="P280" s="7"/>
      <c r="Q280" s="7"/>
      <c r="R280" s="6"/>
      <c r="S280" s="6"/>
      <c r="T280" s="6"/>
      <c r="U280" s="6"/>
      <c r="V280" s="6"/>
    </row>
    <row r="281" spans="1:22" x14ac:dyDescent="0.2">
      <c r="A281" s="66"/>
      <c r="B281" s="75"/>
      <c r="C281" s="66"/>
      <c r="D281" s="64"/>
      <c r="E281" s="64"/>
      <c r="F281" s="7"/>
      <c r="G281" s="7"/>
      <c r="H281" s="7"/>
      <c r="I281" s="7"/>
      <c r="J281" s="7"/>
      <c r="K281" s="7"/>
      <c r="L281" s="7"/>
      <c r="M281" s="7"/>
      <c r="N281" s="7"/>
      <c r="O281" s="29"/>
      <c r="P281" s="7"/>
      <c r="Q281" s="7"/>
      <c r="R281" s="6"/>
      <c r="S281" s="6"/>
      <c r="T281" s="6"/>
      <c r="U281" s="6"/>
      <c r="V281" s="6"/>
    </row>
    <row r="282" spans="1:22" x14ac:dyDescent="0.2">
      <c r="A282" s="66"/>
      <c r="B282" s="75"/>
      <c r="C282" s="66"/>
      <c r="D282" s="64"/>
      <c r="E282" s="64"/>
      <c r="F282" s="7"/>
      <c r="G282" s="7"/>
      <c r="H282" s="7"/>
      <c r="I282" s="7"/>
      <c r="J282" s="7"/>
      <c r="K282" s="7"/>
      <c r="L282" s="7"/>
      <c r="M282" s="7"/>
      <c r="N282" s="7"/>
      <c r="O282" s="29"/>
      <c r="P282" s="7"/>
      <c r="Q282" s="7"/>
      <c r="R282" s="6"/>
      <c r="S282" s="6"/>
      <c r="T282" s="6"/>
      <c r="U282" s="6"/>
      <c r="V282" s="6"/>
    </row>
    <row r="283" spans="1:22" x14ac:dyDescent="0.2">
      <c r="A283" s="66"/>
      <c r="B283" s="75"/>
      <c r="C283" s="66"/>
      <c r="D283" s="64"/>
      <c r="E283" s="64"/>
      <c r="F283" s="7"/>
      <c r="G283" s="7"/>
      <c r="H283" s="7"/>
      <c r="I283" s="7"/>
      <c r="J283" s="7"/>
      <c r="K283" s="7"/>
      <c r="L283" s="7"/>
      <c r="M283" s="7"/>
      <c r="N283" s="7"/>
      <c r="O283" s="29"/>
      <c r="P283" s="7"/>
      <c r="Q283" s="7"/>
      <c r="R283" s="6"/>
      <c r="S283" s="6"/>
      <c r="T283" s="6"/>
      <c r="U283" s="6"/>
      <c r="V283" s="6"/>
    </row>
    <row r="284" spans="1:22" x14ac:dyDescent="0.2">
      <c r="A284" s="66"/>
      <c r="B284" s="75"/>
      <c r="C284" s="66"/>
      <c r="D284" s="64"/>
      <c r="E284" s="64"/>
      <c r="F284" s="7"/>
      <c r="G284" s="7"/>
      <c r="H284" s="7"/>
      <c r="I284" s="7"/>
      <c r="J284" s="7"/>
      <c r="K284" s="7"/>
      <c r="L284" s="7"/>
      <c r="M284" s="7"/>
      <c r="N284" s="7"/>
      <c r="O284" s="29"/>
      <c r="P284" s="7"/>
      <c r="Q284" s="7"/>
      <c r="R284" s="6"/>
      <c r="S284" s="6"/>
      <c r="T284" s="6"/>
      <c r="U284" s="6"/>
      <c r="V284" s="6"/>
    </row>
    <row r="285" spans="1:22" x14ac:dyDescent="0.2">
      <c r="A285" s="66"/>
      <c r="B285" s="75"/>
      <c r="C285" s="66"/>
      <c r="D285" s="64"/>
      <c r="E285" s="64"/>
      <c r="F285" s="7"/>
      <c r="G285" s="7"/>
      <c r="H285" s="7"/>
      <c r="I285" s="7"/>
      <c r="J285" s="7"/>
      <c r="K285" s="7"/>
      <c r="L285" s="7"/>
      <c r="M285" s="7"/>
      <c r="N285" s="7"/>
      <c r="O285" s="29"/>
      <c r="P285" s="7"/>
      <c r="Q285" s="7"/>
      <c r="R285" s="6"/>
      <c r="S285" s="6"/>
      <c r="T285" s="6"/>
      <c r="U285" s="6"/>
      <c r="V285" s="6"/>
    </row>
    <row r="286" spans="1:22" x14ac:dyDescent="0.2">
      <c r="A286" s="66"/>
      <c r="B286" s="75"/>
      <c r="C286" s="66"/>
      <c r="D286" s="64"/>
      <c r="E286" s="64"/>
      <c r="F286" s="7"/>
      <c r="G286" s="7"/>
      <c r="H286" s="7"/>
      <c r="I286" s="7"/>
      <c r="J286" s="7"/>
      <c r="K286" s="7"/>
      <c r="L286" s="7"/>
      <c r="M286" s="7"/>
      <c r="N286" s="7"/>
      <c r="O286" s="29"/>
      <c r="P286" s="7"/>
      <c r="Q286" s="7"/>
      <c r="R286" s="6"/>
      <c r="S286" s="6"/>
      <c r="T286" s="6"/>
      <c r="U286" s="6"/>
      <c r="V286" s="6"/>
    </row>
    <row r="287" spans="1:22" x14ac:dyDescent="0.2">
      <c r="A287" s="66"/>
      <c r="B287" s="75"/>
      <c r="C287" s="66"/>
      <c r="D287" s="64"/>
      <c r="E287" s="64"/>
      <c r="F287" s="7"/>
      <c r="G287" s="7"/>
      <c r="H287" s="7"/>
      <c r="I287" s="7"/>
      <c r="J287" s="7"/>
      <c r="K287" s="7"/>
      <c r="L287" s="7"/>
      <c r="M287" s="7"/>
      <c r="N287" s="7"/>
      <c r="O287" s="29"/>
      <c r="P287" s="7"/>
      <c r="Q287" s="7"/>
      <c r="R287" s="6"/>
      <c r="S287" s="6"/>
      <c r="T287" s="6"/>
      <c r="U287" s="6"/>
      <c r="V287" s="6"/>
    </row>
    <row r="288" spans="1:22" x14ac:dyDescent="0.2">
      <c r="A288" s="66"/>
      <c r="B288" s="75"/>
      <c r="C288" s="66"/>
      <c r="D288" s="64"/>
      <c r="E288" s="64"/>
      <c r="F288" s="7"/>
      <c r="G288" s="7"/>
      <c r="H288" s="7"/>
      <c r="I288" s="7"/>
      <c r="J288" s="7"/>
      <c r="K288" s="7"/>
      <c r="L288" s="7"/>
      <c r="M288" s="7"/>
      <c r="N288" s="7"/>
      <c r="O288" s="29"/>
      <c r="P288" s="7"/>
      <c r="Q288" s="7"/>
      <c r="R288" s="6"/>
      <c r="S288" s="6"/>
      <c r="T288" s="6"/>
      <c r="U288" s="6"/>
      <c r="V288" s="6"/>
    </row>
    <row r="289" spans="1:22" x14ac:dyDescent="0.2">
      <c r="A289" s="66"/>
      <c r="B289" s="75"/>
      <c r="C289" s="66"/>
      <c r="D289" s="64"/>
      <c r="E289" s="64"/>
      <c r="F289" s="7"/>
      <c r="G289" s="7"/>
      <c r="H289" s="7"/>
      <c r="I289" s="7"/>
      <c r="J289" s="7"/>
      <c r="K289" s="7"/>
      <c r="L289" s="7"/>
      <c r="M289" s="7"/>
      <c r="N289" s="7"/>
      <c r="O289" s="29"/>
      <c r="P289" s="7"/>
      <c r="Q289" s="7"/>
      <c r="R289" s="6"/>
      <c r="S289" s="6"/>
      <c r="T289" s="6"/>
      <c r="U289" s="6"/>
      <c r="V289" s="6"/>
    </row>
    <row r="290" spans="1:22" x14ac:dyDescent="0.2">
      <c r="A290" s="66"/>
      <c r="B290" s="75"/>
      <c r="C290" s="66"/>
      <c r="D290" s="64"/>
      <c r="E290" s="64"/>
      <c r="F290" s="7"/>
      <c r="G290" s="7"/>
      <c r="H290" s="7"/>
      <c r="I290" s="7"/>
      <c r="J290" s="7"/>
      <c r="K290" s="7"/>
      <c r="L290" s="7"/>
      <c r="M290" s="7"/>
      <c r="N290" s="7"/>
      <c r="O290" s="29"/>
      <c r="P290" s="7"/>
      <c r="Q290" s="7"/>
      <c r="R290" s="6"/>
      <c r="S290" s="6"/>
      <c r="T290" s="6"/>
      <c r="U290" s="6"/>
      <c r="V290" s="6"/>
    </row>
    <row r="291" spans="1:22" x14ac:dyDescent="0.2">
      <c r="A291" s="66"/>
      <c r="B291" s="75"/>
      <c r="C291" s="66"/>
      <c r="D291" s="64"/>
      <c r="E291" s="64"/>
      <c r="F291" s="7"/>
      <c r="G291" s="7"/>
      <c r="H291" s="7"/>
      <c r="I291" s="7"/>
      <c r="J291" s="7"/>
      <c r="K291" s="7"/>
      <c r="L291" s="7"/>
      <c r="M291" s="7"/>
      <c r="N291" s="7"/>
      <c r="O291" s="29"/>
      <c r="P291" s="7"/>
      <c r="Q291" s="7"/>
      <c r="R291" s="6"/>
      <c r="S291" s="6"/>
      <c r="T291" s="6"/>
      <c r="U291" s="6"/>
      <c r="V291" s="6"/>
    </row>
    <row r="292" spans="1:22" x14ac:dyDescent="0.2">
      <c r="A292" s="66"/>
      <c r="B292" s="75"/>
      <c r="C292" s="66"/>
      <c r="D292" s="64"/>
      <c r="E292" s="64"/>
      <c r="F292" s="7"/>
      <c r="G292" s="7"/>
      <c r="H292" s="7"/>
      <c r="I292" s="7"/>
      <c r="J292" s="7"/>
      <c r="K292" s="7"/>
      <c r="L292" s="7"/>
      <c r="M292" s="7"/>
      <c r="N292" s="7"/>
      <c r="O292" s="29"/>
      <c r="P292" s="7"/>
      <c r="Q292" s="7"/>
      <c r="R292" s="6"/>
      <c r="S292" s="6"/>
      <c r="T292" s="6"/>
      <c r="U292" s="6"/>
      <c r="V292" s="6"/>
    </row>
    <row r="293" spans="1:22" x14ac:dyDescent="0.2">
      <c r="A293" s="66"/>
      <c r="B293" s="75"/>
      <c r="C293" s="66"/>
      <c r="D293" s="64"/>
      <c r="E293" s="64"/>
      <c r="F293" s="7"/>
      <c r="G293" s="7"/>
      <c r="H293" s="7"/>
      <c r="I293" s="7"/>
      <c r="J293" s="7"/>
      <c r="K293" s="7"/>
      <c r="L293" s="7"/>
      <c r="M293" s="7"/>
      <c r="N293" s="7"/>
      <c r="O293" s="29"/>
      <c r="P293" s="7"/>
      <c r="Q293" s="7"/>
      <c r="R293" s="6"/>
      <c r="S293" s="6"/>
      <c r="T293" s="6"/>
      <c r="U293" s="6"/>
      <c r="V293" s="6"/>
    </row>
    <row r="294" spans="1:22" x14ac:dyDescent="0.2">
      <c r="A294" s="66"/>
      <c r="B294" s="75"/>
      <c r="C294" s="66"/>
      <c r="D294" s="64"/>
      <c r="E294" s="64"/>
      <c r="F294" s="7"/>
      <c r="G294" s="7"/>
      <c r="H294" s="7"/>
      <c r="I294" s="7"/>
      <c r="J294" s="7"/>
      <c r="K294" s="7"/>
      <c r="L294" s="7"/>
      <c r="M294" s="7"/>
      <c r="N294" s="7"/>
      <c r="O294" s="29"/>
      <c r="P294" s="7"/>
      <c r="Q294" s="7"/>
      <c r="R294" s="6"/>
      <c r="S294" s="6"/>
      <c r="T294" s="6"/>
      <c r="U294" s="6"/>
      <c r="V294" s="6"/>
    </row>
    <row r="295" spans="1:22" x14ac:dyDescent="0.2">
      <c r="A295" s="66"/>
      <c r="B295" s="75"/>
      <c r="C295" s="66"/>
      <c r="D295" s="64"/>
      <c r="E295" s="64"/>
      <c r="F295" s="7"/>
      <c r="G295" s="7"/>
      <c r="H295" s="7"/>
      <c r="I295" s="7"/>
      <c r="J295" s="7"/>
      <c r="K295" s="7"/>
      <c r="L295" s="7"/>
      <c r="M295" s="7"/>
      <c r="N295" s="7"/>
      <c r="O295" s="29"/>
      <c r="P295" s="7"/>
      <c r="Q295" s="7"/>
      <c r="R295" s="6"/>
      <c r="S295" s="6"/>
      <c r="T295" s="6"/>
      <c r="U295" s="6"/>
      <c r="V295" s="6"/>
    </row>
    <row r="296" spans="1:22" x14ac:dyDescent="0.2">
      <c r="A296" s="66"/>
      <c r="B296" s="75"/>
      <c r="C296" s="66"/>
      <c r="D296" s="64"/>
      <c r="E296" s="64"/>
      <c r="F296" s="7"/>
      <c r="G296" s="7"/>
      <c r="H296" s="7"/>
      <c r="I296" s="7"/>
      <c r="J296" s="7"/>
      <c r="K296" s="7"/>
      <c r="L296" s="7"/>
      <c r="M296" s="7"/>
      <c r="N296" s="7"/>
      <c r="O296" s="29"/>
      <c r="P296" s="7"/>
      <c r="Q296" s="7"/>
      <c r="R296" s="6"/>
      <c r="S296" s="6"/>
      <c r="T296" s="6"/>
      <c r="U296" s="6"/>
      <c r="V296" s="6"/>
    </row>
    <row r="297" spans="1:22" x14ac:dyDescent="0.2">
      <c r="A297" s="66"/>
      <c r="B297" s="75"/>
      <c r="C297" s="66"/>
      <c r="D297" s="64"/>
      <c r="E297" s="64"/>
      <c r="F297" s="7"/>
      <c r="G297" s="7"/>
      <c r="H297" s="7"/>
      <c r="I297" s="7"/>
      <c r="J297" s="7"/>
      <c r="K297" s="7"/>
      <c r="L297" s="7"/>
      <c r="M297" s="7"/>
      <c r="N297" s="7"/>
      <c r="O297" s="29"/>
      <c r="P297" s="7"/>
      <c r="Q297" s="7"/>
      <c r="R297" s="6"/>
      <c r="S297" s="6"/>
      <c r="T297" s="6"/>
      <c r="U297" s="6"/>
      <c r="V297" s="6"/>
    </row>
    <row r="298" spans="1:22" x14ac:dyDescent="0.2">
      <c r="A298" s="66"/>
      <c r="B298" s="75"/>
      <c r="C298" s="66"/>
      <c r="D298" s="64"/>
      <c r="E298" s="64"/>
      <c r="F298" s="7"/>
      <c r="G298" s="7"/>
      <c r="H298" s="7"/>
      <c r="I298" s="7"/>
      <c r="J298" s="7"/>
      <c r="K298" s="7"/>
      <c r="L298" s="7"/>
      <c r="M298" s="7"/>
      <c r="N298" s="7"/>
      <c r="O298" s="29"/>
      <c r="P298" s="7"/>
      <c r="Q298" s="7"/>
      <c r="R298" s="6"/>
      <c r="S298" s="6"/>
      <c r="T298" s="6"/>
      <c r="U298" s="6"/>
      <c r="V298" s="6"/>
    </row>
    <row r="299" spans="1:22" x14ac:dyDescent="0.2">
      <c r="A299" s="66"/>
      <c r="B299" s="75"/>
      <c r="C299" s="66"/>
      <c r="D299" s="64"/>
      <c r="E299" s="64"/>
      <c r="F299" s="7"/>
      <c r="G299" s="7"/>
      <c r="H299" s="7"/>
      <c r="I299" s="7"/>
      <c r="J299" s="7"/>
      <c r="K299" s="7"/>
      <c r="L299" s="7"/>
      <c r="M299" s="7"/>
      <c r="N299" s="7"/>
      <c r="O299" s="29"/>
      <c r="P299" s="7"/>
      <c r="Q299" s="7"/>
      <c r="R299" s="6"/>
      <c r="S299" s="6"/>
      <c r="T299" s="6"/>
      <c r="U299" s="6"/>
      <c r="V299" s="6"/>
    </row>
    <row r="300" spans="1:22" x14ac:dyDescent="0.2">
      <c r="A300" s="66"/>
      <c r="B300" s="75"/>
      <c r="C300" s="66"/>
      <c r="D300" s="64"/>
      <c r="E300" s="64"/>
      <c r="F300" s="7"/>
      <c r="G300" s="7"/>
      <c r="H300" s="7"/>
      <c r="I300" s="7"/>
      <c r="J300" s="7"/>
      <c r="K300" s="7"/>
      <c r="L300" s="7"/>
      <c r="M300" s="7"/>
      <c r="N300" s="7"/>
      <c r="O300" s="29"/>
      <c r="P300" s="7"/>
      <c r="Q300" s="7"/>
      <c r="R300" s="6"/>
      <c r="S300" s="6"/>
      <c r="T300" s="6"/>
      <c r="U300" s="6"/>
      <c r="V300" s="6"/>
    </row>
    <row r="301" spans="1:22" x14ac:dyDescent="0.2">
      <c r="A301" s="66"/>
      <c r="B301" s="75"/>
      <c r="C301" s="66"/>
      <c r="D301" s="64"/>
      <c r="E301" s="64"/>
      <c r="F301" s="7"/>
      <c r="G301" s="7"/>
      <c r="H301" s="7"/>
      <c r="I301" s="7"/>
      <c r="J301" s="7"/>
      <c r="K301" s="7"/>
      <c r="L301" s="7"/>
      <c r="M301" s="7"/>
      <c r="N301" s="7"/>
      <c r="O301" s="29"/>
      <c r="P301" s="7"/>
      <c r="Q301" s="7"/>
      <c r="R301" s="6"/>
      <c r="S301" s="6"/>
      <c r="T301" s="6"/>
      <c r="U301" s="6"/>
      <c r="V301" s="6"/>
    </row>
    <row r="302" spans="1:22" x14ac:dyDescent="0.2">
      <c r="A302" s="66"/>
      <c r="B302" s="75"/>
      <c r="C302" s="66"/>
      <c r="D302" s="64"/>
      <c r="E302" s="64"/>
      <c r="F302" s="7"/>
      <c r="G302" s="7"/>
      <c r="H302" s="7"/>
      <c r="I302" s="7"/>
      <c r="J302" s="7"/>
      <c r="K302" s="7"/>
      <c r="L302" s="7"/>
      <c r="M302" s="7"/>
      <c r="N302" s="7"/>
      <c r="O302" s="29"/>
      <c r="P302" s="7"/>
      <c r="Q302" s="7"/>
      <c r="R302" s="6"/>
      <c r="S302" s="6"/>
      <c r="T302" s="6"/>
      <c r="U302" s="6"/>
      <c r="V302" s="6"/>
    </row>
    <row r="303" spans="1:22" x14ac:dyDescent="0.2">
      <c r="A303" s="66"/>
      <c r="B303" s="75"/>
      <c r="C303" s="66"/>
      <c r="D303" s="64"/>
      <c r="E303" s="64"/>
      <c r="F303" s="7"/>
      <c r="G303" s="7"/>
      <c r="H303" s="7"/>
      <c r="I303" s="7"/>
      <c r="J303" s="7"/>
      <c r="K303" s="7"/>
      <c r="L303" s="7"/>
      <c r="M303" s="7"/>
      <c r="N303" s="7"/>
      <c r="O303" s="29"/>
      <c r="P303" s="7"/>
      <c r="Q303" s="7"/>
      <c r="R303" s="6"/>
      <c r="S303" s="6"/>
      <c r="T303" s="6"/>
      <c r="U303" s="6"/>
      <c r="V303" s="6"/>
    </row>
    <row r="304" spans="1:22" x14ac:dyDescent="0.2">
      <c r="A304" s="66"/>
      <c r="B304" s="75"/>
      <c r="C304" s="66"/>
      <c r="D304" s="64"/>
      <c r="E304" s="64"/>
      <c r="F304" s="7"/>
      <c r="G304" s="7"/>
      <c r="H304" s="7"/>
      <c r="I304" s="7"/>
      <c r="J304" s="7"/>
      <c r="K304" s="7"/>
      <c r="L304" s="7"/>
      <c r="M304" s="7"/>
      <c r="N304" s="7"/>
      <c r="O304" s="29"/>
      <c r="P304" s="7"/>
      <c r="Q304" s="7"/>
      <c r="R304" s="6"/>
      <c r="S304" s="6"/>
      <c r="T304" s="6"/>
      <c r="U304" s="6"/>
      <c r="V304" s="6"/>
    </row>
    <row r="305" spans="1:17" x14ac:dyDescent="0.2">
      <c r="A305" s="66"/>
      <c r="B305" s="75"/>
      <c r="C305" s="66"/>
      <c r="D305" s="64"/>
      <c r="E305" s="64"/>
      <c r="F305" s="7"/>
      <c r="G305" s="7"/>
      <c r="H305" s="7"/>
      <c r="I305" s="7"/>
      <c r="J305" s="7"/>
      <c r="K305" s="7"/>
      <c r="L305" s="7"/>
      <c r="M305" s="7"/>
      <c r="N305" s="7"/>
      <c r="O305" s="29"/>
      <c r="P305" s="7"/>
      <c r="Q305" s="7"/>
    </row>
    <row r="306" spans="1:17" x14ac:dyDescent="0.2">
      <c r="A306" s="66"/>
      <c r="B306" s="75"/>
      <c r="C306" s="66"/>
      <c r="D306" s="64"/>
      <c r="E306" s="64"/>
      <c r="F306" s="7"/>
      <c r="G306" s="7"/>
      <c r="H306" s="7"/>
      <c r="I306" s="7"/>
      <c r="J306" s="7"/>
      <c r="K306" s="7"/>
      <c r="L306" s="7"/>
      <c r="M306" s="7"/>
      <c r="N306" s="7"/>
      <c r="O306" s="29"/>
      <c r="P306" s="7"/>
      <c r="Q306" s="7"/>
    </row>
    <row r="307" spans="1:17" x14ac:dyDescent="0.2">
      <c r="A307" s="66"/>
      <c r="B307" s="75"/>
      <c r="C307" s="66"/>
      <c r="D307" s="64"/>
      <c r="E307" s="64"/>
      <c r="F307" s="7"/>
      <c r="G307" s="7"/>
      <c r="H307" s="7"/>
      <c r="I307" s="7"/>
      <c r="J307" s="7"/>
      <c r="K307" s="7"/>
      <c r="L307" s="7"/>
      <c r="M307" s="7"/>
      <c r="N307" s="7"/>
      <c r="O307" s="29"/>
      <c r="P307" s="7"/>
      <c r="Q307" s="7"/>
    </row>
    <row r="308" spans="1:17" x14ac:dyDescent="0.2">
      <c r="A308" s="66"/>
      <c r="B308" s="75"/>
      <c r="C308" s="66"/>
      <c r="D308" s="64"/>
      <c r="E308" s="64"/>
      <c r="F308" s="7"/>
      <c r="G308" s="7"/>
      <c r="H308" s="7"/>
      <c r="I308" s="7"/>
      <c r="J308" s="7"/>
      <c r="K308" s="7"/>
      <c r="L308" s="7"/>
      <c r="M308" s="7"/>
      <c r="N308" s="7"/>
      <c r="O308" s="29"/>
      <c r="P308" s="7"/>
      <c r="Q308" s="7"/>
    </row>
    <row r="309" spans="1:17" x14ac:dyDescent="0.2">
      <c r="A309" s="66"/>
      <c r="B309" s="75"/>
      <c r="C309" s="66"/>
      <c r="D309" s="64"/>
      <c r="E309" s="64"/>
      <c r="F309" s="7"/>
      <c r="G309" s="7"/>
      <c r="H309" s="7"/>
      <c r="I309" s="7"/>
      <c r="J309" s="7"/>
      <c r="K309" s="7"/>
      <c r="L309" s="7"/>
      <c r="M309" s="7"/>
      <c r="N309" s="7"/>
      <c r="O309" s="29"/>
      <c r="P309" s="7"/>
      <c r="Q309" s="7"/>
    </row>
    <row r="310" spans="1:17" x14ac:dyDescent="0.2">
      <c r="A310" s="66"/>
      <c r="B310" s="75"/>
      <c r="C310" s="66"/>
      <c r="D310" s="64"/>
      <c r="E310" s="64"/>
      <c r="F310" s="7"/>
      <c r="G310" s="7"/>
      <c r="H310" s="7"/>
      <c r="I310" s="7"/>
      <c r="J310" s="7"/>
      <c r="K310" s="7"/>
      <c r="L310" s="7"/>
      <c r="M310" s="7"/>
      <c r="N310" s="7"/>
      <c r="O310" s="29"/>
      <c r="P310" s="7"/>
      <c r="Q310" s="7"/>
    </row>
    <row r="311" spans="1:17" x14ac:dyDescent="0.2">
      <c r="A311" s="66"/>
      <c r="B311" s="75"/>
      <c r="C311" s="66"/>
      <c r="D311" s="64"/>
      <c r="E311" s="64"/>
      <c r="F311" s="7"/>
      <c r="G311" s="7"/>
      <c r="H311" s="7"/>
      <c r="I311" s="7"/>
      <c r="J311" s="7"/>
      <c r="K311" s="7"/>
      <c r="L311" s="7"/>
      <c r="M311" s="7"/>
      <c r="N311" s="7"/>
      <c r="O311" s="29"/>
      <c r="P311" s="7"/>
      <c r="Q311" s="7"/>
    </row>
    <row r="312" spans="1:17" x14ac:dyDescent="0.2">
      <c r="A312" s="66"/>
      <c r="B312" s="75"/>
      <c r="C312" s="66"/>
      <c r="D312" s="64"/>
      <c r="E312" s="64"/>
      <c r="F312" s="7"/>
      <c r="G312" s="7"/>
      <c r="H312" s="7"/>
      <c r="I312" s="7"/>
      <c r="J312" s="7"/>
      <c r="K312" s="7"/>
      <c r="L312" s="7"/>
      <c r="M312" s="7"/>
      <c r="N312" s="7"/>
      <c r="O312" s="29"/>
      <c r="P312" s="7"/>
      <c r="Q312" s="7"/>
    </row>
    <row r="313" spans="1:17" x14ac:dyDescent="0.2">
      <c r="A313" s="66"/>
      <c r="B313" s="75"/>
      <c r="C313" s="66"/>
      <c r="D313" s="64"/>
      <c r="E313" s="64"/>
      <c r="F313" s="7"/>
      <c r="G313" s="7"/>
      <c r="H313" s="7"/>
      <c r="I313" s="7"/>
      <c r="J313" s="7"/>
      <c r="K313" s="7"/>
      <c r="L313" s="7"/>
      <c r="M313" s="7"/>
      <c r="N313" s="7"/>
      <c r="O313" s="29"/>
      <c r="P313" s="7"/>
      <c r="Q313" s="7"/>
    </row>
    <row r="314" spans="1:17" x14ac:dyDescent="0.2">
      <c r="A314" s="66"/>
      <c r="B314" s="75"/>
      <c r="C314" s="66"/>
      <c r="D314" s="64"/>
      <c r="E314" s="64"/>
      <c r="F314" s="7"/>
      <c r="G314" s="7"/>
      <c r="H314" s="7"/>
      <c r="I314" s="7"/>
      <c r="J314" s="7"/>
      <c r="K314" s="7"/>
      <c r="L314" s="7"/>
      <c r="M314" s="7"/>
      <c r="N314" s="7"/>
      <c r="O314" s="29"/>
      <c r="P314" s="7"/>
      <c r="Q314" s="7"/>
    </row>
    <row r="315" spans="1:17" x14ac:dyDescent="0.2">
      <c r="A315" s="66"/>
      <c r="B315" s="75"/>
      <c r="C315" s="66"/>
      <c r="D315" s="64"/>
      <c r="E315" s="64"/>
      <c r="F315" s="7"/>
      <c r="G315" s="7"/>
      <c r="H315" s="7"/>
      <c r="I315" s="7"/>
      <c r="J315" s="7"/>
      <c r="K315" s="7"/>
      <c r="L315" s="7"/>
      <c r="M315" s="7"/>
      <c r="N315" s="7"/>
      <c r="O315" s="29"/>
      <c r="P315" s="7"/>
      <c r="Q315" s="7"/>
    </row>
    <row r="316" spans="1:17" x14ac:dyDescent="0.2">
      <c r="A316" s="66"/>
      <c r="B316" s="75"/>
      <c r="C316" s="66"/>
      <c r="D316" s="64"/>
      <c r="E316" s="64"/>
      <c r="F316" s="7"/>
      <c r="G316" s="7"/>
      <c r="H316" s="7"/>
      <c r="I316" s="7"/>
      <c r="J316" s="7"/>
      <c r="K316" s="7"/>
      <c r="L316" s="7"/>
      <c r="M316" s="7"/>
      <c r="N316" s="7"/>
      <c r="O316" s="29"/>
      <c r="P316" s="7"/>
      <c r="Q316" s="7"/>
    </row>
    <row r="317" spans="1:17" x14ac:dyDescent="0.2">
      <c r="A317" s="66"/>
      <c r="B317" s="75"/>
      <c r="C317" s="66"/>
      <c r="D317" s="64"/>
      <c r="E317" s="64"/>
      <c r="F317" s="7"/>
      <c r="G317" s="7"/>
      <c r="H317" s="7"/>
      <c r="I317" s="7"/>
      <c r="J317" s="7"/>
      <c r="K317" s="7"/>
      <c r="L317" s="7"/>
      <c r="M317" s="7"/>
      <c r="N317" s="7"/>
      <c r="O317" s="29"/>
      <c r="P317" s="7"/>
      <c r="Q317" s="7"/>
    </row>
    <row r="318" spans="1:17" x14ac:dyDescent="0.2">
      <c r="A318" s="66"/>
      <c r="B318" s="75"/>
      <c r="C318" s="66"/>
      <c r="D318" s="64"/>
      <c r="E318" s="64"/>
      <c r="F318" s="7"/>
      <c r="G318" s="7"/>
      <c r="H318" s="7"/>
      <c r="I318" s="7"/>
      <c r="J318" s="7"/>
      <c r="K318" s="7"/>
      <c r="L318" s="7"/>
      <c r="M318" s="7"/>
      <c r="N318" s="7"/>
      <c r="O318" s="29"/>
      <c r="P318" s="7"/>
      <c r="Q318" s="7"/>
    </row>
    <row r="319" spans="1:17" x14ac:dyDescent="0.2">
      <c r="A319" s="66"/>
      <c r="B319" s="75"/>
      <c r="C319" s="66"/>
      <c r="D319" s="64"/>
      <c r="E319" s="64"/>
      <c r="F319" s="7"/>
      <c r="G319" s="7"/>
      <c r="H319" s="7"/>
      <c r="I319" s="7"/>
      <c r="J319" s="7"/>
      <c r="K319" s="7"/>
      <c r="L319" s="7"/>
      <c r="M319" s="7"/>
      <c r="N319" s="7"/>
      <c r="O319" s="29"/>
      <c r="P319" s="7"/>
      <c r="Q319" s="7"/>
    </row>
    <row r="320" spans="1:17" x14ac:dyDescent="0.2">
      <c r="A320" s="66"/>
      <c r="B320" s="75"/>
      <c r="C320" s="66"/>
      <c r="D320" s="64"/>
      <c r="E320" s="64"/>
      <c r="F320" s="7"/>
      <c r="G320" s="7"/>
      <c r="H320" s="7"/>
      <c r="I320" s="7"/>
      <c r="J320" s="7"/>
      <c r="K320" s="7"/>
      <c r="L320" s="7"/>
      <c r="M320" s="7"/>
      <c r="N320" s="7"/>
      <c r="O320" s="29"/>
      <c r="P320" s="7"/>
      <c r="Q320" s="7"/>
    </row>
    <row r="321" spans="1:17" x14ac:dyDescent="0.2">
      <c r="A321" s="66"/>
      <c r="B321" s="75"/>
      <c r="C321" s="66"/>
      <c r="D321" s="64"/>
      <c r="E321" s="64"/>
      <c r="F321" s="7"/>
      <c r="G321" s="7"/>
      <c r="H321" s="7"/>
      <c r="I321" s="7"/>
      <c r="J321" s="7"/>
      <c r="K321" s="7"/>
      <c r="L321" s="7"/>
      <c r="M321" s="7"/>
      <c r="N321" s="7"/>
      <c r="O321" s="29"/>
      <c r="P321" s="7"/>
      <c r="Q321" s="7"/>
    </row>
    <row r="322" spans="1:17" x14ac:dyDescent="0.2">
      <c r="A322" s="66"/>
      <c r="B322" s="75"/>
      <c r="C322" s="66"/>
      <c r="D322" s="64"/>
      <c r="E322" s="64"/>
      <c r="F322" s="7"/>
      <c r="G322" s="7"/>
      <c r="H322" s="7"/>
      <c r="I322" s="7"/>
      <c r="J322" s="7"/>
      <c r="K322" s="7"/>
      <c r="L322" s="7"/>
      <c r="M322" s="7"/>
      <c r="N322" s="7"/>
      <c r="O322" s="29"/>
      <c r="P322" s="7"/>
      <c r="Q322" s="7"/>
    </row>
    <row r="323" spans="1:17" x14ac:dyDescent="0.2">
      <c r="A323" s="66"/>
      <c r="B323" s="75"/>
      <c r="C323" s="66"/>
      <c r="D323" s="64"/>
      <c r="E323" s="64"/>
      <c r="F323" s="7"/>
      <c r="G323" s="7"/>
      <c r="H323" s="7"/>
      <c r="I323" s="7"/>
      <c r="J323" s="7"/>
      <c r="K323" s="7"/>
      <c r="L323" s="7"/>
      <c r="M323" s="7"/>
      <c r="N323" s="7"/>
      <c r="O323" s="29"/>
      <c r="P323" s="7"/>
      <c r="Q323" s="7"/>
    </row>
    <row r="324" spans="1:17" x14ac:dyDescent="0.2">
      <c r="A324" s="66"/>
      <c r="B324" s="75"/>
      <c r="C324" s="66"/>
      <c r="D324" s="64"/>
      <c r="E324" s="64"/>
      <c r="F324" s="7"/>
      <c r="G324" s="7"/>
      <c r="H324" s="7"/>
      <c r="I324" s="7"/>
      <c r="J324" s="7"/>
      <c r="K324" s="7"/>
      <c r="L324" s="7"/>
      <c r="M324" s="7"/>
      <c r="N324" s="7"/>
      <c r="O324" s="29"/>
      <c r="P324" s="7"/>
      <c r="Q324" s="7"/>
    </row>
    <row r="325" spans="1:17" x14ac:dyDescent="0.2">
      <c r="A325" s="66"/>
      <c r="B325" s="75"/>
      <c r="C325" s="66"/>
      <c r="D325" s="64"/>
      <c r="E325" s="64"/>
      <c r="F325" s="7"/>
      <c r="G325" s="7"/>
      <c r="H325" s="7"/>
      <c r="I325" s="7"/>
      <c r="J325" s="7"/>
      <c r="K325" s="7"/>
      <c r="L325" s="7"/>
      <c r="M325" s="7"/>
      <c r="N325" s="7"/>
      <c r="O325" s="29"/>
      <c r="P325" s="7"/>
      <c r="Q325" s="7"/>
    </row>
    <row r="326" spans="1:17" x14ac:dyDescent="0.2">
      <c r="A326" s="66"/>
      <c r="B326" s="75"/>
      <c r="C326" s="66"/>
      <c r="D326" s="64"/>
      <c r="E326" s="64"/>
      <c r="F326" s="7"/>
      <c r="G326" s="7"/>
      <c r="H326" s="7"/>
      <c r="I326" s="7"/>
      <c r="J326" s="7"/>
      <c r="K326" s="7"/>
      <c r="L326" s="7"/>
      <c r="M326" s="7"/>
      <c r="N326" s="7"/>
      <c r="O326" s="29"/>
      <c r="P326" s="7"/>
      <c r="Q326" s="7"/>
    </row>
    <row r="327" spans="1:17" x14ac:dyDescent="0.2">
      <c r="A327" s="66"/>
      <c r="B327" s="75"/>
      <c r="C327" s="66"/>
      <c r="D327" s="64"/>
      <c r="E327" s="64"/>
      <c r="F327" s="7"/>
      <c r="G327" s="7"/>
      <c r="H327" s="7"/>
      <c r="I327" s="7"/>
      <c r="J327" s="7"/>
      <c r="K327" s="7"/>
      <c r="L327" s="7"/>
      <c r="M327" s="7"/>
      <c r="N327" s="7"/>
      <c r="O327" s="29"/>
      <c r="P327" s="7"/>
      <c r="Q327" s="7"/>
    </row>
    <row r="328" spans="1:17" x14ac:dyDescent="0.2">
      <c r="A328" s="66"/>
      <c r="B328" s="75"/>
      <c r="C328" s="66"/>
      <c r="D328" s="64"/>
      <c r="E328" s="64"/>
      <c r="F328" s="7"/>
      <c r="G328" s="7"/>
      <c r="H328" s="7"/>
      <c r="I328" s="7"/>
      <c r="J328" s="7"/>
      <c r="K328" s="7"/>
      <c r="L328" s="7"/>
      <c r="M328" s="7"/>
      <c r="N328" s="7"/>
      <c r="O328" s="29"/>
      <c r="P328" s="7"/>
      <c r="Q328" s="7"/>
    </row>
    <row r="329" spans="1:17" x14ac:dyDescent="0.2">
      <c r="A329" s="66"/>
      <c r="B329" s="75"/>
      <c r="C329" s="66"/>
      <c r="D329" s="64"/>
      <c r="E329" s="64"/>
      <c r="F329" s="7"/>
      <c r="G329" s="7"/>
      <c r="H329" s="7"/>
      <c r="I329" s="7"/>
      <c r="J329" s="7"/>
      <c r="K329" s="7"/>
      <c r="L329" s="7"/>
      <c r="M329" s="7"/>
      <c r="N329" s="7"/>
      <c r="O329" s="29"/>
      <c r="P329" s="7"/>
      <c r="Q329" s="7"/>
    </row>
    <row r="330" spans="1:17" x14ac:dyDescent="0.2">
      <c r="A330" s="66"/>
      <c r="B330" s="75"/>
      <c r="C330" s="66"/>
      <c r="D330" s="64"/>
      <c r="E330" s="64"/>
      <c r="F330" s="7"/>
      <c r="G330" s="7"/>
      <c r="H330" s="7"/>
      <c r="I330" s="7"/>
      <c r="J330" s="7"/>
      <c r="K330" s="7"/>
      <c r="L330" s="7"/>
      <c r="M330" s="7"/>
      <c r="N330" s="7"/>
      <c r="O330" s="29"/>
      <c r="P330" s="7"/>
      <c r="Q330" s="7"/>
    </row>
    <row r="331" spans="1:17" x14ac:dyDescent="0.2">
      <c r="A331" s="66"/>
      <c r="B331" s="75"/>
      <c r="C331" s="66"/>
      <c r="D331" s="64"/>
      <c r="E331" s="64"/>
      <c r="F331" s="7"/>
      <c r="G331" s="7"/>
      <c r="H331" s="7"/>
      <c r="I331" s="7"/>
      <c r="J331" s="7"/>
      <c r="K331" s="7"/>
      <c r="L331" s="7"/>
      <c r="M331" s="7"/>
      <c r="N331" s="7"/>
      <c r="O331" s="29"/>
      <c r="P331" s="7"/>
      <c r="Q331" s="7"/>
    </row>
    <row r="332" spans="1:17" x14ac:dyDescent="0.2">
      <c r="A332" s="66"/>
      <c r="B332" s="75"/>
      <c r="C332" s="66"/>
      <c r="D332" s="64"/>
      <c r="E332" s="64"/>
      <c r="F332" s="7"/>
      <c r="G332" s="7"/>
      <c r="H332" s="7"/>
      <c r="I332" s="7"/>
      <c r="J332" s="7"/>
      <c r="K332" s="7"/>
      <c r="L332" s="7"/>
      <c r="M332" s="7"/>
      <c r="N332" s="7"/>
      <c r="O332" s="29"/>
      <c r="P332" s="7"/>
      <c r="Q332" s="7"/>
    </row>
    <row r="333" spans="1:17" x14ac:dyDescent="0.2">
      <c r="B333" s="5"/>
      <c r="C333" s="66"/>
      <c r="D333" s="64"/>
      <c r="E333" s="64"/>
      <c r="F333" s="7"/>
      <c r="G333" s="7"/>
      <c r="H333" s="7"/>
      <c r="I333" s="7"/>
      <c r="J333" s="7"/>
      <c r="K333" s="7"/>
      <c r="L333" s="7"/>
      <c r="M333" s="7"/>
      <c r="N333" s="7"/>
      <c r="O333" s="29"/>
      <c r="P333" s="7"/>
      <c r="Q333" s="7"/>
    </row>
    <row r="334" spans="1:17" x14ac:dyDescent="0.2">
      <c r="B334" s="5"/>
      <c r="C334" s="66"/>
      <c r="D334" s="64"/>
      <c r="E334" s="64"/>
      <c r="F334" s="7"/>
      <c r="G334" s="7"/>
      <c r="H334" s="7"/>
      <c r="I334" s="7"/>
      <c r="J334" s="7"/>
      <c r="K334" s="7"/>
      <c r="L334" s="7"/>
      <c r="M334" s="7"/>
      <c r="N334" s="7"/>
      <c r="O334" s="29"/>
      <c r="P334" s="7"/>
      <c r="Q334" s="7"/>
    </row>
    <row r="335" spans="1:17" x14ac:dyDescent="0.2">
      <c r="B335" s="5"/>
      <c r="C335" s="66"/>
      <c r="D335" s="64"/>
      <c r="E335" s="64"/>
      <c r="F335" s="7"/>
      <c r="G335" s="7"/>
      <c r="H335" s="7"/>
      <c r="I335" s="7"/>
      <c r="J335" s="7"/>
      <c r="K335" s="7"/>
      <c r="L335" s="7"/>
      <c r="M335" s="7"/>
      <c r="N335" s="7"/>
      <c r="O335" s="29"/>
      <c r="P335" s="7"/>
      <c r="Q335" s="7"/>
    </row>
    <row r="336" spans="1:17" x14ac:dyDescent="0.2">
      <c r="B336" s="5"/>
      <c r="C336" s="66"/>
      <c r="D336" s="64"/>
      <c r="E336" s="64"/>
      <c r="F336" s="7"/>
      <c r="G336" s="7"/>
      <c r="H336" s="7"/>
      <c r="I336" s="7"/>
      <c r="J336" s="7"/>
      <c r="K336" s="7"/>
      <c r="L336" s="7"/>
      <c r="M336" s="7"/>
      <c r="N336" s="7"/>
      <c r="O336" s="29"/>
      <c r="P336" s="7"/>
      <c r="Q336" s="7"/>
    </row>
    <row r="337" spans="2:17" x14ac:dyDescent="0.2">
      <c r="B337" s="5"/>
      <c r="C337" s="66"/>
      <c r="D337" s="64"/>
      <c r="E337" s="64"/>
      <c r="F337" s="7"/>
      <c r="G337" s="7"/>
      <c r="H337" s="7"/>
      <c r="I337" s="7"/>
      <c r="J337" s="7"/>
      <c r="K337" s="7"/>
      <c r="L337" s="7"/>
      <c r="M337" s="7"/>
      <c r="N337" s="7"/>
      <c r="O337" s="29"/>
      <c r="P337" s="7"/>
      <c r="Q337" s="7"/>
    </row>
    <row r="338" spans="2:17" x14ac:dyDescent="0.2">
      <c r="B338" s="5"/>
      <c r="C338" s="66"/>
      <c r="D338" s="64"/>
      <c r="E338" s="64"/>
      <c r="F338" s="7"/>
      <c r="G338" s="7"/>
      <c r="H338" s="7"/>
      <c r="I338" s="7"/>
      <c r="J338" s="7"/>
      <c r="K338" s="7"/>
      <c r="L338" s="7"/>
      <c r="M338" s="7"/>
      <c r="N338" s="7"/>
      <c r="O338" s="29"/>
      <c r="P338" s="7"/>
      <c r="Q338" s="7"/>
    </row>
    <row r="339" spans="2:17" x14ac:dyDescent="0.2">
      <c r="B339" s="5"/>
      <c r="C339" s="66"/>
      <c r="D339" s="64"/>
      <c r="E339" s="64"/>
      <c r="F339" s="7"/>
      <c r="G339" s="7"/>
      <c r="H339" s="7"/>
      <c r="I339" s="7"/>
      <c r="J339" s="7"/>
      <c r="K339" s="7"/>
      <c r="L339" s="7"/>
      <c r="M339" s="7"/>
      <c r="N339" s="7"/>
      <c r="O339" s="29"/>
      <c r="P339" s="7"/>
      <c r="Q339" s="7"/>
    </row>
    <row r="340" spans="2:17" x14ac:dyDescent="0.2">
      <c r="B340" s="5"/>
      <c r="C340" s="66"/>
      <c r="D340" s="64"/>
      <c r="E340" s="64"/>
      <c r="F340" s="7"/>
      <c r="G340" s="7"/>
      <c r="H340" s="7"/>
      <c r="I340" s="7"/>
      <c r="J340" s="7"/>
      <c r="K340" s="7"/>
      <c r="L340" s="7"/>
      <c r="M340" s="7"/>
      <c r="N340" s="7"/>
      <c r="O340" s="29"/>
      <c r="P340" s="7"/>
      <c r="Q340" s="7"/>
    </row>
    <row r="341" spans="2:17" x14ac:dyDescent="0.2">
      <c r="B341" s="5"/>
      <c r="C341" s="66"/>
      <c r="D341" s="64"/>
      <c r="E341" s="64"/>
      <c r="F341" s="7"/>
      <c r="G341" s="7"/>
      <c r="H341" s="7"/>
      <c r="I341" s="7"/>
      <c r="J341" s="7"/>
      <c r="K341" s="7"/>
      <c r="L341" s="7"/>
      <c r="M341" s="7"/>
      <c r="N341" s="7"/>
      <c r="O341" s="29"/>
      <c r="P341" s="7"/>
      <c r="Q341" s="7"/>
    </row>
    <row r="342" spans="2:17" x14ac:dyDescent="0.2">
      <c r="B342" s="5"/>
      <c r="C342" s="66"/>
      <c r="D342" s="64"/>
      <c r="E342" s="64"/>
      <c r="F342" s="7"/>
      <c r="G342" s="7"/>
      <c r="H342" s="7"/>
      <c r="I342" s="7"/>
      <c r="J342" s="7"/>
      <c r="K342" s="7"/>
      <c r="L342" s="7"/>
      <c r="M342" s="7"/>
      <c r="N342" s="7"/>
      <c r="O342" s="29"/>
      <c r="P342" s="7"/>
      <c r="Q342" s="7"/>
    </row>
    <row r="343" spans="2:17" x14ac:dyDescent="0.2">
      <c r="B343" s="5"/>
      <c r="C343" s="66"/>
      <c r="D343" s="64"/>
      <c r="E343" s="64"/>
      <c r="F343" s="7"/>
      <c r="G343" s="7"/>
      <c r="H343" s="7"/>
      <c r="I343" s="7"/>
      <c r="J343" s="7"/>
      <c r="K343" s="7"/>
      <c r="L343" s="7"/>
      <c r="M343" s="7"/>
      <c r="N343" s="7"/>
      <c r="O343" s="29"/>
      <c r="P343" s="7"/>
      <c r="Q343" s="7"/>
    </row>
    <row r="344" spans="2:17" x14ac:dyDescent="0.2">
      <c r="B344" s="5"/>
      <c r="C344" s="66"/>
      <c r="D344" s="64"/>
      <c r="E344" s="64"/>
      <c r="F344" s="7"/>
      <c r="G344" s="7"/>
      <c r="H344" s="7"/>
      <c r="I344" s="7"/>
      <c r="J344" s="7"/>
      <c r="K344" s="7"/>
      <c r="L344" s="7"/>
      <c r="M344" s="7"/>
      <c r="N344" s="7"/>
      <c r="O344" s="29"/>
      <c r="P344" s="7"/>
      <c r="Q344" s="7"/>
    </row>
    <row r="345" spans="2:17" x14ac:dyDescent="0.2">
      <c r="B345" s="5"/>
      <c r="C345" s="66"/>
      <c r="D345" s="64"/>
      <c r="E345" s="64"/>
      <c r="F345" s="7"/>
      <c r="G345" s="7"/>
      <c r="H345" s="7"/>
      <c r="I345" s="7"/>
      <c r="J345" s="7"/>
      <c r="K345" s="7"/>
      <c r="L345" s="7"/>
      <c r="M345" s="7"/>
      <c r="N345" s="7"/>
      <c r="O345" s="29"/>
      <c r="P345" s="7"/>
      <c r="Q345" s="7"/>
    </row>
    <row r="346" spans="2:17" x14ac:dyDescent="0.2">
      <c r="B346" s="5"/>
      <c r="C346" s="66"/>
      <c r="D346" s="64"/>
      <c r="E346" s="64"/>
      <c r="F346" s="7"/>
      <c r="G346" s="7"/>
      <c r="H346" s="7"/>
      <c r="I346" s="7"/>
      <c r="J346" s="7"/>
      <c r="K346" s="7"/>
      <c r="L346" s="7"/>
      <c r="M346" s="7"/>
      <c r="N346" s="7"/>
      <c r="O346" s="29"/>
      <c r="P346" s="7"/>
      <c r="Q346" s="7"/>
    </row>
    <row r="347" spans="2:17" x14ac:dyDescent="0.2">
      <c r="B347" s="5"/>
      <c r="C347" s="66"/>
      <c r="D347" s="64"/>
      <c r="E347" s="64"/>
      <c r="F347" s="7"/>
      <c r="G347" s="7"/>
      <c r="H347" s="7"/>
      <c r="I347" s="7"/>
      <c r="J347" s="7"/>
      <c r="K347" s="7"/>
      <c r="L347" s="7"/>
      <c r="M347" s="7"/>
      <c r="N347" s="7"/>
      <c r="O347" s="29"/>
      <c r="P347" s="7"/>
      <c r="Q347" s="7"/>
    </row>
    <row r="348" spans="2:17" x14ac:dyDescent="0.2">
      <c r="B348" s="5"/>
      <c r="C348" s="66"/>
      <c r="D348" s="64"/>
      <c r="E348" s="64"/>
      <c r="F348" s="7"/>
      <c r="G348" s="7"/>
      <c r="H348" s="7"/>
      <c r="I348" s="7"/>
      <c r="J348" s="7"/>
      <c r="K348" s="7"/>
      <c r="L348" s="7"/>
      <c r="M348" s="7"/>
      <c r="N348" s="7"/>
      <c r="O348" s="29"/>
      <c r="P348" s="7"/>
      <c r="Q348" s="7"/>
    </row>
    <row r="349" spans="2:17" x14ac:dyDescent="0.2">
      <c r="B349" s="5"/>
      <c r="C349" s="66"/>
      <c r="D349" s="64"/>
      <c r="E349" s="64"/>
      <c r="F349" s="7"/>
      <c r="G349" s="7"/>
      <c r="H349" s="7"/>
      <c r="I349" s="7"/>
      <c r="J349" s="7"/>
      <c r="K349" s="7"/>
      <c r="L349" s="7"/>
      <c r="M349" s="7"/>
      <c r="N349" s="7"/>
      <c r="O349" s="29"/>
      <c r="P349" s="7"/>
      <c r="Q349" s="7"/>
    </row>
    <row r="350" spans="2:17" x14ac:dyDescent="0.2">
      <c r="B350" s="5"/>
      <c r="C350" s="66"/>
      <c r="D350" s="64"/>
      <c r="E350" s="64"/>
      <c r="F350" s="7"/>
      <c r="G350" s="7"/>
      <c r="H350" s="7"/>
      <c r="I350" s="7"/>
      <c r="J350" s="7"/>
      <c r="K350" s="7"/>
      <c r="L350" s="7"/>
      <c r="M350" s="7"/>
      <c r="N350" s="7"/>
      <c r="O350" s="29"/>
      <c r="P350" s="7"/>
      <c r="Q350" s="7"/>
    </row>
    <row r="351" spans="2:17" x14ac:dyDescent="0.2">
      <c r="B351" s="5"/>
      <c r="C351" s="66"/>
      <c r="D351" s="64"/>
      <c r="E351" s="64"/>
      <c r="F351" s="7"/>
      <c r="G351" s="7"/>
      <c r="H351" s="7"/>
      <c r="I351" s="7"/>
      <c r="J351" s="7"/>
      <c r="K351" s="7"/>
      <c r="L351" s="7"/>
      <c r="M351" s="7"/>
      <c r="N351" s="7"/>
      <c r="O351" s="29"/>
      <c r="P351" s="7"/>
      <c r="Q351" s="7"/>
    </row>
    <row r="352" spans="2:17" x14ac:dyDescent="0.2">
      <c r="B352" s="5"/>
      <c r="C352" s="66"/>
      <c r="D352" s="64"/>
      <c r="E352" s="64"/>
      <c r="F352" s="7"/>
      <c r="G352" s="7"/>
      <c r="H352" s="7"/>
      <c r="I352" s="7"/>
      <c r="J352" s="7"/>
      <c r="K352" s="7"/>
      <c r="L352" s="7"/>
      <c r="M352" s="7"/>
      <c r="N352" s="7"/>
      <c r="O352" s="29"/>
      <c r="P352" s="7"/>
      <c r="Q352" s="7"/>
    </row>
    <row r="353" spans="2:17" x14ac:dyDescent="0.2">
      <c r="B353" s="5"/>
      <c r="C353" s="66"/>
      <c r="D353" s="64"/>
      <c r="E353" s="64"/>
      <c r="F353" s="7"/>
      <c r="G353" s="7"/>
      <c r="H353" s="7"/>
      <c r="I353" s="7"/>
      <c r="J353" s="7"/>
      <c r="K353" s="7"/>
      <c r="L353" s="7"/>
      <c r="M353" s="7"/>
      <c r="N353" s="7"/>
      <c r="O353" s="29"/>
      <c r="P353" s="7"/>
      <c r="Q353" s="7"/>
    </row>
    <row r="354" spans="2:17" x14ac:dyDescent="0.2">
      <c r="B354" s="5"/>
      <c r="C354" s="66"/>
      <c r="D354" s="64"/>
      <c r="E354" s="64"/>
      <c r="F354" s="7"/>
      <c r="G354" s="7"/>
      <c r="H354" s="7"/>
      <c r="I354" s="7"/>
      <c r="J354" s="7"/>
      <c r="K354" s="7"/>
      <c r="L354" s="7"/>
      <c r="M354" s="7"/>
      <c r="N354" s="7"/>
      <c r="O354" s="29"/>
      <c r="P354" s="7"/>
      <c r="Q354" s="7"/>
    </row>
    <row r="355" spans="2:17" x14ac:dyDescent="0.2">
      <c r="B355" s="5"/>
      <c r="C355" s="66"/>
      <c r="D355" s="64"/>
      <c r="E355" s="64"/>
      <c r="F355" s="7"/>
      <c r="G355" s="7"/>
      <c r="H355" s="7"/>
      <c r="I355" s="7"/>
      <c r="J355" s="7"/>
      <c r="K355" s="7"/>
      <c r="L355" s="7"/>
      <c r="M355" s="7"/>
      <c r="N355" s="7"/>
      <c r="O355" s="29"/>
      <c r="P355" s="7"/>
      <c r="Q355" s="7"/>
    </row>
    <row r="356" spans="2:17" x14ac:dyDescent="0.2">
      <c r="B356" s="5"/>
      <c r="C356" s="66"/>
      <c r="D356" s="64"/>
      <c r="E356" s="64"/>
      <c r="F356" s="7"/>
      <c r="G356" s="7"/>
      <c r="H356" s="7"/>
      <c r="I356" s="7"/>
      <c r="J356" s="7"/>
      <c r="K356" s="7"/>
      <c r="L356" s="7"/>
      <c r="M356" s="7"/>
      <c r="N356" s="7"/>
      <c r="O356" s="29"/>
      <c r="P356" s="7"/>
      <c r="Q356" s="7"/>
    </row>
    <row r="357" spans="2:17" x14ac:dyDescent="0.2">
      <c r="B357" s="5"/>
      <c r="C357" s="66"/>
      <c r="D357" s="64"/>
      <c r="E357" s="64"/>
      <c r="F357" s="7"/>
      <c r="G357" s="7"/>
      <c r="H357" s="7"/>
      <c r="I357" s="7"/>
      <c r="J357" s="7"/>
      <c r="K357" s="7"/>
      <c r="L357" s="7"/>
      <c r="M357" s="7"/>
      <c r="N357" s="7"/>
      <c r="O357" s="29"/>
      <c r="P357" s="7"/>
      <c r="Q357" s="7"/>
    </row>
    <row r="358" spans="2:17" x14ac:dyDescent="0.2">
      <c r="B358" s="5"/>
      <c r="C358" s="66"/>
      <c r="D358" s="64"/>
      <c r="E358" s="64"/>
      <c r="F358" s="7"/>
      <c r="G358" s="7"/>
      <c r="H358" s="7"/>
      <c r="I358" s="7"/>
      <c r="J358" s="7"/>
      <c r="K358" s="7"/>
      <c r="L358" s="7"/>
      <c r="M358" s="7"/>
      <c r="N358" s="7"/>
      <c r="O358" s="29"/>
      <c r="P358" s="7"/>
      <c r="Q358" s="7"/>
    </row>
    <row r="359" spans="2:17" x14ac:dyDescent="0.2">
      <c r="B359" s="5"/>
      <c r="C359" s="66"/>
      <c r="D359" s="64"/>
      <c r="E359" s="64"/>
      <c r="F359" s="7"/>
      <c r="G359" s="7"/>
      <c r="H359" s="7"/>
      <c r="I359" s="7"/>
      <c r="J359" s="7"/>
      <c r="K359" s="7"/>
      <c r="L359" s="7"/>
      <c r="M359" s="7"/>
      <c r="N359" s="7"/>
      <c r="O359" s="29"/>
      <c r="P359" s="7"/>
      <c r="Q359" s="7"/>
    </row>
    <row r="360" spans="2:17" x14ac:dyDescent="0.2">
      <c r="B360" s="5"/>
      <c r="C360" s="66"/>
      <c r="D360" s="64"/>
      <c r="E360" s="64"/>
      <c r="F360" s="7"/>
      <c r="G360" s="7"/>
      <c r="H360" s="7"/>
      <c r="I360" s="7"/>
      <c r="J360" s="7"/>
      <c r="K360" s="7"/>
      <c r="L360" s="7"/>
      <c r="M360" s="7"/>
      <c r="N360" s="7"/>
      <c r="O360" s="29"/>
      <c r="P360" s="7"/>
      <c r="Q360" s="7"/>
    </row>
    <row r="361" spans="2:17" x14ac:dyDescent="0.2">
      <c r="B361" s="5"/>
      <c r="C361" s="66"/>
      <c r="D361" s="64"/>
      <c r="E361" s="64"/>
      <c r="F361" s="7"/>
      <c r="G361" s="7"/>
      <c r="H361" s="7"/>
      <c r="I361" s="7"/>
      <c r="J361" s="7"/>
      <c r="K361" s="7"/>
      <c r="L361" s="7"/>
      <c r="M361" s="7"/>
      <c r="N361" s="7"/>
      <c r="O361" s="29"/>
      <c r="P361" s="7"/>
      <c r="Q361" s="7"/>
    </row>
    <row r="362" spans="2:17" x14ac:dyDescent="0.2">
      <c r="B362" s="5"/>
      <c r="C362" s="66"/>
      <c r="D362" s="64"/>
      <c r="E362" s="64"/>
      <c r="F362" s="7"/>
      <c r="G362" s="7"/>
      <c r="H362" s="7"/>
      <c r="I362" s="7"/>
      <c r="J362" s="7"/>
      <c r="K362" s="7"/>
      <c r="L362" s="7"/>
      <c r="M362" s="7"/>
      <c r="N362" s="7"/>
      <c r="O362" s="29"/>
      <c r="P362" s="7"/>
      <c r="Q362" s="7"/>
    </row>
    <row r="363" spans="2:17" x14ac:dyDescent="0.2">
      <c r="B363" s="5"/>
      <c r="C363" s="66"/>
      <c r="D363" s="64"/>
      <c r="E363" s="64"/>
      <c r="F363" s="7"/>
      <c r="G363" s="7"/>
      <c r="H363" s="7"/>
      <c r="I363" s="7"/>
      <c r="J363" s="7"/>
      <c r="K363" s="7"/>
      <c r="L363" s="7"/>
      <c r="M363" s="7"/>
      <c r="N363" s="7"/>
      <c r="O363" s="29"/>
      <c r="P363" s="7"/>
      <c r="Q363" s="7"/>
    </row>
    <row r="364" spans="2:17" x14ac:dyDescent="0.2">
      <c r="B364" s="5"/>
      <c r="C364" s="66"/>
      <c r="D364" s="64"/>
      <c r="E364" s="64"/>
      <c r="F364" s="7"/>
      <c r="G364" s="7"/>
      <c r="H364" s="7"/>
      <c r="I364" s="7"/>
      <c r="J364" s="7"/>
      <c r="K364" s="7"/>
      <c r="L364" s="7"/>
      <c r="M364" s="7"/>
      <c r="N364" s="7"/>
      <c r="O364" s="29"/>
      <c r="P364" s="7"/>
      <c r="Q364" s="7"/>
    </row>
    <row r="365" spans="2:17" x14ac:dyDescent="0.2">
      <c r="B365" s="5"/>
      <c r="C365" s="66"/>
      <c r="D365" s="64"/>
      <c r="E365" s="64"/>
      <c r="F365" s="7"/>
      <c r="G365" s="7"/>
      <c r="H365" s="7"/>
      <c r="I365" s="7"/>
      <c r="J365" s="7"/>
      <c r="K365" s="7"/>
      <c r="L365" s="7"/>
      <c r="M365" s="7"/>
      <c r="N365" s="7"/>
      <c r="O365" s="29"/>
      <c r="P365" s="7"/>
      <c r="Q365" s="7"/>
    </row>
    <row r="366" spans="2:17" x14ac:dyDescent="0.2">
      <c r="B366" s="5"/>
      <c r="C366" s="66"/>
      <c r="D366" s="64"/>
      <c r="E366" s="64"/>
      <c r="F366" s="7"/>
      <c r="G366" s="7"/>
      <c r="H366" s="7"/>
      <c r="I366" s="7"/>
      <c r="J366" s="7"/>
      <c r="K366" s="7"/>
      <c r="L366" s="7"/>
      <c r="M366" s="7"/>
      <c r="N366" s="7"/>
      <c r="O366" s="29"/>
      <c r="P366" s="7"/>
      <c r="Q366" s="7"/>
    </row>
    <row r="367" spans="2:17" x14ac:dyDescent="0.2">
      <c r="B367" s="5"/>
      <c r="C367" s="66"/>
      <c r="D367" s="64"/>
      <c r="E367" s="64"/>
      <c r="F367" s="7"/>
      <c r="G367" s="7"/>
      <c r="H367" s="7"/>
      <c r="I367" s="7"/>
      <c r="J367" s="7"/>
      <c r="K367" s="7"/>
      <c r="L367" s="7"/>
      <c r="M367" s="7"/>
      <c r="N367" s="7"/>
      <c r="O367" s="29"/>
      <c r="P367" s="7"/>
      <c r="Q367" s="7"/>
    </row>
    <row r="368" spans="2:17" x14ac:dyDescent="0.2">
      <c r="B368" s="5"/>
      <c r="C368" s="66"/>
      <c r="D368" s="64"/>
      <c r="E368" s="64"/>
      <c r="F368" s="7"/>
      <c r="G368" s="7"/>
      <c r="H368" s="7"/>
      <c r="I368" s="7"/>
      <c r="J368" s="7"/>
      <c r="K368" s="7"/>
      <c r="L368" s="7"/>
      <c r="M368" s="7"/>
      <c r="N368" s="7"/>
      <c r="O368" s="29"/>
      <c r="P368" s="7"/>
      <c r="Q368" s="7"/>
    </row>
    <row r="369" spans="2:17" x14ac:dyDescent="0.2">
      <c r="B369" s="5"/>
      <c r="C369" s="66"/>
      <c r="D369" s="64"/>
      <c r="E369" s="64"/>
      <c r="F369" s="7"/>
      <c r="G369" s="7"/>
      <c r="H369" s="7"/>
      <c r="I369" s="7"/>
      <c r="J369" s="7"/>
      <c r="K369" s="7"/>
      <c r="L369" s="7"/>
      <c r="M369" s="7"/>
      <c r="N369" s="7"/>
      <c r="O369" s="29"/>
      <c r="P369" s="7"/>
      <c r="Q369" s="7"/>
    </row>
    <row r="370" spans="2:17" x14ac:dyDescent="0.2">
      <c r="B370" s="5"/>
      <c r="C370" s="66"/>
      <c r="D370" s="64"/>
      <c r="E370" s="64"/>
      <c r="F370" s="7"/>
      <c r="G370" s="7"/>
      <c r="H370" s="7"/>
      <c r="I370" s="7"/>
      <c r="J370" s="7"/>
      <c r="K370" s="7"/>
      <c r="L370" s="7"/>
      <c r="M370" s="7"/>
      <c r="N370" s="7"/>
      <c r="O370" s="29"/>
      <c r="P370" s="7"/>
      <c r="Q370" s="7"/>
    </row>
    <row r="371" spans="2:17" x14ac:dyDescent="0.2">
      <c r="B371" s="5"/>
      <c r="C371" s="66"/>
      <c r="D371" s="64"/>
      <c r="E371" s="64"/>
      <c r="F371" s="7"/>
      <c r="G371" s="7"/>
      <c r="H371" s="7"/>
      <c r="I371" s="7"/>
      <c r="J371" s="7"/>
      <c r="K371" s="7"/>
      <c r="L371" s="7"/>
      <c r="M371" s="7"/>
      <c r="N371" s="7"/>
      <c r="O371" s="29"/>
      <c r="P371" s="7"/>
      <c r="Q371" s="7"/>
    </row>
    <row r="372" spans="2:17" x14ac:dyDescent="0.2">
      <c r="B372" s="5"/>
      <c r="C372" s="66"/>
      <c r="D372" s="64"/>
      <c r="E372" s="64"/>
      <c r="F372" s="7"/>
      <c r="G372" s="7"/>
      <c r="H372" s="7"/>
      <c r="I372" s="7"/>
      <c r="J372" s="7"/>
      <c r="K372" s="7"/>
      <c r="L372" s="7"/>
      <c r="M372" s="7"/>
      <c r="N372" s="7"/>
      <c r="O372" s="29"/>
      <c r="P372" s="7"/>
      <c r="Q372" s="7"/>
    </row>
    <row r="373" spans="2:17" x14ac:dyDescent="0.2">
      <c r="B373" s="5"/>
      <c r="C373" s="66"/>
      <c r="D373" s="64"/>
      <c r="E373" s="64"/>
      <c r="F373" s="7"/>
      <c r="G373" s="7"/>
      <c r="H373" s="7"/>
      <c r="I373" s="7"/>
      <c r="J373" s="7"/>
      <c r="K373" s="7"/>
      <c r="L373" s="7"/>
      <c r="M373" s="7"/>
      <c r="N373" s="7"/>
      <c r="O373" s="29"/>
      <c r="P373" s="7"/>
      <c r="Q373" s="7"/>
    </row>
    <row r="374" spans="2:17" x14ac:dyDescent="0.2">
      <c r="B374" s="5"/>
      <c r="C374" s="66"/>
      <c r="D374" s="64"/>
      <c r="E374" s="64"/>
      <c r="F374" s="7"/>
      <c r="G374" s="7"/>
      <c r="H374" s="7"/>
      <c r="I374" s="7"/>
      <c r="J374" s="7"/>
      <c r="K374" s="7"/>
      <c r="L374" s="7"/>
      <c r="M374" s="7"/>
      <c r="N374" s="7"/>
      <c r="O374" s="29"/>
      <c r="P374" s="7"/>
      <c r="Q374" s="7"/>
    </row>
    <row r="375" spans="2:17" x14ac:dyDescent="0.2">
      <c r="B375" s="5"/>
      <c r="C375" s="66"/>
      <c r="D375" s="64"/>
      <c r="E375" s="64"/>
      <c r="F375" s="7"/>
      <c r="G375" s="7"/>
      <c r="H375" s="7"/>
      <c r="I375" s="7"/>
      <c r="J375" s="7"/>
      <c r="K375" s="7"/>
      <c r="L375" s="7"/>
      <c r="M375" s="7"/>
      <c r="N375" s="7"/>
      <c r="O375" s="29"/>
      <c r="P375" s="7"/>
      <c r="Q375" s="7"/>
    </row>
    <row r="376" spans="2:17" x14ac:dyDescent="0.2">
      <c r="B376" s="5"/>
      <c r="C376" s="66"/>
      <c r="D376" s="64"/>
      <c r="E376" s="64"/>
      <c r="F376" s="7"/>
      <c r="G376" s="7"/>
      <c r="H376" s="7"/>
      <c r="I376" s="7"/>
      <c r="J376" s="7"/>
      <c r="K376" s="7"/>
      <c r="L376" s="7"/>
      <c r="M376" s="7"/>
      <c r="N376" s="7"/>
      <c r="O376" s="29"/>
      <c r="P376" s="7"/>
      <c r="Q376" s="7"/>
    </row>
    <row r="377" spans="2:17" x14ac:dyDescent="0.2">
      <c r="B377" s="5"/>
      <c r="C377" s="66"/>
      <c r="D377" s="64"/>
      <c r="E377" s="64"/>
      <c r="F377" s="7"/>
      <c r="G377" s="7"/>
      <c r="H377" s="7"/>
      <c r="I377" s="7"/>
      <c r="J377" s="7"/>
      <c r="K377" s="7"/>
      <c r="L377" s="7"/>
      <c r="M377" s="7"/>
      <c r="N377" s="7"/>
      <c r="O377" s="29"/>
      <c r="P377" s="7"/>
      <c r="Q377" s="7"/>
    </row>
    <row r="378" spans="2:17" x14ac:dyDescent="0.2">
      <c r="B378" s="5"/>
      <c r="C378" s="66"/>
      <c r="D378" s="64"/>
      <c r="E378" s="64"/>
      <c r="F378" s="7"/>
      <c r="G378" s="7"/>
      <c r="H378" s="7"/>
      <c r="I378" s="7"/>
      <c r="J378" s="7"/>
      <c r="K378" s="7"/>
      <c r="L378" s="7"/>
      <c r="M378" s="7"/>
      <c r="N378" s="7"/>
      <c r="O378" s="29"/>
      <c r="P378" s="7"/>
      <c r="Q378" s="7"/>
    </row>
    <row r="379" spans="2:17" x14ac:dyDescent="0.2">
      <c r="B379" s="5"/>
      <c r="C379" s="66"/>
      <c r="D379" s="64"/>
      <c r="E379" s="64"/>
      <c r="F379" s="7"/>
      <c r="G379" s="7"/>
      <c r="H379" s="7"/>
      <c r="I379" s="7"/>
      <c r="J379" s="7"/>
      <c r="K379" s="7"/>
      <c r="L379" s="7"/>
      <c r="M379" s="7"/>
      <c r="N379" s="7"/>
      <c r="O379" s="29"/>
      <c r="P379" s="7"/>
      <c r="Q379" s="7"/>
    </row>
    <row r="380" spans="2:17" x14ac:dyDescent="0.2">
      <c r="B380" s="5"/>
      <c r="C380" s="66"/>
      <c r="D380" s="64"/>
      <c r="E380" s="64"/>
      <c r="F380" s="7"/>
      <c r="G380" s="7"/>
      <c r="H380" s="7"/>
      <c r="I380" s="7"/>
      <c r="J380" s="7"/>
      <c r="K380" s="7"/>
      <c r="L380" s="7"/>
      <c r="M380" s="7"/>
      <c r="N380" s="7"/>
      <c r="O380" s="29"/>
      <c r="P380" s="7"/>
      <c r="Q380" s="7"/>
    </row>
    <row r="381" spans="2:17" x14ac:dyDescent="0.2">
      <c r="B381" s="5"/>
      <c r="C381" s="66"/>
      <c r="D381" s="64"/>
      <c r="E381" s="64"/>
      <c r="F381" s="7"/>
      <c r="G381" s="7"/>
      <c r="H381" s="7"/>
      <c r="I381" s="7"/>
      <c r="J381" s="7"/>
      <c r="K381" s="7"/>
      <c r="L381" s="7"/>
      <c r="M381" s="7"/>
      <c r="N381" s="7"/>
      <c r="O381" s="29"/>
      <c r="P381" s="7"/>
      <c r="Q381" s="7"/>
    </row>
    <row r="382" spans="2:17" x14ac:dyDescent="0.2">
      <c r="B382" s="5"/>
      <c r="C382" s="66"/>
      <c r="D382" s="64"/>
      <c r="E382" s="64"/>
      <c r="F382" s="7"/>
      <c r="G382" s="7"/>
      <c r="H382" s="7"/>
      <c r="I382" s="7"/>
      <c r="J382" s="7"/>
      <c r="K382" s="7"/>
      <c r="L382" s="7"/>
      <c r="M382" s="7"/>
      <c r="N382" s="7"/>
      <c r="O382" s="29"/>
      <c r="P382" s="7"/>
      <c r="Q382" s="7"/>
    </row>
    <row r="383" spans="2:17" x14ac:dyDescent="0.2">
      <c r="B383" s="5"/>
      <c r="C383" s="66"/>
      <c r="D383" s="64"/>
      <c r="E383" s="64"/>
      <c r="F383" s="7"/>
      <c r="G383" s="7"/>
      <c r="H383" s="7"/>
      <c r="I383" s="7"/>
      <c r="J383" s="7"/>
      <c r="K383" s="7"/>
      <c r="L383" s="7"/>
      <c r="M383" s="7"/>
      <c r="N383" s="7"/>
      <c r="O383" s="29"/>
      <c r="P383" s="7"/>
      <c r="Q383" s="7"/>
    </row>
    <row r="384" spans="2:17" x14ac:dyDescent="0.2">
      <c r="B384" s="5"/>
      <c r="C384" s="66"/>
      <c r="D384" s="64"/>
      <c r="E384" s="64"/>
      <c r="F384" s="7"/>
      <c r="G384" s="7"/>
      <c r="H384" s="7"/>
      <c r="I384" s="7"/>
      <c r="J384" s="7"/>
      <c r="K384" s="7"/>
      <c r="L384" s="7"/>
      <c r="M384" s="7"/>
      <c r="N384" s="7"/>
      <c r="O384" s="29"/>
      <c r="P384" s="7"/>
      <c r="Q384" s="7"/>
    </row>
    <row r="385" spans="2:17" x14ac:dyDescent="0.2">
      <c r="B385" s="5"/>
      <c r="C385" s="66"/>
      <c r="D385" s="64"/>
      <c r="E385" s="64"/>
      <c r="F385" s="7"/>
      <c r="G385" s="7"/>
      <c r="H385" s="7"/>
      <c r="I385" s="7"/>
      <c r="J385" s="7"/>
      <c r="K385" s="7"/>
      <c r="L385" s="7"/>
      <c r="M385" s="7"/>
      <c r="N385" s="7"/>
      <c r="O385" s="29"/>
      <c r="P385" s="7"/>
      <c r="Q385" s="7"/>
    </row>
    <row r="386" spans="2:17" x14ac:dyDescent="0.2">
      <c r="B386" s="5"/>
      <c r="C386" s="66"/>
      <c r="D386" s="64"/>
      <c r="E386" s="64"/>
      <c r="F386" s="7"/>
      <c r="G386" s="7"/>
      <c r="H386" s="7"/>
      <c r="I386" s="7"/>
      <c r="J386" s="7"/>
      <c r="K386" s="7"/>
      <c r="L386" s="7"/>
      <c r="M386" s="7"/>
      <c r="N386" s="7"/>
      <c r="O386" s="29"/>
      <c r="P386" s="7"/>
      <c r="Q386" s="7"/>
    </row>
    <row r="387" spans="2:17" x14ac:dyDescent="0.2">
      <c r="B387" s="5"/>
      <c r="C387" s="66"/>
      <c r="D387" s="64"/>
      <c r="E387" s="64"/>
      <c r="F387" s="7"/>
      <c r="G387" s="7"/>
      <c r="H387" s="7"/>
      <c r="I387" s="7"/>
      <c r="J387" s="7"/>
      <c r="K387" s="7"/>
      <c r="L387" s="7"/>
      <c r="M387" s="7"/>
      <c r="N387" s="7"/>
      <c r="O387" s="29"/>
      <c r="P387" s="7"/>
      <c r="Q387" s="7"/>
    </row>
    <row r="388" spans="2:17" x14ac:dyDescent="0.2">
      <c r="B388" s="5"/>
      <c r="C388" s="66"/>
      <c r="D388" s="64"/>
      <c r="E388" s="64"/>
      <c r="F388" s="7"/>
      <c r="G388" s="7"/>
      <c r="H388" s="7"/>
      <c r="I388" s="7"/>
      <c r="J388" s="7"/>
      <c r="K388" s="7"/>
      <c r="L388" s="7"/>
      <c r="M388" s="7"/>
      <c r="N388" s="7"/>
      <c r="O388" s="29"/>
      <c r="P388" s="7"/>
      <c r="Q388" s="7"/>
    </row>
    <row r="389" spans="2:17" x14ac:dyDescent="0.2">
      <c r="B389" s="5"/>
      <c r="C389" s="66"/>
      <c r="D389" s="64"/>
      <c r="E389" s="64"/>
      <c r="F389" s="7"/>
      <c r="G389" s="7"/>
      <c r="H389" s="7"/>
      <c r="I389" s="7"/>
      <c r="J389" s="7"/>
      <c r="K389" s="7"/>
      <c r="L389" s="7"/>
      <c r="M389" s="7"/>
      <c r="N389" s="7"/>
      <c r="O389" s="29"/>
      <c r="P389" s="7"/>
      <c r="Q389" s="7"/>
    </row>
    <row r="390" spans="2:17" x14ac:dyDescent="0.2">
      <c r="B390" s="5"/>
      <c r="C390" s="66"/>
      <c r="D390" s="64"/>
      <c r="E390" s="64"/>
      <c r="F390" s="7"/>
      <c r="G390" s="7"/>
      <c r="H390" s="7"/>
      <c r="I390" s="7"/>
      <c r="J390" s="7"/>
      <c r="K390" s="7"/>
      <c r="L390" s="7"/>
      <c r="M390" s="7"/>
      <c r="N390" s="7"/>
      <c r="O390" s="29"/>
      <c r="P390" s="7"/>
      <c r="Q390" s="7"/>
    </row>
    <row r="391" spans="2:17" x14ac:dyDescent="0.2">
      <c r="B391" s="5"/>
      <c r="C391" s="66"/>
      <c r="D391" s="64"/>
      <c r="E391" s="64"/>
      <c r="F391" s="7"/>
      <c r="G391" s="7"/>
      <c r="H391" s="7"/>
      <c r="I391" s="7"/>
      <c r="J391" s="7"/>
      <c r="K391" s="7"/>
      <c r="L391" s="7"/>
      <c r="M391" s="7"/>
      <c r="N391" s="7"/>
      <c r="O391" s="29"/>
      <c r="P391" s="7"/>
      <c r="Q391" s="7"/>
    </row>
    <row r="392" spans="2:17" x14ac:dyDescent="0.2">
      <c r="B392" s="5"/>
      <c r="C392" s="66"/>
      <c r="D392" s="64"/>
      <c r="E392" s="64"/>
      <c r="F392" s="7"/>
      <c r="G392" s="7"/>
      <c r="H392" s="7"/>
      <c r="I392" s="7"/>
      <c r="J392" s="7"/>
      <c r="K392" s="7"/>
      <c r="L392" s="7"/>
      <c r="M392" s="7"/>
      <c r="N392" s="7"/>
      <c r="O392" s="29"/>
      <c r="P392" s="7"/>
      <c r="Q392" s="7"/>
    </row>
    <row r="393" spans="2:17" x14ac:dyDescent="0.2">
      <c r="B393" s="5"/>
      <c r="C393" s="66"/>
      <c r="D393" s="64"/>
      <c r="E393" s="64"/>
      <c r="F393" s="7"/>
      <c r="G393" s="7"/>
      <c r="H393" s="7"/>
      <c r="I393" s="7"/>
      <c r="J393" s="7"/>
      <c r="K393" s="7"/>
      <c r="L393" s="7"/>
      <c r="M393" s="7"/>
      <c r="N393" s="7"/>
      <c r="O393" s="29"/>
      <c r="P393" s="7"/>
      <c r="Q393" s="7"/>
    </row>
    <row r="394" spans="2:17" x14ac:dyDescent="0.2">
      <c r="B394" s="5"/>
      <c r="C394" s="66"/>
      <c r="D394" s="64"/>
      <c r="E394" s="64"/>
      <c r="F394" s="7"/>
      <c r="G394" s="7"/>
      <c r="H394" s="7"/>
      <c r="I394" s="7"/>
      <c r="J394" s="7"/>
      <c r="K394" s="7"/>
      <c r="L394" s="7"/>
      <c r="M394" s="7"/>
      <c r="N394" s="7"/>
      <c r="O394" s="29"/>
      <c r="P394" s="7"/>
      <c r="Q394" s="7"/>
    </row>
    <row r="395" spans="2:17" x14ac:dyDescent="0.2">
      <c r="B395" s="5"/>
      <c r="C395" s="66"/>
      <c r="D395" s="64"/>
      <c r="E395" s="64"/>
      <c r="F395" s="7"/>
      <c r="G395" s="7"/>
      <c r="H395" s="7"/>
      <c r="I395" s="7"/>
      <c r="J395" s="7"/>
      <c r="K395" s="7"/>
      <c r="L395" s="7"/>
      <c r="M395" s="7"/>
      <c r="N395" s="7"/>
      <c r="O395" s="29"/>
      <c r="P395" s="7"/>
      <c r="Q395" s="7"/>
    </row>
    <row r="396" spans="2:17" x14ac:dyDescent="0.2">
      <c r="B396" s="5"/>
      <c r="C396" s="66"/>
      <c r="D396" s="64"/>
      <c r="E396" s="64"/>
      <c r="F396" s="7"/>
      <c r="G396" s="7"/>
      <c r="H396" s="7"/>
      <c r="I396" s="7"/>
      <c r="J396" s="7"/>
      <c r="K396" s="7"/>
      <c r="L396" s="7"/>
      <c r="M396" s="7"/>
      <c r="N396" s="7"/>
      <c r="O396" s="29"/>
      <c r="P396" s="7"/>
      <c r="Q396" s="7"/>
    </row>
    <row r="397" spans="2:17" x14ac:dyDescent="0.2">
      <c r="B397" s="5"/>
      <c r="C397" s="66"/>
      <c r="D397" s="64"/>
      <c r="E397" s="64"/>
      <c r="F397" s="7"/>
      <c r="G397" s="7"/>
      <c r="H397" s="7"/>
      <c r="I397" s="7"/>
      <c r="J397" s="7"/>
      <c r="K397" s="7"/>
      <c r="L397" s="7"/>
      <c r="M397" s="7"/>
      <c r="N397" s="7"/>
      <c r="O397" s="29"/>
      <c r="P397" s="7"/>
      <c r="Q397" s="7"/>
    </row>
    <row r="398" spans="2:17" x14ac:dyDescent="0.2">
      <c r="B398" s="5"/>
      <c r="C398" s="66"/>
      <c r="D398" s="64"/>
      <c r="E398" s="64"/>
      <c r="F398" s="7"/>
      <c r="G398" s="7"/>
      <c r="H398" s="7"/>
      <c r="I398" s="7"/>
      <c r="J398" s="7"/>
      <c r="K398" s="7"/>
      <c r="L398" s="7"/>
      <c r="M398" s="7"/>
      <c r="N398" s="7"/>
      <c r="O398" s="29"/>
      <c r="P398" s="7"/>
      <c r="Q398" s="7"/>
    </row>
    <row r="399" spans="2:17" x14ac:dyDescent="0.2">
      <c r="B399" s="5"/>
      <c r="C399" s="66"/>
      <c r="D399" s="64"/>
      <c r="E399" s="64"/>
      <c r="F399" s="7"/>
      <c r="G399" s="7"/>
      <c r="H399" s="7"/>
      <c r="I399" s="7"/>
      <c r="J399" s="7"/>
      <c r="K399" s="7"/>
      <c r="L399" s="7"/>
      <c r="M399" s="7"/>
      <c r="N399" s="7"/>
      <c r="O399" s="29"/>
      <c r="P399" s="7"/>
      <c r="Q399" s="7"/>
    </row>
    <row r="400" spans="2:17" x14ac:dyDescent="0.2">
      <c r="B400" s="5"/>
      <c r="C400" s="66"/>
      <c r="D400" s="64"/>
      <c r="E400" s="64"/>
      <c r="F400" s="7"/>
      <c r="G400" s="7"/>
      <c r="H400" s="7"/>
      <c r="I400" s="7"/>
      <c r="J400" s="7"/>
      <c r="K400" s="7"/>
      <c r="L400" s="7"/>
      <c r="M400" s="7"/>
      <c r="N400" s="7"/>
      <c r="O400" s="29"/>
      <c r="P400" s="7"/>
      <c r="Q400" s="7"/>
    </row>
    <row r="401" spans="2:17" x14ac:dyDescent="0.2">
      <c r="B401" s="5"/>
      <c r="C401" s="66"/>
      <c r="D401" s="64"/>
      <c r="E401" s="64"/>
      <c r="F401" s="7"/>
      <c r="G401" s="7"/>
      <c r="H401" s="7"/>
      <c r="I401" s="7"/>
      <c r="J401" s="7"/>
      <c r="K401" s="7"/>
      <c r="L401" s="7"/>
      <c r="M401" s="7"/>
      <c r="N401" s="7"/>
      <c r="O401" s="29"/>
      <c r="P401" s="7"/>
      <c r="Q401" s="7"/>
    </row>
    <row r="402" spans="2:17" x14ac:dyDescent="0.2">
      <c r="B402" s="5"/>
      <c r="C402" s="66"/>
      <c r="D402" s="64"/>
      <c r="E402" s="64"/>
      <c r="F402" s="7"/>
      <c r="G402" s="7"/>
      <c r="H402" s="7"/>
      <c r="I402" s="7"/>
      <c r="J402" s="7"/>
      <c r="K402" s="7"/>
      <c r="L402" s="7"/>
      <c r="M402" s="7"/>
      <c r="N402" s="7"/>
      <c r="O402" s="29"/>
      <c r="P402" s="7"/>
      <c r="Q402" s="7"/>
    </row>
    <row r="403" spans="2:17" x14ac:dyDescent="0.2">
      <c r="B403" s="5"/>
      <c r="C403" s="66"/>
      <c r="D403" s="64"/>
      <c r="E403" s="64"/>
      <c r="F403" s="7"/>
      <c r="G403" s="7"/>
      <c r="H403" s="7"/>
      <c r="I403" s="7"/>
      <c r="J403" s="7"/>
      <c r="K403" s="7"/>
      <c r="L403" s="7"/>
      <c r="M403" s="7"/>
      <c r="N403" s="7"/>
      <c r="O403" s="29"/>
      <c r="P403" s="7"/>
      <c r="Q403" s="7"/>
    </row>
    <row r="404" spans="2:17" x14ac:dyDescent="0.2">
      <c r="B404" s="5"/>
      <c r="C404" s="66"/>
      <c r="D404" s="64"/>
      <c r="E404" s="64"/>
      <c r="F404" s="7"/>
      <c r="G404" s="7"/>
      <c r="H404" s="7"/>
      <c r="I404" s="7"/>
      <c r="J404" s="7"/>
      <c r="K404" s="7"/>
      <c r="L404" s="7"/>
      <c r="M404" s="7"/>
      <c r="N404" s="7"/>
      <c r="O404" s="29"/>
      <c r="P404" s="7"/>
      <c r="Q404" s="7"/>
    </row>
    <row r="405" spans="2:17" x14ac:dyDescent="0.2">
      <c r="B405" s="5"/>
      <c r="C405" s="66"/>
      <c r="D405" s="64"/>
      <c r="E405" s="64"/>
      <c r="F405" s="7"/>
      <c r="G405" s="7"/>
      <c r="H405" s="7"/>
      <c r="I405" s="7"/>
      <c r="J405" s="7"/>
      <c r="K405" s="7"/>
      <c r="L405" s="7"/>
      <c r="M405" s="7"/>
      <c r="N405" s="7"/>
      <c r="O405" s="29"/>
      <c r="P405" s="7"/>
      <c r="Q405" s="7"/>
    </row>
    <row r="406" spans="2:17" x14ac:dyDescent="0.2">
      <c r="B406" s="5"/>
      <c r="C406" s="66"/>
      <c r="D406" s="64"/>
      <c r="E406" s="64"/>
      <c r="F406" s="7"/>
      <c r="G406" s="7"/>
      <c r="H406" s="7"/>
      <c r="I406" s="7"/>
      <c r="J406" s="7"/>
      <c r="K406" s="7"/>
      <c r="L406" s="7"/>
      <c r="M406" s="7"/>
      <c r="N406" s="7"/>
      <c r="O406" s="29"/>
      <c r="P406" s="7"/>
      <c r="Q406" s="7"/>
    </row>
    <row r="407" spans="2:17" x14ac:dyDescent="0.2">
      <c r="B407" s="5"/>
      <c r="C407" s="66"/>
      <c r="D407" s="64"/>
      <c r="E407" s="64"/>
      <c r="F407" s="7"/>
      <c r="G407" s="7"/>
      <c r="H407" s="7"/>
      <c r="I407" s="7"/>
      <c r="J407" s="7"/>
      <c r="K407" s="7"/>
      <c r="L407" s="7"/>
      <c r="M407" s="7"/>
      <c r="N407" s="7"/>
      <c r="O407" s="29"/>
      <c r="P407" s="7"/>
      <c r="Q407" s="7"/>
    </row>
    <row r="408" spans="2:17" x14ac:dyDescent="0.2">
      <c r="B408" s="5"/>
      <c r="C408" s="66"/>
      <c r="D408" s="64"/>
      <c r="E408" s="64"/>
      <c r="F408" s="7"/>
      <c r="G408" s="7"/>
      <c r="H408" s="7"/>
      <c r="I408" s="7"/>
      <c r="J408" s="7"/>
      <c r="K408" s="7"/>
      <c r="L408" s="7"/>
      <c r="M408" s="7"/>
      <c r="N408" s="7"/>
      <c r="O408" s="29"/>
      <c r="P408" s="7"/>
      <c r="Q408" s="7"/>
    </row>
    <row r="409" spans="2:17" x14ac:dyDescent="0.2">
      <c r="B409" s="5"/>
      <c r="C409" s="66"/>
      <c r="D409" s="64"/>
      <c r="E409" s="64"/>
      <c r="F409" s="7"/>
      <c r="G409" s="7"/>
      <c r="H409" s="7"/>
      <c r="I409" s="7"/>
      <c r="J409" s="7"/>
      <c r="K409" s="7"/>
      <c r="L409" s="7"/>
      <c r="M409" s="7"/>
      <c r="N409" s="7"/>
      <c r="O409" s="29"/>
      <c r="P409" s="7"/>
      <c r="Q409" s="7"/>
    </row>
    <row r="410" spans="2:17" x14ac:dyDescent="0.2">
      <c r="B410" s="5"/>
      <c r="C410" s="66"/>
      <c r="D410" s="64"/>
      <c r="E410" s="64"/>
      <c r="F410" s="7"/>
      <c r="G410" s="7"/>
      <c r="H410" s="7"/>
      <c r="I410" s="7"/>
      <c r="J410" s="7"/>
      <c r="K410" s="7"/>
      <c r="L410" s="7"/>
      <c r="M410" s="7"/>
      <c r="N410" s="7"/>
      <c r="O410" s="29"/>
      <c r="P410" s="7"/>
      <c r="Q410" s="7"/>
    </row>
    <row r="411" spans="2:17" x14ac:dyDescent="0.2">
      <c r="B411" s="5"/>
      <c r="C411" s="66"/>
      <c r="D411" s="64"/>
      <c r="E411" s="64"/>
      <c r="F411" s="7"/>
      <c r="G411" s="7"/>
      <c r="H411" s="7"/>
      <c r="I411" s="7"/>
      <c r="J411" s="7"/>
      <c r="K411" s="7"/>
      <c r="L411" s="7"/>
      <c r="M411" s="7"/>
      <c r="N411" s="7"/>
      <c r="O411" s="29"/>
      <c r="P411" s="7"/>
      <c r="Q411" s="7"/>
    </row>
    <row r="412" spans="2:17" x14ac:dyDescent="0.2">
      <c r="B412" s="5"/>
      <c r="C412" s="66"/>
      <c r="D412" s="64"/>
      <c r="E412" s="64"/>
      <c r="F412" s="7"/>
      <c r="G412" s="7"/>
      <c r="H412" s="7"/>
      <c r="I412" s="7"/>
      <c r="J412" s="7"/>
      <c r="K412" s="7"/>
      <c r="L412" s="7"/>
      <c r="M412" s="7"/>
      <c r="N412" s="7"/>
      <c r="O412" s="29"/>
      <c r="P412" s="7"/>
      <c r="Q412" s="7"/>
    </row>
    <row r="413" spans="2:17" x14ac:dyDescent="0.2">
      <c r="B413" s="5"/>
      <c r="C413" s="66"/>
      <c r="D413" s="64"/>
      <c r="E413" s="64"/>
      <c r="F413" s="7"/>
      <c r="G413" s="7"/>
      <c r="H413" s="7"/>
      <c r="I413" s="7"/>
      <c r="J413" s="7"/>
      <c r="K413" s="7"/>
      <c r="L413" s="7"/>
      <c r="M413" s="7"/>
      <c r="N413" s="7"/>
      <c r="O413" s="29"/>
      <c r="P413" s="7"/>
      <c r="Q413" s="7"/>
    </row>
    <row r="414" spans="2:17" x14ac:dyDescent="0.2">
      <c r="B414" s="5"/>
      <c r="C414" s="66"/>
      <c r="D414" s="64"/>
      <c r="E414" s="64"/>
      <c r="F414" s="7"/>
      <c r="G414" s="7"/>
      <c r="H414" s="7"/>
      <c r="I414" s="7"/>
      <c r="J414" s="7"/>
      <c r="K414" s="7"/>
      <c r="L414" s="7"/>
      <c r="M414" s="7"/>
      <c r="N414" s="7"/>
      <c r="O414" s="29"/>
      <c r="P414" s="7"/>
      <c r="Q414" s="7"/>
    </row>
    <row r="415" spans="2:17" x14ac:dyDescent="0.2">
      <c r="B415" s="5"/>
      <c r="C415" s="66"/>
      <c r="D415" s="64"/>
      <c r="E415" s="64"/>
      <c r="F415" s="7"/>
      <c r="G415" s="7"/>
      <c r="H415" s="7"/>
      <c r="I415" s="7"/>
      <c r="J415" s="7"/>
      <c r="K415" s="7"/>
      <c r="L415" s="7"/>
      <c r="M415" s="7"/>
      <c r="N415" s="7"/>
      <c r="O415" s="29"/>
      <c r="P415" s="7"/>
      <c r="Q415" s="7"/>
    </row>
    <row r="416" spans="2:17" x14ac:dyDescent="0.2">
      <c r="B416" s="5"/>
      <c r="C416" s="66"/>
      <c r="D416" s="64"/>
      <c r="E416" s="64"/>
      <c r="F416" s="7"/>
      <c r="G416" s="7"/>
      <c r="H416" s="7"/>
      <c r="I416" s="7"/>
      <c r="J416" s="7"/>
      <c r="K416" s="7"/>
      <c r="L416" s="7"/>
      <c r="M416" s="7"/>
      <c r="N416" s="7"/>
      <c r="O416" s="29"/>
      <c r="P416" s="7"/>
      <c r="Q416" s="7"/>
    </row>
    <row r="417" spans="2:17" x14ac:dyDescent="0.2">
      <c r="B417" s="5"/>
      <c r="C417" s="66"/>
      <c r="D417" s="64"/>
      <c r="E417" s="64"/>
      <c r="F417" s="7"/>
      <c r="G417" s="7"/>
      <c r="H417" s="7"/>
      <c r="I417" s="7"/>
      <c r="J417" s="7"/>
      <c r="K417" s="7"/>
      <c r="L417" s="7"/>
      <c r="M417" s="7"/>
      <c r="N417" s="7"/>
      <c r="O417" s="29"/>
      <c r="P417" s="7"/>
      <c r="Q417" s="7"/>
    </row>
    <row r="418" spans="2:17" x14ac:dyDescent="0.2">
      <c r="B418" s="5"/>
      <c r="C418" s="66"/>
      <c r="D418" s="64"/>
      <c r="E418" s="64"/>
      <c r="F418" s="7"/>
      <c r="G418" s="7"/>
      <c r="H418" s="7"/>
      <c r="I418" s="7"/>
      <c r="J418" s="7"/>
      <c r="K418" s="7"/>
      <c r="L418" s="7"/>
      <c r="M418" s="7"/>
      <c r="N418" s="7"/>
      <c r="O418" s="29"/>
      <c r="P418" s="7"/>
      <c r="Q418" s="7"/>
    </row>
    <row r="419" spans="2:17" x14ac:dyDescent="0.2">
      <c r="B419" s="5"/>
      <c r="C419" s="66"/>
      <c r="D419" s="64"/>
      <c r="E419" s="64"/>
      <c r="F419" s="7"/>
      <c r="G419" s="7"/>
      <c r="H419" s="7"/>
      <c r="I419" s="7"/>
      <c r="J419" s="7"/>
      <c r="K419" s="7"/>
      <c r="L419" s="7"/>
      <c r="M419" s="7"/>
      <c r="N419" s="7"/>
      <c r="O419" s="29"/>
      <c r="P419" s="7"/>
      <c r="Q419" s="7"/>
    </row>
    <row r="420" spans="2:17" x14ac:dyDescent="0.2">
      <c r="B420" s="5"/>
      <c r="C420" s="66"/>
      <c r="D420" s="64"/>
      <c r="E420" s="64"/>
      <c r="F420" s="7"/>
      <c r="G420" s="7"/>
      <c r="H420" s="7"/>
      <c r="I420" s="7"/>
      <c r="J420" s="7"/>
      <c r="K420" s="7"/>
      <c r="L420" s="7"/>
      <c r="M420" s="7"/>
      <c r="N420" s="7"/>
      <c r="O420" s="29"/>
      <c r="P420" s="7"/>
      <c r="Q420" s="7"/>
    </row>
    <row r="421" spans="2:17" x14ac:dyDescent="0.2">
      <c r="B421" s="5"/>
      <c r="C421" s="66"/>
      <c r="D421" s="64"/>
      <c r="E421" s="64"/>
      <c r="F421" s="7"/>
      <c r="G421" s="7"/>
      <c r="H421" s="7"/>
      <c r="I421" s="7"/>
      <c r="J421" s="7"/>
      <c r="K421" s="7"/>
      <c r="L421" s="7"/>
      <c r="M421" s="7"/>
      <c r="N421" s="7"/>
      <c r="O421" s="29"/>
      <c r="P421" s="7"/>
      <c r="Q421" s="7"/>
    </row>
    <row r="422" spans="2:17" x14ac:dyDescent="0.2">
      <c r="B422" s="5"/>
      <c r="C422" s="66"/>
      <c r="D422" s="64"/>
      <c r="E422" s="64"/>
      <c r="F422" s="7"/>
      <c r="G422" s="7"/>
      <c r="H422" s="7"/>
      <c r="I422" s="7"/>
      <c r="J422" s="7"/>
      <c r="K422" s="7"/>
      <c r="L422" s="7"/>
      <c r="M422" s="7"/>
      <c r="N422" s="7"/>
      <c r="O422" s="29"/>
      <c r="P422" s="7"/>
      <c r="Q422" s="7"/>
    </row>
    <row r="423" spans="2:17" x14ac:dyDescent="0.2">
      <c r="B423" s="5"/>
      <c r="C423" s="66"/>
      <c r="D423" s="64"/>
      <c r="E423" s="64"/>
      <c r="F423" s="7"/>
      <c r="G423" s="7"/>
      <c r="H423" s="7"/>
      <c r="I423" s="7"/>
      <c r="J423" s="7"/>
      <c r="K423" s="7"/>
      <c r="L423" s="7"/>
      <c r="M423" s="7"/>
      <c r="N423" s="7"/>
      <c r="O423" s="29"/>
      <c r="P423" s="7"/>
      <c r="Q423" s="7"/>
    </row>
    <row r="424" spans="2:17" x14ac:dyDescent="0.2">
      <c r="B424" s="5"/>
      <c r="C424" s="66"/>
      <c r="D424" s="64"/>
      <c r="E424" s="64"/>
      <c r="F424" s="7"/>
      <c r="G424" s="7"/>
      <c r="H424" s="7"/>
      <c r="I424" s="7"/>
      <c r="J424" s="7"/>
      <c r="K424" s="7"/>
      <c r="L424" s="7"/>
      <c r="M424" s="7"/>
      <c r="N424" s="7"/>
      <c r="O424" s="29"/>
      <c r="P424" s="7"/>
      <c r="Q424" s="7"/>
    </row>
    <row r="425" spans="2:17" x14ac:dyDescent="0.2">
      <c r="B425" s="5"/>
      <c r="C425" s="66"/>
      <c r="D425" s="64"/>
      <c r="E425" s="64"/>
      <c r="F425" s="7"/>
      <c r="G425" s="7"/>
      <c r="H425" s="7"/>
      <c r="I425" s="7"/>
      <c r="J425" s="7"/>
      <c r="K425" s="7"/>
      <c r="L425" s="7"/>
      <c r="M425" s="7"/>
      <c r="N425" s="7"/>
      <c r="O425" s="29"/>
      <c r="P425" s="7"/>
      <c r="Q425" s="7"/>
    </row>
    <row r="426" spans="2:17" x14ac:dyDescent="0.2">
      <c r="B426" s="5"/>
      <c r="C426" s="66"/>
      <c r="D426" s="64"/>
      <c r="E426" s="64"/>
      <c r="F426" s="7"/>
      <c r="G426" s="7"/>
      <c r="H426" s="7"/>
      <c r="I426" s="7"/>
      <c r="J426" s="7"/>
      <c r="K426" s="7"/>
      <c r="L426" s="7"/>
      <c r="M426" s="7"/>
      <c r="N426" s="7"/>
      <c r="O426" s="29"/>
      <c r="P426" s="7"/>
      <c r="Q426" s="7"/>
    </row>
    <row r="427" spans="2:17" x14ac:dyDescent="0.2">
      <c r="B427" s="5"/>
      <c r="C427" s="66"/>
      <c r="D427" s="64"/>
      <c r="E427" s="64"/>
      <c r="F427" s="7"/>
      <c r="G427" s="7"/>
      <c r="H427" s="7"/>
      <c r="I427" s="7"/>
      <c r="J427" s="7"/>
      <c r="K427" s="7"/>
      <c r="L427" s="7"/>
      <c r="M427" s="7"/>
      <c r="N427" s="7"/>
      <c r="O427" s="29"/>
      <c r="P427" s="7"/>
      <c r="Q427" s="7"/>
    </row>
    <row r="428" spans="2:17" x14ac:dyDescent="0.2">
      <c r="B428" s="5"/>
      <c r="C428" s="66"/>
      <c r="D428" s="64"/>
      <c r="E428" s="64"/>
      <c r="F428" s="7"/>
      <c r="G428" s="7"/>
      <c r="H428" s="7"/>
      <c r="I428" s="7"/>
      <c r="J428" s="7"/>
      <c r="K428" s="7"/>
      <c r="L428" s="7"/>
      <c r="M428" s="7"/>
      <c r="N428" s="7"/>
      <c r="O428" s="29"/>
      <c r="P428" s="7"/>
      <c r="Q428" s="7"/>
    </row>
    <row r="429" spans="2:17" x14ac:dyDescent="0.2">
      <c r="B429" s="5"/>
      <c r="C429" s="66"/>
      <c r="D429" s="64"/>
      <c r="E429" s="64"/>
      <c r="F429" s="7"/>
      <c r="G429" s="7"/>
      <c r="H429" s="7"/>
      <c r="I429" s="7"/>
      <c r="J429" s="7"/>
      <c r="K429" s="7"/>
      <c r="L429" s="7"/>
      <c r="M429" s="7"/>
      <c r="N429" s="7"/>
      <c r="O429" s="29"/>
      <c r="P429" s="7"/>
      <c r="Q429" s="7"/>
    </row>
    <row r="430" spans="2:17" x14ac:dyDescent="0.2">
      <c r="B430" s="5"/>
      <c r="C430" s="66"/>
      <c r="D430" s="64"/>
      <c r="E430" s="64"/>
      <c r="F430" s="7"/>
      <c r="G430" s="7"/>
      <c r="H430" s="7"/>
      <c r="I430" s="7"/>
      <c r="J430" s="7"/>
      <c r="K430" s="7"/>
      <c r="L430" s="7"/>
      <c r="M430" s="7"/>
      <c r="N430" s="7"/>
      <c r="O430" s="29"/>
      <c r="P430" s="7"/>
      <c r="Q430" s="7"/>
    </row>
    <row r="431" spans="2:17" x14ac:dyDescent="0.2">
      <c r="B431" s="5"/>
      <c r="C431" s="66"/>
      <c r="D431" s="64"/>
      <c r="E431" s="64"/>
      <c r="F431" s="7"/>
      <c r="G431" s="7"/>
      <c r="H431" s="7"/>
      <c r="I431" s="7"/>
      <c r="J431" s="7"/>
      <c r="K431" s="7"/>
      <c r="L431" s="7"/>
      <c r="M431" s="7"/>
      <c r="N431" s="7"/>
      <c r="O431" s="29"/>
      <c r="P431" s="7"/>
      <c r="Q431" s="7"/>
    </row>
    <row r="432" spans="2:17" x14ac:dyDescent="0.2">
      <c r="B432" s="5"/>
      <c r="C432" s="66"/>
      <c r="D432" s="64"/>
      <c r="E432" s="64"/>
      <c r="F432" s="7"/>
      <c r="G432" s="7"/>
      <c r="H432" s="7"/>
      <c r="I432" s="7"/>
      <c r="J432" s="7"/>
      <c r="K432" s="7"/>
      <c r="L432" s="7"/>
      <c r="M432" s="7"/>
      <c r="N432" s="7"/>
      <c r="O432" s="29"/>
      <c r="P432" s="7"/>
      <c r="Q432" s="7"/>
    </row>
    <row r="433" spans="2:17" x14ac:dyDescent="0.2">
      <c r="B433" s="5"/>
      <c r="C433" s="66"/>
      <c r="D433" s="64"/>
      <c r="E433" s="64"/>
      <c r="F433" s="7"/>
      <c r="G433" s="7"/>
      <c r="H433" s="7"/>
      <c r="I433" s="7"/>
      <c r="J433" s="7"/>
      <c r="K433" s="7"/>
      <c r="L433" s="7"/>
      <c r="M433" s="7"/>
      <c r="N433" s="7"/>
      <c r="O433" s="29"/>
      <c r="P433" s="7"/>
      <c r="Q433" s="7"/>
    </row>
    <row r="434" spans="2:17" x14ac:dyDescent="0.2">
      <c r="B434" s="5"/>
      <c r="C434" s="66"/>
      <c r="D434" s="64"/>
      <c r="E434" s="64"/>
      <c r="F434" s="7"/>
      <c r="G434" s="7"/>
      <c r="H434" s="7"/>
      <c r="I434" s="7"/>
      <c r="J434" s="7"/>
      <c r="K434" s="7"/>
      <c r="L434" s="7"/>
      <c r="M434" s="7"/>
      <c r="N434" s="7"/>
      <c r="O434" s="29"/>
      <c r="P434" s="7"/>
      <c r="Q434" s="7"/>
    </row>
    <row r="435" spans="2:17" x14ac:dyDescent="0.2">
      <c r="B435" s="5"/>
      <c r="C435" s="66"/>
      <c r="D435" s="64"/>
      <c r="E435" s="64"/>
      <c r="F435" s="7"/>
      <c r="G435" s="7"/>
      <c r="H435" s="7"/>
      <c r="I435" s="7"/>
      <c r="J435" s="7"/>
      <c r="K435" s="7"/>
      <c r="L435" s="7"/>
      <c r="M435" s="7"/>
      <c r="N435" s="7"/>
      <c r="O435" s="29"/>
      <c r="P435" s="7"/>
      <c r="Q435" s="7"/>
    </row>
    <row r="436" spans="2:17" x14ac:dyDescent="0.2">
      <c r="B436" s="5"/>
      <c r="C436" s="66"/>
      <c r="D436" s="64"/>
      <c r="E436" s="64"/>
      <c r="F436" s="7"/>
      <c r="G436" s="7"/>
      <c r="H436" s="7"/>
      <c r="I436" s="7"/>
      <c r="J436" s="7"/>
      <c r="K436" s="7"/>
      <c r="L436" s="7"/>
      <c r="M436" s="7"/>
      <c r="N436" s="7"/>
      <c r="O436" s="29"/>
      <c r="P436" s="7"/>
      <c r="Q436" s="7"/>
    </row>
    <row r="437" spans="2:17" x14ac:dyDescent="0.2">
      <c r="B437" s="5"/>
      <c r="C437" s="66"/>
      <c r="D437" s="64"/>
      <c r="E437" s="64"/>
      <c r="F437" s="7"/>
      <c r="G437" s="7"/>
      <c r="H437" s="7"/>
      <c r="I437" s="7"/>
      <c r="J437" s="7"/>
      <c r="K437" s="7"/>
      <c r="L437" s="7"/>
      <c r="M437" s="7"/>
      <c r="N437" s="7"/>
      <c r="O437" s="29"/>
      <c r="P437" s="7"/>
      <c r="Q437" s="7"/>
    </row>
    <row r="438" spans="2:17" x14ac:dyDescent="0.2">
      <c r="B438" s="5"/>
      <c r="C438" s="66"/>
      <c r="D438" s="64"/>
      <c r="E438" s="64"/>
      <c r="F438" s="7"/>
      <c r="G438" s="7"/>
      <c r="H438" s="7"/>
      <c r="I438" s="7"/>
      <c r="J438" s="7"/>
      <c r="K438" s="7"/>
      <c r="L438" s="7"/>
      <c r="M438" s="7"/>
      <c r="N438" s="7"/>
      <c r="O438" s="29"/>
      <c r="P438" s="7"/>
      <c r="Q438" s="7"/>
    </row>
    <row r="439" spans="2:17" x14ac:dyDescent="0.2">
      <c r="B439" s="5"/>
      <c r="C439" s="66"/>
      <c r="D439" s="64"/>
      <c r="E439" s="64"/>
      <c r="F439" s="7"/>
      <c r="G439" s="7"/>
      <c r="H439" s="7"/>
      <c r="I439" s="7"/>
      <c r="J439" s="7"/>
      <c r="K439" s="7"/>
      <c r="L439" s="7"/>
      <c r="M439" s="7"/>
      <c r="N439" s="7"/>
      <c r="O439" s="29"/>
      <c r="P439" s="7"/>
      <c r="Q439" s="7"/>
    </row>
    <row r="440" spans="2:17" x14ac:dyDescent="0.2">
      <c r="B440" s="5"/>
      <c r="C440" s="66"/>
      <c r="D440" s="64"/>
      <c r="E440" s="64"/>
      <c r="F440" s="7"/>
      <c r="G440" s="7"/>
      <c r="H440" s="7"/>
      <c r="I440" s="7"/>
      <c r="J440" s="7"/>
      <c r="K440" s="7"/>
      <c r="L440" s="7"/>
      <c r="M440" s="7"/>
      <c r="N440" s="7"/>
      <c r="O440" s="29"/>
      <c r="P440" s="7"/>
      <c r="Q440" s="7"/>
    </row>
    <row r="441" spans="2:17" x14ac:dyDescent="0.2">
      <c r="B441" s="5"/>
      <c r="C441" s="66"/>
      <c r="D441" s="64"/>
      <c r="E441" s="64"/>
      <c r="F441" s="7"/>
      <c r="G441" s="7"/>
      <c r="H441" s="7"/>
      <c r="I441" s="7"/>
      <c r="J441" s="7"/>
      <c r="K441" s="7"/>
      <c r="L441" s="7"/>
      <c r="M441" s="7"/>
      <c r="N441" s="7"/>
      <c r="O441" s="29"/>
      <c r="P441" s="7"/>
      <c r="Q441" s="7"/>
    </row>
    <row r="442" spans="2:17" x14ac:dyDescent="0.2">
      <c r="B442" s="5"/>
      <c r="C442" s="66"/>
      <c r="D442" s="64"/>
      <c r="E442" s="64"/>
      <c r="F442" s="7"/>
      <c r="G442" s="7"/>
      <c r="H442" s="7"/>
      <c r="I442" s="7"/>
      <c r="J442" s="7"/>
      <c r="K442" s="7"/>
      <c r="L442" s="7"/>
      <c r="M442" s="7"/>
      <c r="N442" s="7"/>
      <c r="O442" s="29"/>
      <c r="P442" s="7"/>
      <c r="Q442" s="7"/>
    </row>
    <row r="443" spans="2:17" x14ac:dyDescent="0.2">
      <c r="B443" s="5"/>
      <c r="C443" s="66"/>
      <c r="D443" s="64"/>
      <c r="E443" s="64"/>
      <c r="F443" s="7"/>
      <c r="G443" s="7"/>
      <c r="H443" s="7"/>
      <c r="I443" s="7"/>
      <c r="J443" s="7"/>
      <c r="K443" s="7"/>
      <c r="L443" s="7"/>
      <c r="M443" s="7"/>
      <c r="N443" s="7"/>
      <c r="O443" s="29"/>
      <c r="P443" s="7"/>
      <c r="Q443" s="7"/>
    </row>
    <row r="444" spans="2:17" x14ac:dyDescent="0.2">
      <c r="B444" s="5"/>
      <c r="C444" s="66"/>
      <c r="D444" s="64"/>
      <c r="E444" s="64"/>
      <c r="F444" s="7"/>
      <c r="G444" s="7"/>
      <c r="H444" s="7"/>
      <c r="I444" s="7"/>
      <c r="J444" s="7"/>
      <c r="K444" s="7"/>
      <c r="L444" s="7"/>
      <c r="M444" s="7"/>
      <c r="N444" s="7"/>
      <c r="O444" s="29"/>
      <c r="P444" s="7"/>
      <c r="Q444" s="7"/>
    </row>
    <row r="445" spans="2:17" x14ac:dyDescent="0.2">
      <c r="B445" s="5"/>
      <c r="C445" s="66"/>
      <c r="D445" s="64"/>
      <c r="E445" s="64"/>
      <c r="F445" s="7"/>
      <c r="G445" s="7"/>
      <c r="H445" s="7"/>
      <c r="I445" s="7"/>
      <c r="J445" s="7"/>
      <c r="K445" s="7"/>
      <c r="L445" s="7"/>
      <c r="M445" s="7"/>
      <c r="N445" s="7"/>
      <c r="O445" s="29"/>
      <c r="P445" s="7"/>
      <c r="Q445" s="7"/>
    </row>
    <row r="446" spans="2:17" x14ac:dyDescent="0.2">
      <c r="B446" s="5"/>
      <c r="C446" s="66"/>
      <c r="D446" s="64"/>
      <c r="E446" s="64"/>
      <c r="F446" s="7"/>
      <c r="G446" s="7"/>
      <c r="H446" s="7"/>
      <c r="I446" s="7"/>
      <c r="J446" s="7"/>
      <c r="K446" s="7"/>
      <c r="L446" s="7"/>
      <c r="M446" s="7"/>
      <c r="N446" s="7"/>
      <c r="O446" s="29"/>
      <c r="P446" s="7"/>
      <c r="Q446" s="7"/>
    </row>
    <row r="447" spans="2:17" x14ac:dyDescent="0.2">
      <c r="B447" s="5"/>
      <c r="C447" s="66"/>
      <c r="D447" s="64"/>
      <c r="E447" s="64"/>
      <c r="F447" s="7"/>
      <c r="G447" s="7"/>
      <c r="H447" s="7"/>
      <c r="I447" s="7"/>
      <c r="J447" s="7"/>
      <c r="K447" s="7"/>
      <c r="L447" s="7"/>
      <c r="M447" s="7"/>
      <c r="N447" s="7"/>
      <c r="O447" s="29"/>
      <c r="P447" s="7"/>
      <c r="Q447" s="7"/>
    </row>
    <row r="448" spans="2:17" x14ac:dyDescent="0.2">
      <c r="B448" s="5"/>
      <c r="C448" s="66"/>
      <c r="D448" s="64"/>
      <c r="E448" s="64"/>
      <c r="F448" s="7"/>
      <c r="G448" s="7"/>
      <c r="H448" s="7"/>
      <c r="I448" s="7"/>
      <c r="J448" s="7"/>
      <c r="K448" s="7"/>
      <c r="L448" s="7"/>
      <c r="M448" s="7"/>
      <c r="N448" s="7"/>
      <c r="O448" s="29"/>
      <c r="P448" s="7"/>
      <c r="Q448" s="7"/>
    </row>
    <row r="449" spans="1:17" x14ac:dyDescent="0.2">
      <c r="B449" s="5"/>
      <c r="C449" s="66"/>
      <c r="D449" s="64"/>
      <c r="E449" s="64"/>
      <c r="F449" s="7"/>
      <c r="G449" s="7"/>
      <c r="H449" s="7"/>
      <c r="I449" s="7"/>
      <c r="J449" s="7"/>
      <c r="K449" s="7"/>
      <c r="L449" s="7"/>
      <c r="M449" s="7"/>
      <c r="N449" s="7"/>
      <c r="O449" s="29"/>
      <c r="P449" s="7"/>
      <c r="Q449" s="7"/>
    </row>
    <row r="450" spans="1:17" x14ac:dyDescent="0.2">
      <c r="B450" s="5"/>
      <c r="C450" s="66"/>
      <c r="D450" s="64"/>
      <c r="E450" s="64"/>
      <c r="F450" s="7"/>
      <c r="G450" s="7"/>
      <c r="H450" s="7"/>
      <c r="I450" s="7"/>
      <c r="J450" s="7"/>
      <c r="K450" s="7"/>
      <c r="L450" s="7"/>
      <c r="M450" s="7"/>
      <c r="N450" s="7"/>
      <c r="O450" s="29"/>
      <c r="P450" s="7"/>
      <c r="Q450" s="7"/>
    </row>
    <row r="451" spans="1:17" x14ac:dyDescent="0.2">
      <c r="B451" s="5"/>
      <c r="C451" s="66"/>
      <c r="D451" s="64"/>
      <c r="E451" s="64"/>
      <c r="F451" s="7"/>
      <c r="G451" s="7"/>
      <c r="H451" s="7"/>
      <c r="I451" s="7"/>
      <c r="J451" s="7"/>
      <c r="K451" s="7"/>
      <c r="L451" s="7"/>
      <c r="M451" s="7"/>
      <c r="N451" s="7"/>
      <c r="O451" s="29"/>
      <c r="P451" s="7"/>
      <c r="Q451" s="7"/>
    </row>
    <row r="452" spans="1:17" x14ac:dyDescent="0.2">
      <c r="B452" s="5"/>
      <c r="C452" s="66"/>
      <c r="D452" s="64"/>
      <c r="E452" s="64"/>
      <c r="F452" s="7"/>
      <c r="G452" s="7"/>
      <c r="H452" s="7"/>
      <c r="I452" s="7"/>
      <c r="J452" s="7"/>
      <c r="K452" s="7"/>
      <c r="L452" s="7"/>
      <c r="M452" s="7"/>
      <c r="N452" s="7"/>
      <c r="O452" s="29"/>
      <c r="P452" s="7"/>
      <c r="Q452" s="7"/>
    </row>
    <row r="453" spans="1:17" x14ac:dyDescent="0.2">
      <c r="A453" s="67"/>
      <c r="B453" s="76"/>
      <c r="C453" s="62"/>
      <c r="D453" s="64"/>
      <c r="E453" s="64"/>
      <c r="F453" s="7"/>
      <c r="G453" s="7"/>
      <c r="H453" s="7"/>
      <c r="I453" s="7"/>
      <c r="J453" s="7"/>
      <c r="K453" s="7"/>
      <c r="L453" s="7"/>
      <c r="M453" s="7"/>
      <c r="N453" s="7"/>
      <c r="O453" s="29"/>
      <c r="P453" s="7"/>
      <c r="Q453" s="7"/>
    </row>
    <row r="454" spans="1:17" x14ac:dyDescent="0.2">
      <c r="A454" s="67"/>
      <c r="B454" s="76"/>
      <c r="C454" s="62"/>
      <c r="D454" s="64"/>
      <c r="E454" s="64"/>
      <c r="F454" s="7"/>
      <c r="G454" s="7"/>
      <c r="H454" s="7"/>
      <c r="I454" s="7"/>
      <c r="J454" s="7"/>
      <c r="K454" s="7"/>
      <c r="L454" s="7"/>
      <c r="M454" s="7"/>
      <c r="N454" s="7"/>
      <c r="O454" s="29"/>
      <c r="P454" s="7"/>
      <c r="Q454" s="7"/>
    </row>
    <row r="455" spans="1:17" x14ac:dyDescent="0.2">
      <c r="A455" s="67"/>
      <c r="B455" s="76"/>
      <c r="C455" s="62"/>
      <c r="D455" s="64"/>
      <c r="E455" s="64"/>
      <c r="F455" s="7"/>
      <c r="G455" s="7"/>
      <c r="H455" s="7"/>
      <c r="I455" s="7"/>
      <c r="J455" s="7"/>
      <c r="K455" s="7"/>
      <c r="L455" s="7"/>
      <c r="M455" s="7"/>
      <c r="N455" s="7"/>
      <c r="O455" s="29"/>
      <c r="P455" s="7"/>
      <c r="Q455" s="7"/>
    </row>
    <row r="456" spans="1:17" x14ac:dyDescent="0.2">
      <c r="A456" s="67"/>
      <c r="B456" s="76"/>
      <c r="C456" s="62"/>
      <c r="D456" s="64"/>
      <c r="E456" s="64"/>
      <c r="F456" s="7"/>
      <c r="G456" s="7"/>
      <c r="H456" s="7"/>
      <c r="I456" s="7"/>
      <c r="J456" s="7"/>
      <c r="K456" s="7"/>
      <c r="L456" s="7"/>
      <c r="M456" s="7"/>
      <c r="N456" s="7"/>
      <c r="O456" s="29"/>
      <c r="P456" s="7"/>
      <c r="Q456" s="7"/>
    </row>
    <row r="457" spans="1:17" x14ac:dyDescent="0.2">
      <c r="A457" s="67"/>
      <c r="B457" s="76"/>
      <c r="C457" s="62"/>
      <c r="D457" s="64"/>
      <c r="E457" s="64"/>
      <c r="F457" s="7"/>
      <c r="G457" s="7"/>
      <c r="H457" s="7"/>
      <c r="I457" s="7"/>
      <c r="J457" s="7"/>
      <c r="K457" s="7"/>
      <c r="L457" s="7"/>
      <c r="M457" s="7"/>
      <c r="N457" s="7"/>
      <c r="O457" s="29"/>
      <c r="P457" s="7"/>
      <c r="Q457" s="7"/>
    </row>
    <row r="458" spans="1:17" x14ac:dyDescent="0.2">
      <c r="A458" s="67"/>
      <c r="B458" s="76"/>
      <c r="C458" s="62"/>
      <c r="D458" s="64"/>
      <c r="E458" s="64"/>
      <c r="F458" s="7"/>
      <c r="G458" s="7"/>
      <c r="H458" s="7"/>
      <c r="I458" s="7"/>
      <c r="J458" s="7"/>
      <c r="K458" s="7"/>
      <c r="L458" s="7"/>
      <c r="M458" s="7"/>
      <c r="N458" s="7"/>
      <c r="O458" s="29"/>
      <c r="P458" s="7"/>
      <c r="Q458" s="7"/>
    </row>
    <row r="459" spans="1:17" x14ac:dyDescent="0.2">
      <c r="A459" s="67"/>
      <c r="B459" s="76"/>
      <c r="C459" s="62"/>
      <c r="D459" s="64"/>
      <c r="E459" s="64"/>
      <c r="F459" s="7"/>
      <c r="G459" s="7"/>
      <c r="H459" s="7"/>
      <c r="I459" s="7"/>
      <c r="J459" s="7"/>
      <c r="K459" s="7"/>
      <c r="L459" s="7"/>
      <c r="M459" s="7"/>
      <c r="N459" s="7"/>
      <c r="O459" s="29"/>
      <c r="P459" s="7"/>
      <c r="Q459" s="7"/>
    </row>
    <row r="460" spans="1:17" x14ac:dyDescent="0.2">
      <c r="A460" s="67"/>
      <c r="B460" s="76"/>
      <c r="C460" s="62"/>
      <c r="D460" s="64"/>
      <c r="E460" s="64"/>
      <c r="F460" s="7"/>
      <c r="G460" s="7"/>
      <c r="H460" s="7"/>
      <c r="I460" s="7"/>
      <c r="J460" s="7"/>
      <c r="K460" s="7"/>
      <c r="L460" s="7"/>
      <c r="M460" s="7"/>
      <c r="N460" s="7"/>
      <c r="O460" s="29"/>
      <c r="P460" s="7"/>
      <c r="Q460" s="7"/>
    </row>
    <row r="461" spans="1:17" x14ac:dyDescent="0.2">
      <c r="A461" s="67"/>
      <c r="B461" s="76"/>
      <c r="C461" s="62"/>
      <c r="D461" s="64"/>
      <c r="E461" s="64"/>
      <c r="F461" s="7"/>
      <c r="G461" s="7"/>
      <c r="H461" s="7"/>
      <c r="I461" s="7"/>
      <c r="J461" s="7"/>
      <c r="K461" s="7"/>
      <c r="L461" s="7"/>
      <c r="M461" s="7"/>
      <c r="N461" s="7"/>
      <c r="O461" s="29"/>
      <c r="P461" s="7"/>
      <c r="Q461" s="7"/>
    </row>
    <row r="462" spans="1:17" x14ac:dyDescent="0.2">
      <c r="A462" s="67"/>
      <c r="B462" s="76"/>
      <c r="C462" s="62"/>
      <c r="D462" s="64"/>
      <c r="E462" s="64"/>
      <c r="F462" s="7"/>
      <c r="G462" s="7"/>
      <c r="H462" s="7"/>
      <c r="I462" s="7"/>
      <c r="J462" s="7"/>
      <c r="K462" s="7"/>
      <c r="L462" s="7"/>
      <c r="M462" s="7"/>
      <c r="N462" s="7"/>
      <c r="O462" s="29"/>
      <c r="P462" s="7"/>
      <c r="Q462" s="7"/>
    </row>
    <row r="463" spans="1:17" x14ac:dyDescent="0.2">
      <c r="A463" s="67"/>
      <c r="B463" s="76"/>
      <c r="C463" s="62"/>
      <c r="D463" s="64"/>
      <c r="E463" s="64"/>
      <c r="F463" s="7"/>
      <c r="G463" s="7"/>
      <c r="H463" s="7"/>
      <c r="I463" s="7"/>
      <c r="J463" s="7"/>
      <c r="K463" s="7"/>
      <c r="L463" s="7"/>
      <c r="M463" s="7"/>
      <c r="N463" s="7"/>
      <c r="O463" s="29"/>
      <c r="P463" s="7"/>
      <c r="Q463" s="7"/>
    </row>
    <row r="464" spans="1:17" x14ac:dyDescent="0.2">
      <c r="A464" s="67"/>
      <c r="B464" s="76"/>
      <c r="C464" s="62"/>
      <c r="D464" s="64"/>
      <c r="E464" s="64"/>
      <c r="F464" s="7"/>
      <c r="G464" s="7"/>
      <c r="H464" s="7"/>
      <c r="I464" s="7"/>
      <c r="J464" s="7"/>
      <c r="K464" s="7"/>
      <c r="L464" s="7"/>
      <c r="M464" s="7"/>
      <c r="N464" s="7"/>
      <c r="O464" s="29"/>
      <c r="P464" s="7"/>
      <c r="Q464" s="7"/>
    </row>
    <row r="465" spans="1:17" x14ac:dyDescent="0.2">
      <c r="A465" s="67"/>
      <c r="B465" s="76"/>
      <c r="C465" s="62"/>
      <c r="D465" s="64"/>
      <c r="E465" s="64"/>
      <c r="F465" s="7"/>
      <c r="G465" s="7"/>
      <c r="H465" s="7"/>
      <c r="I465" s="7"/>
      <c r="J465" s="7"/>
      <c r="K465" s="7"/>
      <c r="L465" s="7"/>
      <c r="M465" s="7"/>
      <c r="N465" s="7"/>
      <c r="O465" s="29"/>
      <c r="P465" s="7"/>
      <c r="Q465" s="7"/>
    </row>
    <row r="466" spans="1:17" x14ac:dyDescent="0.2">
      <c r="A466" s="67"/>
      <c r="B466" s="76"/>
      <c r="C466" s="62"/>
      <c r="D466" s="64"/>
      <c r="E466" s="64"/>
      <c r="F466" s="7"/>
      <c r="G466" s="7"/>
      <c r="H466" s="7"/>
      <c r="I466" s="7"/>
      <c r="J466" s="7"/>
      <c r="K466" s="7"/>
      <c r="L466" s="7"/>
      <c r="M466" s="7"/>
      <c r="N466" s="7"/>
      <c r="O466" s="29"/>
      <c r="P466" s="7"/>
      <c r="Q466" s="7"/>
    </row>
    <row r="467" spans="1:17" x14ac:dyDescent="0.2">
      <c r="A467" s="67"/>
      <c r="B467" s="76"/>
      <c r="C467" s="62"/>
      <c r="D467" s="64"/>
      <c r="E467" s="64"/>
      <c r="F467" s="7"/>
      <c r="G467" s="7"/>
      <c r="H467" s="7"/>
      <c r="I467" s="7"/>
      <c r="J467" s="7"/>
      <c r="K467" s="7"/>
      <c r="L467" s="7"/>
      <c r="M467" s="7"/>
      <c r="N467" s="7"/>
      <c r="O467" s="29"/>
      <c r="P467" s="7"/>
      <c r="Q467" s="7"/>
    </row>
    <row r="468" spans="1:17" x14ac:dyDescent="0.2">
      <c r="A468" s="67"/>
      <c r="B468" s="76"/>
      <c r="C468" s="62"/>
      <c r="D468" s="64"/>
      <c r="E468" s="64"/>
      <c r="F468" s="7"/>
      <c r="G468" s="7"/>
      <c r="H468" s="7"/>
      <c r="I468" s="7"/>
      <c r="J468" s="7"/>
      <c r="K468" s="7"/>
      <c r="L468" s="7"/>
      <c r="M468" s="7"/>
      <c r="N468" s="7"/>
      <c r="O468" s="29"/>
      <c r="P468" s="7"/>
      <c r="Q468" s="7"/>
    </row>
    <row r="469" spans="1:17" x14ac:dyDescent="0.2">
      <c r="A469" s="67"/>
      <c r="B469" s="76"/>
      <c r="C469" s="62"/>
      <c r="D469" s="64"/>
      <c r="E469" s="64"/>
      <c r="F469" s="7"/>
      <c r="G469" s="7"/>
      <c r="H469" s="7"/>
      <c r="I469" s="7"/>
      <c r="J469" s="7"/>
      <c r="K469" s="7"/>
      <c r="L469" s="7"/>
      <c r="M469" s="7"/>
      <c r="N469" s="7"/>
      <c r="O469" s="29"/>
      <c r="P469" s="7"/>
      <c r="Q469" s="7"/>
    </row>
    <row r="470" spans="1:17" x14ac:dyDescent="0.2">
      <c r="A470" s="67"/>
      <c r="B470" s="76"/>
      <c r="C470" s="62"/>
      <c r="D470" s="64"/>
      <c r="E470" s="64"/>
      <c r="F470" s="7"/>
      <c r="G470" s="7"/>
      <c r="H470" s="7"/>
      <c r="I470" s="7"/>
      <c r="J470" s="7"/>
      <c r="K470" s="7"/>
      <c r="L470" s="7"/>
      <c r="M470" s="7"/>
      <c r="N470" s="7"/>
      <c r="O470" s="29"/>
      <c r="P470" s="7"/>
      <c r="Q470" s="7"/>
    </row>
    <row r="471" spans="1:17" x14ac:dyDescent="0.2">
      <c r="A471" s="67"/>
      <c r="B471" s="76"/>
      <c r="C471" s="62"/>
      <c r="D471" s="64"/>
      <c r="E471" s="64"/>
      <c r="F471" s="7"/>
      <c r="G471" s="7"/>
      <c r="H471" s="7"/>
      <c r="I471" s="7"/>
      <c r="J471" s="7"/>
      <c r="K471" s="7"/>
      <c r="L471" s="7"/>
      <c r="M471" s="7"/>
      <c r="N471" s="7"/>
      <c r="O471" s="29"/>
      <c r="P471" s="7"/>
      <c r="Q471" s="7"/>
    </row>
    <row r="472" spans="1:17" x14ac:dyDescent="0.2">
      <c r="A472" s="67"/>
      <c r="B472" s="76"/>
      <c r="C472" s="62"/>
      <c r="D472" s="64"/>
      <c r="E472" s="64"/>
      <c r="F472" s="7"/>
      <c r="G472" s="7"/>
      <c r="H472" s="7"/>
      <c r="I472" s="7"/>
      <c r="J472" s="7"/>
      <c r="K472" s="7"/>
      <c r="L472" s="7"/>
      <c r="M472" s="7"/>
      <c r="N472" s="7"/>
      <c r="O472" s="29"/>
      <c r="P472" s="7"/>
      <c r="Q472" s="7"/>
    </row>
    <row r="473" spans="1:17" x14ac:dyDescent="0.2">
      <c r="A473" s="67"/>
      <c r="B473" s="76"/>
      <c r="C473" s="62"/>
      <c r="D473" s="64"/>
      <c r="E473" s="64"/>
      <c r="F473" s="7"/>
      <c r="G473" s="7"/>
      <c r="H473" s="7"/>
      <c r="I473" s="7"/>
      <c r="J473" s="7"/>
      <c r="K473" s="7"/>
      <c r="L473" s="7"/>
      <c r="M473" s="7"/>
      <c r="N473" s="7"/>
      <c r="O473" s="29"/>
      <c r="P473" s="7"/>
      <c r="Q473" s="7"/>
    </row>
    <row r="474" spans="1:17" x14ac:dyDescent="0.2">
      <c r="A474" s="67"/>
      <c r="B474" s="76"/>
      <c r="C474" s="62"/>
      <c r="D474" s="64"/>
      <c r="E474" s="64"/>
      <c r="F474" s="7"/>
      <c r="G474" s="7"/>
      <c r="H474" s="7"/>
      <c r="I474" s="7"/>
      <c r="J474" s="7"/>
      <c r="K474" s="7"/>
      <c r="L474" s="7"/>
      <c r="M474" s="7"/>
      <c r="N474" s="7"/>
      <c r="O474" s="29"/>
      <c r="P474" s="7"/>
      <c r="Q474" s="7"/>
    </row>
    <row r="475" spans="1:17" x14ac:dyDescent="0.2">
      <c r="A475" s="67"/>
      <c r="B475" s="76"/>
      <c r="C475" s="62"/>
      <c r="D475" s="64"/>
      <c r="E475" s="64"/>
      <c r="F475" s="7"/>
      <c r="G475" s="7"/>
      <c r="H475" s="7"/>
      <c r="I475" s="7"/>
      <c r="J475" s="7"/>
      <c r="K475" s="7"/>
      <c r="L475" s="7"/>
      <c r="M475" s="7"/>
      <c r="N475" s="7"/>
      <c r="O475" s="29"/>
      <c r="P475" s="7"/>
      <c r="Q475" s="7"/>
    </row>
    <row r="476" spans="1:17" x14ac:dyDescent="0.2">
      <c r="A476" s="67"/>
      <c r="B476" s="76"/>
      <c r="C476" s="62"/>
      <c r="D476" s="64"/>
      <c r="E476" s="64"/>
      <c r="F476" s="7"/>
      <c r="G476" s="7"/>
      <c r="H476" s="7"/>
      <c r="I476" s="7"/>
      <c r="J476" s="7"/>
      <c r="K476" s="7"/>
      <c r="L476" s="7"/>
      <c r="M476" s="7"/>
      <c r="N476" s="7"/>
      <c r="O476" s="29"/>
      <c r="P476" s="7"/>
      <c r="Q476" s="7"/>
    </row>
    <row r="477" spans="1:17" x14ac:dyDescent="0.2">
      <c r="A477" s="67"/>
      <c r="B477" s="76"/>
      <c r="C477" s="62"/>
      <c r="D477" s="64"/>
      <c r="E477" s="64"/>
      <c r="F477" s="7"/>
      <c r="G477" s="7"/>
      <c r="H477" s="7"/>
      <c r="I477" s="7"/>
      <c r="J477" s="7"/>
      <c r="K477" s="7"/>
      <c r="L477" s="7"/>
      <c r="M477" s="7"/>
      <c r="N477" s="7"/>
      <c r="O477" s="29"/>
      <c r="P477" s="7"/>
      <c r="Q477" s="7"/>
    </row>
    <row r="478" spans="1:17" x14ac:dyDescent="0.2">
      <c r="A478" s="67"/>
      <c r="B478" s="76"/>
      <c r="C478" s="62"/>
      <c r="D478" s="64"/>
      <c r="E478" s="64"/>
      <c r="F478" s="7"/>
      <c r="G478" s="7"/>
      <c r="H478" s="7"/>
      <c r="I478" s="7"/>
      <c r="J478" s="7"/>
      <c r="K478" s="7"/>
      <c r="L478" s="7"/>
      <c r="M478" s="7"/>
      <c r="N478" s="7"/>
      <c r="O478" s="29"/>
      <c r="P478" s="7"/>
      <c r="Q478" s="7"/>
    </row>
    <row r="479" spans="1:17" x14ac:dyDescent="0.2">
      <c r="A479" s="67"/>
      <c r="B479" s="76"/>
      <c r="C479" s="62"/>
      <c r="D479" s="64"/>
      <c r="E479" s="64"/>
      <c r="F479" s="7"/>
      <c r="G479" s="7"/>
      <c r="H479" s="7"/>
      <c r="I479" s="7"/>
      <c r="J479" s="7"/>
      <c r="K479" s="7"/>
      <c r="L479" s="7"/>
      <c r="M479" s="7"/>
      <c r="N479" s="7"/>
      <c r="O479" s="29"/>
      <c r="P479" s="7"/>
      <c r="Q479" s="7"/>
    </row>
    <row r="480" spans="1:17" x14ac:dyDescent="0.2">
      <c r="A480" s="67"/>
      <c r="B480" s="76"/>
      <c r="C480" s="62"/>
      <c r="D480" s="64"/>
      <c r="E480" s="64"/>
      <c r="F480" s="7"/>
      <c r="G480" s="7"/>
      <c r="H480" s="7"/>
      <c r="I480" s="7"/>
      <c r="J480" s="7"/>
      <c r="K480" s="7"/>
      <c r="L480" s="7"/>
      <c r="M480" s="7"/>
      <c r="N480" s="7"/>
      <c r="O480" s="29"/>
      <c r="P480" s="7"/>
      <c r="Q480" s="7"/>
    </row>
    <row r="481" spans="1:17" x14ac:dyDescent="0.2">
      <c r="A481" s="67"/>
      <c r="B481" s="76"/>
      <c r="C481" s="62"/>
      <c r="D481" s="64"/>
      <c r="E481" s="64"/>
      <c r="F481" s="7"/>
      <c r="G481" s="7"/>
      <c r="H481" s="7"/>
      <c r="I481" s="7"/>
      <c r="J481" s="7"/>
      <c r="K481" s="7"/>
      <c r="L481" s="7"/>
      <c r="M481" s="7"/>
      <c r="N481" s="7"/>
      <c r="O481" s="29"/>
      <c r="P481" s="7"/>
      <c r="Q481" s="7"/>
    </row>
    <row r="482" spans="1:17" x14ac:dyDescent="0.2">
      <c r="A482" s="67"/>
      <c r="B482" s="76"/>
      <c r="C482" s="62"/>
      <c r="D482" s="64"/>
      <c r="E482" s="64"/>
      <c r="F482" s="7"/>
      <c r="G482" s="7"/>
      <c r="H482" s="7"/>
      <c r="I482" s="7"/>
      <c r="J482" s="7"/>
      <c r="K482" s="7"/>
      <c r="L482" s="7"/>
      <c r="M482" s="7"/>
      <c r="N482" s="7"/>
      <c r="O482" s="29"/>
      <c r="P482" s="7"/>
      <c r="Q482" s="7"/>
    </row>
    <row r="483" spans="1:17" x14ac:dyDescent="0.2">
      <c r="A483" s="67"/>
      <c r="B483" s="76"/>
      <c r="C483" s="62"/>
      <c r="D483" s="64"/>
      <c r="E483" s="64"/>
      <c r="F483" s="7"/>
      <c r="G483" s="7"/>
      <c r="H483" s="7"/>
      <c r="I483" s="7"/>
      <c r="J483" s="7"/>
      <c r="K483" s="7"/>
      <c r="L483" s="7"/>
      <c r="M483" s="7"/>
      <c r="N483" s="7"/>
      <c r="O483" s="29"/>
      <c r="P483" s="7"/>
      <c r="Q483" s="7"/>
    </row>
    <row r="484" spans="1:17" x14ac:dyDescent="0.2">
      <c r="A484" s="67"/>
      <c r="B484" s="76"/>
      <c r="C484" s="62"/>
      <c r="D484" s="64"/>
      <c r="E484" s="64"/>
      <c r="F484" s="7"/>
      <c r="G484" s="7"/>
      <c r="H484" s="7"/>
      <c r="I484" s="7"/>
      <c r="J484" s="7"/>
      <c r="K484" s="7"/>
      <c r="L484" s="7"/>
      <c r="M484" s="7"/>
      <c r="N484" s="7"/>
      <c r="O484" s="29"/>
      <c r="P484" s="7"/>
      <c r="Q484" s="7"/>
    </row>
    <row r="485" spans="1:17" x14ac:dyDescent="0.2">
      <c r="A485" s="67"/>
      <c r="B485" s="76"/>
      <c r="C485" s="62"/>
      <c r="D485" s="64"/>
      <c r="E485" s="64"/>
      <c r="F485" s="7"/>
      <c r="G485" s="7"/>
      <c r="H485" s="7"/>
      <c r="I485" s="7"/>
      <c r="J485" s="7"/>
      <c r="K485" s="7"/>
      <c r="L485" s="7"/>
      <c r="M485" s="7"/>
      <c r="N485" s="7"/>
      <c r="O485" s="29"/>
      <c r="P485" s="7"/>
      <c r="Q485" s="7"/>
    </row>
    <row r="486" spans="1:17" x14ac:dyDescent="0.2">
      <c r="A486" s="67"/>
      <c r="B486" s="76"/>
      <c r="C486" s="62"/>
      <c r="D486" s="64"/>
      <c r="E486" s="64"/>
      <c r="F486" s="7"/>
      <c r="G486" s="7"/>
      <c r="H486" s="7"/>
      <c r="I486" s="7"/>
      <c r="J486" s="7"/>
      <c r="K486" s="7"/>
      <c r="L486" s="7"/>
      <c r="M486" s="7"/>
      <c r="N486" s="7"/>
      <c r="O486" s="29"/>
      <c r="P486" s="7"/>
      <c r="Q486" s="7"/>
    </row>
    <row r="487" spans="1:17" x14ac:dyDescent="0.2">
      <c r="A487" s="67"/>
      <c r="B487" s="76"/>
      <c r="C487" s="62"/>
      <c r="D487" s="64"/>
      <c r="E487" s="64"/>
      <c r="F487" s="7"/>
      <c r="G487" s="7"/>
      <c r="H487" s="7"/>
      <c r="I487" s="7"/>
      <c r="J487" s="7"/>
      <c r="K487" s="7"/>
      <c r="L487" s="7"/>
      <c r="M487" s="7"/>
      <c r="N487" s="7"/>
      <c r="O487" s="29"/>
      <c r="P487" s="7"/>
      <c r="Q487" s="7"/>
    </row>
    <row r="488" spans="1:17" x14ac:dyDescent="0.2">
      <c r="A488" s="67"/>
      <c r="B488" s="76"/>
      <c r="C488" s="62"/>
      <c r="D488" s="64"/>
      <c r="E488" s="64"/>
      <c r="F488" s="7"/>
      <c r="G488" s="7"/>
      <c r="H488" s="7"/>
      <c r="I488" s="7"/>
      <c r="J488" s="7"/>
      <c r="K488" s="7"/>
      <c r="L488" s="7"/>
      <c r="M488" s="7"/>
      <c r="N488" s="7"/>
      <c r="O488" s="29"/>
      <c r="P488" s="7"/>
      <c r="Q488" s="7"/>
    </row>
    <row r="489" spans="1:17" x14ac:dyDescent="0.2">
      <c r="A489" s="67"/>
      <c r="B489" s="76"/>
      <c r="C489" s="62"/>
      <c r="D489" s="64"/>
      <c r="E489" s="64"/>
      <c r="F489" s="7"/>
      <c r="G489" s="7"/>
      <c r="H489" s="7"/>
      <c r="I489" s="7"/>
      <c r="J489" s="7"/>
      <c r="K489" s="7"/>
      <c r="L489" s="7"/>
      <c r="M489" s="7"/>
      <c r="N489" s="7"/>
      <c r="O489" s="29"/>
      <c r="P489" s="7"/>
      <c r="Q489" s="7"/>
    </row>
    <row r="490" spans="1:17" x14ac:dyDescent="0.2">
      <c r="A490" s="67"/>
      <c r="B490" s="76"/>
      <c r="C490" s="62"/>
      <c r="D490" s="64"/>
      <c r="E490" s="64"/>
      <c r="F490" s="7"/>
      <c r="G490" s="7"/>
      <c r="H490" s="7"/>
      <c r="I490" s="7"/>
      <c r="J490" s="7"/>
      <c r="K490" s="7"/>
      <c r="L490" s="7"/>
      <c r="M490" s="7"/>
      <c r="N490" s="7"/>
      <c r="O490" s="29"/>
      <c r="P490" s="7"/>
      <c r="Q490" s="7"/>
    </row>
    <row r="491" spans="1:17" x14ac:dyDescent="0.2">
      <c r="A491" s="67"/>
      <c r="B491" s="76"/>
      <c r="C491" s="62"/>
      <c r="D491" s="64"/>
      <c r="E491" s="64"/>
      <c r="F491" s="7"/>
      <c r="G491" s="7"/>
      <c r="H491" s="7"/>
      <c r="I491" s="7"/>
      <c r="J491" s="7"/>
      <c r="K491" s="7"/>
      <c r="L491" s="7"/>
      <c r="M491" s="7"/>
      <c r="N491" s="7"/>
      <c r="O491" s="29"/>
      <c r="P491" s="7"/>
      <c r="Q491" s="7"/>
    </row>
    <row r="492" spans="1:17" x14ac:dyDescent="0.2">
      <c r="A492" s="67"/>
      <c r="B492" s="76"/>
      <c r="C492" s="62"/>
      <c r="D492" s="64"/>
      <c r="E492" s="64"/>
      <c r="F492" s="7"/>
      <c r="G492" s="7"/>
      <c r="H492" s="7"/>
      <c r="I492" s="7"/>
      <c r="J492" s="7"/>
      <c r="K492" s="7"/>
      <c r="L492" s="7"/>
      <c r="M492" s="7"/>
      <c r="N492" s="7"/>
      <c r="O492" s="29"/>
      <c r="P492" s="7"/>
      <c r="Q492" s="7"/>
    </row>
    <row r="493" spans="1:17" x14ac:dyDescent="0.2">
      <c r="A493" s="67"/>
      <c r="B493" s="76"/>
      <c r="C493" s="62"/>
      <c r="D493" s="64"/>
      <c r="E493" s="64"/>
      <c r="F493" s="7"/>
      <c r="G493" s="7"/>
      <c r="H493" s="7"/>
      <c r="I493" s="7"/>
      <c r="J493" s="7"/>
      <c r="K493" s="7"/>
      <c r="L493" s="7"/>
      <c r="M493" s="7"/>
      <c r="N493" s="7"/>
      <c r="O493" s="29"/>
      <c r="P493" s="7"/>
      <c r="Q493" s="7"/>
    </row>
    <row r="494" spans="1:17" x14ac:dyDescent="0.2">
      <c r="A494" s="67"/>
      <c r="B494" s="76"/>
      <c r="C494" s="62"/>
      <c r="D494" s="64"/>
      <c r="E494" s="64"/>
      <c r="F494" s="7"/>
      <c r="G494" s="7"/>
      <c r="H494" s="7"/>
      <c r="I494" s="7"/>
      <c r="J494" s="7"/>
      <c r="K494" s="7"/>
      <c r="L494" s="7"/>
      <c r="M494" s="7"/>
      <c r="N494" s="7"/>
      <c r="O494" s="29"/>
      <c r="P494" s="7"/>
      <c r="Q494" s="7"/>
    </row>
    <row r="495" spans="1:17" x14ac:dyDescent="0.2">
      <c r="A495" s="67"/>
      <c r="B495" s="76"/>
      <c r="C495" s="62"/>
      <c r="D495" s="64"/>
      <c r="E495" s="64"/>
      <c r="F495" s="7"/>
      <c r="G495" s="7"/>
      <c r="H495" s="7"/>
      <c r="I495" s="7"/>
      <c r="J495" s="7"/>
      <c r="K495" s="7"/>
      <c r="L495" s="7"/>
      <c r="M495" s="7"/>
      <c r="N495" s="7"/>
      <c r="O495" s="29"/>
      <c r="P495" s="7"/>
      <c r="Q495" s="7"/>
    </row>
    <row r="496" spans="1:17" x14ac:dyDescent="0.2">
      <c r="A496" s="67"/>
      <c r="B496" s="76"/>
      <c r="C496" s="62"/>
      <c r="D496" s="64"/>
      <c r="E496" s="64"/>
      <c r="F496" s="7"/>
      <c r="G496" s="7"/>
      <c r="H496" s="7"/>
      <c r="I496" s="7"/>
      <c r="J496" s="7"/>
      <c r="K496" s="7"/>
      <c r="L496" s="7"/>
      <c r="M496" s="7"/>
      <c r="N496" s="7"/>
      <c r="O496" s="29"/>
      <c r="P496" s="7"/>
      <c r="Q496" s="7"/>
    </row>
    <row r="497" spans="1:17" x14ac:dyDescent="0.2">
      <c r="A497" s="67"/>
      <c r="B497" s="76"/>
      <c r="C497" s="62"/>
      <c r="D497" s="64"/>
      <c r="E497" s="64"/>
      <c r="F497" s="7"/>
      <c r="G497" s="7"/>
      <c r="H497" s="7"/>
      <c r="I497" s="7"/>
      <c r="J497" s="7"/>
      <c r="K497" s="7"/>
      <c r="L497" s="7"/>
      <c r="M497" s="7"/>
      <c r="N497" s="7"/>
      <c r="O497" s="29"/>
      <c r="P497" s="7"/>
      <c r="Q497" s="7"/>
    </row>
    <row r="498" spans="1:17" x14ac:dyDescent="0.2">
      <c r="A498" s="67"/>
      <c r="B498" s="76"/>
      <c r="C498" s="62"/>
      <c r="D498" s="64"/>
      <c r="E498" s="64"/>
      <c r="F498" s="7"/>
      <c r="G498" s="7"/>
      <c r="H498" s="7"/>
      <c r="I498" s="7"/>
      <c r="J498" s="7"/>
      <c r="K498" s="7"/>
      <c r="L498" s="7"/>
      <c r="M498" s="7"/>
      <c r="N498" s="7"/>
      <c r="O498" s="29"/>
      <c r="P498" s="7"/>
      <c r="Q498" s="7"/>
    </row>
    <row r="499" spans="1:17" x14ac:dyDescent="0.2">
      <c r="A499" s="67"/>
      <c r="B499" s="76"/>
      <c r="C499" s="62"/>
      <c r="D499" s="64"/>
      <c r="E499" s="64"/>
      <c r="F499" s="7"/>
      <c r="G499" s="7"/>
      <c r="H499" s="7"/>
      <c r="I499" s="7"/>
      <c r="J499" s="7"/>
      <c r="K499" s="7"/>
      <c r="L499" s="7"/>
      <c r="M499" s="7"/>
      <c r="N499" s="7"/>
      <c r="O499" s="29"/>
      <c r="P499" s="7"/>
      <c r="Q499" s="7"/>
    </row>
    <row r="500" spans="1:17" x14ac:dyDescent="0.2">
      <c r="A500" s="67"/>
      <c r="B500" s="76"/>
      <c r="C500" s="62"/>
      <c r="D500" s="64"/>
      <c r="E500" s="64"/>
      <c r="F500" s="7"/>
      <c r="G500" s="7"/>
      <c r="H500" s="7"/>
      <c r="I500" s="7"/>
      <c r="J500" s="7"/>
      <c r="K500" s="7"/>
      <c r="L500" s="7"/>
      <c r="M500" s="7"/>
      <c r="N500" s="7"/>
      <c r="O500" s="29"/>
      <c r="P500" s="7"/>
      <c r="Q500" s="7"/>
    </row>
    <row r="501" spans="1:17" x14ac:dyDescent="0.2">
      <c r="A501" s="67"/>
      <c r="B501" s="76"/>
      <c r="C501" s="62"/>
      <c r="D501" s="64"/>
      <c r="E501" s="64"/>
      <c r="F501" s="7"/>
      <c r="G501" s="7"/>
      <c r="H501" s="7"/>
      <c r="I501" s="7"/>
      <c r="J501" s="7"/>
      <c r="K501" s="7"/>
      <c r="L501" s="7"/>
      <c r="M501" s="7"/>
      <c r="N501" s="7"/>
      <c r="O501" s="29"/>
      <c r="P501" s="7"/>
      <c r="Q501" s="7"/>
    </row>
    <row r="502" spans="1:17" x14ac:dyDescent="0.2">
      <c r="A502" s="67"/>
      <c r="B502" s="76"/>
      <c r="C502" s="62"/>
      <c r="D502" s="64"/>
      <c r="E502" s="64"/>
      <c r="F502" s="7"/>
      <c r="G502" s="7"/>
      <c r="H502" s="7"/>
      <c r="I502" s="7"/>
      <c r="J502" s="7"/>
      <c r="K502" s="7"/>
      <c r="L502" s="7"/>
      <c r="M502" s="7"/>
      <c r="N502" s="7"/>
      <c r="O502" s="29"/>
      <c r="P502" s="7"/>
      <c r="Q502" s="7"/>
    </row>
    <row r="503" spans="1:17" x14ac:dyDescent="0.2">
      <c r="A503" s="67"/>
      <c r="B503" s="76"/>
      <c r="C503" s="62"/>
      <c r="D503" s="64"/>
      <c r="E503" s="64"/>
      <c r="F503" s="7"/>
      <c r="G503" s="7"/>
      <c r="H503" s="7"/>
      <c r="I503" s="7"/>
      <c r="J503" s="7"/>
      <c r="K503" s="7"/>
      <c r="L503" s="7"/>
      <c r="M503" s="7"/>
      <c r="N503" s="7"/>
      <c r="O503" s="29"/>
      <c r="P503" s="7"/>
      <c r="Q503" s="7"/>
    </row>
    <row r="504" spans="1:17" x14ac:dyDescent="0.2">
      <c r="A504" s="67"/>
      <c r="B504" s="76"/>
      <c r="C504" s="62"/>
      <c r="D504" s="64"/>
      <c r="E504" s="64"/>
      <c r="F504" s="7"/>
      <c r="G504" s="7"/>
      <c r="H504" s="7"/>
      <c r="I504" s="7"/>
      <c r="J504" s="7"/>
      <c r="K504" s="7"/>
      <c r="L504" s="7"/>
      <c r="M504" s="7"/>
      <c r="N504" s="7"/>
      <c r="O504" s="29"/>
      <c r="P504" s="7"/>
      <c r="Q504" s="7"/>
    </row>
    <row r="505" spans="1:17" x14ac:dyDescent="0.2">
      <c r="A505" s="67"/>
      <c r="B505" s="76"/>
      <c r="C505" s="62"/>
      <c r="D505" s="64"/>
      <c r="E505" s="64"/>
      <c r="F505" s="7"/>
      <c r="G505" s="7"/>
      <c r="H505" s="7"/>
      <c r="I505" s="7"/>
      <c r="J505" s="7"/>
      <c r="K505" s="7"/>
      <c r="L505" s="7"/>
      <c r="M505" s="7"/>
      <c r="N505" s="7"/>
      <c r="O505" s="29"/>
      <c r="P505" s="7"/>
      <c r="Q505" s="7"/>
    </row>
    <row r="506" spans="1:17" x14ac:dyDescent="0.2">
      <c r="A506" s="67"/>
      <c r="B506" s="76"/>
      <c r="C506" s="62"/>
      <c r="D506" s="64"/>
      <c r="E506" s="64"/>
      <c r="F506" s="7"/>
      <c r="G506" s="7"/>
      <c r="H506" s="7"/>
      <c r="I506" s="7"/>
      <c r="J506" s="7"/>
      <c r="K506" s="7"/>
      <c r="L506" s="7"/>
      <c r="M506" s="7"/>
      <c r="N506" s="7"/>
      <c r="O506" s="29"/>
      <c r="P506" s="7"/>
      <c r="Q506" s="7"/>
    </row>
    <row r="507" spans="1:17" x14ac:dyDescent="0.2">
      <c r="A507" s="67"/>
      <c r="B507" s="76"/>
      <c r="C507" s="62"/>
      <c r="D507" s="64"/>
      <c r="E507" s="64"/>
      <c r="F507" s="7"/>
      <c r="G507" s="7"/>
      <c r="H507" s="7"/>
      <c r="I507" s="7"/>
      <c r="J507" s="7"/>
      <c r="K507" s="7"/>
      <c r="L507" s="7"/>
      <c r="M507" s="7"/>
      <c r="N507" s="7"/>
      <c r="O507" s="29"/>
      <c r="P507" s="7"/>
      <c r="Q507" s="7"/>
    </row>
    <row r="508" spans="1:17" x14ac:dyDescent="0.2">
      <c r="A508" s="67"/>
      <c r="B508" s="76"/>
      <c r="C508" s="62"/>
      <c r="D508" s="64"/>
      <c r="E508" s="64"/>
      <c r="F508" s="7"/>
      <c r="G508" s="7"/>
      <c r="H508" s="7"/>
      <c r="I508" s="7"/>
      <c r="J508" s="7"/>
      <c r="K508" s="7"/>
      <c r="L508" s="7"/>
      <c r="M508" s="7"/>
      <c r="N508" s="7"/>
      <c r="O508" s="29"/>
      <c r="P508" s="7"/>
      <c r="Q508" s="7"/>
    </row>
    <row r="509" spans="1:17" x14ac:dyDescent="0.2">
      <c r="A509" s="67"/>
      <c r="B509" s="76"/>
      <c r="C509" s="62"/>
      <c r="D509" s="64"/>
      <c r="E509" s="64"/>
      <c r="F509" s="7"/>
      <c r="G509" s="7"/>
      <c r="H509" s="7"/>
      <c r="I509" s="7"/>
      <c r="J509" s="7"/>
      <c r="K509" s="7"/>
      <c r="L509" s="7"/>
      <c r="M509" s="7"/>
      <c r="N509" s="7"/>
      <c r="O509" s="29"/>
      <c r="P509" s="7"/>
      <c r="Q509" s="7"/>
    </row>
    <row r="510" spans="1:17" x14ac:dyDescent="0.2">
      <c r="A510" s="67"/>
      <c r="B510" s="76"/>
      <c r="C510" s="62"/>
      <c r="D510" s="64"/>
      <c r="E510" s="64"/>
      <c r="F510" s="7"/>
      <c r="G510" s="7"/>
      <c r="H510" s="7"/>
      <c r="I510" s="7"/>
      <c r="J510" s="7"/>
      <c r="K510" s="7"/>
      <c r="L510" s="7"/>
      <c r="M510" s="7"/>
      <c r="N510" s="7"/>
      <c r="O510" s="29"/>
      <c r="P510" s="7"/>
      <c r="Q510" s="7"/>
    </row>
    <row r="511" spans="1:17" x14ac:dyDescent="0.2">
      <c r="A511" s="67"/>
      <c r="B511" s="76"/>
      <c r="C511" s="62"/>
      <c r="D511" s="64"/>
      <c r="E511" s="64"/>
      <c r="F511" s="7"/>
      <c r="G511" s="7"/>
      <c r="H511" s="7"/>
      <c r="I511" s="7"/>
      <c r="J511" s="7"/>
      <c r="K511" s="7"/>
      <c r="L511" s="7"/>
      <c r="M511" s="7"/>
      <c r="N511" s="7"/>
      <c r="O511" s="29"/>
      <c r="P511" s="7"/>
      <c r="Q511" s="7"/>
    </row>
    <row r="512" spans="1:17" x14ac:dyDescent="0.2">
      <c r="A512" s="67"/>
      <c r="B512" s="76"/>
      <c r="C512" s="62"/>
      <c r="D512" s="64"/>
      <c r="E512" s="64"/>
      <c r="F512" s="7"/>
      <c r="G512" s="7"/>
      <c r="H512" s="7"/>
      <c r="I512" s="7"/>
      <c r="J512" s="7"/>
      <c r="K512" s="7"/>
      <c r="L512" s="7"/>
      <c r="M512" s="7"/>
      <c r="N512" s="7"/>
      <c r="O512" s="29"/>
      <c r="P512" s="7"/>
      <c r="Q512" s="7"/>
    </row>
    <row r="513" spans="1:17" x14ac:dyDescent="0.2">
      <c r="A513" s="67"/>
      <c r="B513" s="76"/>
      <c r="C513" s="62"/>
      <c r="D513" s="64"/>
      <c r="E513" s="64"/>
      <c r="F513" s="7"/>
      <c r="G513" s="7"/>
      <c r="H513" s="7"/>
      <c r="I513" s="7"/>
      <c r="J513" s="7"/>
      <c r="K513" s="7"/>
      <c r="L513" s="7"/>
      <c r="M513" s="7"/>
      <c r="N513" s="7"/>
      <c r="O513" s="29"/>
      <c r="P513" s="7"/>
      <c r="Q513" s="7"/>
    </row>
    <row r="514" spans="1:17" x14ac:dyDescent="0.2">
      <c r="A514" s="67"/>
      <c r="B514" s="76"/>
      <c r="C514" s="62"/>
      <c r="D514" s="64"/>
      <c r="E514" s="64"/>
      <c r="F514" s="7"/>
      <c r="G514" s="7"/>
      <c r="H514" s="7"/>
      <c r="I514" s="7"/>
      <c r="J514" s="7"/>
      <c r="K514" s="7"/>
      <c r="L514" s="7"/>
      <c r="M514" s="7"/>
      <c r="N514" s="7"/>
      <c r="O514" s="29"/>
      <c r="P514" s="7"/>
      <c r="Q514" s="7"/>
    </row>
    <row r="515" spans="1:17" x14ac:dyDescent="0.2">
      <c r="A515" s="67"/>
      <c r="B515" s="76"/>
      <c r="C515" s="62"/>
      <c r="D515" s="64"/>
      <c r="E515" s="64"/>
      <c r="F515" s="7"/>
      <c r="G515" s="7"/>
      <c r="H515" s="7"/>
      <c r="I515" s="7"/>
      <c r="J515" s="7"/>
      <c r="K515" s="7"/>
      <c r="L515" s="7"/>
      <c r="M515" s="7"/>
      <c r="N515" s="7"/>
      <c r="O515" s="29"/>
      <c r="P515" s="7"/>
      <c r="Q515" s="7"/>
    </row>
    <row r="516" spans="1:17" x14ac:dyDescent="0.2">
      <c r="A516" s="67"/>
      <c r="B516" s="76"/>
      <c r="C516" s="62"/>
      <c r="D516" s="64"/>
      <c r="E516" s="64"/>
      <c r="F516" s="7"/>
      <c r="G516" s="7"/>
      <c r="H516" s="7"/>
      <c r="I516" s="7"/>
      <c r="J516" s="7"/>
      <c r="K516" s="7"/>
      <c r="L516" s="7"/>
      <c r="M516" s="7"/>
      <c r="N516" s="7"/>
      <c r="O516" s="29"/>
      <c r="P516" s="7"/>
      <c r="Q516" s="7"/>
    </row>
    <row r="517" spans="1:17" x14ac:dyDescent="0.2">
      <c r="A517" s="67"/>
      <c r="B517" s="76"/>
      <c r="C517" s="62"/>
      <c r="D517" s="64"/>
      <c r="E517" s="64"/>
      <c r="F517" s="7"/>
      <c r="G517" s="7"/>
      <c r="H517" s="7"/>
      <c r="I517" s="7"/>
      <c r="J517" s="7"/>
      <c r="K517" s="7"/>
      <c r="L517" s="7"/>
      <c r="M517" s="7"/>
      <c r="N517" s="7"/>
      <c r="O517" s="29"/>
      <c r="P517" s="7"/>
      <c r="Q517" s="7"/>
    </row>
    <row r="518" spans="1:17" x14ac:dyDescent="0.2">
      <c r="A518" s="67"/>
      <c r="B518" s="76"/>
      <c r="C518" s="62"/>
      <c r="D518" s="64"/>
      <c r="E518" s="64"/>
      <c r="F518" s="7"/>
      <c r="G518" s="7"/>
      <c r="H518" s="7"/>
      <c r="I518" s="7"/>
      <c r="J518" s="7"/>
      <c r="K518" s="7"/>
      <c r="L518" s="7"/>
      <c r="M518" s="7"/>
      <c r="N518" s="7"/>
      <c r="O518" s="29"/>
      <c r="P518" s="7"/>
      <c r="Q518" s="7"/>
    </row>
    <row r="519" spans="1:17" x14ac:dyDescent="0.2">
      <c r="A519" s="67"/>
      <c r="B519" s="76"/>
      <c r="C519" s="62"/>
      <c r="D519" s="64"/>
      <c r="E519" s="64"/>
      <c r="F519" s="7"/>
      <c r="G519" s="7"/>
      <c r="H519" s="7"/>
      <c r="I519" s="7"/>
      <c r="J519" s="7"/>
      <c r="K519" s="7"/>
      <c r="L519" s="7"/>
      <c r="M519" s="7"/>
      <c r="N519" s="7"/>
      <c r="O519" s="29"/>
      <c r="P519" s="7"/>
      <c r="Q519" s="7"/>
    </row>
    <row r="520" spans="1:17" x14ac:dyDescent="0.2">
      <c r="A520" s="67"/>
      <c r="B520" s="76"/>
      <c r="C520" s="62"/>
      <c r="D520" s="64"/>
      <c r="E520" s="64"/>
      <c r="F520" s="7"/>
      <c r="G520" s="7"/>
      <c r="H520" s="7"/>
      <c r="I520" s="7"/>
      <c r="J520" s="7"/>
      <c r="K520" s="7"/>
      <c r="L520" s="7"/>
      <c r="M520" s="7"/>
      <c r="N520" s="7"/>
      <c r="O520" s="29"/>
      <c r="P520" s="7"/>
      <c r="Q520" s="7"/>
    </row>
    <row r="521" spans="1:17" x14ac:dyDescent="0.2">
      <c r="A521" s="67"/>
      <c r="B521" s="76"/>
      <c r="C521" s="62"/>
      <c r="D521" s="64"/>
      <c r="E521" s="64"/>
      <c r="F521" s="7"/>
      <c r="G521" s="7"/>
      <c r="H521" s="7"/>
      <c r="I521" s="7"/>
      <c r="J521" s="7"/>
      <c r="K521" s="7"/>
      <c r="L521" s="7"/>
      <c r="M521" s="7"/>
      <c r="N521" s="7"/>
      <c r="O521" s="29"/>
      <c r="P521" s="7"/>
      <c r="Q521" s="7"/>
    </row>
    <row r="522" spans="1:17" x14ac:dyDescent="0.2">
      <c r="A522" s="67"/>
      <c r="B522" s="76"/>
      <c r="C522" s="62"/>
      <c r="D522" s="64"/>
      <c r="E522" s="64"/>
      <c r="F522" s="7"/>
      <c r="G522" s="7"/>
      <c r="H522" s="7"/>
      <c r="I522" s="7"/>
      <c r="J522" s="7"/>
      <c r="K522" s="7"/>
      <c r="L522" s="7"/>
      <c r="M522" s="7"/>
      <c r="N522" s="7"/>
      <c r="O522" s="29"/>
      <c r="P522" s="7"/>
      <c r="Q522" s="7"/>
    </row>
    <row r="523" spans="1:17" x14ac:dyDescent="0.2">
      <c r="A523" s="67"/>
      <c r="B523" s="76"/>
      <c r="C523" s="62"/>
      <c r="D523" s="64"/>
      <c r="E523" s="64"/>
      <c r="F523" s="7"/>
      <c r="G523" s="7"/>
      <c r="H523" s="7"/>
      <c r="I523" s="7"/>
      <c r="J523" s="7"/>
      <c r="K523" s="7"/>
      <c r="L523" s="7"/>
      <c r="M523" s="7"/>
      <c r="N523" s="7"/>
      <c r="O523" s="29"/>
      <c r="P523" s="7"/>
      <c r="Q523" s="7"/>
    </row>
    <row r="524" spans="1:17" x14ac:dyDescent="0.2">
      <c r="A524" s="67"/>
      <c r="B524" s="76"/>
      <c r="C524" s="62"/>
      <c r="D524" s="64"/>
      <c r="E524" s="64"/>
      <c r="F524" s="7"/>
      <c r="G524" s="7"/>
      <c r="H524" s="7"/>
      <c r="I524" s="7"/>
      <c r="J524" s="7"/>
      <c r="K524" s="7"/>
      <c r="L524" s="7"/>
      <c r="M524" s="7"/>
      <c r="N524" s="7"/>
      <c r="O524" s="29"/>
      <c r="P524" s="7"/>
      <c r="Q524" s="7"/>
    </row>
    <row r="525" spans="1:17" x14ac:dyDescent="0.2">
      <c r="A525" s="67"/>
      <c r="B525" s="76"/>
      <c r="C525" s="62"/>
      <c r="D525" s="64"/>
      <c r="E525" s="64"/>
      <c r="F525" s="7"/>
      <c r="G525" s="7"/>
      <c r="H525" s="7"/>
      <c r="I525" s="7"/>
      <c r="J525" s="7"/>
      <c r="K525" s="7"/>
      <c r="L525" s="7"/>
      <c r="M525" s="7"/>
      <c r="N525" s="7"/>
      <c r="O525" s="29"/>
      <c r="P525" s="7"/>
      <c r="Q525" s="7"/>
    </row>
    <row r="526" spans="1:17" x14ac:dyDescent="0.2">
      <c r="A526" s="67"/>
      <c r="B526" s="76"/>
      <c r="C526" s="62"/>
      <c r="D526" s="64"/>
      <c r="E526" s="64"/>
      <c r="F526" s="7"/>
      <c r="G526" s="7"/>
      <c r="H526" s="7"/>
      <c r="I526" s="7"/>
      <c r="J526" s="7"/>
      <c r="K526" s="7"/>
      <c r="L526" s="7"/>
      <c r="M526" s="7"/>
      <c r="N526" s="7"/>
      <c r="O526" s="29"/>
      <c r="P526" s="7"/>
      <c r="Q526" s="7"/>
    </row>
    <row r="527" spans="1:17" x14ac:dyDescent="0.2">
      <c r="A527" s="67"/>
      <c r="B527" s="76"/>
      <c r="C527" s="62"/>
      <c r="D527" s="64"/>
      <c r="E527" s="64"/>
      <c r="F527" s="7"/>
      <c r="G527" s="7"/>
      <c r="H527" s="7"/>
      <c r="I527" s="7"/>
      <c r="J527" s="7"/>
      <c r="K527" s="7"/>
      <c r="L527" s="7"/>
      <c r="M527" s="7"/>
      <c r="N527" s="7"/>
      <c r="O527" s="29"/>
      <c r="P527" s="7"/>
      <c r="Q527" s="7"/>
    </row>
    <row r="528" spans="1:17" x14ac:dyDescent="0.2">
      <c r="A528" s="67"/>
      <c r="B528" s="76"/>
      <c r="C528" s="62"/>
      <c r="D528" s="64"/>
      <c r="E528" s="64"/>
      <c r="F528" s="7"/>
      <c r="G528" s="7"/>
      <c r="H528" s="7"/>
      <c r="I528" s="7"/>
      <c r="J528" s="7"/>
      <c r="K528" s="7"/>
      <c r="L528" s="7"/>
      <c r="M528" s="7"/>
      <c r="N528" s="7"/>
      <c r="O528" s="29"/>
      <c r="P528" s="7"/>
      <c r="Q528" s="7"/>
    </row>
    <row r="529" spans="1:17" x14ac:dyDescent="0.2">
      <c r="A529" s="67"/>
      <c r="B529" s="76"/>
      <c r="C529" s="62"/>
      <c r="D529" s="64"/>
      <c r="E529" s="64"/>
      <c r="F529" s="7"/>
      <c r="G529" s="7"/>
      <c r="H529" s="7"/>
      <c r="I529" s="7"/>
      <c r="J529" s="7"/>
      <c r="K529" s="7"/>
      <c r="L529" s="7"/>
      <c r="M529" s="7"/>
      <c r="N529" s="7"/>
      <c r="O529" s="29"/>
      <c r="P529" s="7"/>
      <c r="Q529" s="7"/>
    </row>
    <row r="530" spans="1:17" x14ac:dyDescent="0.2">
      <c r="A530" s="67"/>
      <c r="B530" s="76"/>
      <c r="C530" s="62"/>
      <c r="D530" s="64"/>
      <c r="E530" s="64"/>
      <c r="F530" s="7"/>
      <c r="G530" s="7"/>
      <c r="H530" s="7"/>
      <c r="I530" s="7"/>
      <c r="J530" s="7"/>
      <c r="K530" s="7"/>
      <c r="L530" s="7"/>
      <c r="M530" s="7"/>
      <c r="N530" s="7"/>
      <c r="O530" s="29"/>
      <c r="P530" s="7"/>
      <c r="Q530" s="7"/>
    </row>
    <row r="531" spans="1:17" x14ac:dyDescent="0.2">
      <c r="A531" s="67"/>
      <c r="B531" s="76"/>
      <c r="C531" s="62"/>
      <c r="D531" s="64"/>
      <c r="E531" s="64"/>
      <c r="F531" s="7"/>
      <c r="G531" s="7"/>
      <c r="H531" s="7"/>
      <c r="I531" s="7"/>
      <c r="J531" s="7"/>
      <c r="K531" s="7"/>
      <c r="L531" s="7"/>
      <c r="M531" s="7"/>
      <c r="N531" s="7"/>
      <c r="O531" s="29"/>
      <c r="P531" s="7"/>
      <c r="Q531" s="7"/>
    </row>
    <row r="532" spans="1:17" x14ac:dyDescent="0.2">
      <c r="A532" s="67"/>
      <c r="B532" s="76"/>
      <c r="C532" s="62"/>
      <c r="D532" s="64"/>
      <c r="E532" s="64"/>
      <c r="F532" s="7"/>
      <c r="G532" s="7"/>
      <c r="H532" s="7"/>
      <c r="I532" s="7"/>
      <c r="J532" s="7"/>
      <c r="K532" s="7"/>
      <c r="L532" s="7"/>
      <c r="M532" s="7"/>
      <c r="N532" s="7"/>
      <c r="O532" s="29"/>
      <c r="P532" s="7"/>
      <c r="Q532" s="7"/>
    </row>
    <row r="533" spans="1:17" x14ac:dyDescent="0.2">
      <c r="A533" s="67"/>
      <c r="B533" s="76"/>
      <c r="C533" s="62"/>
      <c r="D533" s="64"/>
      <c r="E533" s="64"/>
      <c r="F533" s="7"/>
      <c r="G533" s="7"/>
      <c r="H533" s="7"/>
      <c r="I533" s="7"/>
      <c r="J533" s="7"/>
      <c r="K533" s="7"/>
      <c r="L533" s="7"/>
      <c r="M533" s="7"/>
      <c r="N533" s="7"/>
      <c r="O533" s="29"/>
      <c r="P533" s="7"/>
      <c r="Q533" s="7"/>
    </row>
    <row r="534" spans="1:17" x14ac:dyDescent="0.2">
      <c r="A534" s="67"/>
      <c r="B534" s="76"/>
      <c r="C534" s="62"/>
      <c r="D534" s="64"/>
      <c r="E534" s="64"/>
      <c r="F534" s="7"/>
      <c r="G534" s="7"/>
      <c r="H534" s="7"/>
      <c r="I534" s="7"/>
      <c r="J534" s="7"/>
      <c r="K534" s="7"/>
      <c r="L534" s="7"/>
      <c r="M534" s="7"/>
      <c r="N534" s="7"/>
      <c r="O534" s="29"/>
      <c r="P534" s="7"/>
      <c r="Q534" s="7"/>
    </row>
    <row r="535" spans="1:17" x14ac:dyDescent="0.2">
      <c r="A535" s="67"/>
      <c r="B535" s="76"/>
      <c r="C535" s="62"/>
      <c r="D535" s="64"/>
      <c r="E535" s="64"/>
      <c r="F535" s="7"/>
      <c r="G535" s="7"/>
      <c r="H535" s="7"/>
      <c r="I535" s="7"/>
      <c r="J535" s="7"/>
      <c r="K535" s="7"/>
      <c r="L535" s="7"/>
      <c r="M535" s="7"/>
      <c r="N535" s="7"/>
      <c r="O535" s="29"/>
      <c r="P535" s="7"/>
      <c r="Q535" s="7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9"/>
  <sheetViews>
    <sheetView topLeftCell="A159" workbookViewId="0">
      <selection activeCell="A130" sqref="A130:D195"/>
    </sheetView>
  </sheetViews>
  <sheetFormatPr defaultRowHeight="12.75" x14ac:dyDescent="0.2"/>
  <cols>
    <col min="1" max="1" width="19.7109375" style="5" customWidth="1"/>
    <col min="2" max="2" width="4.42578125" style="6" customWidth="1"/>
    <col min="3" max="3" width="12.7109375" style="5" customWidth="1"/>
    <col min="4" max="4" width="5.42578125" style="6" customWidth="1"/>
    <col min="5" max="5" width="14.85546875" style="6" customWidth="1"/>
    <col min="6" max="6" width="9.140625" style="6"/>
    <col min="7" max="7" width="12" style="6" customWidth="1"/>
    <col min="8" max="8" width="14.140625" style="5" customWidth="1"/>
    <col min="9" max="9" width="22.5703125" style="6" customWidth="1"/>
    <col min="10" max="10" width="25.140625" style="6" customWidth="1"/>
    <col min="11" max="11" width="15.7109375" style="6" customWidth="1"/>
    <col min="12" max="12" width="14.140625" style="6" customWidth="1"/>
    <col min="13" max="13" width="9.5703125" style="6" customWidth="1"/>
    <col min="14" max="14" width="14.140625" style="6" customWidth="1"/>
    <col min="15" max="15" width="23.42578125" style="6" customWidth="1"/>
    <col min="16" max="16" width="16.5703125" style="6" customWidth="1"/>
    <col min="17" max="17" width="41" style="6" customWidth="1"/>
    <col min="18" max="16384" width="9.140625" style="6"/>
  </cols>
  <sheetData>
    <row r="1" spans="1:16" ht="15.75" x14ac:dyDescent="0.25">
      <c r="A1" s="16" t="s">
        <v>132</v>
      </c>
      <c r="I1" s="17" t="s">
        <v>133</v>
      </c>
      <c r="J1" s="18" t="s">
        <v>134</v>
      </c>
    </row>
    <row r="2" spans="1:16" x14ac:dyDescent="0.2">
      <c r="I2" s="19" t="s">
        <v>135</v>
      </c>
      <c r="J2" s="20" t="s">
        <v>136</v>
      </c>
    </row>
    <row r="3" spans="1:16" x14ac:dyDescent="0.2">
      <c r="A3" s="12" t="s">
        <v>137</v>
      </c>
      <c r="I3" s="19" t="s">
        <v>114</v>
      </c>
      <c r="J3" s="20" t="s">
        <v>131</v>
      </c>
    </row>
    <row r="4" spans="1:16" x14ac:dyDescent="0.2">
      <c r="I4" s="19" t="s">
        <v>138</v>
      </c>
      <c r="J4" s="20" t="s">
        <v>131</v>
      </c>
    </row>
    <row r="5" spans="1:16" ht="13.5" thickBot="1" x14ac:dyDescent="0.25">
      <c r="I5" s="21" t="s">
        <v>139</v>
      </c>
      <c r="J5" s="22" t="s">
        <v>89</v>
      </c>
    </row>
    <row r="10" spans="1:16" ht="13.5" thickBot="1" x14ac:dyDescent="0.25"/>
    <row r="11" spans="1:16" ht="12.75" customHeight="1" thickBot="1" x14ac:dyDescent="0.25">
      <c r="A11" s="5" t="str">
        <f t="shared" ref="A11:A42" si="0">P11</f>
        <v> AN 183.223 </v>
      </c>
      <c r="B11" s="8" t="str">
        <f t="shared" ref="B11:B42" si="1">IF(H11=INT(H11),"I","II")</f>
        <v>I</v>
      </c>
      <c r="C11" s="5">
        <f t="shared" ref="C11:C42" si="2">1*G11</f>
        <v>18132.39</v>
      </c>
      <c r="D11" s="6" t="str">
        <f t="shared" ref="D11:D42" si="3">VLOOKUP(F11,I$1:J$5,2,FALSE)</f>
        <v>vis</v>
      </c>
      <c r="E11" s="14" t="e">
        <f>VLOOKUP(C11,#REF!,3,FALSE)</f>
        <v>#REF!</v>
      </c>
      <c r="F11" s="8" t="s">
        <v>139</v>
      </c>
      <c r="G11" s="6" t="str">
        <f t="shared" ref="G11:G42" si="4">MID(I11,3,LEN(I11)-3)</f>
        <v>18132.390</v>
      </c>
      <c r="H11" s="5">
        <f t="shared" ref="H11:H42" si="5">1*K11</f>
        <v>-23971</v>
      </c>
      <c r="I11" s="23" t="s">
        <v>142</v>
      </c>
      <c r="J11" s="24" t="s">
        <v>143</v>
      </c>
      <c r="K11" s="23">
        <v>-23971</v>
      </c>
      <c r="L11" s="23" t="s">
        <v>144</v>
      </c>
      <c r="M11" s="24" t="s">
        <v>145</v>
      </c>
      <c r="N11" s="24"/>
      <c r="O11" s="25" t="s">
        <v>146</v>
      </c>
      <c r="P11" s="25" t="s">
        <v>147</v>
      </c>
    </row>
    <row r="12" spans="1:16" ht="12.75" customHeight="1" thickBot="1" x14ac:dyDescent="0.25">
      <c r="A12" s="5" t="str">
        <f t="shared" si="0"/>
        <v> CRAC 26 </v>
      </c>
      <c r="B12" s="8" t="str">
        <f t="shared" si="1"/>
        <v>I</v>
      </c>
      <c r="C12" s="5">
        <f t="shared" si="2"/>
        <v>25114.400000000001</v>
      </c>
      <c r="D12" s="6" t="str">
        <f t="shared" si="3"/>
        <v>vis</v>
      </c>
      <c r="E12" s="14" t="e">
        <f>VLOOKUP(C12,#REF!,3,FALSE)</f>
        <v>#REF!</v>
      </c>
      <c r="F12" s="8" t="s">
        <v>139</v>
      </c>
      <c r="G12" s="6" t="str">
        <f t="shared" si="4"/>
        <v>25114.40</v>
      </c>
      <c r="H12" s="5">
        <f t="shared" si="5"/>
        <v>-16316</v>
      </c>
      <c r="I12" s="23" t="s">
        <v>148</v>
      </c>
      <c r="J12" s="24" t="s">
        <v>149</v>
      </c>
      <c r="K12" s="23">
        <v>-16316</v>
      </c>
      <c r="L12" s="23" t="s">
        <v>150</v>
      </c>
      <c r="M12" s="24" t="s">
        <v>145</v>
      </c>
      <c r="N12" s="24"/>
      <c r="O12" s="25" t="s">
        <v>151</v>
      </c>
      <c r="P12" s="25" t="s">
        <v>152</v>
      </c>
    </row>
    <row r="13" spans="1:16" ht="12.75" customHeight="1" thickBot="1" x14ac:dyDescent="0.25">
      <c r="A13" s="5" t="str">
        <f t="shared" si="0"/>
        <v> AJ 38.45 </v>
      </c>
      <c r="B13" s="8" t="str">
        <f t="shared" si="1"/>
        <v>I</v>
      </c>
      <c r="C13" s="5">
        <f t="shared" si="2"/>
        <v>25364.314999999999</v>
      </c>
      <c r="D13" s="6" t="str">
        <f t="shared" si="3"/>
        <v>vis</v>
      </c>
      <c r="E13" s="14" t="e">
        <f>VLOOKUP(C13,#REF!,3,FALSE)</f>
        <v>#REF!</v>
      </c>
      <c r="F13" s="8" t="s">
        <v>139</v>
      </c>
      <c r="G13" s="6" t="str">
        <f t="shared" si="4"/>
        <v>25364.315</v>
      </c>
      <c r="H13" s="5">
        <f t="shared" si="5"/>
        <v>-16042</v>
      </c>
      <c r="I13" s="23" t="s">
        <v>153</v>
      </c>
      <c r="J13" s="24" t="s">
        <v>154</v>
      </c>
      <c r="K13" s="23">
        <v>-16042</v>
      </c>
      <c r="L13" s="23" t="s">
        <v>155</v>
      </c>
      <c r="M13" s="24" t="s">
        <v>145</v>
      </c>
      <c r="N13" s="24"/>
      <c r="O13" s="25" t="s">
        <v>156</v>
      </c>
      <c r="P13" s="25" t="s">
        <v>157</v>
      </c>
    </row>
    <row r="14" spans="1:16" ht="12.75" customHeight="1" thickBot="1" x14ac:dyDescent="0.25">
      <c r="A14" s="5" t="str">
        <f t="shared" si="0"/>
        <v> AJ 39.85 </v>
      </c>
      <c r="B14" s="8" t="str">
        <f t="shared" si="1"/>
        <v>I</v>
      </c>
      <c r="C14" s="5">
        <f t="shared" si="2"/>
        <v>25433.636999999999</v>
      </c>
      <c r="D14" s="6" t="str">
        <f t="shared" si="3"/>
        <v>vis</v>
      </c>
      <c r="E14" s="14" t="e">
        <f>VLOOKUP(C14,#REF!,3,FALSE)</f>
        <v>#REF!</v>
      </c>
      <c r="F14" s="8" t="s">
        <v>139</v>
      </c>
      <c r="G14" s="6" t="str">
        <f t="shared" si="4"/>
        <v>25433.637</v>
      </c>
      <c r="H14" s="5">
        <f t="shared" si="5"/>
        <v>-15966</v>
      </c>
      <c r="I14" s="23" t="s">
        <v>158</v>
      </c>
      <c r="J14" s="24" t="s">
        <v>159</v>
      </c>
      <c r="K14" s="23">
        <v>-15966</v>
      </c>
      <c r="L14" s="23" t="s">
        <v>160</v>
      </c>
      <c r="M14" s="24" t="s">
        <v>145</v>
      </c>
      <c r="N14" s="24"/>
      <c r="O14" s="25" t="s">
        <v>156</v>
      </c>
      <c r="P14" s="25" t="s">
        <v>161</v>
      </c>
    </row>
    <row r="15" spans="1:16" ht="12.75" customHeight="1" thickBot="1" x14ac:dyDescent="0.25">
      <c r="A15" s="5" t="str">
        <f t="shared" si="0"/>
        <v> AJ 38.175 </v>
      </c>
      <c r="B15" s="8" t="str">
        <f t="shared" si="1"/>
        <v>I</v>
      </c>
      <c r="C15" s="5">
        <f t="shared" si="2"/>
        <v>25457.347000000002</v>
      </c>
      <c r="D15" s="6" t="str">
        <f t="shared" si="3"/>
        <v>vis</v>
      </c>
      <c r="E15" s="14" t="e">
        <f>VLOOKUP(C15,#REF!,3,FALSE)</f>
        <v>#REF!</v>
      </c>
      <c r="F15" s="8" t="s">
        <v>139</v>
      </c>
      <c r="G15" s="6" t="str">
        <f t="shared" si="4"/>
        <v>25457.347</v>
      </c>
      <c r="H15" s="5">
        <f t="shared" si="5"/>
        <v>-15940</v>
      </c>
      <c r="I15" s="23" t="s">
        <v>162</v>
      </c>
      <c r="J15" s="24" t="s">
        <v>163</v>
      </c>
      <c r="K15" s="23">
        <v>-15940</v>
      </c>
      <c r="L15" s="23" t="s">
        <v>155</v>
      </c>
      <c r="M15" s="24" t="s">
        <v>145</v>
      </c>
      <c r="N15" s="24"/>
      <c r="O15" s="25" t="s">
        <v>156</v>
      </c>
      <c r="P15" s="25" t="s">
        <v>164</v>
      </c>
    </row>
    <row r="16" spans="1:16" ht="12.75" customHeight="1" thickBot="1" x14ac:dyDescent="0.25">
      <c r="A16" s="5" t="str">
        <f t="shared" si="0"/>
        <v> AJ 39.85 </v>
      </c>
      <c r="B16" s="8" t="str">
        <f t="shared" si="1"/>
        <v>I</v>
      </c>
      <c r="C16" s="5">
        <f t="shared" si="2"/>
        <v>25774.75</v>
      </c>
      <c r="D16" s="6" t="str">
        <f t="shared" si="3"/>
        <v>vis</v>
      </c>
      <c r="E16" s="14" t="e">
        <f>VLOOKUP(C16,#REF!,3,FALSE)</f>
        <v>#REF!</v>
      </c>
      <c r="F16" s="8" t="s">
        <v>139</v>
      </c>
      <c r="G16" s="6" t="str">
        <f t="shared" si="4"/>
        <v>25774.750</v>
      </c>
      <c r="H16" s="5">
        <f t="shared" si="5"/>
        <v>-15592</v>
      </c>
      <c r="I16" s="23" t="s">
        <v>165</v>
      </c>
      <c r="J16" s="24" t="s">
        <v>166</v>
      </c>
      <c r="K16" s="23">
        <v>-15592</v>
      </c>
      <c r="L16" s="23" t="s">
        <v>167</v>
      </c>
      <c r="M16" s="24" t="s">
        <v>145</v>
      </c>
      <c r="N16" s="24"/>
      <c r="O16" s="25" t="s">
        <v>156</v>
      </c>
      <c r="P16" s="25" t="s">
        <v>161</v>
      </c>
    </row>
    <row r="17" spans="1:16" ht="12.75" customHeight="1" thickBot="1" x14ac:dyDescent="0.25">
      <c r="A17" s="5" t="str">
        <f t="shared" si="0"/>
        <v> SAC 8.72 </v>
      </c>
      <c r="B17" s="8" t="str">
        <f t="shared" si="1"/>
        <v>I</v>
      </c>
      <c r="C17" s="5">
        <f t="shared" si="2"/>
        <v>25872.335999999999</v>
      </c>
      <c r="D17" s="6" t="str">
        <f t="shared" si="3"/>
        <v>vis</v>
      </c>
      <c r="E17" s="14" t="e">
        <f>VLOOKUP(C17,#REF!,3,FALSE)</f>
        <v>#REF!</v>
      </c>
      <c r="F17" s="8" t="s">
        <v>139</v>
      </c>
      <c r="G17" s="6" t="str">
        <f t="shared" si="4"/>
        <v>25872.336</v>
      </c>
      <c r="H17" s="5">
        <f t="shared" si="5"/>
        <v>-15485</v>
      </c>
      <c r="I17" s="23" t="s">
        <v>168</v>
      </c>
      <c r="J17" s="24" t="s">
        <v>169</v>
      </c>
      <c r="K17" s="23">
        <v>-15485</v>
      </c>
      <c r="L17" s="23" t="s">
        <v>170</v>
      </c>
      <c r="M17" s="24" t="s">
        <v>145</v>
      </c>
      <c r="N17" s="24"/>
      <c r="O17" s="25" t="s">
        <v>151</v>
      </c>
      <c r="P17" s="25" t="s">
        <v>171</v>
      </c>
    </row>
    <row r="18" spans="1:16" ht="12.75" customHeight="1" thickBot="1" x14ac:dyDescent="0.25">
      <c r="A18" s="5" t="str">
        <f t="shared" si="0"/>
        <v> AN 254.373 </v>
      </c>
      <c r="B18" s="8" t="str">
        <f t="shared" si="1"/>
        <v>I</v>
      </c>
      <c r="C18" s="5">
        <f t="shared" si="2"/>
        <v>27612.611000000001</v>
      </c>
      <c r="D18" s="6" t="str">
        <f t="shared" si="3"/>
        <v>vis</v>
      </c>
      <c r="E18" s="14" t="e">
        <f>VLOOKUP(C18,#REF!,3,FALSE)</f>
        <v>#REF!</v>
      </c>
      <c r="F18" s="8" t="s">
        <v>139</v>
      </c>
      <c r="G18" s="6" t="str">
        <f t="shared" si="4"/>
        <v>27612.611</v>
      </c>
      <c r="H18" s="5">
        <f t="shared" si="5"/>
        <v>-13577</v>
      </c>
      <c r="I18" s="23" t="s">
        <v>181</v>
      </c>
      <c r="J18" s="24" t="s">
        <v>182</v>
      </c>
      <c r="K18" s="23">
        <v>-13577</v>
      </c>
      <c r="L18" s="23" t="s">
        <v>183</v>
      </c>
      <c r="M18" s="24" t="s">
        <v>145</v>
      </c>
      <c r="N18" s="24"/>
      <c r="O18" s="25" t="s">
        <v>179</v>
      </c>
      <c r="P18" s="25" t="s">
        <v>180</v>
      </c>
    </row>
    <row r="19" spans="1:16" ht="12.75" customHeight="1" thickBot="1" x14ac:dyDescent="0.25">
      <c r="A19" s="5" t="str">
        <f t="shared" si="0"/>
        <v> AN 254.373 </v>
      </c>
      <c r="B19" s="8" t="str">
        <f t="shared" si="1"/>
        <v>I</v>
      </c>
      <c r="C19" s="5">
        <f t="shared" si="2"/>
        <v>27624.455999999998</v>
      </c>
      <c r="D19" s="6" t="str">
        <f t="shared" si="3"/>
        <v>vis</v>
      </c>
      <c r="E19" s="14" t="e">
        <f>VLOOKUP(C19,#REF!,3,FALSE)</f>
        <v>#REF!</v>
      </c>
      <c r="F19" s="8" t="s">
        <v>139</v>
      </c>
      <c r="G19" s="6" t="str">
        <f t="shared" si="4"/>
        <v>27624.456</v>
      </c>
      <c r="H19" s="5">
        <f t="shared" si="5"/>
        <v>-13564</v>
      </c>
      <c r="I19" s="23" t="s">
        <v>184</v>
      </c>
      <c r="J19" s="24" t="s">
        <v>185</v>
      </c>
      <c r="K19" s="23">
        <v>-13564</v>
      </c>
      <c r="L19" s="23" t="s">
        <v>186</v>
      </c>
      <c r="M19" s="24" t="s">
        <v>145</v>
      </c>
      <c r="N19" s="24"/>
      <c r="O19" s="25" t="s">
        <v>179</v>
      </c>
      <c r="P19" s="25" t="s">
        <v>180</v>
      </c>
    </row>
    <row r="20" spans="1:16" ht="12.75" customHeight="1" thickBot="1" x14ac:dyDescent="0.25">
      <c r="A20" s="5" t="str">
        <f t="shared" si="0"/>
        <v> AN 254.373 </v>
      </c>
      <c r="B20" s="8" t="str">
        <f t="shared" si="1"/>
        <v>I</v>
      </c>
      <c r="C20" s="5">
        <f t="shared" si="2"/>
        <v>27625.383999999998</v>
      </c>
      <c r="D20" s="6" t="str">
        <f t="shared" si="3"/>
        <v>vis</v>
      </c>
      <c r="E20" s="14" t="e">
        <f>VLOOKUP(C20,#REF!,3,FALSE)</f>
        <v>#REF!</v>
      </c>
      <c r="F20" s="8" t="s">
        <v>139</v>
      </c>
      <c r="G20" s="6" t="str">
        <f t="shared" si="4"/>
        <v>27625.384</v>
      </c>
      <c r="H20" s="5">
        <f t="shared" si="5"/>
        <v>-13563</v>
      </c>
      <c r="I20" s="23" t="s">
        <v>187</v>
      </c>
      <c r="J20" s="24" t="s">
        <v>188</v>
      </c>
      <c r="K20" s="23">
        <v>-13563</v>
      </c>
      <c r="L20" s="23" t="s">
        <v>189</v>
      </c>
      <c r="M20" s="24" t="s">
        <v>145</v>
      </c>
      <c r="N20" s="24"/>
      <c r="O20" s="25" t="s">
        <v>179</v>
      </c>
      <c r="P20" s="25" t="s">
        <v>180</v>
      </c>
    </row>
    <row r="21" spans="1:16" ht="12.75" customHeight="1" thickBot="1" x14ac:dyDescent="0.25">
      <c r="A21" s="5" t="str">
        <f t="shared" si="0"/>
        <v> AN 254.373 </v>
      </c>
      <c r="B21" s="8" t="str">
        <f t="shared" si="1"/>
        <v>I</v>
      </c>
      <c r="C21" s="5">
        <f t="shared" si="2"/>
        <v>27636.322</v>
      </c>
      <c r="D21" s="6" t="str">
        <f t="shared" si="3"/>
        <v>vis</v>
      </c>
      <c r="E21" s="14" t="e">
        <f>VLOOKUP(C21,#REF!,3,FALSE)</f>
        <v>#REF!</v>
      </c>
      <c r="F21" s="8" t="s">
        <v>139</v>
      </c>
      <c r="G21" s="6" t="str">
        <f t="shared" si="4"/>
        <v>27636.322</v>
      </c>
      <c r="H21" s="5">
        <f t="shared" si="5"/>
        <v>-13551</v>
      </c>
      <c r="I21" s="23" t="s">
        <v>190</v>
      </c>
      <c r="J21" s="24" t="s">
        <v>191</v>
      </c>
      <c r="K21" s="23">
        <v>-13551</v>
      </c>
      <c r="L21" s="23" t="s">
        <v>192</v>
      </c>
      <c r="M21" s="24" t="s">
        <v>145</v>
      </c>
      <c r="N21" s="24"/>
      <c r="O21" s="25" t="s">
        <v>179</v>
      </c>
      <c r="P21" s="25" t="s">
        <v>180</v>
      </c>
    </row>
    <row r="22" spans="1:16" ht="12.75" customHeight="1" thickBot="1" x14ac:dyDescent="0.25">
      <c r="A22" s="5" t="str">
        <f t="shared" si="0"/>
        <v> AN 254.373 </v>
      </c>
      <c r="B22" s="8" t="str">
        <f t="shared" si="1"/>
        <v>I</v>
      </c>
      <c r="C22" s="5">
        <f t="shared" si="2"/>
        <v>27666.405999999999</v>
      </c>
      <c r="D22" s="6" t="str">
        <f t="shared" si="3"/>
        <v>vis</v>
      </c>
      <c r="E22" s="14" t="e">
        <f>VLOOKUP(C22,#REF!,3,FALSE)</f>
        <v>#REF!</v>
      </c>
      <c r="F22" s="8" t="s">
        <v>139</v>
      </c>
      <c r="G22" s="6" t="str">
        <f t="shared" si="4"/>
        <v>27666.406</v>
      </c>
      <c r="H22" s="5">
        <f t="shared" si="5"/>
        <v>-13518</v>
      </c>
      <c r="I22" s="23" t="s">
        <v>196</v>
      </c>
      <c r="J22" s="24" t="s">
        <v>197</v>
      </c>
      <c r="K22" s="23">
        <v>-13518</v>
      </c>
      <c r="L22" s="23" t="s">
        <v>198</v>
      </c>
      <c r="M22" s="24" t="s">
        <v>145</v>
      </c>
      <c r="N22" s="24"/>
      <c r="O22" s="25" t="s">
        <v>179</v>
      </c>
      <c r="P22" s="25" t="s">
        <v>180</v>
      </c>
    </row>
    <row r="23" spans="1:16" ht="12.75" customHeight="1" thickBot="1" x14ac:dyDescent="0.25">
      <c r="A23" s="5" t="str">
        <f t="shared" si="0"/>
        <v> AN 254.373 </v>
      </c>
      <c r="B23" s="8" t="str">
        <f t="shared" si="1"/>
        <v>I</v>
      </c>
      <c r="C23" s="5">
        <f t="shared" si="2"/>
        <v>27667.321</v>
      </c>
      <c r="D23" s="6" t="str">
        <f t="shared" si="3"/>
        <v>vis</v>
      </c>
      <c r="E23" s="14" t="e">
        <f>VLOOKUP(C23,#REF!,3,FALSE)</f>
        <v>#REF!</v>
      </c>
      <c r="F23" s="8" t="s">
        <v>139</v>
      </c>
      <c r="G23" s="6" t="str">
        <f t="shared" si="4"/>
        <v>27667.321</v>
      </c>
      <c r="H23" s="5">
        <f t="shared" si="5"/>
        <v>-13517</v>
      </c>
      <c r="I23" s="23" t="s">
        <v>199</v>
      </c>
      <c r="J23" s="24" t="s">
        <v>200</v>
      </c>
      <c r="K23" s="23">
        <v>-13517</v>
      </c>
      <c r="L23" s="23" t="s">
        <v>195</v>
      </c>
      <c r="M23" s="24" t="s">
        <v>145</v>
      </c>
      <c r="N23" s="24"/>
      <c r="O23" s="25" t="s">
        <v>179</v>
      </c>
      <c r="P23" s="25" t="s">
        <v>180</v>
      </c>
    </row>
    <row r="24" spans="1:16" ht="12.75" customHeight="1" thickBot="1" x14ac:dyDescent="0.25">
      <c r="A24" s="5" t="str">
        <f t="shared" si="0"/>
        <v> AN 254.373 </v>
      </c>
      <c r="B24" s="8" t="str">
        <f t="shared" si="1"/>
        <v>I</v>
      </c>
      <c r="C24" s="5">
        <f t="shared" si="2"/>
        <v>27697.411</v>
      </c>
      <c r="D24" s="6" t="str">
        <f t="shared" si="3"/>
        <v>vis</v>
      </c>
      <c r="E24" s="14" t="e">
        <f>VLOOKUP(C24,#REF!,3,FALSE)</f>
        <v>#REF!</v>
      </c>
      <c r="F24" s="8" t="s">
        <v>139</v>
      </c>
      <c r="G24" s="6" t="str">
        <f t="shared" si="4"/>
        <v>27697.411</v>
      </c>
      <c r="H24" s="5">
        <f t="shared" si="5"/>
        <v>-13484</v>
      </c>
      <c r="I24" s="23" t="s">
        <v>201</v>
      </c>
      <c r="J24" s="24" t="s">
        <v>202</v>
      </c>
      <c r="K24" s="23">
        <v>-13484</v>
      </c>
      <c r="L24" s="23" t="s">
        <v>203</v>
      </c>
      <c r="M24" s="24" t="s">
        <v>145</v>
      </c>
      <c r="N24" s="24"/>
      <c r="O24" s="25" t="s">
        <v>179</v>
      </c>
      <c r="P24" s="25" t="s">
        <v>180</v>
      </c>
    </row>
    <row r="25" spans="1:16" ht="12.75" customHeight="1" thickBot="1" x14ac:dyDescent="0.25">
      <c r="A25" s="5" t="str">
        <f t="shared" si="0"/>
        <v> AN 254.373 </v>
      </c>
      <c r="B25" s="8" t="str">
        <f t="shared" si="1"/>
        <v>I</v>
      </c>
      <c r="C25" s="5">
        <f t="shared" si="2"/>
        <v>27698.325000000001</v>
      </c>
      <c r="D25" s="6" t="str">
        <f t="shared" si="3"/>
        <v>vis</v>
      </c>
      <c r="E25" s="14" t="e">
        <f>VLOOKUP(C25,#REF!,3,FALSE)</f>
        <v>#REF!</v>
      </c>
      <c r="F25" s="8" t="s">
        <v>139</v>
      </c>
      <c r="G25" s="6" t="str">
        <f t="shared" si="4"/>
        <v>27698.325</v>
      </c>
      <c r="H25" s="5">
        <f t="shared" si="5"/>
        <v>-13483</v>
      </c>
      <c r="I25" s="23" t="s">
        <v>204</v>
      </c>
      <c r="J25" s="24" t="s">
        <v>205</v>
      </c>
      <c r="K25" s="23">
        <v>-13483</v>
      </c>
      <c r="L25" s="23" t="s">
        <v>206</v>
      </c>
      <c r="M25" s="24" t="s">
        <v>145</v>
      </c>
      <c r="N25" s="24"/>
      <c r="O25" s="25" t="s">
        <v>179</v>
      </c>
      <c r="P25" s="25" t="s">
        <v>180</v>
      </c>
    </row>
    <row r="26" spans="1:16" ht="12.75" customHeight="1" thickBot="1" x14ac:dyDescent="0.25">
      <c r="A26" s="5" t="str">
        <f t="shared" si="0"/>
        <v> AN 266.19 </v>
      </c>
      <c r="B26" s="8" t="str">
        <f t="shared" si="1"/>
        <v>I</v>
      </c>
      <c r="C26" s="5">
        <f t="shared" si="2"/>
        <v>28286.626</v>
      </c>
      <c r="D26" s="6" t="str">
        <f t="shared" si="3"/>
        <v>vis</v>
      </c>
      <c r="E26" s="14" t="e">
        <f>VLOOKUP(C26,#REF!,3,FALSE)</f>
        <v>#REF!</v>
      </c>
      <c r="F26" s="8" t="s">
        <v>139</v>
      </c>
      <c r="G26" s="6" t="str">
        <f t="shared" si="4"/>
        <v>28286.626</v>
      </c>
      <c r="H26" s="5">
        <f t="shared" si="5"/>
        <v>-12838</v>
      </c>
      <c r="I26" s="23" t="s">
        <v>212</v>
      </c>
      <c r="J26" s="24" t="s">
        <v>213</v>
      </c>
      <c r="K26" s="23">
        <v>-12838</v>
      </c>
      <c r="L26" s="23" t="s">
        <v>214</v>
      </c>
      <c r="M26" s="24" t="s">
        <v>145</v>
      </c>
      <c r="N26" s="24"/>
      <c r="O26" s="25" t="s">
        <v>179</v>
      </c>
      <c r="P26" s="25" t="s">
        <v>215</v>
      </c>
    </row>
    <row r="27" spans="1:16" ht="12.75" customHeight="1" thickBot="1" x14ac:dyDescent="0.25">
      <c r="A27" s="5" t="str">
        <f t="shared" si="0"/>
        <v> AN 266.19 </v>
      </c>
      <c r="B27" s="8" t="str">
        <f t="shared" si="1"/>
        <v>I</v>
      </c>
      <c r="C27" s="5">
        <f t="shared" si="2"/>
        <v>28299.383999999998</v>
      </c>
      <c r="D27" s="6" t="str">
        <f t="shared" si="3"/>
        <v>vis</v>
      </c>
      <c r="E27" s="14" t="e">
        <f>VLOOKUP(C27,#REF!,3,FALSE)</f>
        <v>#REF!</v>
      </c>
      <c r="F27" s="8" t="s">
        <v>139</v>
      </c>
      <c r="G27" s="6" t="str">
        <f t="shared" si="4"/>
        <v>28299.384</v>
      </c>
      <c r="H27" s="5">
        <f t="shared" si="5"/>
        <v>-12824</v>
      </c>
      <c r="I27" s="23" t="s">
        <v>216</v>
      </c>
      <c r="J27" s="24" t="s">
        <v>217</v>
      </c>
      <c r="K27" s="23">
        <v>-12824</v>
      </c>
      <c r="L27" s="23" t="s">
        <v>218</v>
      </c>
      <c r="M27" s="24" t="s">
        <v>145</v>
      </c>
      <c r="N27" s="24"/>
      <c r="O27" s="25" t="s">
        <v>179</v>
      </c>
      <c r="P27" s="25" t="s">
        <v>215</v>
      </c>
    </row>
    <row r="28" spans="1:16" ht="12.75" customHeight="1" thickBot="1" x14ac:dyDescent="0.25">
      <c r="A28" s="5" t="str">
        <f t="shared" si="0"/>
        <v> AN 266.19 </v>
      </c>
      <c r="B28" s="8" t="str">
        <f t="shared" si="1"/>
        <v>I</v>
      </c>
      <c r="C28" s="5">
        <f t="shared" si="2"/>
        <v>28422.526999999998</v>
      </c>
      <c r="D28" s="6" t="str">
        <f t="shared" si="3"/>
        <v>vis</v>
      </c>
      <c r="E28" s="14" t="e">
        <f>VLOOKUP(C28,#REF!,3,FALSE)</f>
        <v>#REF!</v>
      </c>
      <c r="F28" s="8" t="s">
        <v>139</v>
      </c>
      <c r="G28" s="6" t="str">
        <f t="shared" si="4"/>
        <v>28422.527</v>
      </c>
      <c r="H28" s="5">
        <f t="shared" si="5"/>
        <v>-12689</v>
      </c>
      <c r="I28" s="23" t="s">
        <v>219</v>
      </c>
      <c r="J28" s="24" t="s">
        <v>220</v>
      </c>
      <c r="K28" s="23">
        <v>-12689</v>
      </c>
      <c r="L28" s="23" t="s">
        <v>221</v>
      </c>
      <c r="M28" s="24" t="s">
        <v>145</v>
      </c>
      <c r="N28" s="24"/>
      <c r="O28" s="25" t="s">
        <v>179</v>
      </c>
      <c r="P28" s="25" t="s">
        <v>215</v>
      </c>
    </row>
    <row r="29" spans="1:16" ht="12.75" customHeight="1" thickBot="1" x14ac:dyDescent="0.25">
      <c r="A29" s="5" t="str">
        <f t="shared" si="0"/>
        <v> AN 266.19 </v>
      </c>
      <c r="B29" s="8" t="str">
        <f t="shared" si="1"/>
        <v>I</v>
      </c>
      <c r="C29" s="5">
        <f t="shared" si="2"/>
        <v>28423.43</v>
      </c>
      <c r="D29" s="6" t="str">
        <f t="shared" si="3"/>
        <v>vis</v>
      </c>
      <c r="E29" s="14" t="e">
        <f>VLOOKUP(C29,#REF!,3,FALSE)</f>
        <v>#REF!</v>
      </c>
      <c r="F29" s="8" t="s">
        <v>139</v>
      </c>
      <c r="G29" s="6" t="str">
        <f t="shared" si="4"/>
        <v>28423.430</v>
      </c>
      <c r="H29" s="5">
        <f t="shared" si="5"/>
        <v>-12688</v>
      </c>
      <c r="I29" s="23" t="s">
        <v>222</v>
      </c>
      <c r="J29" s="24" t="s">
        <v>223</v>
      </c>
      <c r="K29" s="23">
        <v>-12688</v>
      </c>
      <c r="L29" s="23" t="s">
        <v>224</v>
      </c>
      <c r="M29" s="24" t="s">
        <v>145</v>
      </c>
      <c r="N29" s="24"/>
      <c r="O29" s="25" t="s">
        <v>179</v>
      </c>
      <c r="P29" s="25" t="s">
        <v>215</v>
      </c>
    </row>
    <row r="30" spans="1:16" ht="12.75" customHeight="1" thickBot="1" x14ac:dyDescent="0.25">
      <c r="A30" s="5" t="str">
        <f t="shared" si="0"/>
        <v> AN 266.19 </v>
      </c>
      <c r="B30" s="8" t="str">
        <f t="shared" si="1"/>
        <v>I</v>
      </c>
      <c r="C30" s="5">
        <f t="shared" si="2"/>
        <v>28455.348999999998</v>
      </c>
      <c r="D30" s="6" t="str">
        <f t="shared" si="3"/>
        <v>vis</v>
      </c>
      <c r="E30" s="14" t="e">
        <f>VLOOKUP(C30,#REF!,3,FALSE)</f>
        <v>#REF!</v>
      </c>
      <c r="F30" s="8" t="s">
        <v>139</v>
      </c>
      <c r="G30" s="6" t="str">
        <f t="shared" si="4"/>
        <v>28455.349</v>
      </c>
      <c r="H30" s="5">
        <f t="shared" si="5"/>
        <v>-12653</v>
      </c>
      <c r="I30" s="23" t="s">
        <v>228</v>
      </c>
      <c r="J30" s="24" t="s">
        <v>229</v>
      </c>
      <c r="K30" s="23">
        <v>-12653</v>
      </c>
      <c r="L30" s="23" t="s">
        <v>218</v>
      </c>
      <c r="M30" s="24" t="s">
        <v>145</v>
      </c>
      <c r="N30" s="24"/>
      <c r="O30" s="25" t="s">
        <v>179</v>
      </c>
      <c r="P30" s="25" t="s">
        <v>215</v>
      </c>
    </row>
    <row r="31" spans="1:16" ht="12.75" customHeight="1" thickBot="1" x14ac:dyDescent="0.25">
      <c r="A31" s="5" t="str">
        <f t="shared" si="0"/>
        <v> AN 266.19 </v>
      </c>
      <c r="B31" s="8" t="str">
        <f t="shared" si="1"/>
        <v>I</v>
      </c>
      <c r="C31" s="5">
        <f t="shared" si="2"/>
        <v>28457.182000000001</v>
      </c>
      <c r="D31" s="6" t="str">
        <f t="shared" si="3"/>
        <v>vis</v>
      </c>
      <c r="E31" s="14" t="e">
        <f>VLOOKUP(C31,#REF!,3,FALSE)</f>
        <v>#REF!</v>
      </c>
      <c r="F31" s="8" t="s">
        <v>139</v>
      </c>
      <c r="G31" s="6" t="str">
        <f t="shared" si="4"/>
        <v>28457.182</v>
      </c>
      <c r="H31" s="5">
        <f t="shared" si="5"/>
        <v>-12651</v>
      </c>
      <c r="I31" s="23" t="s">
        <v>230</v>
      </c>
      <c r="J31" s="24" t="s">
        <v>231</v>
      </c>
      <c r="K31" s="23">
        <v>-12651</v>
      </c>
      <c r="L31" s="23" t="s">
        <v>232</v>
      </c>
      <c r="M31" s="24" t="s">
        <v>145</v>
      </c>
      <c r="N31" s="24"/>
      <c r="O31" s="25" t="s">
        <v>179</v>
      </c>
      <c r="P31" s="25" t="s">
        <v>215</v>
      </c>
    </row>
    <row r="32" spans="1:16" ht="12.75" customHeight="1" thickBot="1" x14ac:dyDescent="0.25">
      <c r="A32" s="5" t="str">
        <f t="shared" si="0"/>
        <v> AN 266.19 </v>
      </c>
      <c r="B32" s="8" t="str">
        <f t="shared" si="1"/>
        <v>I</v>
      </c>
      <c r="C32" s="5">
        <f t="shared" si="2"/>
        <v>28466.296999999999</v>
      </c>
      <c r="D32" s="6" t="str">
        <f t="shared" si="3"/>
        <v>vis</v>
      </c>
      <c r="E32" s="14" t="e">
        <f>VLOOKUP(C32,#REF!,3,FALSE)</f>
        <v>#REF!</v>
      </c>
      <c r="F32" s="8" t="s">
        <v>139</v>
      </c>
      <c r="G32" s="6" t="str">
        <f t="shared" si="4"/>
        <v>28466.297</v>
      </c>
      <c r="H32" s="5">
        <f t="shared" si="5"/>
        <v>-12641</v>
      </c>
      <c r="I32" s="23" t="s">
        <v>233</v>
      </c>
      <c r="J32" s="24" t="s">
        <v>234</v>
      </c>
      <c r="K32" s="23">
        <v>-12641</v>
      </c>
      <c r="L32" s="23" t="s">
        <v>224</v>
      </c>
      <c r="M32" s="24" t="s">
        <v>145</v>
      </c>
      <c r="N32" s="24"/>
      <c r="O32" s="25" t="s">
        <v>179</v>
      </c>
      <c r="P32" s="25" t="s">
        <v>215</v>
      </c>
    </row>
    <row r="33" spans="1:16" ht="12.75" customHeight="1" thickBot="1" x14ac:dyDescent="0.25">
      <c r="A33" s="5" t="str">
        <f t="shared" si="0"/>
        <v> AN 266.19 </v>
      </c>
      <c r="B33" s="8" t="str">
        <f t="shared" si="1"/>
        <v>I</v>
      </c>
      <c r="C33" s="5">
        <f t="shared" si="2"/>
        <v>28477.255000000001</v>
      </c>
      <c r="D33" s="6" t="str">
        <f t="shared" si="3"/>
        <v>vis</v>
      </c>
      <c r="E33" s="14" t="e">
        <f>VLOOKUP(C33,#REF!,3,FALSE)</f>
        <v>#REF!</v>
      </c>
      <c r="F33" s="8" t="s">
        <v>139</v>
      </c>
      <c r="G33" s="6" t="str">
        <f t="shared" si="4"/>
        <v>28477.255</v>
      </c>
      <c r="H33" s="5">
        <f t="shared" si="5"/>
        <v>-12629</v>
      </c>
      <c r="I33" s="23" t="s">
        <v>235</v>
      </c>
      <c r="J33" s="24" t="s">
        <v>236</v>
      </c>
      <c r="K33" s="23">
        <v>-12629</v>
      </c>
      <c r="L33" s="23" t="s">
        <v>237</v>
      </c>
      <c r="M33" s="24" t="s">
        <v>145</v>
      </c>
      <c r="N33" s="24"/>
      <c r="O33" s="25" t="s">
        <v>179</v>
      </c>
      <c r="P33" s="25" t="s">
        <v>215</v>
      </c>
    </row>
    <row r="34" spans="1:16" ht="12.75" customHeight="1" thickBot="1" x14ac:dyDescent="0.25">
      <c r="A34" s="5" t="str">
        <f t="shared" si="0"/>
        <v> AN 266.19 </v>
      </c>
      <c r="B34" s="8" t="str">
        <f t="shared" si="1"/>
        <v>I</v>
      </c>
      <c r="C34" s="5">
        <f t="shared" si="2"/>
        <v>28671.531999999999</v>
      </c>
      <c r="D34" s="6" t="str">
        <f t="shared" si="3"/>
        <v>vis</v>
      </c>
      <c r="E34" s="14" t="e">
        <f>VLOOKUP(C34,#REF!,3,FALSE)</f>
        <v>#REF!</v>
      </c>
      <c r="F34" s="8" t="s">
        <v>139</v>
      </c>
      <c r="G34" s="6" t="str">
        <f t="shared" si="4"/>
        <v>28671.532</v>
      </c>
      <c r="H34" s="5">
        <f t="shared" si="5"/>
        <v>-12416</v>
      </c>
      <c r="I34" s="23" t="s">
        <v>241</v>
      </c>
      <c r="J34" s="24" t="s">
        <v>242</v>
      </c>
      <c r="K34" s="23">
        <v>-12416</v>
      </c>
      <c r="L34" s="23" t="s">
        <v>227</v>
      </c>
      <c r="M34" s="24" t="s">
        <v>145</v>
      </c>
      <c r="N34" s="24"/>
      <c r="O34" s="25" t="s">
        <v>179</v>
      </c>
      <c r="P34" s="25" t="s">
        <v>215</v>
      </c>
    </row>
    <row r="35" spans="1:16" ht="12.75" customHeight="1" thickBot="1" x14ac:dyDescent="0.25">
      <c r="A35" s="5" t="str">
        <f t="shared" si="0"/>
        <v> AN 266.19 </v>
      </c>
      <c r="B35" s="8" t="str">
        <f t="shared" si="1"/>
        <v>I</v>
      </c>
      <c r="C35" s="5">
        <f t="shared" si="2"/>
        <v>28683.367999999999</v>
      </c>
      <c r="D35" s="6" t="str">
        <f t="shared" si="3"/>
        <v>vis</v>
      </c>
      <c r="E35" s="14" t="e">
        <f>VLOOKUP(C35,#REF!,3,FALSE)</f>
        <v>#REF!</v>
      </c>
      <c r="F35" s="8" t="s">
        <v>139</v>
      </c>
      <c r="G35" s="6" t="str">
        <f t="shared" si="4"/>
        <v>28683.368</v>
      </c>
      <c r="H35" s="5">
        <f t="shared" si="5"/>
        <v>-12403</v>
      </c>
      <c r="I35" s="23" t="s">
        <v>243</v>
      </c>
      <c r="J35" s="24" t="s">
        <v>244</v>
      </c>
      <c r="K35" s="23">
        <v>-12403</v>
      </c>
      <c r="L35" s="23" t="s">
        <v>218</v>
      </c>
      <c r="M35" s="24" t="s">
        <v>145</v>
      </c>
      <c r="N35" s="24"/>
      <c r="O35" s="25" t="s">
        <v>179</v>
      </c>
      <c r="P35" s="25" t="s">
        <v>215</v>
      </c>
    </row>
    <row r="36" spans="1:16" ht="12.75" customHeight="1" thickBot="1" x14ac:dyDescent="0.25">
      <c r="A36" s="5" t="str">
        <f t="shared" si="0"/>
        <v> AN 266.19 </v>
      </c>
      <c r="B36" s="8" t="str">
        <f t="shared" si="1"/>
        <v>I</v>
      </c>
      <c r="C36" s="5">
        <f t="shared" si="2"/>
        <v>28693.403999999999</v>
      </c>
      <c r="D36" s="6" t="str">
        <f t="shared" si="3"/>
        <v>vis</v>
      </c>
      <c r="E36" s="14" t="e">
        <f>VLOOKUP(C36,#REF!,3,FALSE)</f>
        <v>#REF!</v>
      </c>
      <c r="F36" s="8" t="s">
        <v>139</v>
      </c>
      <c r="G36" s="6" t="str">
        <f t="shared" si="4"/>
        <v>28693.404</v>
      </c>
      <c r="H36" s="5">
        <f t="shared" si="5"/>
        <v>-12392</v>
      </c>
      <c r="I36" s="23" t="s">
        <v>248</v>
      </c>
      <c r="J36" s="24" t="s">
        <v>249</v>
      </c>
      <c r="K36" s="23">
        <v>-12392</v>
      </c>
      <c r="L36" s="23" t="s">
        <v>224</v>
      </c>
      <c r="M36" s="24" t="s">
        <v>145</v>
      </c>
      <c r="N36" s="24"/>
      <c r="O36" s="25" t="s">
        <v>179</v>
      </c>
      <c r="P36" s="25" t="s">
        <v>215</v>
      </c>
    </row>
    <row r="37" spans="1:16" ht="12.75" customHeight="1" thickBot="1" x14ac:dyDescent="0.25">
      <c r="A37" s="5" t="str">
        <f t="shared" si="0"/>
        <v> AN 266.19 </v>
      </c>
      <c r="B37" s="8" t="str">
        <f t="shared" si="1"/>
        <v>I</v>
      </c>
      <c r="C37" s="5">
        <f t="shared" si="2"/>
        <v>28694.33</v>
      </c>
      <c r="D37" s="6" t="str">
        <f t="shared" si="3"/>
        <v>vis</v>
      </c>
      <c r="E37" s="14" t="e">
        <f>VLOOKUP(C37,#REF!,3,FALSE)</f>
        <v>#REF!</v>
      </c>
      <c r="F37" s="8" t="s">
        <v>139</v>
      </c>
      <c r="G37" s="6" t="str">
        <f t="shared" si="4"/>
        <v>28694.330</v>
      </c>
      <c r="H37" s="5">
        <f t="shared" si="5"/>
        <v>-12391</v>
      </c>
      <c r="I37" s="23" t="s">
        <v>250</v>
      </c>
      <c r="J37" s="24" t="s">
        <v>251</v>
      </c>
      <c r="K37" s="23">
        <v>-12391</v>
      </c>
      <c r="L37" s="23" t="s">
        <v>192</v>
      </c>
      <c r="M37" s="24" t="s">
        <v>145</v>
      </c>
      <c r="N37" s="24"/>
      <c r="O37" s="25" t="s">
        <v>179</v>
      </c>
      <c r="P37" s="25" t="s">
        <v>215</v>
      </c>
    </row>
    <row r="38" spans="1:16" ht="12.75" customHeight="1" thickBot="1" x14ac:dyDescent="0.25">
      <c r="A38" s="5" t="str">
        <f t="shared" si="0"/>
        <v> AN 266.19 </v>
      </c>
      <c r="B38" s="8" t="str">
        <f t="shared" si="1"/>
        <v>I</v>
      </c>
      <c r="C38" s="5">
        <f t="shared" si="2"/>
        <v>28819.277999999998</v>
      </c>
      <c r="D38" s="6" t="str">
        <f t="shared" si="3"/>
        <v>vis</v>
      </c>
      <c r="E38" s="14" t="e">
        <f>VLOOKUP(C38,#REF!,3,FALSE)</f>
        <v>#REF!</v>
      </c>
      <c r="F38" s="8" t="s">
        <v>139</v>
      </c>
      <c r="G38" s="6" t="str">
        <f t="shared" si="4"/>
        <v>28819.278</v>
      </c>
      <c r="H38" s="5">
        <f t="shared" si="5"/>
        <v>-12254</v>
      </c>
      <c r="I38" s="23" t="s">
        <v>255</v>
      </c>
      <c r="J38" s="24" t="s">
        <v>256</v>
      </c>
      <c r="K38" s="23">
        <v>-12254</v>
      </c>
      <c r="L38" s="23" t="s">
        <v>214</v>
      </c>
      <c r="M38" s="24" t="s">
        <v>145</v>
      </c>
      <c r="N38" s="24"/>
      <c r="O38" s="25" t="s">
        <v>179</v>
      </c>
      <c r="P38" s="25" t="s">
        <v>215</v>
      </c>
    </row>
    <row r="39" spans="1:16" ht="12.75" customHeight="1" thickBot="1" x14ac:dyDescent="0.25">
      <c r="A39" s="5" t="str">
        <f t="shared" si="0"/>
        <v> AN 266.19 </v>
      </c>
      <c r="B39" s="8" t="str">
        <f t="shared" si="1"/>
        <v>I</v>
      </c>
      <c r="C39" s="5">
        <f t="shared" si="2"/>
        <v>28820.207999999999</v>
      </c>
      <c r="D39" s="6" t="str">
        <f t="shared" si="3"/>
        <v>vis</v>
      </c>
      <c r="E39" s="14" t="e">
        <f>VLOOKUP(C39,#REF!,3,FALSE)</f>
        <v>#REF!</v>
      </c>
      <c r="F39" s="8" t="s">
        <v>139</v>
      </c>
      <c r="G39" s="6" t="str">
        <f t="shared" si="4"/>
        <v>28820.208</v>
      </c>
      <c r="H39" s="5">
        <f t="shared" si="5"/>
        <v>-12253</v>
      </c>
      <c r="I39" s="23" t="s">
        <v>257</v>
      </c>
      <c r="J39" s="24" t="s">
        <v>258</v>
      </c>
      <c r="K39" s="23">
        <v>-12253</v>
      </c>
      <c r="L39" s="23" t="s">
        <v>259</v>
      </c>
      <c r="M39" s="24" t="s">
        <v>145</v>
      </c>
      <c r="N39" s="24"/>
      <c r="O39" s="25" t="s">
        <v>179</v>
      </c>
      <c r="P39" s="25" t="s">
        <v>215</v>
      </c>
    </row>
    <row r="40" spans="1:16" ht="12.75" customHeight="1" thickBot="1" x14ac:dyDescent="0.25">
      <c r="A40" s="5" t="str">
        <f t="shared" si="0"/>
        <v> AJ 48.1 </v>
      </c>
      <c r="B40" s="8" t="str">
        <f t="shared" si="1"/>
        <v>I</v>
      </c>
      <c r="C40" s="5">
        <f t="shared" si="2"/>
        <v>28968.873</v>
      </c>
      <c r="D40" s="6" t="str">
        <f t="shared" si="3"/>
        <v>vis</v>
      </c>
      <c r="E40" s="14" t="e">
        <f>VLOOKUP(C40,#REF!,3,FALSE)</f>
        <v>#REF!</v>
      </c>
      <c r="F40" s="8" t="s">
        <v>139</v>
      </c>
      <c r="G40" s="6" t="str">
        <f t="shared" si="4"/>
        <v>28968.873</v>
      </c>
      <c r="H40" s="5">
        <f t="shared" si="5"/>
        <v>-12090</v>
      </c>
      <c r="I40" s="23" t="s">
        <v>262</v>
      </c>
      <c r="J40" s="24" t="s">
        <v>263</v>
      </c>
      <c r="K40" s="23">
        <v>-12090</v>
      </c>
      <c r="L40" s="23" t="s">
        <v>264</v>
      </c>
      <c r="M40" s="24" t="s">
        <v>145</v>
      </c>
      <c r="N40" s="24"/>
      <c r="O40" s="25" t="s">
        <v>265</v>
      </c>
      <c r="P40" s="25" t="s">
        <v>266</v>
      </c>
    </row>
    <row r="41" spans="1:16" ht="12.75" customHeight="1" thickBot="1" x14ac:dyDescent="0.25">
      <c r="A41" s="5" t="str">
        <f t="shared" si="0"/>
        <v> AJ 48.1 </v>
      </c>
      <c r="B41" s="8" t="str">
        <f t="shared" si="1"/>
        <v>I</v>
      </c>
      <c r="C41" s="5">
        <f t="shared" si="2"/>
        <v>28979.826000000001</v>
      </c>
      <c r="D41" s="6" t="str">
        <f t="shared" si="3"/>
        <v>vis</v>
      </c>
      <c r="E41" s="14" t="e">
        <f>VLOOKUP(C41,#REF!,3,FALSE)</f>
        <v>#REF!</v>
      </c>
      <c r="F41" s="8" t="s">
        <v>139</v>
      </c>
      <c r="G41" s="6" t="str">
        <f t="shared" si="4"/>
        <v>28979.826</v>
      </c>
      <c r="H41" s="5">
        <f t="shared" si="5"/>
        <v>-12078</v>
      </c>
      <c r="I41" s="23" t="s">
        <v>267</v>
      </c>
      <c r="J41" s="24" t="s">
        <v>268</v>
      </c>
      <c r="K41" s="23">
        <v>-12078</v>
      </c>
      <c r="L41" s="23" t="s">
        <v>269</v>
      </c>
      <c r="M41" s="24" t="s">
        <v>145</v>
      </c>
      <c r="N41" s="24"/>
      <c r="O41" s="25" t="s">
        <v>265</v>
      </c>
      <c r="P41" s="25" t="s">
        <v>266</v>
      </c>
    </row>
    <row r="42" spans="1:16" ht="12.75" customHeight="1" thickBot="1" x14ac:dyDescent="0.25">
      <c r="A42" s="5" t="str">
        <f t="shared" si="0"/>
        <v> AJ 48.1 </v>
      </c>
      <c r="B42" s="8" t="str">
        <f t="shared" si="1"/>
        <v>I</v>
      </c>
      <c r="C42" s="5">
        <f t="shared" si="2"/>
        <v>29020.866999999998</v>
      </c>
      <c r="D42" s="6" t="str">
        <f t="shared" si="3"/>
        <v>vis</v>
      </c>
      <c r="E42" s="14" t="e">
        <f>VLOOKUP(C42,#REF!,3,FALSE)</f>
        <v>#REF!</v>
      </c>
      <c r="F42" s="8" t="s">
        <v>139</v>
      </c>
      <c r="G42" s="6" t="str">
        <f t="shared" si="4"/>
        <v>29020.867</v>
      </c>
      <c r="H42" s="5">
        <f t="shared" si="5"/>
        <v>-12033</v>
      </c>
      <c r="I42" s="23" t="s">
        <v>270</v>
      </c>
      <c r="J42" s="24" t="s">
        <v>271</v>
      </c>
      <c r="K42" s="23">
        <v>-12033</v>
      </c>
      <c r="L42" s="23" t="s">
        <v>272</v>
      </c>
      <c r="M42" s="24" t="s">
        <v>145</v>
      </c>
      <c r="N42" s="24"/>
      <c r="O42" s="25" t="s">
        <v>265</v>
      </c>
      <c r="P42" s="25" t="s">
        <v>266</v>
      </c>
    </row>
    <row r="43" spans="1:16" ht="12.75" customHeight="1" thickBot="1" x14ac:dyDescent="0.25">
      <c r="A43" s="5" t="str">
        <f t="shared" ref="A43:A74" si="6">P43</f>
        <v> AJ 48.1 </v>
      </c>
      <c r="B43" s="8" t="str">
        <f t="shared" ref="B43:B74" si="7">IF(H43=INT(H43),"I","II")</f>
        <v>I</v>
      </c>
      <c r="C43" s="5">
        <f t="shared" ref="C43:C74" si="8">1*G43</f>
        <v>29032.722000000002</v>
      </c>
      <c r="D43" s="6" t="str">
        <f t="shared" ref="D43:D74" si="9">VLOOKUP(F43,I$1:J$5,2,FALSE)</f>
        <v>vis</v>
      </c>
      <c r="E43" s="14" t="e">
        <f>VLOOKUP(C43,#REF!,3,FALSE)</f>
        <v>#REF!</v>
      </c>
      <c r="F43" s="8" t="s">
        <v>139</v>
      </c>
      <c r="G43" s="6" t="str">
        <f t="shared" ref="G43:G74" si="10">MID(I43,3,LEN(I43)-3)</f>
        <v>29032.722</v>
      </c>
      <c r="H43" s="5">
        <f t="shared" ref="H43:H74" si="11">1*K43</f>
        <v>-12020</v>
      </c>
      <c r="I43" s="23" t="s">
        <v>273</v>
      </c>
      <c r="J43" s="24" t="s">
        <v>274</v>
      </c>
      <c r="K43" s="23">
        <v>-12020</v>
      </c>
      <c r="L43" s="23" t="s">
        <v>259</v>
      </c>
      <c r="M43" s="24" t="s">
        <v>145</v>
      </c>
      <c r="N43" s="24"/>
      <c r="O43" s="25" t="s">
        <v>265</v>
      </c>
      <c r="P43" s="25" t="s">
        <v>266</v>
      </c>
    </row>
    <row r="44" spans="1:16" ht="12.75" customHeight="1" thickBot="1" x14ac:dyDescent="0.25">
      <c r="A44" s="5" t="str">
        <f t="shared" si="6"/>
        <v> AJ 48.1 </v>
      </c>
      <c r="B44" s="8" t="str">
        <f t="shared" si="7"/>
        <v>I</v>
      </c>
      <c r="C44" s="5">
        <f t="shared" si="8"/>
        <v>29073.764999999999</v>
      </c>
      <c r="D44" s="6" t="str">
        <f t="shared" si="9"/>
        <v>vis</v>
      </c>
      <c r="E44" s="14" t="e">
        <f>VLOOKUP(C44,#REF!,3,FALSE)</f>
        <v>#REF!</v>
      </c>
      <c r="F44" s="8" t="s">
        <v>139</v>
      </c>
      <c r="G44" s="6" t="str">
        <f t="shared" si="10"/>
        <v>29073.765</v>
      </c>
      <c r="H44" s="5">
        <f t="shared" si="11"/>
        <v>-11975</v>
      </c>
      <c r="I44" s="23" t="s">
        <v>275</v>
      </c>
      <c r="J44" s="24" t="s">
        <v>276</v>
      </c>
      <c r="K44" s="23">
        <v>-11975</v>
      </c>
      <c r="L44" s="23" t="s">
        <v>259</v>
      </c>
      <c r="M44" s="24" t="s">
        <v>145</v>
      </c>
      <c r="N44" s="24"/>
      <c r="O44" s="25" t="s">
        <v>265</v>
      </c>
      <c r="P44" s="25" t="s">
        <v>266</v>
      </c>
    </row>
    <row r="45" spans="1:16" ht="12.75" customHeight="1" thickBot="1" x14ac:dyDescent="0.25">
      <c r="A45" s="5" t="str">
        <f t="shared" si="6"/>
        <v> AJ 48.1 </v>
      </c>
      <c r="B45" s="8" t="str">
        <f t="shared" si="7"/>
        <v>I</v>
      </c>
      <c r="C45" s="5">
        <f t="shared" si="8"/>
        <v>29074.675999999999</v>
      </c>
      <c r="D45" s="6" t="str">
        <f t="shared" si="9"/>
        <v>vis</v>
      </c>
      <c r="E45" s="14" t="e">
        <f>VLOOKUP(C45,#REF!,3,FALSE)</f>
        <v>#REF!</v>
      </c>
      <c r="F45" s="8" t="s">
        <v>139</v>
      </c>
      <c r="G45" s="6" t="str">
        <f t="shared" si="10"/>
        <v>29074.676</v>
      </c>
      <c r="H45" s="5">
        <f t="shared" si="11"/>
        <v>-11974</v>
      </c>
      <c r="I45" s="23" t="s">
        <v>277</v>
      </c>
      <c r="J45" s="24" t="s">
        <v>278</v>
      </c>
      <c r="K45" s="23">
        <v>-11974</v>
      </c>
      <c r="L45" s="23" t="s">
        <v>279</v>
      </c>
      <c r="M45" s="24" t="s">
        <v>145</v>
      </c>
      <c r="N45" s="24"/>
      <c r="O45" s="25" t="s">
        <v>265</v>
      </c>
      <c r="P45" s="25" t="s">
        <v>266</v>
      </c>
    </row>
    <row r="46" spans="1:16" ht="12.75" customHeight="1" thickBot="1" x14ac:dyDescent="0.25">
      <c r="A46" s="5" t="str">
        <f t="shared" si="6"/>
        <v> AJ 48.1 </v>
      </c>
      <c r="B46" s="8" t="str">
        <f t="shared" si="7"/>
        <v>I</v>
      </c>
      <c r="C46" s="5">
        <f t="shared" si="8"/>
        <v>29083.796999999999</v>
      </c>
      <c r="D46" s="6" t="str">
        <f t="shared" si="9"/>
        <v>vis</v>
      </c>
      <c r="E46" s="14" t="e">
        <f>VLOOKUP(C46,#REF!,3,FALSE)</f>
        <v>#REF!</v>
      </c>
      <c r="F46" s="8" t="s">
        <v>139</v>
      </c>
      <c r="G46" s="6" t="str">
        <f t="shared" si="10"/>
        <v>29083.797</v>
      </c>
      <c r="H46" s="5">
        <f t="shared" si="11"/>
        <v>-11964</v>
      </c>
      <c r="I46" s="23" t="s">
        <v>280</v>
      </c>
      <c r="J46" s="24" t="s">
        <v>281</v>
      </c>
      <c r="K46" s="23">
        <v>-11964</v>
      </c>
      <c r="L46" s="23" t="s">
        <v>279</v>
      </c>
      <c r="M46" s="24" t="s">
        <v>145</v>
      </c>
      <c r="N46" s="24"/>
      <c r="O46" s="25" t="s">
        <v>265</v>
      </c>
      <c r="P46" s="25" t="s">
        <v>266</v>
      </c>
    </row>
    <row r="47" spans="1:16" ht="12.75" customHeight="1" thickBot="1" x14ac:dyDescent="0.25">
      <c r="A47" s="5" t="str">
        <f t="shared" si="6"/>
        <v> AJ 48.1 </v>
      </c>
      <c r="B47" s="8" t="str">
        <f t="shared" si="7"/>
        <v>I</v>
      </c>
      <c r="C47" s="5">
        <f t="shared" si="8"/>
        <v>29084.720000000001</v>
      </c>
      <c r="D47" s="6" t="str">
        <f t="shared" si="9"/>
        <v>vis</v>
      </c>
      <c r="E47" s="14" t="e">
        <f>VLOOKUP(C47,#REF!,3,FALSE)</f>
        <v>#REF!</v>
      </c>
      <c r="F47" s="8" t="s">
        <v>139</v>
      </c>
      <c r="G47" s="6" t="str">
        <f t="shared" si="10"/>
        <v>29084.720</v>
      </c>
      <c r="H47" s="5">
        <f t="shared" si="11"/>
        <v>-11963</v>
      </c>
      <c r="I47" s="23" t="s">
        <v>282</v>
      </c>
      <c r="J47" s="24" t="s">
        <v>283</v>
      </c>
      <c r="K47" s="23">
        <v>-11963</v>
      </c>
      <c r="L47" s="23" t="s">
        <v>284</v>
      </c>
      <c r="M47" s="24" t="s">
        <v>145</v>
      </c>
      <c r="N47" s="24"/>
      <c r="O47" s="25" t="s">
        <v>265</v>
      </c>
      <c r="P47" s="25" t="s">
        <v>266</v>
      </c>
    </row>
    <row r="48" spans="1:16" ht="12.75" customHeight="1" thickBot="1" x14ac:dyDescent="0.25">
      <c r="A48" s="5" t="str">
        <f t="shared" si="6"/>
        <v> AJ 48.1 </v>
      </c>
      <c r="B48" s="8" t="str">
        <f t="shared" si="7"/>
        <v>I</v>
      </c>
      <c r="C48" s="5">
        <f t="shared" si="8"/>
        <v>29085.623</v>
      </c>
      <c r="D48" s="6" t="str">
        <f t="shared" si="9"/>
        <v>vis</v>
      </c>
      <c r="E48" s="14" t="e">
        <f>VLOOKUP(C48,#REF!,3,FALSE)</f>
        <v>#REF!</v>
      </c>
      <c r="F48" s="8" t="s">
        <v>139</v>
      </c>
      <c r="G48" s="6" t="str">
        <f t="shared" si="10"/>
        <v>29085.623</v>
      </c>
      <c r="H48" s="5">
        <f t="shared" si="11"/>
        <v>-11962</v>
      </c>
      <c r="I48" s="23" t="s">
        <v>285</v>
      </c>
      <c r="J48" s="24" t="s">
        <v>286</v>
      </c>
      <c r="K48" s="23">
        <v>-11962</v>
      </c>
      <c r="L48" s="23" t="s">
        <v>287</v>
      </c>
      <c r="M48" s="24" t="s">
        <v>145</v>
      </c>
      <c r="N48" s="24"/>
      <c r="O48" s="25" t="s">
        <v>265</v>
      </c>
      <c r="P48" s="25" t="s">
        <v>266</v>
      </c>
    </row>
    <row r="49" spans="1:16" ht="12.75" customHeight="1" thickBot="1" x14ac:dyDescent="0.25">
      <c r="A49" s="5" t="str">
        <f t="shared" si="6"/>
        <v> AC 48.8 </v>
      </c>
      <c r="B49" s="8" t="str">
        <f t="shared" si="7"/>
        <v>I</v>
      </c>
      <c r="C49" s="5">
        <f t="shared" si="8"/>
        <v>31288.296999999999</v>
      </c>
      <c r="D49" s="6" t="str">
        <f t="shared" si="9"/>
        <v>vis</v>
      </c>
      <c r="E49" s="14" t="e">
        <f>VLOOKUP(C49,#REF!,3,FALSE)</f>
        <v>#REF!</v>
      </c>
      <c r="F49" s="8" t="s">
        <v>139</v>
      </c>
      <c r="G49" s="6" t="str">
        <f t="shared" si="10"/>
        <v>31288.297</v>
      </c>
      <c r="H49" s="5">
        <f t="shared" si="11"/>
        <v>-9547</v>
      </c>
      <c r="I49" s="23" t="s">
        <v>292</v>
      </c>
      <c r="J49" s="24" t="s">
        <v>293</v>
      </c>
      <c r="K49" s="23">
        <v>-9547</v>
      </c>
      <c r="L49" s="23" t="s">
        <v>294</v>
      </c>
      <c r="M49" s="24" t="s">
        <v>145</v>
      </c>
      <c r="N49" s="24"/>
      <c r="O49" s="25" t="s">
        <v>295</v>
      </c>
      <c r="P49" s="25" t="s">
        <v>296</v>
      </c>
    </row>
    <row r="50" spans="1:16" ht="12.75" customHeight="1" thickBot="1" x14ac:dyDescent="0.25">
      <c r="A50" s="5" t="str">
        <f t="shared" si="6"/>
        <v> BAN 16.151 </v>
      </c>
      <c r="B50" s="8" t="str">
        <f t="shared" si="7"/>
        <v>I</v>
      </c>
      <c r="C50" s="5">
        <f t="shared" si="8"/>
        <v>33806.538699999997</v>
      </c>
      <c r="D50" s="6" t="str">
        <f t="shared" si="9"/>
        <v>vis</v>
      </c>
      <c r="E50" s="14" t="e">
        <f>VLOOKUP(C50,#REF!,3,FALSE)</f>
        <v>#REF!</v>
      </c>
      <c r="F50" s="8" t="s">
        <v>139</v>
      </c>
      <c r="G50" s="6" t="str">
        <f t="shared" si="10"/>
        <v>33806.5387</v>
      </c>
      <c r="H50" s="5">
        <f t="shared" si="11"/>
        <v>-6786</v>
      </c>
      <c r="I50" s="23" t="s">
        <v>309</v>
      </c>
      <c r="J50" s="24" t="s">
        <v>310</v>
      </c>
      <c r="K50" s="23">
        <v>-6786</v>
      </c>
      <c r="L50" s="23" t="s">
        <v>311</v>
      </c>
      <c r="M50" s="24" t="s">
        <v>305</v>
      </c>
      <c r="N50" s="24" t="s">
        <v>306</v>
      </c>
      <c r="O50" s="25" t="s">
        <v>307</v>
      </c>
      <c r="P50" s="25" t="s">
        <v>308</v>
      </c>
    </row>
    <row r="51" spans="1:16" ht="12.75" customHeight="1" thickBot="1" x14ac:dyDescent="0.25">
      <c r="A51" s="5" t="str">
        <f t="shared" si="6"/>
        <v> AAP 126.94 </v>
      </c>
      <c r="B51" s="8" t="str">
        <f t="shared" si="7"/>
        <v>I</v>
      </c>
      <c r="C51" s="5">
        <f t="shared" si="8"/>
        <v>37821.515500000001</v>
      </c>
      <c r="D51" s="6" t="str">
        <f t="shared" si="9"/>
        <v>vis</v>
      </c>
      <c r="E51" s="14" t="e">
        <f>VLOOKUP(C51,#REF!,3,FALSE)</f>
        <v>#REF!</v>
      </c>
      <c r="F51" s="8" t="s">
        <v>139</v>
      </c>
      <c r="G51" s="6" t="str">
        <f t="shared" si="10"/>
        <v>37821.5155</v>
      </c>
      <c r="H51" s="5">
        <f t="shared" si="11"/>
        <v>-2384</v>
      </c>
      <c r="I51" s="23" t="s">
        <v>349</v>
      </c>
      <c r="J51" s="24" t="s">
        <v>350</v>
      </c>
      <c r="K51" s="23">
        <v>-2384</v>
      </c>
      <c r="L51" s="23" t="s">
        <v>351</v>
      </c>
      <c r="M51" s="24" t="s">
        <v>305</v>
      </c>
      <c r="N51" s="24" t="s">
        <v>306</v>
      </c>
      <c r="O51" s="25" t="s">
        <v>352</v>
      </c>
      <c r="P51" s="25" t="s">
        <v>353</v>
      </c>
    </row>
    <row r="52" spans="1:16" ht="12.75" customHeight="1" thickBot="1" x14ac:dyDescent="0.25">
      <c r="A52" s="5" t="str">
        <f t="shared" si="6"/>
        <v> AJ 73.706 </v>
      </c>
      <c r="B52" s="8" t="str">
        <f t="shared" si="7"/>
        <v>I</v>
      </c>
      <c r="C52" s="5">
        <f t="shared" si="8"/>
        <v>39996.8246</v>
      </c>
      <c r="D52" s="6" t="str">
        <f t="shared" si="9"/>
        <v>vis</v>
      </c>
      <c r="E52" s="14" t="e">
        <f>VLOOKUP(C52,#REF!,3,FALSE)</f>
        <v>#REF!</v>
      </c>
      <c r="F52" s="8" t="s">
        <v>139</v>
      </c>
      <c r="G52" s="6" t="str">
        <f t="shared" si="10"/>
        <v>39996.8246</v>
      </c>
      <c r="H52" s="5">
        <f t="shared" si="11"/>
        <v>1</v>
      </c>
      <c r="I52" s="23" t="s">
        <v>359</v>
      </c>
      <c r="J52" s="24" t="s">
        <v>360</v>
      </c>
      <c r="K52" s="23">
        <v>1</v>
      </c>
      <c r="L52" s="23" t="s">
        <v>361</v>
      </c>
      <c r="M52" s="24" t="s">
        <v>305</v>
      </c>
      <c r="N52" s="24" t="s">
        <v>306</v>
      </c>
      <c r="O52" s="25" t="s">
        <v>357</v>
      </c>
      <c r="P52" s="25" t="s">
        <v>358</v>
      </c>
    </row>
    <row r="53" spans="1:16" ht="12.75" customHeight="1" thickBot="1" x14ac:dyDescent="0.25">
      <c r="A53" s="5" t="str">
        <f t="shared" si="6"/>
        <v> ORI 113 </v>
      </c>
      <c r="B53" s="8" t="str">
        <f t="shared" si="7"/>
        <v>I</v>
      </c>
      <c r="C53" s="5">
        <f t="shared" si="8"/>
        <v>40353.423000000003</v>
      </c>
      <c r="D53" s="6" t="str">
        <f t="shared" si="9"/>
        <v>vis</v>
      </c>
      <c r="E53" s="14" t="e">
        <f>VLOOKUP(C53,#REF!,3,FALSE)</f>
        <v>#REF!</v>
      </c>
      <c r="F53" s="8" t="str">
        <f>LEFT(M53,1)</f>
        <v>V</v>
      </c>
      <c r="G53" s="6" t="str">
        <f t="shared" si="10"/>
        <v>40353.423</v>
      </c>
      <c r="H53" s="5">
        <f t="shared" si="11"/>
        <v>392</v>
      </c>
      <c r="I53" s="23" t="s">
        <v>365</v>
      </c>
      <c r="J53" s="24" t="s">
        <v>366</v>
      </c>
      <c r="K53" s="23">
        <v>392</v>
      </c>
      <c r="L53" s="23" t="s">
        <v>367</v>
      </c>
      <c r="M53" s="24" t="s">
        <v>145</v>
      </c>
      <c r="N53" s="24"/>
      <c r="O53" s="25" t="s">
        <v>368</v>
      </c>
      <c r="P53" s="25" t="s">
        <v>369</v>
      </c>
    </row>
    <row r="54" spans="1:16" ht="12.75" customHeight="1" thickBot="1" x14ac:dyDescent="0.25">
      <c r="A54" s="5" t="str">
        <f t="shared" si="6"/>
        <v> ORI 119 </v>
      </c>
      <c r="B54" s="8" t="str">
        <f t="shared" si="7"/>
        <v>I</v>
      </c>
      <c r="C54" s="5">
        <f t="shared" si="8"/>
        <v>40735.58</v>
      </c>
      <c r="D54" s="6" t="str">
        <f t="shared" si="9"/>
        <v>vis</v>
      </c>
      <c r="E54" s="14" t="e">
        <f>VLOOKUP(C54,#REF!,3,FALSE)</f>
        <v>#REF!</v>
      </c>
      <c r="F54" s="8" t="str">
        <f>LEFT(M54,1)</f>
        <v>V</v>
      </c>
      <c r="G54" s="6" t="str">
        <f t="shared" si="10"/>
        <v>40735.580</v>
      </c>
      <c r="H54" s="5">
        <f t="shared" si="11"/>
        <v>811</v>
      </c>
      <c r="I54" s="23" t="s">
        <v>370</v>
      </c>
      <c r="J54" s="24" t="s">
        <v>371</v>
      </c>
      <c r="K54" s="23">
        <v>811</v>
      </c>
      <c r="L54" s="23" t="s">
        <v>372</v>
      </c>
      <c r="M54" s="24" t="s">
        <v>145</v>
      </c>
      <c r="N54" s="24"/>
      <c r="O54" s="25" t="s">
        <v>368</v>
      </c>
      <c r="P54" s="25" t="s">
        <v>373</v>
      </c>
    </row>
    <row r="55" spans="1:16" ht="12.75" customHeight="1" thickBot="1" x14ac:dyDescent="0.25">
      <c r="A55" s="5" t="str">
        <f t="shared" si="6"/>
        <v> ORI 120 </v>
      </c>
      <c r="B55" s="8" t="str">
        <f t="shared" si="7"/>
        <v>I</v>
      </c>
      <c r="C55" s="5">
        <f t="shared" si="8"/>
        <v>40768.434999999998</v>
      </c>
      <c r="D55" s="6" t="str">
        <f t="shared" si="9"/>
        <v>vis</v>
      </c>
      <c r="E55" s="14" t="e">
        <f>VLOOKUP(C55,#REF!,3,FALSE)</f>
        <v>#REF!</v>
      </c>
      <c r="F55" s="8" t="str">
        <f>LEFT(M55,1)</f>
        <v>V</v>
      </c>
      <c r="G55" s="6" t="str">
        <f t="shared" si="10"/>
        <v>40768.435</v>
      </c>
      <c r="H55" s="5">
        <f t="shared" si="11"/>
        <v>847</v>
      </c>
      <c r="I55" s="23" t="s">
        <v>374</v>
      </c>
      <c r="J55" s="24" t="s">
        <v>375</v>
      </c>
      <c r="K55" s="23">
        <v>847</v>
      </c>
      <c r="L55" s="23" t="s">
        <v>376</v>
      </c>
      <c r="M55" s="24" t="s">
        <v>145</v>
      </c>
      <c r="N55" s="24"/>
      <c r="O55" s="25" t="s">
        <v>368</v>
      </c>
      <c r="P55" s="25" t="s">
        <v>377</v>
      </c>
    </row>
    <row r="56" spans="1:16" ht="12.75" customHeight="1" thickBot="1" x14ac:dyDescent="0.25">
      <c r="A56" s="5" t="str">
        <f t="shared" si="6"/>
        <v> ORI 126 </v>
      </c>
      <c r="B56" s="8" t="str">
        <f t="shared" si="7"/>
        <v>I</v>
      </c>
      <c r="C56" s="5">
        <f t="shared" si="8"/>
        <v>41141.472000000002</v>
      </c>
      <c r="D56" s="6" t="str">
        <f t="shared" si="9"/>
        <v>vis</v>
      </c>
      <c r="E56" s="14" t="e">
        <f>VLOOKUP(C56,#REF!,3,FALSE)</f>
        <v>#REF!</v>
      </c>
      <c r="F56" s="8" t="str">
        <f>LEFT(M56,1)</f>
        <v>V</v>
      </c>
      <c r="G56" s="6" t="str">
        <f t="shared" si="10"/>
        <v>41141.472</v>
      </c>
      <c r="H56" s="5">
        <f t="shared" si="11"/>
        <v>1256</v>
      </c>
      <c r="I56" s="23" t="s">
        <v>378</v>
      </c>
      <c r="J56" s="24" t="s">
        <v>379</v>
      </c>
      <c r="K56" s="23">
        <v>1256</v>
      </c>
      <c r="L56" s="23" t="s">
        <v>140</v>
      </c>
      <c r="M56" s="24" t="s">
        <v>145</v>
      </c>
      <c r="N56" s="24"/>
      <c r="O56" s="25" t="s">
        <v>380</v>
      </c>
      <c r="P56" s="25" t="s">
        <v>381</v>
      </c>
    </row>
    <row r="57" spans="1:16" ht="12.75" customHeight="1" thickBot="1" x14ac:dyDescent="0.25">
      <c r="A57" s="5" t="str">
        <f t="shared" si="6"/>
        <v>IBVS 647 </v>
      </c>
      <c r="B57" s="8" t="str">
        <f t="shared" si="7"/>
        <v>I</v>
      </c>
      <c r="C57" s="5">
        <f t="shared" si="8"/>
        <v>41163.366399999999</v>
      </c>
      <c r="D57" s="6" t="str">
        <f t="shared" si="9"/>
        <v>PE</v>
      </c>
      <c r="E57" s="14" t="e">
        <f>VLOOKUP(C57,#REF!,3,FALSE)</f>
        <v>#REF!</v>
      </c>
      <c r="F57" s="8" t="str">
        <f>LEFT(M57,1)</f>
        <v>E</v>
      </c>
      <c r="G57" s="6" t="str">
        <f t="shared" si="10"/>
        <v>41163.3664</v>
      </c>
      <c r="H57" s="5">
        <f t="shared" si="11"/>
        <v>1280</v>
      </c>
      <c r="I57" s="23" t="s">
        <v>382</v>
      </c>
      <c r="J57" s="24" t="s">
        <v>383</v>
      </c>
      <c r="K57" s="23">
        <v>1280</v>
      </c>
      <c r="L57" s="23" t="s">
        <v>384</v>
      </c>
      <c r="M57" s="24" t="s">
        <v>305</v>
      </c>
      <c r="N57" s="24" t="s">
        <v>306</v>
      </c>
      <c r="O57" s="25" t="s">
        <v>385</v>
      </c>
      <c r="P57" s="26" t="s">
        <v>386</v>
      </c>
    </row>
    <row r="58" spans="1:16" ht="12.75" customHeight="1" thickBot="1" x14ac:dyDescent="0.25">
      <c r="A58" s="5" t="str">
        <f t="shared" si="6"/>
        <v> ORI 129 </v>
      </c>
      <c r="B58" s="8" t="str">
        <f t="shared" si="7"/>
        <v>I</v>
      </c>
      <c r="C58" s="5">
        <f t="shared" si="8"/>
        <v>41173.413999999997</v>
      </c>
      <c r="D58" s="6" t="str">
        <f t="shared" si="9"/>
        <v>vis</v>
      </c>
      <c r="E58" s="14" t="e">
        <f>VLOOKUP(C58,#REF!,3,FALSE)</f>
        <v>#REF!</v>
      </c>
      <c r="F58" s="8" t="s">
        <v>139</v>
      </c>
      <c r="G58" s="6" t="str">
        <f t="shared" si="10"/>
        <v>41173.414</v>
      </c>
      <c r="H58" s="5">
        <f t="shared" si="11"/>
        <v>1291</v>
      </c>
      <c r="I58" s="23" t="s">
        <v>387</v>
      </c>
      <c r="J58" s="24" t="s">
        <v>388</v>
      </c>
      <c r="K58" s="23">
        <v>1291</v>
      </c>
      <c r="L58" s="23" t="s">
        <v>389</v>
      </c>
      <c r="M58" s="24" t="s">
        <v>145</v>
      </c>
      <c r="N58" s="24"/>
      <c r="O58" s="25" t="s">
        <v>380</v>
      </c>
      <c r="P58" s="25" t="s">
        <v>390</v>
      </c>
    </row>
    <row r="59" spans="1:16" ht="12.75" customHeight="1" thickBot="1" x14ac:dyDescent="0.25">
      <c r="A59" s="5" t="str">
        <f t="shared" si="6"/>
        <v> BBS 3 </v>
      </c>
      <c r="B59" s="8" t="str">
        <f t="shared" si="7"/>
        <v>I</v>
      </c>
      <c r="C59" s="5">
        <f t="shared" si="8"/>
        <v>41473.410000000003</v>
      </c>
      <c r="D59" s="6" t="str">
        <f t="shared" si="9"/>
        <v>vis</v>
      </c>
      <c r="E59" s="14" t="e">
        <f>VLOOKUP(C59,#REF!,3,FALSE)</f>
        <v>#REF!</v>
      </c>
      <c r="F59" s="8" t="s">
        <v>139</v>
      </c>
      <c r="G59" s="6" t="str">
        <f t="shared" si="10"/>
        <v>41473.410</v>
      </c>
      <c r="H59" s="5">
        <f t="shared" si="11"/>
        <v>1620</v>
      </c>
      <c r="I59" s="23" t="s">
        <v>391</v>
      </c>
      <c r="J59" s="24" t="s">
        <v>392</v>
      </c>
      <c r="K59" s="23">
        <v>1620</v>
      </c>
      <c r="L59" s="23" t="s">
        <v>186</v>
      </c>
      <c r="M59" s="24" t="s">
        <v>145</v>
      </c>
      <c r="N59" s="24"/>
      <c r="O59" s="25" t="s">
        <v>380</v>
      </c>
      <c r="P59" s="25" t="s">
        <v>393</v>
      </c>
    </row>
    <row r="60" spans="1:16" ht="12.75" customHeight="1" thickBot="1" x14ac:dyDescent="0.25">
      <c r="A60" s="5" t="str">
        <f t="shared" si="6"/>
        <v> BBS 3 </v>
      </c>
      <c r="B60" s="8" t="str">
        <f t="shared" si="7"/>
        <v>I</v>
      </c>
      <c r="C60" s="5">
        <f t="shared" si="8"/>
        <v>41494.442999999999</v>
      </c>
      <c r="D60" s="6" t="str">
        <f t="shared" si="9"/>
        <v>vis</v>
      </c>
      <c r="E60" s="14" t="e">
        <f>VLOOKUP(C60,#REF!,3,FALSE)</f>
        <v>#REF!</v>
      </c>
      <c r="F60" s="8" t="s">
        <v>139</v>
      </c>
      <c r="G60" s="6" t="str">
        <f t="shared" si="10"/>
        <v>41494.443</v>
      </c>
      <c r="H60" s="5">
        <f t="shared" si="11"/>
        <v>1643</v>
      </c>
      <c r="I60" s="23" t="s">
        <v>394</v>
      </c>
      <c r="J60" s="24" t="s">
        <v>395</v>
      </c>
      <c r="K60" s="23">
        <v>1643</v>
      </c>
      <c r="L60" s="23" t="s">
        <v>396</v>
      </c>
      <c r="M60" s="24" t="s">
        <v>145</v>
      </c>
      <c r="N60" s="24"/>
      <c r="O60" s="25" t="s">
        <v>380</v>
      </c>
      <c r="P60" s="25" t="s">
        <v>393</v>
      </c>
    </row>
    <row r="61" spans="1:16" ht="12.75" customHeight="1" thickBot="1" x14ac:dyDescent="0.25">
      <c r="A61" s="5" t="str">
        <f t="shared" si="6"/>
        <v> BBS 4 </v>
      </c>
      <c r="B61" s="8" t="str">
        <f t="shared" si="7"/>
        <v>I</v>
      </c>
      <c r="C61" s="5">
        <f t="shared" si="8"/>
        <v>41515.42</v>
      </c>
      <c r="D61" s="6" t="str">
        <f t="shared" si="9"/>
        <v>vis</v>
      </c>
      <c r="E61" s="14" t="e">
        <f>VLOOKUP(C61,#REF!,3,FALSE)</f>
        <v>#REF!</v>
      </c>
      <c r="F61" s="8" t="s">
        <v>139</v>
      </c>
      <c r="G61" s="6" t="str">
        <f t="shared" si="10"/>
        <v>41515.420</v>
      </c>
      <c r="H61" s="5">
        <f t="shared" si="11"/>
        <v>1666</v>
      </c>
      <c r="I61" s="23" t="s">
        <v>397</v>
      </c>
      <c r="J61" s="24" t="s">
        <v>398</v>
      </c>
      <c r="K61" s="23">
        <v>1666</v>
      </c>
      <c r="L61" s="23" t="s">
        <v>399</v>
      </c>
      <c r="M61" s="24" t="s">
        <v>145</v>
      </c>
      <c r="N61" s="24"/>
      <c r="O61" s="25" t="s">
        <v>380</v>
      </c>
      <c r="P61" s="25" t="s">
        <v>400</v>
      </c>
    </row>
    <row r="62" spans="1:16" ht="12.75" customHeight="1" thickBot="1" x14ac:dyDescent="0.25">
      <c r="A62" s="5" t="str">
        <f t="shared" si="6"/>
        <v> BBS 5 </v>
      </c>
      <c r="B62" s="8" t="str">
        <f t="shared" si="7"/>
        <v>I</v>
      </c>
      <c r="C62" s="5">
        <f t="shared" si="8"/>
        <v>41536.381999999998</v>
      </c>
      <c r="D62" s="6" t="str">
        <f t="shared" si="9"/>
        <v>vis</v>
      </c>
      <c r="E62" s="14" t="e">
        <f>VLOOKUP(C62,#REF!,3,FALSE)</f>
        <v>#REF!</v>
      </c>
      <c r="F62" s="8" t="s">
        <v>139</v>
      </c>
      <c r="G62" s="6" t="str">
        <f t="shared" si="10"/>
        <v>41536.382</v>
      </c>
      <c r="H62" s="5">
        <f t="shared" si="11"/>
        <v>1689</v>
      </c>
      <c r="I62" s="23" t="s">
        <v>401</v>
      </c>
      <c r="J62" s="24" t="s">
        <v>402</v>
      </c>
      <c r="K62" s="23">
        <v>1689</v>
      </c>
      <c r="L62" s="23" t="s">
        <v>372</v>
      </c>
      <c r="M62" s="24" t="s">
        <v>145</v>
      </c>
      <c r="N62" s="24"/>
      <c r="O62" s="25" t="s">
        <v>403</v>
      </c>
      <c r="P62" s="25" t="s">
        <v>404</v>
      </c>
    </row>
    <row r="63" spans="1:16" ht="12.75" customHeight="1" thickBot="1" x14ac:dyDescent="0.25">
      <c r="A63" s="5" t="str">
        <f t="shared" si="6"/>
        <v> BBS 5 </v>
      </c>
      <c r="B63" s="8" t="str">
        <f t="shared" si="7"/>
        <v>I</v>
      </c>
      <c r="C63" s="5">
        <f t="shared" si="8"/>
        <v>41536.391000000003</v>
      </c>
      <c r="D63" s="6" t="str">
        <f t="shared" si="9"/>
        <v>vis</v>
      </c>
      <c r="E63" s="14" t="e">
        <f>VLOOKUP(C63,#REF!,3,FALSE)</f>
        <v>#REF!</v>
      </c>
      <c r="F63" s="8" t="s">
        <v>139</v>
      </c>
      <c r="G63" s="6" t="str">
        <f t="shared" si="10"/>
        <v>41536.391</v>
      </c>
      <c r="H63" s="5">
        <f t="shared" si="11"/>
        <v>1689</v>
      </c>
      <c r="I63" s="23" t="s">
        <v>405</v>
      </c>
      <c r="J63" s="24" t="s">
        <v>406</v>
      </c>
      <c r="K63" s="23">
        <v>1689</v>
      </c>
      <c r="L63" s="23" t="s">
        <v>407</v>
      </c>
      <c r="M63" s="24" t="s">
        <v>145</v>
      </c>
      <c r="N63" s="24"/>
      <c r="O63" s="25" t="s">
        <v>380</v>
      </c>
      <c r="P63" s="25" t="s">
        <v>404</v>
      </c>
    </row>
    <row r="64" spans="1:16" ht="12.75" customHeight="1" thickBot="1" x14ac:dyDescent="0.25">
      <c r="A64" s="5" t="str">
        <f t="shared" si="6"/>
        <v>IBVS 1053 </v>
      </c>
      <c r="B64" s="8" t="str">
        <f t="shared" si="7"/>
        <v>I</v>
      </c>
      <c r="C64" s="5">
        <f t="shared" si="8"/>
        <v>42190.362000000001</v>
      </c>
      <c r="D64" s="6" t="str">
        <f t="shared" si="9"/>
        <v>vis</v>
      </c>
      <c r="E64" s="14" t="e">
        <f>VLOOKUP(C64,#REF!,3,FALSE)</f>
        <v>#REF!</v>
      </c>
      <c r="F64" s="8" t="s">
        <v>139</v>
      </c>
      <c r="G64" s="6" t="str">
        <f t="shared" si="10"/>
        <v>42190.362</v>
      </c>
      <c r="H64" s="5">
        <f t="shared" si="11"/>
        <v>2406</v>
      </c>
      <c r="I64" s="23" t="s">
        <v>408</v>
      </c>
      <c r="J64" s="24" t="s">
        <v>409</v>
      </c>
      <c r="K64" s="23">
        <v>2406</v>
      </c>
      <c r="L64" s="23" t="s">
        <v>410</v>
      </c>
      <c r="M64" s="24" t="s">
        <v>305</v>
      </c>
      <c r="N64" s="24" t="s">
        <v>306</v>
      </c>
      <c r="O64" s="25" t="s">
        <v>411</v>
      </c>
      <c r="P64" s="26" t="s">
        <v>412</v>
      </c>
    </row>
    <row r="65" spans="1:16" ht="12.75" customHeight="1" thickBot="1" x14ac:dyDescent="0.25">
      <c r="A65" s="5" t="str">
        <f t="shared" si="6"/>
        <v> BBS 16 </v>
      </c>
      <c r="B65" s="8" t="str">
        <f t="shared" si="7"/>
        <v>I</v>
      </c>
      <c r="C65" s="5">
        <f t="shared" si="8"/>
        <v>42241.442000000003</v>
      </c>
      <c r="D65" s="6" t="str">
        <f t="shared" si="9"/>
        <v>vis</v>
      </c>
      <c r="E65" s="14" t="e">
        <f>VLOOKUP(C65,#REF!,3,FALSE)</f>
        <v>#REF!</v>
      </c>
      <c r="F65" s="8" t="s">
        <v>139</v>
      </c>
      <c r="G65" s="6" t="str">
        <f t="shared" si="10"/>
        <v>42241.442</v>
      </c>
      <c r="H65" s="5">
        <f t="shared" si="11"/>
        <v>2462</v>
      </c>
      <c r="I65" s="23" t="s">
        <v>413</v>
      </c>
      <c r="J65" s="24" t="s">
        <v>414</v>
      </c>
      <c r="K65" s="23">
        <v>2462</v>
      </c>
      <c r="L65" s="23" t="s">
        <v>415</v>
      </c>
      <c r="M65" s="24" t="s">
        <v>145</v>
      </c>
      <c r="N65" s="24"/>
      <c r="O65" s="25" t="s">
        <v>368</v>
      </c>
      <c r="P65" s="25" t="s">
        <v>416</v>
      </c>
    </row>
    <row r="66" spans="1:16" ht="12.75" customHeight="1" thickBot="1" x14ac:dyDescent="0.25">
      <c r="A66" s="5" t="str">
        <f t="shared" si="6"/>
        <v> BBS 17 </v>
      </c>
      <c r="B66" s="8" t="str">
        <f t="shared" si="7"/>
        <v>I</v>
      </c>
      <c r="C66" s="5">
        <f t="shared" si="8"/>
        <v>42273.356</v>
      </c>
      <c r="D66" s="6" t="str">
        <f t="shared" si="9"/>
        <v>vis</v>
      </c>
      <c r="E66" s="14" t="e">
        <f>VLOOKUP(C66,#REF!,3,FALSE)</f>
        <v>#REF!</v>
      </c>
      <c r="F66" s="8" t="s">
        <v>139</v>
      </c>
      <c r="G66" s="6" t="str">
        <f t="shared" si="10"/>
        <v>42273.356</v>
      </c>
      <c r="H66" s="5">
        <f t="shared" si="11"/>
        <v>2497</v>
      </c>
      <c r="I66" s="23" t="s">
        <v>417</v>
      </c>
      <c r="J66" s="24" t="s">
        <v>418</v>
      </c>
      <c r="K66" s="23">
        <v>2497</v>
      </c>
      <c r="L66" s="23" t="s">
        <v>419</v>
      </c>
      <c r="M66" s="24" t="s">
        <v>145</v>
      </c>
      <c r="N66" s="24"/>
      <c r="O66" s="25" t="s">
        <v>368</v>
      </c>
      <c r="P66" s="25" t="s">
        <v>420</v>
      </c>
    </row>
    <row r="67" spans="1:16" ht="12.75" customHeight="1" thickBot="1" x14ac:dyDescent="0.25">
      <c r="A67" s="5" t="str">
        <f t="shared" si="6"/>
        <v> BBS 22 </v>
      </c>
      <c r="B67" s="8" t="str">
        <f t="shared" si="7"/>
        <v>I</v>
      </c>
      <c r="C67" s="5">
        <f t="shared" si="8"/>
        <v>42531.464</v>
      </c>
      <c r="D67" s="6" t="str">
        <f t="shared" si="9"/>
        <v>vis</v>
      </c>
      <c r="E67" s="14" t="e">
        <f>VLOOKUP(C67,#REF!,3,FALSE)</f>
        <v>#REF!</v>
      </c>
      <c r="F67" s="8" t="s">
        <v>139</v>
      </c>
      <c r="G67" s="6" t="str">
        <f t="shared" si="10"/>
        <v>42531.464</v>
      </c>
      <c r="H67" s="5">
        <f t="shared" si="11"/>
        <v>2780</v>
      </c>
      <c r="I67" s="23" t="s">
        <v>421</v>
      </c>
      <c r="J67" s="24" t="s">
        <v>422</v>
      </c>
      <c r="K67" s="23">
        <v>2780</v>
      </c>
      <c r="L67" s="23" t="s">
        <v>423</v>
      </c>
      <c r="M67" s="24" t="s">
        <v>145</v>
      </c>
      <c r="N67" s="24"/>
      <c r="O67" s="25" t="s">
        <v>380</v>
      </c>
      <c r="P67" s="25" t="s">
        <v>424</v>
      </c>
    </row>
    <row r="68" spans="1:16" ht="12.75" customHeight="1" thickBot="1" x14ac:dyDescent="0.25">
      <c r="A68" s="5" t="str">
        <f t="shared" si="6"/>
        <v> BBS 24 </v>
      </c>
      <c r="B68" s="8" t="str">
        <f t="shared" si="7"/>
        <v>I</v>
      </c>
      <c r="C68" s="5">
        <f t="shared" si="8"/>
        <v>42688.341999999997</v>
      </c>
      <c r="D68" s="6" t="str">
        <f t="shared" si="9"/>
        <v>vis</v>
      </c>
      <c r="E68" s="14" t="e">
        <f>VLOOKUP(C68,#REF!,3,FALSE)</f>
        <v>#REF!</v>
      </c>
      <c r="F68" s="8" t="s">
        <v>139</v>
      </c>
      <c r="G68" s="6" t="str">
        <f t="shared" si="10"/>
        <v>42688.342</v>
      </c>
      <c r="H68" s="5">
        <f t="shared" si="11"/>
        <v>2952</v>
      </c>
      <c r="I68" s="23" t="s">
        <v>425</v>
      </c>
      <c r="J68" s="24" t="s">
        <v>426</v>
      </c>
      <c r="K68" s="23">
        <v>2952</v>
      </c>
      <c r="L68" s="23" t="s">
        <v>427</v>
      </c>
      <c r="M68" s="24" t="s">
        <v>145</v>
      </c>
      <c r="N68" s="24"/>
      <c r="O68" s="25" t="s">
        <v>380</v>
      </c>
      <c r="P68" s="25" t="s">
        <v>428</v>
      </c>
    </row>
    <row r="69" spans="1:16" ht="12.75" customHeight="1" thickBot="1" x14ac:dyDescent="0.25">
      <c r="A69" s="5" t="str">
        <f t="shared" si="6"/>
        <v> BBS 28 </v>
      </c>
      <c r="B69" s="8" t="str">
        <f t="shared" si="7"/>
        <v>I</v>
      </c>
      <c r="C69" s="5">
        <f t="shared" si="8"/>
        <v>42935.523999999998</v>
      </c>
      <c r="D69" s="6" t="str">
        <f t="shared" si="9"/>
        <v>vis</v>
      </c>
      <c r="E69" s="14" t="e">
        <f>VLOOKUP(C69,#REF!,3,FALSE)</f>
        <v>#REF!</v>
      </c>
      <c r="F69" s="8" t="s">
        <v>139</v>
      </c>
      <c r="G69" s="6" t="str">
        <f t="shared" si="10"/>
        <v>42935.524</v>
      </c>
      <c r="H69" s="5">
        <f t="shared" si="11"/>
        <v>3223</v>
      </c>
      <c r="I69" s="23" t="s">
        <v>429</v>
      </c>
      <c r="J69" s="24" t="s">
        <v>430</v>
      </c>
      <c r="K69" s="23">
        <v>3223</v>
      </c>
      <c r="L69" s="23" t="s">
        <v>140</v>
      </c>
      <c r="M69" s="24" t="s">
        <v>145</v>
      </c>
      <c r="N69" s="24"/>
      <c r="O69" s="25" t="s">
        <v>380</v>
      </c>
      <c r="P69" s="25" t="s">
        <v>431</v>
      </c>
    </row>
    <row r="70" spans="1:16" ht="12.75" customHeight="1" thickBot="1" x14ac:dyDescent="0.25">
      <c r="A70" s="5" t="str">
        <f t="shared" si="6"/>
        <v> BBS 28 </v>
      </c>
      <c r="B70" s="8" t="str">
        <f t="shared" si="7"/>
        <v>I</v>
      </c>
      <c r="C70" s="5">
        <f t="shared" si="8"/>
        <v>42957.413</v>
      </c>
      <c r="D70" s="6" t="str">
        <f t="shared" si="9"/>
        <v>vis</v>
      </c>
      <c r="E70" s="14" t="e">
        <f>VLOOKUP(C70,#REF!,3,FALSE)</f>
        <v>#REF!</v>
      </c>
      <c r="F70" s="8" t="s">
        <v>139</v>
      </c>
      <c r="G70" s="6" t="str">
        <f t="shared" si="10"/>
        <v>42957.413</v>
      </c>
      <c r="H70" s="5">
        <f t="shared" si="11"/>
        <v>3247</v>
      </c>
      <c r="I70" s="23" t="s">
        <v>432</v>
      </c>
      <c r="J70" s="24" t="s">
        <v>433</v>
      </c>
      <c r="K70" s="23">
        <v>3247</v>
      </c>
      <c r="L70" s="23" t="s">
        <v>419</v>
      </c>
      <c r="M70" s="24" t="s">
        <v>145</v>
      </c>
      <c r="N70" s="24"/>
      <c r="O70" s="25" t="s">
        <v>380</v>
      </c>
      <c r="P70" s="25" t="s">
        <v>431</v>
      </c>
    </row>
    <row r="71" spans="1:16" ht="12.75" customHeight="1" thickBot="1" x14ac:dyDescent="0.25">
      <c r="A71" s="5" t="str">
        <f t="shared" si="6"/>
        <v> BBS 37 </v>
      </c>
      <c r="B71" s="8" t="str">
        <f t="shared" si="7"/>
        <v>I</v>
      </c>
      <c r="C71" s="5">
        <f t="shared" si="8"/>
        <v>43662.430999999997</v>
      </c>
      <c r="D71" s="6" t="str">
        <f t="shared" si="9"/>
        <v>vis</v>
      </c>
      <c r="E71" s="14" t="e">
        <f>VLOOKUP(C71,#REF!,3,FALSE)</f>
        <v>#REF!</v>
      </c>
      <c r="F71" s="8" t="s">
        <v>139</v>
      </c>
      <c r="G71" s="6" t="str">
        <f t="shared" si="10"/>
        <v>43662.431</v>
      </c>
      <c r="H71" s="5">
        <f t="shared" si="11"/>
        <v>4020</v>
      </c>
      <c r="I71" s="23" t="s">
        <v>439</v>
      </c>
      <c r="J71" s="24" t="s">
        <v>440</v>
      </c>
      <c r="K71" s="23">
        <v>4020</v>
      </c>
      <c r="L71" s="23" t="s">
        <v>441</v>
      </c>
      <c r="M71" s="24" t="s">
        <v>145</v>
      </c>
      <c r="N71" s="24"/>
      <c r="O71" s="25" t="s">
        <v>380</v>
      </c>
      <c r="P71" s="25" t="s">
        <v>442</v>
      </c>
    </row>
    <row r="72" spans="1:16" ht="12.75" customHeight="1" thickBot="1" x14ac:dyDescent="0.25">
      <c r="A72" s="5" t="str">
        <f t="shared" si="6"/>
        <v> BBS 38 </v>
      </c>
      <c r="B72" s="8" t="str">
        <f t="shared" si="7"/>
        <v>I</v>
      </c>
      <c r="C72" s="5">
        <f t="shared" si="8"/>
        <v>43714.417000000001</v>
      </c>
      <c r="D72" s="6" t="str">
        <f t="shared" si="9"/>
        <v>vis</v>
      </c>
      <c r="E72" s="14" t="e">
        <f>VLOOKUP(C72,#REF!,3,FALSE)</f>
        <v>#REF!</v>
      </c>
      <c r="F72" s="8" t="s">
        <v>139</v>
      </c>
      <c r="G72" s="6" t="str">
        <f t="shared" si="10"/>
        <v>43714.417</v>
      </c>
      <c r="H72" s="5">
        <f t="shared" si="11"/>
        <v>4077</v>
      </c>
      <c r="I72" s="23" t="s">
        <v>446</v>
      </c>
      <c r="J72" s="24" t="s">
        <v>447</v>
      </c>
      <c r="K72" s="23">
        <v>4077</v>
      </c>
      <c r="L72" s="23" t="s">
        <v>448</v>
      </c>
      <c r="M72" s="24" t="s">
        <v>145</v>
      </c>
      <c r="N72" s="24"/>
      <c r="O72" s="25" t="s">
        <v>449</v>
      </c>
      <c r="P72" s="25" t="s">
        <v>450</v>
      </c>
    </row>
    <row r="73" spans="1:16" ht="12.75" customHeight="1" thickBot="1" x14ac:dyDescent="0.25">
      <c r="A73" s="5" t="str">
        <f t="shared" si="6"/>
        <v> BBS 38 </v>
      </c>
      <c r="B73" s="8" t="str">
        <f t="shared" si="7"/>
        <v>I</v>
      </c>
      <c r="C73" s="5">
        <f t="shared" si="8"/>
        <v>43735.41</v>
      </c>
      <c r="D73" s="6" t="str">
        <f t="shared" si="9"/>
        <v>vis</v>
      </c>
      <c r="E73" s="14" t="e">
        <f>VLOOKUP(C73,#REF!,3,FALSE)</f>
        <v>#REF!</v>
      </c>
      <c r="F73" s="8" t="s">
        <v>139</v>
      </c>
      <c r="G73" s="6" t="str">
        <f t="shared" si="10"/>
        <v>43735.410</v>
      </c>
      <c r="H73" s="5">
        <f t="shared" si="11"/>
        <v>4100</v>
      </c>
      <c r="I73" s="23" t="s">
        <v>451</v>
      </c>
      <c r="J73" s="24" t="s">
        <v>452</v>
      </c>
      <c r="K73" s="23">
        <v>4100</v>
      </c>
      <c r="L73" s="23" t="s">
        <v>453</v>
      </c>
      <c r="M73" s="24" t="s">
        <v>145</v>
      </c>
      <c r="N73" s="24"/>
      <c r="O73" s="25" t="s">
        <v>380</v>
      </c>
      <c r="P73" s="25" t="s">
        <v>450</v>
      </c>
    </row>
    <row r="74" spans="1:16" ht="12.75" customHeight="1" thickBot="1" x14ac:dyDescent="0.25">
      <c r="A74" s="5" t="str">
        <f t="shared" si="6"/>
        <v> BBS 39 </v>
      </c>
      <c r="B74" s="8" t="str">
        <f t="shared" si="7"/>
        <v>I</v>
      </c>
      <c r="C74" s="5">
        <f t="shared" si="8"/>
        <v>43756.368000000002</v>
      </c>
      <c r="D74" s="6" t="str">
        <f t="shared" si="9"/>
        <v>vis</v>
      </c>
      <c r="E74" s="14" t="e">
        <f>VLOOKUP(C74,#REF!,3,FALSE)</f>
        <v>#REF!</v>
      </c>
      <c r="F74" s="8" t="s">
        <v>139</v>
      </c>
      <c r="G74" s="6" t="str">
        <f t="shared" si="10"/>
        <v>43756.368</v>
      </c>
      <c r="H74" s="5">
        <f t="shared" si="11"/>
        <v>4123</v>
      </c>
      <c r="I74" s="23" t="s">
        <v>454</v>
      </c>
      <c r="J74" s="24" t="s">
        <v>455</v>
      </c>
      <c r="K74" s="23">
        <v>4123</v>
      </c>
      <c r="L74" s="23" t="s">
        <v>294</v>
      </c>
      <c r="M74" s="24" t="s">
        <v>145</v>
      </c>
      <c r="N74" s="24"/>
      <c r="O74" s="25" t="s">
        <v>449</v>
      </c>
      <c r="P74" s="25" t="s">
        <v>456</v>
      </c>
    </row>
    <row r="75" spans="1:16" ht="12.75" customHeight="1" thickBot="1" x14ac:dyDescent="0.25">
      <c r="A75" s="5" t="str">
        <f t="shared" ref="A75:A106" si="12">P75</f>
        <v> BBS 39 </v>
      </c>
      <c r="B75" s="8" t="str">
        <f t="shared" ref="B75:B106" si="13">IF(H75=INT(H75),"I","II")</f>
        <v>I</v>
      </c>
      <c r="C75" s="5">
        <f t="shared" ref="C75:C106" si="14">1*G75</f>
        <v>43767.32</v>
      </c>
      <c r="D75" s="6" t="str">
        <f t="shared" ref="D75:D106" si="15">VLOOKUP(F75,I$1:J$5,2,FALSE)</f>
        <v>vis</v>
      </c>
      <c r="E75" s="14" t="e">
        <f>VLOOKUP(C75,#REF!,3,FALSE)</f>
        <v>#REF!</v>
      </c>
      <c r="F75" s="8" t="s">
        <v>139</v>
      </c>
      <c r="G75" s="6" t="str">
        <f t="shared" ref="G75:G106" si="16">MID(I75,3,LEN(I75)-3)</f>
        <v>43767.320</v>
      </c>
      <c r="H75" s="5">
        <f t="shared" ref="H75:H106" si="17">1*K75</f>
        <v>4135</v>
      </c>
      <c r="I75" s="23" t="s">
        <v>457</v>
      </c>
      <c r="J75" s="24" t="s">
        <v>458</v>
      </c>
      <c r="K75" s="23">
        <v>4135</v>
      </c>
      <c r="L75" s="23" t="s">
        <v>441</v>
      </c>
      <c r="M75" s="24" t="s">
        <v>145</v>
      </c>
      <c r="N75" s="24"/>
      <c r="O75" s="25" t="s">
        <v>449</v>
      </c>
      <c r="P75" s="25" t="s">
        <v>456</v>
      </c>
    </row>
    <row r="76" spans="1:16" ht="12.75" customHeight="1" thickBot="1" x14ac:dyDescent="0.25">
      <c r="A76" s="5" t="str">
        <f t="shared" si="12"/>
        <v> BBS 39 </v>
      </c>
      <c r="B76" s="8" t="str">
        <f t="shared" si="13"/>
        <v>I</v>
      </c>
      <c r="C76" s="5">
        <f t="shared" si="14"/>
        <v>43788.292999999998</v>
      </c>
      <c r="D76" s="6" t="str">
        <f t="shared" si="15"/>
        <v>vis</v>
      </c>
      <c r="E76" s="14" t="e">
        <f>VLOOKUP(C76,#REF!,3,FALSE)</f>
        <v>#REF!</v>
      </c>
      <c r="F76" s="8" t="s">
        <v>139</v>
      </c>
      <c r="G76" s="6" t="str">
        <f t="shared" si="16"/>
        <v>43788.293</v>
      </c>
      <c r="H76" s="5">
        <f t="shared" si="17"/>
        <v>4158</v>
      </c>
      <c r="I76" s="23" t="s">
        <v>459</v>
      </c>
      <c r="J76" s="24" t="s">
        <v>460</v>
      </c>
      <c r="K76" s="23">
        <v>4158</v>
      </c>
      <c r="L76" s="23" t="s">
        <v>461</v>
      </c>
      <c r="M76" s="24" t="s">
        <v>145</v>
      </c>
      <c r="N76" s="24"/>
      <c r="O76" s="25" t="s">
        <v>449</v>
      </c>
      <c r="P76" s="25" t="s">
        <v>456</v>
      </c>
    </row>
    <row r="77" spans="1:16" ht="12.75" customHeight="1" thickBot="1" x14ac:dyDescent="0.25">
      <c r="A77" s="5" t="str">
        <f t="shared" si="12"/>
        <v> BBS 39 </v>
      </c>
      <c r="B77" s="8" t="str">
        <f t="shared" si="13"/>
        <v>I</v>
      </c>
      <c r="C77" s="5">
        <f t="shared" si="14"/>
        <v>43809.252999999997</v>
      </c>
      <c r="D77" s="6" t="str">
        <f t="shared" si="15"/>
        <v>vis</v>
      </c>
      <c r="E77" s="14" t="e">
        <f>VLOOKUP(C77,#REF!,3,FALSE)</f>
        <v>#REF!</v>
      </c>
      <c r="F77" s="8" t="s">
        <v>139</v>
      </c>
      <c r="G77" s="6" t="str">
        <f t="shared" si="16"/>
        <v>43809.253</v>
      </c>
      <c r="H77" s="5">
        <f t="shared" si="17"/>
        <v>4181</v>
      </c>
      <c r="I77" s="23" t="s">
        <v>462</v>
      </c>
      <c r="J77" s="24" t="s">
        <v>463</v>
      </c>
      <c r="K77" s="23">
        <v>4181</v>
      </c>
      <c r="L77" s="23" t="s">
        <v>464</v>
      </c>
      <c r="M77" s="24" t="s">
        <v>145</v>
      </c>
      <c r="N77" s="24"/>
      <c r="O77" s="25" t="s">
        <v>449</v>
      </c>
      <c r="P77" s="25" t="s">
        <v>456</v>
      </c>
    </row>
    <row r="78" spans="1:16" ht="12.75" customHeight="1" thickBot="1" x14ac:dyDescent="0.25">
      <c r="A78" s="5" t="str">
        <f t="shared" si="12"/>
        <v> BBS 44 </v>
      </c>
      <c r="B78" s="8" t="str">
        <f t="shared" si="13"/>
        <v>I</v>
      </c>
      <c r="C78" s="5">
        <f t="shared" si="14"/>
        <v>44046.430999999997</v>
      </c>
      <c r="D78" s="6" t="str">
        <f t="shared" si="15"/>
        <v>vis</v>
      </c>
      <c r="E78" s="14" t="e">
        <f>VLOOKUP(C78,#REF!,3,FALSE)</f>
        <v>#REF!</v>
      </c>
      <c r="F78" s="8" t="s">
        <v>139</v>
      </c>
      <c r="G78" s="6" t="str">
        <f t="shared" si="16"/>
        <v>44046.431</v>
      </c>
      <c r="H78" s="5">
        <f t="shared" si="17"/>
        <v>4441</v>
      </c>
      <c r="I78" s="23" t="s">
        <v>476</v>
      </c>
      <c r="J78" s="24" t="s">
        <v>477</v>
      </c>
      <c r="K78" s="23">
        <v>4441</v>
      </c>
      <c r="L78" s="23" t="s">
        <v>419</v>
      </c>
      <c r="M78" s="24" t="s">
        <v>145</v>
      </c>
      <c r="N78" s="24"/>
      <c r="O78" s="25" t="s">
        <v>449</v>
      </c>
      <c r="P78" s="25" t="s">
        <v>478</v>
      </c>
    </row>
    <row r="79" spans="1:16" ht="12.75" customHeight="1" thickBot="1" x14ac:dyDescent="0.25">
      <c r="A79" s="5" t="str">
        <f t="shared" si="12"/>
        <v> BBS 56 </v>
      </c>
      <c r="B79" s="8" t="str">
        <f t="shared" si="13"/>
        <v>I</v>
      </c>
      <c r="C79" s="5">
        <f t="shared" si="14"/>
        <v>44793.415000000001</v>
      </c>
      <c r="D79" s="6" t="str">
        <f t="shared" si="15"/>
        <v>vis</v>
      </c>
      <c r="E79" s="14" t="e">
        <f>VLOOKUP(C79,#REF!,3,FALSE)</f>
        <v>#REF!</v>
      </c>
      <c r="F79" s="8" t="s">
        <v>139</v>
      </c>
      <c r="G79" s="6" t="str">
        <f t="shared" si="16"/>
        <v>44793.415</v>
      </c>
      <c r="H79" s="5">
        <f t="shared" si="17"/>
        <v>5260</v>
      </c>
      <c r="I79" s="23" t="s">
        <v>479</v>
      </c>
      <c r="J79" s="24" t="s">
        <v>480</v>
      </c>
      <c r="K79" s="23">
        <v>5260</v>
      </c>
      <c r="L79" s="23" t="s">
        <v>481</v>
      </c>
      <c r="M79" s="24" t="s">
        <v>145</v>
      </c>
      <c r="N79" s="24"/>
      <c r="O79" s="25" t="s">
        <v>449</v>
      </c>
      <c r="P79" s="25" t="s">
        <v>482</v>
      </c>
    </row>
    <row r="80" spans="1:16" ht="12.75" customHeight="1" thickBot="1" x14ac:dyDescent="0.25">
      <c r="A80" s="5" t="str">
        <f t="shared" si="12"/>
        <v> BBS 60 </v>
      </c>
      <c r="B80" s="8" t="str">
        <f t="shared" si="13"/>
        <v>I</v>
      </c>
      <c r="C80" s="5">
        <f t="shared" si="14"/>
        <v>45103.537199999999</v>
      </c>
      <c r="D80" s="6" t="str">
        <f t="shared" si="15"/>
        <v>vis</v>
      </c>
      <c r="E80" s="14" t="e">
        <f>VLOOKUP(C80,#REF!,3,FALSE)</f>
        <v>#REF!</v>
      </c>
      <c r="F80" s="8" t="s">
        <v>139</v>
      </c>
      <c r="G80" s="6" t="str">
        <f t="shared" si="16"/>
        <v>45103.5372</v>
      </c>
      <c r="H80" s="5">
        <f t="shared" si="17"/>
        <v>5600</v>
      </c>
      <c r="I80" s="23" t="s">
        <v>483</v>
      </c>
      <c r="J80" s="24" t="s">
        <v>484</v>
      </c>
      <c r="K80" s="23">
        <v>5600</v>
      </c>
      <c r="L80" s="23" t="s">
        <v>485</v>
      </c>
      <c r="M80" s="24" t="s">
        <v>305</v>
      </c>
      <c r="N80" s="24" t="s">
        <v>306</v>
      </c>
      <c r="O80" s="25" t="s">
        <v>368</v>
      </c>
      <c r="P80" s="25" t="s">
        <v>486</v>
      </c>
    </row>
    <row r="81" spans="1:16" ht="12.75" customHeight="1" thickBot="1" x14ac:dyDescent="0.25">
      <c r="A81" s="5" t="str">
        <f t="shared" si="12"/>
        <v> BBS 60 </v>
      </c>
      <c r="B81" s="8" t="str">
        <f t="shared" si="13"/>
        <v>I</v>
      </c>
      <c r="C81" s="5">
        <f t="shared" si="14"/>
        <v>45115.374000000003</v>
      </c>
      <c r="D81" s="6" t="str">
        <f t="shared" si="15"/>
        <v>vis</v>
      </c>
      <c r="E81" s="14" t="e">
        <f>VLOOKUP(C81,#REF!,3,FALSE)</f>
        <v>#REF!</v>
      </c>
      <c r="F81" s="8" t="s">
        <v>139</v>
      </c>
      <c r="G81" s="6" t="str">
        <f t="shared" si="16"/>
        <v>45115.374</v>
      </c>
      <c r="H81" s="5">
        <f t="shared" si="17"/>
        <v>5613</v>
      </c>
      <c r="I81" s="23" t="s">
        <v>487</v>
      </c>
      <c r="J81" s="24" t="s">
        <v>488</v>
      </c>
      <c r="K81" s="23">
        <v>5613</v>
      </c>
      <c r="L81" s="23" t="s">
        <v>423</v>
      </c>
      <c r="M81" s="24" t="s">
        <v>145</v>
      </c>
      <c r="N81" s="24"/>
      <c r="O81" s="25" t="s">
        <v>449</v>
      </c>
      <c r="P81" s="25" t="s">
        <v>486</v>
      </c>
    </row>
    <row r="82" spans="1:16" ht="12.75" customHeight="1" thickBot="1" x14ac:dyDescent="0.25">
      <c r="A82" s="5" t="str">
        <f t="shared" si="12"/>
        <v> BBS 61 </v>
      </c>
      <c r="B82" s="8" t="str">
        <f t="shared" si="13"/>
        <v>I</v>
      </c>
      <c r="C82" s="5">
        <f t="shared" si="14"/>
        <v>45165.553999999996</v>
      </c>
      <c r="D82" s="6" t="str">
        <f t="shared" si="15"/>
        <v>vis</v>
      </c>
      <c r="E82" s="14" t="e">
        <f>VLOOKUP(C82,#REF!,3,FALSE)</f>
        <v>#REF!</v>
      </c>
      <c r="F82" s="8" t="s">
        <v>139</v>
      </c>
      <c r="G82" s="6" t="str">
        <f t="shared" si="16"/>
        <v>45165.554</v>
      </c>
      <c r="H82" s="5">
        <f t="shared" si="17"/>
        <v>5668</v>
      </c>
      <c r="I82" s="23" t="s">
        <v>489</v>
      </c>
      <c r="J82" s="24" t="s">
        <v>490</v>
      </c>
      <c r="K82" s="23">
        <v>5668</v>
      </c>
      <c r="L82" s="23" t="s">
        <v>491</v>
      </c>
      <c r="M82" s="24" t="s">
        <v>145</v>
      </c>
      <c r="N82" s="24"/>
      <c r="O82" s="25" t="s">
        <v>449</v>
      </c>
      <c r="P82" s="25" t="s">
        <v>492</v>
      </c>
    </row>
    <row r="83" spans="1:16" ht="12.75" customHeight="1" thickBot="1" x14ac:dyDescent="0.25">
      <c r="A83" s="5" t="str">
        <f t="shared" si="12"/>
        <v>BAVM 38 </v>
      </c>
      <c r="B83" s="8" t="str">
        <f t="shared" si="13"/>
        <v>I</v>
      </c>
      <c r="C83" s="5">
        <f t="shared" si="14"/>
        <v>45539.535000000003</v>
      </c>
      <c r="D83" s="6" t="str">
        <f t="shared" si="15"/>
        <v>vis</v>
      </c>
      <c r="E83" s="14" t="e">
        <f>VLOOKUP(C83,#REF!,3,FALSE)</f>
        <v>#REF!</v>
      </c>
      <c r="F83" s="8" t="s">
        <v>139</v>
      </c>
      <c r="G83" s="6" t="str">
        <f t="shared" si="16"/>
        <v>45539.535</v>
      </c>
      <c r="H83" s="5">
        <f t="shared" si="17"/>
        <v>6078</v>
      </c>
      <c r="I83" s="23" t="s">
        <v>493</v>
      </c>
      <c r="J83" s="24" t="s">
        <v>494</v>
      </c>
      <c r="K83" s="23">
        <v>6078</v>
      </c>
      <c r="L83" s="23" t="s">
        <v>495</v>
      </c>
      <c r="M83" s="24" t="s">
        <v>145</v>
      </c>
      <c r="N83" s="24"/>
      <c r="O83" s="25" t="s">
        <v>496</v>
      </c>
      <c r="P83" s="26" t="s">
        <v>497</v>
      </c>
    </row>
    <row r="84" spans="1:16" ht="12.75" customHeight="1" thickBot="1" x14ac:dyDescent="0.25">
      <c r="A84" s="5" t="str">
        <f t="shared" si="12"/>
        <v>BAVM 39 </v>
      </c>
      <c r="B84" s="8" t="str">
        <f t="shared" si="13"/>
        <v>I</v>
      </c>
      <c r="C84" s="5">
        <f t="shared" si="14"/>
        <v>45819.510999999999</v>
      </c>
      <c r="D84" s="6" t="str">
        <f t="shared" si="15"/>
        <v>vis</v>
      </c>
      <c r="E84" s="14" t="e">
        <f>VLOOKUP(C84,#REF!,3,FALSE)</f>
        <v>#REF!</v>
      </c>
      <c r="F84" s="8" t="s">
        <v>139</v>
      </c>
      <c r="G84" s="6" t="str">
        <f t="shared" si="16"/>
        <v>45819.511</v>
      </c>
      <c r="H84" s="5">
        <f t="shared" si="17"/>
        <v>6385</v>
      </c>
      <c r="I84" s="23" t="s">
        <v>498</v>
      </c>
      <c r="J84" s="24" t="s">
        <v>499</v>
      </c>
      <c r="K84" s="23">
        <v>6385</v>
      </c>
      <c r="L84" s="23" t="s">
        <v>500</v>
      </c>
      <c r="M84" s="24" t="s">
        <v>145</v>
      </c>
      <c r="N84" s="24"/>
      <c r="O84" s="25" t="s">
        <v>501</v>
      </c>
      <c r="P84" s="26" t="s">
        <v>502</v>
      </c>
    </row>
    <row r="85" spans="1:16" ht="12.75" customHeight="1" thickBot="1" x14ac:dyDescent="0.25">
      <c r="A85" s="5" t="str">
        <f t="shared" si="12"/>
        <v> BBS 72 </v>
      </c>
      <c r="B85" s="8" t="str">
        <f t="shared" si="13"/>
        <v>I</v>
      </c>
      <c r="C85" s="5">
        <f t="shared" si="14"/>
        <v>45882.449800000002</v>
      </c>
      <c r="D85" s="6" t="str">
        <f t="shared" si="15"/>
        <v>vis</v>
      </c>
      <c r="E85" s="14" t="e">
        <f>VLOOKUP(C85,#REF!,3,FALSE)</f>
        <v>#REF!</v>
      </c>
      <c r="F85" s="8" t="s">
        <v>139</v>
      </c>
      <c r="G85" s="6" t="str">
        <f t="shared" si="16"/>
        <v>45882.4498</v>
      </c>
      <c r="H85" s="5">
        <f t="shared" si="17"/>
        <v>6454</v>
      </c>
      <c r="I85" s="23" t="s">
        <v>503</v>
      </c>
      <c r="J85" s="24" t="s">
        <v>504</v>
      </c>
      <c r="K85" s="23">
        <v>6454</v>
      </c>
      <c r="L85" s="23" t="s">
        <v>505</v>
      </c>
      <c r="M85" s="24" t="s">
        <v>305</v>
      </c>
      <c r="N85" s="24" t="s">
        <v>306</v>
      </c>
      <c r="O85" s="25" t="s">
        <v>368</v>
      </c>
      <c r="P85" s="25" t="s">
        <v>506</v>
      </c>
    </row>
    <row r="86" spans="1:16" ht="12.75" customHeight="1" thickBot="1" x14ac:dyDescent="0.25">
      <c r="A86" s="5" t="str">
        <f t="shared" si="12"/>
        <v> VSSC 70.20 </v>
      </c>
      <c r="B86" s="8" t="str">
        <f t="shared" si="13"/>
        <v>I</v>
      </c>
      <c r="C86" s="5">
        <f t="shared" si="14"/>
        <v>46970.561000000002</v>
      </c>
      <c r="D86" s="6" t="str">
        <f t="shared" si="15"/>
        <v>vis</v>
      </c>
      <c r="E86" s="14" t="e">
        <f>VLOOKUP(C86,#REF!,3,FALSE)</f>
        <v>#REF!</v>
      </c>
      <c r="F86" s="8" t="s">
        <v>139</v>
      </c>
      <c r="G86" s="6" t="str">
        <f t="shared" si="16"/>
        <v>46970.561</v>
      </c>
      <c r="H86" s="5">
        <f t="shared" si="17"/>
        <v>7647</v>
      </c>
      <c r="I86" s="23" t="s">
        <v>537</v>
      </c>
      <c r="J86" s="24" t="s">
        <v>538</v>
      </c>
      <c r="K86" s="23">
        <v>7647</v>
      </c>
      <c r="L86" s="23" t="s">
        <v>509</v>
      </c>
      <c r="M86" s="24" t="s">
        <v>145</v>
      </c>
      <c r="N86" s="24"/>
      <c r="O86" s="25" t="s">
        <v>539</v>
      </c>
      <c r="P86" s="25" t="s">
        <v>540</v>
      </c>
    </row>
    <row r="87" spans="1:16" ht="12.75" customHeight="1" thickBot="1" x14ac:dyDescent="0.25">
      <c r="A87" s="5" t="str">
        <f t="shared" si="12"/>
        <v> VSSC 70.20 </v>
      </c>
      <c r="B87" s="8" t="str">
        <f t="shared" si="13"/>
        <v>I</v>
      </c>
      <c r="C87" s="5">
        <f t="shared" si="14"/>
        <v>47003.41</v>
      </c>
      <c r="D87" s="6" t="str">
        <f t="shared" si="15"/>
        <v>vis</v>
      </c>
      <c r="E87" s="14" t="e">
        <f>VLOOKUP(C87,#REF!,3,FALSE)</f>
        <v>#REF!</v>
      </c>
      <c r="F87" s="8" t="s">
        <v>139</v>
      </c>
      <c r="G87" s="6" t="str">
        <f t="shared" si="16"/>
        <v>47003.410</v>
      </c>
      <c r="H87" s="5">
        <f t="shared" si="17"/>
        <v>7683</v>
      </c>
      <c r="I87" s="23" t="s">
        <v>541</v>
      </c>
      <c r="J87" s="24" t="s">
        <v>542</v>
      </c>
      <c r="K87" s="23">
        <v>7683</v>
      </c>
      <c r="L87" s="23" t="s">
        <v>543</v>
      </c>
      <c r="M87" s="24" t="s">
        <v>145</v>
      </c>
      <c r="N87" s="24"/>
      <c r="O87" s="25" t="s">
        <v>539</v>
      </c>
      <c r="P87" s="25" t="s">
        <v>540</v>
      </c>
    </row>
    <row r="88" spans="1:16" ht="12.75" customHeight="1" thickBot="1" x14ac:dyDescent="0.25">
      <c r="A88" s="5" t="str">
        <f t="shared" si="12"/>
        <v> BBS 86 </v>
      </c>
      <c r="B88" s="8" t="str">
        <f t="shared" si="13"/>
        <v>I</v>
      </c>
      <c r="C88" s="5">
        <f t="shared" si="14"/>
        <v>47056.279000000002</v>
      </c>
      <c r="D88" s="6" t="str">
        <f t="shared" si="15"/>
        <v>vis</v>
      </c>
      <c r="E88" s="14" t="e">
        <f>VLOOKUP(C88,#REF!,3,FALSE)</f>
        <v>#REF!</v>
      </c>
      <c r="F88" s="8" t="s">
        <v>139</v>
      </c>
      <c r="G88" s="6" t="str">
        <f t="shared" si="16"/>
        <v>47056.279</v>
      </c>
      <c r="H88" s="5">
        <f t="shared" si="17"/>
        <v>7741</v>
      </c>
      <c r="I88" s="23" t="s">
        <v>544</v>
      </c>
      <c r="J88" s="24" t="s">
        <v>545</v>
      </c>
      <c r="K88" s="23">
        <v>7741</v>
      </c>
      <c r="L88" s="23" t="s">
        <v>396</v>
      </c>
      <c r="M88" s="24" t="s">
        <v>145</v>
      </c>
      <c r="N88" s="24"/>
      <c r="O88" s="25" t="s">
        <v>546</v>
      </c>
      <c r="P88" s="25" t="s">
        <v>547</v>
      </c>
    </row>
    <row r="89" spans="1:16" ht="12.75" customHeight="1" thickBot="1" x14ac:dyDescent="0.25">
      <c r="A89" s="5" t="str">
        <f t="shared" si="12"/>
        <v> BBS 88 </v>
      </c>
      <c r="B89" s="8" t="str">
        <f t="shared" si="13"/>
        <v>I</v>
      </c>
      <c r="C89" s="5">
        <f t="shared" si="14"/>
        <v>47324.444000000003</v>
      </c>
      <c r="D89" s="6" t="str">
        <f t="shared" si="15"/>
        <v>vis</v>
      </c>
      <c r="E89" s="14" t="e">
        <f>VLOOKUP(C89,#REF!,3,FALSE)</f>
        <v>#REF!</v>
      </c>
      <c r="F89" s="8" t="s">
        <v>139</v>
      </c>
      <c r="G89" s="6" t="str">
        <f t="shared" si="16"/>
        <v>47324.444</v>
      </c>
      <c r="H89" s="5">
        <f t="shared" si="17"/>
        <v>8035</v>
      </c>
      <c r="I89" s="23" t="s">
        <v>548</v>
      </c>
      <c r="J89" s="24" t="s">
        <v>549</v>
      </c>
      <c r="K89" s="23">
        <v>8035</v>
      </c>
      <c r="L89" s="23" t="s">
        <v>550</v>
      </c>
      <c r="M89" s="24" t="s">
        <v>145</v>
      </c>
      <c r="N89" s="24"/>
      <c r="O89" s="25" t="s">
        <v>546</v>
      </c>
      <c r="P89" s="25" t="s">
        <v>551</v>
      </c>
    </row>
    <row r="90" spans="1:16" ht="12.75" customHeight="1" thickBot="1" x14ac:dyDescent="0.25">
      <c r="A90" s="5" t="str">
        <f t="shared" si="12"/>
        <v> BBS 89 </v>
      </c>
      <c r="B90" s="8" t="str">
        <f t="shared" si="13"/>
        <v>I</v>
      </c>
      <c r="C90" s="5">
        <f t="shared" si="14"/>
        <v>47365.485000000001</v>
      </c>
      <c r="D90" s="6" t="str">
        <f t="shared" si="15"/>
        <v>vis</v>
      </c>
      <c r="E90" s="14" t="e">
        <f>VLOOKUP(C90,#REF!,3,FALSE)</f>
        <v>#REF!</v>
      </c>
      <c r="F90" s="8" t="s">
        <v>139</v>
      </c>
      <c r="G90" s="6" t="str">
        <f t="shared" si="16"/>
        <v>47365.485</v>
      </c>
      <c r="H90" s="5">
        <f t="shared" si="17"/>
        <v>8080</v>
      </c>
      <c r="I90" s="23" t="s">
        <v>557</v>
      </c>
      <c r="J90" s="24" t="s">
        <v>558</v>
      </c>
      <c r="K90" s="23">
        <v>8080</v>
      </c>
      <c r="L90" s="23" t="s">
        <v>324</v>
      </c>
      <c r="M90" s="24" t="s">
        <v>145</v>
      </c>
      <c r="N90" s="24"/>
      <c r="O90" s="25" t="s">
        <v>559</v>
      </c>
      <c r="P90" s="25" t="s">
        <v>560</v>
      </c>
    </row>
    <row r="91" spans="1:16" ht="12.75" customHeight="1" thickBot="1" x14ac:dyDescent="0.25">
      <c r="A91" s="5" t="str">
        <f t="shared" si="12"/>
        <v> BBS 89 </v>
      </c>
      <c r="B91" s="8" t="str">
        <f t="shared" si="13"/>
        <v>I</v>
      </c>
      <c r="C91" s="5">
        <f t="shared" si="14"/>
        <v>47366.404999999999</v>
      </c>
      <c r="D91" s="6" t="str">
        <f t="shared" si="15"/>
        <v>vis</v>
      </c>
      <c r="E91" s="14" t="e">
        <f>VLOOKUP(C91,#REF!,3,FALSE)</f>
        <v>#REF!</v>
      </c>
      <c r="F91" s="8" t="s">
        <v>139</v>
      </c>
      <c r="G91" s="6" t="str">
        <f t="shared" si="16"/>
        <v>47366.405</v>
      </c>
      <c r="H91" s="5">
        <f t="shared" si="17"/>
        <v>8081</v>
      </c>
      <c r="I91" s="23" t="s">
        <v>561</v>
      </c>
      <c r="J91" s="24" t="s">
        <v>562</v>
      </c>
      <c r="K91" s="23">
        <v>8081</v>
      </c>
      <c r="L91" s="23" t="s">
        <v>563</v>
      </c>
      <c r="M91" s="24" t="s">
        <v>145</v>
      </c>
      <c r="N91" s="24"/>
      <c r="O91" s="25" t="s">
        <v>546</v>
      </c>
      <c r="P91" s="25" t="s">
        <v>560</v>
      </c>
    </row>
    <row r="92" spans="1:16" ht="12.75" customHeight="1" thickBot="1" x14ac:dyDescent="0.25">
      <c r="A92" s="5" t="str">
        <f t="shared" si="12"/>
        <v> BBS 90 </v>
      </c>
      <c r="B92" s="8" t="str">
        <f t="shared" si="13"/>
        <v>I</v>
      </c>
      <c r="C92" s="5">
        <f t="shared" si="14"/>
        <v>47387.39</v>
      </c>
      <c r="D92" s="6" t="str">
        <f t="shared" si="15"/>
        <v>vis</v>
      </c>
      <c r="E92" s="14" t="e">
        <f>VLOOKUP(C92,#REF!,3,FALSE)</f>
        <v>#REF!</v>
      </c>
      <c r="F92" s="8" t="s">
        <v>139</v>
      </c>
      <c r="G92" s="6" t="str">
        <f t="shared" si="16"/>
        <v>47387.390</v>
      </c>
      <c r="H92" s="5">
        <f t="shared" si="17"/>
        <v>8104</v>
      </c>
      <c r="I92" s="23" t="s">
        <v>566</v>
      </c>
      <c r="J92" s="24" t="s">
        <v>567</v>
      </c>
      <c r="K92" s="23">
        <v>8104</v>
      </c>
      <c r="L92" s="23" t="s">
        <v>336</v>
      </c>
      <c r="M92" s="24" t="s">
        <v>145</v>
      </c>
      <c r="N92" s="24"/>
      <c r="O92" s="25" t="s">
        <v>568</v>
      </c>
      <c r="P92" s="25" t="s">
        <v>569</v>
      </c>
    </row>
    <row r="93" spans="1:16" ht="12.75" customHeight="1" thickBot="1" x14ac:dyDescent="0.25">
      <c r="A93" s="5" t="str">
        <f t="shared" si="12"/>
        <v> BBS 89 </v>
      </c>
      <c r="B93" s="8" t="str">
        <f t="shared" si="13"/>
        <v>I</v>
      </c>
      <c r="C93" s="5">
        <f t="shared" si="14"/>
        <v>47397.415999999997</v>
      </c>
      <c r="D93" s="6" t="str">
        <f t="shared" si="15"/>
        <v>vis</v>
      </c>
      <c r="E93" s="14" t="e">
        <f>VLOOKUP(C93,#REF!,3,FALSE)</f>
        <v>#REF!</v>
      </c>
      <c r="F93" s="8" t="s">
        <v>139</v>
      </c>
      <c r="G93" s="6" t="str">
        <f t="shared" si="16"/>
        <v>47397.416</v>
      </c>
      <c r="H93" s="5">
        <f t="shared" si="17"/>
        <v>8115</v>
      </c>
      <c r="I93" s="23" t="s">
        <v>570</v>
      </c>
      <c r="J93" s="24" t="s">
        <v>571</v>
      </c>
      <c r="K93" s="23">
        <v>8115</v>
      </c>
      <c r="L93" s="23" t="s">
        <v>554</v>
      </c>
      <c r="M93" s="24" t="s">
        <v>145</v>
      </c>
      <c r="N93" s="24"/>
      <c r="O93" s="25" t="s">
        <v>559</v>
      </c>
      <c r="P93" s="25" t="s">
        <v>560</v>
      </c>
    </row>
    <row r="94" spans="1:16" ht="12.75" customHeight="1" thickBot="1" x14ac:dyDescent="0.25">
      <c r="A94" s="5" t="str">
        <f t="shared" si="12"/>
        <v>IBVS 4097 </v>
      </c>
      <c r="B94" s="8" t="str">
        <f t="shared" si="13"/>
        <v>I</v>
      </c>
      <c r="C94" s="5">
        <f t="shared" si="14"/>
        <v>48444.476199999997</v>
      </c>
      <c r="D94" s="6" t="str">
        <f t="shared" si="15"/>
        <v>vis</v>
      </c>
      <c r="E94" s="14" t="e">
        <f>VLOOKUP(C94,#REF!,3,FALSE)</f>
        <v>#REF!</v>
      </c>
      <c r="F94" s="8" t="s">
        <v>139</v>
      </c>
      <c r="G94" s="6" t="str">
        <f t="shared" si="16"/>
        <v>48444.4762</v>
      </c>
      <c r="H94" s="5">
        <f t="shared" si="17"/>
        <v>9263</v>
      </c>
      <c r="I94" s="23" t="s">
        <v>572</v>
      </c>
      <c r="J94" s="24" t="s">
        <v>573</v>
      </c>
      <c r="K94" s="23">
        <v>9263</v>
      </c>
      <c r="L94" s="23" t="s">
        <v>574</v>
      </c>
      <c r="M94" s="24" t="s">
        <v>305</v>
      </c>
      <c r="N94" s="24" t="s">
        <v>575</v>
      </c>
      <c r="O94" s="25" t="s">
        <v>576</v>
      </c>
      <c r="P94" s="26" t="s">
        <v>577</v>
      </c>
    </row>
    <row r="95" spans="1:16" ht="12.75" customHeight="1" thickBot="1" x14ac:dyDescent="0.25">
      <c r="A95" s="5" t="str">
        <f t="shared" si="12"/>
        <v> BRNO 31 </v>
      </c>
      <c r="B95" s="8" t="str">
        <f t="shared" si="13"/>
        <v>I</v>
      </c>
      <c r="C95" s="5">
        <f t="shared" si="14"/>
        <v>48444.481</v>
      </c>
      <c r="D95" s="6" t="str">
        <f t="shared" si="15"/>
        <v>vis</v>
      </c>
      <c r="E95" s="14" t="e">
        <f>VLOOKUP(C95,#REF!,3,FALSE)</f>
        <v>#REF!</v>
      </c>
      <c r="F95" s="8" t="s">
        <v>139</v>
      </c>
      <c r="G95" s="6" t="str">
        <f t="shared" si="16"/>
        <v>48444.481</v>
      </c>
      <c r="H95" s="5">
        <f t="shared" si="17"/>
        <v>9263</v>
      </c>
      <c r="I95" s="23" t="s">
        <v>578</v>
      </c>
      <c r="J95" s="24" t="s">
        <v>579</v>
      </c>
      <c r="K95" s="23">
        <v>9263</v>
      </c>
      <c r="L95" s="23" t="s">
        <v>580</v>
      </c>
      <c r="M95" s="24" t="s">
        <v>145</v>
      </c>
      <c r="N95" s="24"/>
      <c r="O95" s="25" t="s">
        <v>581</v>
      </c>
      <c r="P95" s="25" t="s">
        <v>582</v>
      </c>
    </row>
    <row r="96" spans="1:16" ht="12.75" customHeight="1" thickBot="1" x14ac:dyDescent="0.25">
      <c r="A96" s="5" t="str">
        <f t="shared" si="12"/>
        <v>IBVS 4097 </v>
      </c>
      <c r="B96" s="8" t="str">
        <f t="shared" si="13"/>
        <v>I</v>
      </c>
      <c r="C96" s="5">
        <f t="shared" si="14"/>
        <v>48444.481599999999</v>
      </c>
      <c r="D96" s="6" t="str">
        <f t="shared" si="15"/>
        <v>vis</v>
      </c>
      <c r="E96" s="14" t="e">
        <f>VLOOKUP(C96,#REF!,3,FALSE)</f>
        <v>#REF!</v>
      </c>
      <c r="F96" s="8" t="s">
        <v>139</v>
      </c>
      <c r="G96" s="6" t="str">
        <f t="shared" si="16"/>
        <v>48444.4816</v>
      </c>
      <c r="H96" s="5">
        <f t="shared" si="17"/>
        <v>9263</v>
      </c>
      <c r="I96" s="23" t="s">
        <v>583</v>
      </c>
      <c r="J96" s="24" t="s">
        <v>584</v>
      </c>
      <c r="K96" s="23">
        <v>9263</v>
      </c>
      <c r="L96" s="23" t="s">
        <v>585</v>
      </c>
      <c r="M96" s="24" t="s">
        <v>305</v>
      </c>
      <c r="N96" s="24" t="s">
        <v>586</v>
      </c>
      <c r="O96" s="25" t="s">
        <v>576</v>
      </c>
      <c r="P96" s="26" t="s">
        <v>577</v>
      </c>
    </row>
    <row r="97" spans="1:16" ht="12.75" customHeight="1" thickBot="1" x14ac:dyDescent="0.25">
      <c r="A97" s="5" t="str">
        <f t="shared" si="12"/>
        <v> BRNO 31 </v>
      </c>
      <c r="B97" s="8" t="str">
        <f t="shared" si="13"/>
        <v>I</v>
      </c>
      <c r="C97" s="5">
        <f t="shared" si="14"/>
        <v>48444.487000000001</v>
      </c>
      <c r="D97" s="6" t="str">
        <f t="shared" si="15"/>
        <v>vis</v>
      </c>
      <c r="E97" s="14" t="e">
        <f>VLOOKUP(C97,#REF!,3,FALSE)</f>
        <v>#REF!</v>
      </c>
      <c r="F97" s="8" t="s">
        <v>139</v>
      </c>
      <c r="G97" s="6" t="str">
        <f t="shared" si="16"/>
        <v>48444.487</v>
      </c>
      <c r="H97" s="5">
        <f t="shared" si="17"/>
        <v>9263</v>
      </c>
      <c r="I97" s="23" t="s">
        <v>587</v>
      </c>
      <c r="J97" s="24" t="s">
        <v>588</v>
      </c>
      <c r="K97" s="23">
        <v>9263</v>
      </c>
      <c r="L97" s="23" t="s">
        <v>589</v>
      </c>
      <c r="M97" s="24" t="s">
        <v>145</v>
      </c>
      <c r="N97" s="24"/>
      <c r="O97" s="25" t="s">
        <v>590</v>
      </c>
      <c r="P97" s="25" t="s">
        <v>582</v>
      </c>
    </row>
    <row r="98" spans="1:16" ht="12.75" customHeight="1" thickBot="1" x14ac:dyDescent="0.25">
      <c r="A98" s="5" t="str">
        <f t="shared" si="12"/>
        <v> BRNO 31 </v>
      </c>
      <c r="B98" s="8" t="str">
        <f t="shared" si="13"/>
        <v>I</v>
      </c>
      <c r="C98" s="5">
        <f t="shared" si="14"/>
        <v>48445.402000000002</v>
      </c>
      <c r="D98" s="6" t="str">
        <f t="shared" si="15"/>
        <v>vis</v>
      </c>
      <c r="E98" s="14" t="e">
        <f>VLOOKUP(C98,#REF!,3,FALSE)</f>
        <v>#REF!</v>
      </c>
      <c r="F98" s="8" t="s">
        <v>139</v>
      </c>
      <c r="G98" s="6" t="str">
        <f t="shared" si="16"/>
        <v>48445.402</v>
      </c>
      <c r="H98" s="5">
        <f t="shared" si="17"/>
        <v>9264</v>
      </c>
      <c r="I98" s="23" t="s">
        <v>591</v>
      </c>
      <c r="J98" s="24" t="s">
        <v>592</v>
      </c>
      <c r="K98" s="23">
        <v>9264</v>
      </c>
      <c r="L98" s="23" t="s">
        <v>593</v>
      </c>
      <c r="M98" s="24" t="s">
        <v>145</v>
      </c>
      <c r="N98" s="24"/>
      <c r="O98" s="25" t="s">
        <v>594</v>
      </c>
      <c r="P98" s="25" t="s">
        <v>582</v>
      </c>
    </row>
    <row r="99" spans="1:16" ht="12.75" customHeight="1" thickBot="1" x14ac:dyDescent="0.25">
      <c r="A99" s="5" t="str">
        <f t="shared" si="12"/>
        <v> BRNO 31 </v>
      </c>
      <c r="B99" s="8" t="str">
        <f t="shared" si="13"/>
        <v>I</v>
      </c>
      <c r="C99" s="5">
        <f t="shared" si="14"/>
        <v>48445.404999999999</v>
      </c>
      <c r="D99" s="6" t="str">
        <f t="shared" si="15"/>
        <v>vis</v>
      </c>
      <c r="E99" s="14" t="e">
        <f>VLOOKUP(C99,#REF!,3,FALSE)</f>
        <v>#REF!</v>
      </c>
      <c r="F99" s="8" t="s">
        <v>139</v>
      </c>
      <c r="G99" s="6" t="str">
        <f t="shared" si="16"/>
        <v>48445.405</v>
      </c>
      <c r="H99" s="5">
        <f t="shared" si="17"/>
        <v>9264</v>
      </c>
      <c r="I99" s="23" t="s">
        <v>595</v>
      </c>
      <c r="J99" s="24" t="s">
        <v>596</v>
      </c>
      <c r="K99" s="23">
        <v>9264</v>
      </c>
      <c r="L99" s="23" t="s">
        <v>597</v>
      </c>
      <c r="M99" s="24" t="s">
        <v>145</v>
      </c>
      <c r="N99" s="24"/>
      <c r="O99" s="25" t="s">
        <v>598</v>
      </c>
      <c r="P99" s="25" t="s">
        <v>582</v>
      </c>
    </row>
    <row r="100" spans="1:16" ht="12.75" customHeight="1" thickBot="1" x14ac:dyDescent="0.25">
      <c r="A100" s="5" t="str">
        <f t="shared" si="12"/>
        <v> BRNO 31 </v>
      </c>
      <c r="B100" s="8" t="str">
        <f t="shared" si="13"/>
        <v>I</v>
      </c>
      <c r="C100" s="5">
        <f t="shared" si="14"/>
        <v>48446.31</v>
      </c>
      <c r="D100" s="6" t="str">
        <f t="shared" si="15"/>
        <v>vis</v>
      </c>
      <c r="E100" s="14" t="e">
        <f>VLOOKUP(C100,#REF!,3,FALSE)</f>
        <v>#REF!</v>
      </c>
      <c r="F100" s="8" t="s">
        <v>139</v>
      </c>
      <c r="G100" s="6" t="str">
        <f t="shared" si="16"/>
        <v>48446.310</v>
      </c>
      <c r="H100" s="5">
        <f t="shared" si="17"/>
        <v>9265</v>
      </c>
      <c r="I100" s="23" t="s">
        <v>599</v>
      </c>
      <c r="J100" s="24" t="s">
        <v>600</v>
      </c>
      <c r="K100" s="23">
        <v>9265</v>
      </c>
      <c r="L100" s="23" t="s">
        <v>601</v>
      </c>
      <c r="M100" s="24" t="s">
        <v>145</v>
      </c>
      <c r="N100" s="24"/>
      <c r="O100" s="25" t="s">
        <v>602</v>
      </c>
      <c r="P100" s="25" t="s">
        <v>582</v>
      </c>
    </row>
    <row r="101" spans="1:16" ht="12.75" customHeight="1" thickBot="1" x14ac:dyDescent="0.25">
      <c r="A101" s="5" t="str">
        <f t="shared" si="12"/>
        <v> BRNO 31 </v>
      </c>
      <c r="B101" s="8" t="str">
        <f t="shared" si="13"/>
        <v>I</v>
      </c>
      <c r="C101" s="5">
        <f t="shared" si="14"/>
        <v>48446.31</v>
      </c>
      <c r="D101" s="6" t="str">
        <f t="shared" si="15"/>
        <v>vis</v>
      </c>
      <c r="E101" s="14" t="e">
        <f>VLOOKUP(C101,#REF!,3,FALSE)</f>
        <v>#REF!</v>
      </c>
      <c r="F101" s="8" t="s">
        <v>139</v>
      </c>
      <c r="G101" s="6" t="str">
        <f t="shared" si="16"/>
        <v>48446.310</v>
      </c>
      <c r="H101" s="5">
        <f t="shared" si="17"/>
        <v>9265</v>
      </c>
      <c r="I101" s="23" t="s">
        <v>599</v>
      </c>
      <c r="J101" s="24" t="s">
        <v>600</v>
      </c>
      <c r="K101" s="23">
        <v>9265</v>
      </c>
      <c r="L101" s="23" t="s">
        <v>601</v>
      </c>
      <c r="M101" s="24" t="s">
        <v>145</v>
      </c>
      <c r="N101" s="24"/>
      <c r="O101" s="25" t="s">
        <v>603</v>
      </c>
      <c r="P101" s="25" t="s">
        <v>582</v>
      </c>
    </row>
    <row r="102" spans="1:16" ht="12.75" customHeight="1" thickBot="1" x14ac:dyDescent="0.25">
      <c r="A102" s="5" t="str">
        <f t="shared" si="12"/>
        <v> BRNO 31 </v>
      </c>
      <c r="B102" s="8" t="str">
        <f t="shared" si="13"/>
        <v>I</v>
      </c>
      <c r="C102" s="5">
        <f t="shared" si="14"/>
        <v>48476.398999999998</v>
      </c>
      <c r="D102" s="6" t="str">
        <f t="shared" si="15"/>
        <v>vis</v>
      </c>
      <c r="E102" s="14" t="e">
        <f>VLOOKUP(C102,#REF!,3,FALSE)</f>
        <v>#REF!</v>
      </c>
      <c r="F102" s="8" t="s">
        <v>139</v>
      </c>
      <c r="G102" s="6" t="str">
        <f t="shared" si="16"/>
        <v>48476.399</v>
      </c>
      <c r="H102" s="5">
        <f t="shared" si="17"/>
        <v>9298</v>
      </c>
      <c r="I102" s="23" t="s">
        <v>604</v>
      </c>
      <c r="J102" s="24" t="s">
        <v>605</v>
      </c>
      <c r="K102" s="23">
        <v>9298</v>
      </c>
      <c r="L102" s="23" t="s">
        <v>535</v>
      </c>
      <c r="M102" s="24" t="s">
        <v>145</v>
      </c>
      <c r="N102" s="24"/>
      <c r="O102" s="25" t="s">
        <v>598</v>
      </c>
      <c r="P102" s="25" t="s">
        <v>582</v>
      </c>
    </row>
    <row r="103" spans="1:16" ht="12.75" customHeight="1" thickBot="1" x14ac:dyDescent="0.25">
      <c r="A103" s="5" t="str">
        <f t="shared" si="12"/>
        <v> BBS 98 </v>
      </c>
      <c r="B103" s="8" t="str">
        <f t="shared" si="13"/>
        <v>I</v>
      </c>
      <c r="C103" s="5">
        <f t="shared" si="14"/>
        <v>48476.406900000002</v>
      </c>
      <c r="D103" s="6" t="str">
        <f t="shared" si="15"/>
        <v>vis</v>
      </c>
      <c r="E103" s="14" t="e">
        <f>VLOOKUP(C103,#REF!,3,FALSE)</f>
        <v>#REF!</v>
      </c>
      <c r="F103" s="8" t="s">
        <v>139</v>
      </c>
      <c r="G103" s="6" t="str">
        <f t="shared" si="16"/>
        <v>48476.4069</v>
      </c>
      <c r="H103" s="5">
        <f t="shared" si="17"/>
        <v>9298</v>
      </c>
      <c r="I103" s="23" t="s">
        <v>606</v>
      </c>
      <c r="J103" s="24" t="s">
        <v>607</v>
      </c>
      <c r="K103" s="23">
        <v>9298</v>
      </c>
      <c r="L103" s="23" t="s">
        <v>608</v>
      </c>
      <c r="M103" s="24" t="s">
        <v>305</v>
      </c>
      <c r="N103" s="24" t="s">
        <v>306</v>
      </c>
      <c r="O103" s="25" t="s">
        <v>609</v>
      </c>
      <c r="P103" s="25" t="s">
        <v>610</v>
      </c>
    </row>
    <row r="104" spans="1:16" ht="12.75" customHeight="1" thickBot="1" x14ac:dyDescent="0.25">
      <c r="A104" s="5" t="str">
        <f t="shared" si="12"/>
        <v>IBVS 4097 </v>
      </c>
      <c r="B104" s="8" t="str">
        <f t="shared" si="13"/>
        <v>I</v>
      </c>
      <c r="C104" s="5">
        <f t="shared" si="14"/>
        <v>48839.411999999997</v>
      </c>
      <c r="D104" s="6" t="str">
        <f t="shared" si="15"/>
        <v>vis</v>
      </c>
      <c r="E104" s="14" t="e">
        <f>VLOOKUP(C104,#REF!,3,FALSE)</f>
        <v>#REF!</v>
      </c>
      <c r="F104" s="8" t="s">
        <v>139</v>
      </c>
      <c r="G104" s="6" t="str">
        <f t="shared" si="16"/>
        <v>48839.4120</v>
      </c>
      <c r="H104" s="5">
        <f t="shared" si="17"/>
        <v>9696</v>
      </c>
      <c r="I104" s="23" t="s">
        <v>614</v>
      </c>
      <c r="J104" s="24" t="s">
        <v>615</v>
      </c>
      <c r="K104" s="23">
        <v>9696</v>
      </c>
      <c r="L104" s="23" t="s">
        <v>616</v>
      </c>
      <c r="M104" s="24" t="s">
        <v>305</v>
      </c>
      <c r="N104" s="24" t="s">
        <v>575</v>
      </c>
      <c r="O104" s="25" t="s">
        <v>536</v>
      </c>
      <c r="P104" s="26" t="s">
        <v>577</v>
      </c>
    </row>
    <row r="105" spans="1:16" ht="12.75" customHeight="1" thickBot="1" x14ac:dyDescent="0.25">
      <c r="A105" s="5" t="str">
        <f t="shared" si="12"/>
        <v>IBVS 4097 </v>
      </c>
      <c r="B105" s="8" t="str">
        <f t="shared" si="13"/>
        <v>I</v>
      </c>
      <c r="C105" s="5">
        <f t="shared" si="14"/>
        <v>48839.412400000001</v>
      </c>
      <c r="D105" s="6" t="str">
        <f t="shared" si="15"/>
        <v>vis</v>
      </c>
      <c r="E105" s="14" t="e">
        <f>VLOOKUP(C105,#REF!,3,FALSE)</f>
        <v>#REF!</v>
      </c>
      <c r="F105" s="8" t="s">
        <v>139</v>
      </c>
      <c r="G105" s="6" t="str">
        <f t="shared" si="16"/>
        <v>48839.4124</v>
      </c>
      <c r="H105" s="5">
        <f t="shared" si="17"/>
        <v>9696</v>
      </c>
      <c r="I105" s="23" t="s">
        <v>617</v>
      </c>
      <c r="J105" s="24" t="s">
        <v>615</v>
      </c>
      <c r="K105" s="23">
        <v>9696</v>
      </c>
      <c r="L105" s="23" t="s">
        <v>618</v>
      </c>
      <c r="M105" s="24" t="s">
        <v>305</v>
      </c>
      <c r="N105" s="24" t="s">
        <v>586</v>
      </c>
      <c r="O105" s="25" t="s">
        <v>536</v>
      </c>
      <c r="P105" s="26" t="s">
        <v>577</v>
      </c>
    </row>
    <row r="106" spans="1:16" ht="12.75" customHeight="1" thickBot="1" x14ac:dyDescent="0.25">
      <c r="A106" s="5" t="str">
        <f t="shared" si="12"/>
        <v> BRNO 31 </v>
      </c>
      <c r="B106" s="8" t="str">
        <f t="shared" si="13"/>
        <v>I</v>
      </c>
      <c r="C106" s="5">
        <f t="shared" si="14"/>
        <v>49108.472000000002</v>
      </c>
      <c r="D106" s="6" t="str">
        <f t="shared" si="15"/>
        <v>vis</v>
      </c>
      <c r="E106" s="14" t="e">
        <f>VLOOKUP(C106,#REF!,3,FALSE)</f>
        <v>#REF!</v>
      </c>
      <c r="F106" s="8" t="s">
        <v>139</v>
      </c>
      <c r="G106" s="6" t="str">
        <f t="shared" si="16"/>
        <v>49108.472</v>
      </c>
      <c r="H106" s="5">
        <f t="shared" si="17"/>
        <v>9991</v>
      </c>
      <c r="I106" s="23" t="s">
        <v>619</v>
      </c>
      <c r="J106" s="24" t="s">
        <v>620</v>
      </c>
      <c r="K106" s="23">
        <v>9991</v>
      </c>
      <c r="L106" s="23" t="s">
        <v>580</v>
      </c>
      <c r="M106" s="24" t="s">
        <v>145</v>
      </c>
      <c r="N106" s="24"/>
      <c r="O106" s="25" t="s">
        <v>555</v>
      </c>
      <c r="P106" s="25" t="s">
        <v>582</v>
      </c>
    </row>
    <row r="107" spans="1:16" ht="12.75" customHeight="1" thickBot="1" x14ac:dyDescent="0.25">
      <c r="A107" s="5" t="str">
        <f t="shared" ref="A107:A138" si="18">P107</f>
        <v> BBS 107 </v>
      </c>
      <c r="B107" s="8" t="str">
        <f t="shared" ref="B107:B138" si="19">IF(H107=INT(H107),"I","II")</f>
        <v>II</v>
      </c>
      <c r="C107" s="5">
        <f t="shared" ref="C107:C138" si="20">1*G107</f>
        <v>49549.468999999997</v>
      </c>
      <c r="D107" s="6" t="str">
        <f t="shared" ref="D107:D138" si="21">VLOOKUP(F107,I$1:J$5,2,FALSE)</f>
        <v>vis</v>
      </c>
      <c r="E107" s="14" t="e">
        <f>VLOOKUP(C107,#REF!,3,FALSE)</f>
        <v>#REF!</v>
      </c>
      <c r="F107" s="8" t="s">
        <v>139</v>
      </c>
      <c r="G107" s="6" t="str">
        <f t="shared" ref="G107:G138" si="22">MID(I107,3,LEN(I107)-3)</f>
        <v>49549.469</v>
      </c>
      <c r="H107" s="5">
        <f t="shared" ref="H107:H138" si="23">1*K107</f>
        <v>10474.5</v>
      </c>
      <c r="I107" s="23" t="s">
        <v>624</v>
      </c>
      <c r="J107" s="24" t="s">
        <v>625</v>
      </c>
      <c r="K107" s="23">
        <v>10474.5</v>
      </c>
      <c r="L107" s="23" t="s">
        <v>593</v>
      </c>
      <c r="M107" s="24" t="s">
        <v>305</v>
      </c>
      <c r="N107" s="24" t="s">
        <v>586</v>
      </c>
      <c r="O107" s="25" t="s">
        <v>368</v>
      </c>
      <c r="P107" s="25" t="s">
        <v>626</v>
      </c>
    </row>
    <row r="108" spans="1:16" ht="12.75" customHeight="1" thickBot="1" x14ac:dyDescent="0.25">
      <c r="A108" s="5" t="str">
        <f t="shared" si="18"/>
        <v>BAVM 99 </v>
      </c>
      <c r="B108" s="8" t="str">
        <f t="shared" si="19"/>
        <v>I</v>
      </c>
      <c r="C108" s="5">
        <f t="shared" si="20"/>
        <v>50249.487000000001</v>
      </c>
      <c r="D108" s="6" t="str">
        <f t="shared" si="21"/>
        <v>vis</v>
      </c>
      <c r="E108" s="14" t="e">
        <f>VLOOKUP(C108,#REF!,3,FALSE)</f>
        <v>#REF!</v>
      </c>
      <c r="F108" s="8" t="s">
        <v>139</v>
      </c>
      <c r="G108" s="6" t="str">
        <f t="shared" si="22"/>
        <v>50249.4870</v>
      </c>
      <c r="H108" s="5">
        <f t="shared" si="23"/>
        <v>11242</v>
      </c>
      <c r="I108" s="23" t="s">
        <v>647</v>
      </c>
      <c r="J108" s="24" t="s">
        <v>648</v>
      </c>
      <c r="K108" s="23">
        <v>11242</v>
      </c>
      <c r="L108" s="23" t="s">
        <v>649</v>
      </c>
      <c r="M108" s="24" t="s">
        <v>305</v>
      </c>
      <c r="N108" s="24" t="s">
        <v>650</v>
      </c>
      <c r="O108" s="25" t="s">
        <v>651</v>
      </c>
      <c r="P108" s="26" t="s">
        <v>652</v>
      </c>
    </row>
    <row r="109" spans="1:16" ht="12.75" customHeight="1" thickBot="1" x14ac:dyDescent="0.25">
      <c r="A109" s="5" t="str">
        <f t="shared" si="18"/>
        <v>BAVM 111 </v>
      </c>
      <c r="B109" s="8" t="str">
        <f t="shared" si="19"/>
        <v>I</v>
      </c>
      <c r="C109" s="5">
        <f t="shared" si="20"/>
        <v>50602.4611</v>
      </c>
      <c r="D109" s="6" t="str">
        <f t="shared" si="21"/>
        <v>vis</v>
      </c>
      <c r="E109" s="14" t="e">
        <f>VLOOKUP(C109,#REF!,3,FALSE)</f>
        <v>#REF!</v>
      </c>
      <c r="F109" s="8" t="s">
        <v>139</v>
      </c>
      <c r="G109" s="6" t="str">
        <f t="shared" si="22"/>
        <v>50602.4611</v>
      </c>
      <c r="H109" s="5">
        <f t="shared" si="23"/>
        <v>11629</v>
      </c>
      <c r="I109" s="23" t="s">
        <v>658</v>
      </c>
      <c r="J109" s="24" t="s">
        <v>659</v>
      </c>
      <c r="K109" s="23">
        <v>11629</v>
      </c>
      <c r="L109" s="23" t="s">
        <v>660</v>
      </c>
      <c r="M109" s="24" t="s">
        <v>305</v>
      </c>
      <c r="N109" s="24" t="s">
        <v>650</v>
      </c>
      <c r="O109" s="25" t="s">
        <v>651</v>
      </c>
      <c r="P109" s="26" t="s">
        <v>661</v>
      </c>
    </row>
    <row r="110" spans="1:16" ht="12.75" customHeight="1" thickBot="1" x14ac:dyDescent="0.25">
      <c r="A110" s="5" t="str">
        <f t="shared" si="18"/>
        <v>BAVM 152 </v>
      </c>
      <c r="B110" s="8" t="str">
        <f t="shared" si="19"/>
        <v>I</v>
      </c>
      <c r="C110" s="5">
        <f t="shared" si="20"/>
        <v>51712.456100000003</v>
      </c>
      <c r="D110" s="6" t="str">
        <f t="shared" si="21"/>
        <v>vis</v>
      </c>
      <c r="E110" s="14" t="e">
        <f>VLOOKUP(C110,#REF!,3,FALSE)</f>
        <v>#REF!</v>
      </c>
      <c r="F110" s="8" t="s">
        <v>139</v>
      </c>
      <c r="G110" s="6" t="str">
        <f t="shared" si="22"/>
        <v>51712.4561</v>
      </c>
      <c r="H110" s="5">
        <f t="shared" si="23"/>
        <v>12846</v>
      </c>
      <c r="I110" s="23" t="s">
        <v>662</v>
      </c>
      <c r="J110" s="24" t="s">
        <v>663</v>
      </c>
      <c r="K110" s="23">
        <v>12846</v>
      </c>
      <c r="L110" s="23" t="s">
        <v>649</v>
      </c>
      <c r="M110" s="24" t="s">
        <v>305</v>
      </c>
      <c r="N110" s="24" t="s">
        <v>664</v>
      </c>
      <c r="O110" s="25" t="s">
        <v>651</v>
      </c>
      <c r="P110" s="26" t="s">
        <v>665</v>
      </c>
    </row>
    <row r="111" spans="1:16" ht="12.75" customHeight="1" thickBot="1" x14ac:dyDescent="0.25">
      <c r="A111" s="5" t="str">
        <f t="shared" si="18"/>
        <v>OEJV 0074 </v>
      </c>
      <c r="B111" s="8" t="str">
        <f t="shared" si="19"/>
        <v>I</v>
      </c>
      <c r="C111" s="5">
        <f t="shared" si="20"/>
        <v>52033.504000000001</v>
      </c>
      <c r="D111" s="6" t="str">
        <f t="shared" si="21"/>
        <v>vis</v>
      </c>
      <c r="E111" s="14" t="e">
        <f>VLOOKUP(C111,#REF!,3,FALSE)</f>
        <v>#REF!</v>
      </c>
      <c r="F111" s="8" t="s">
        <v>139</v>
      </c>
      <c r="G111" s="6" t="str">
        <f t="shared" si="22"/>
        <v>52033.50400</v>
      </c>
      <c r="H111" s="5">
        <f t="shared" si="23"/>
        <v>13198</v>
      </c>
      <c r="I111" s="23" t="s">
        <v>666</v>
      </c>
      <c r="J111" s="24" t="s">
        <v>667</v>
      </c>
      <c r="K111" s="23" t="s">
        <v>668</v>
      </c>
      <c r="L111" s="23" t="s">
        <v>669</v>
      </c>
      <c r="M111" s="24" t="s">
        <v>655</v>
      </c>
      <c r="N111" s="24" t="s">
        <v>139</v>
      </c>
      <c r="O111" s="25" t="s">
        <v>670</v>
      </c>
      <c r="P111" s="26" t="s">
        <v>671</v>
      </c>
    </row>
    <row r="112" spans="1:16" ht="12.75" customHeight="1" thickBot="1" x14ac:dyDescent="0.25">
      <c r="A112" s="5" t="str">
        <f t="shared" si="18"/>
        <v>IBVS 5220 </v>
      </c>
      <c r="B112" s="8" t="str">
        <f t="shared" si="19"/>
        <v>I</v>
      </c>
      <c r="C112" s="5">
        <f t="shared" si="20"/>
        <v>52149.343399999998</v>
      </c>
      <c r="D112" s="6" t="str">
        <f t="shared" si="21"/>
        <v>vis</v>
      </c>
      <c r="E112" s="14" t="e">
        <f>VLOOKUP(C112,#REF!,3,FALSE)</f>
        <v>#REF!</v>
      </c>
      <c r="F112" s="8" t="s">
        <v>139</v>
      </c>
      <c r="G112" s="6" t="str">
        <f t="shared" si="22"/>
        <v>52149.3434</v>
      </c>
      <c r="H112" s="5">
        <f t="shared" si="23"/>
        <v>13325</v>
      </c>
      <c r="I112" s="23" t="s">
        <v>681</v>
      </c>
      <c r="J112" s="24" t="s">
        <v>682</v>
      </c>
      <c r="K112" s="23" t="s">
        <v>683</v>
      </c>
      <c r="L112" s="23" t="s">
        <v>684</v>
      </c>
      <c r="M112" s="24" t="s">
        <v>305</v>
      </c>
      <c r="N112" s="24" t="s">
        <v>306</v>
      </c>
      <c r="O112" s="25" t="s">
        <v>685</v>
      </c>
      <c r="P112" s="26" t="s">
        <v>686</v>
      </c>
    </row>
    <row r="113" spans="1:16" ht="12.75" customHeight="1" thickBot="1" x14ac:dyDescent="0.25">
      <c r="A113" s="5" t="str">
        <f t="shared" si="18"/>
        <v>IBVS 5493 </v>
      </c>
      <c r="B113" s="8" t="str">
        <f t="shared" si="19"/>
        <v>I</v>
      </c>
      <c r="C113" s="5">
        <f t="shared" si="20"/>
        <v>52755.868699999999</v>
      </c>
      <c r="D113" s="6" t="str">
        <f t="shared" si="21"/>
        <v>vis</v>
      </c>
      <c r="E113" s="14" t="e">
        <f>VLOOKUP(C113,#REF!,3,FALSE)</f>
        <v>#REF!</v>
      </c>
      <c r="F113" s="8" t="s">
        <v>139</v>
      </c>
      <c r="G113" s="6" t="str">
        <f t="shared" si="22"/>
        <v>52755.8687</v>
      </c>
      <c r="H113" s="5">
        <f t="shared" si="23"/>
        <v>13990</v>
      </c>
      <c r="I113" s="23" t="s">
        <v>696</v>
      </c>
      <c r="J113" s="24" t="s">
        <v>697</v>
      </c>
      <c r="K113" s="23" t="s">
        <v>698</v>
      </c>
      <c r="L113" s="23" t="s">
        <v>699</v>
      </c>
      <c r="M113" s="24" t="s">
        <v>305</v>
      </c>
      <c r="N113" s="24" t="s">
        <v>306</v>
      </c>
      <c r="O113" s="25" t="s">
        <v>700</v>
      </c>
      <c r="P113" s="26" t="s">
        <v>701</v>
      </c>
    </row>
    <row r="114" spans="1:16" ht="12.75" customHeight="1" thickBot="1" x14ac:dyDescent="0.25">
      <c r="A114" s="5" t="str">
        <f t="shared" si="18"/>
        <v>BAVM 173 </v>
      </c>
      <c r="B114" s="8" t="str">
        <f t="shared" si="19"/>
        <v>I</v>
      </c>
      <c r="C114" s="5">
        <f t="shared" si="20"/>
        <v>53164.483699999997</v>
      </c>
      <c r="D114" s="6" t="str">
        <f t="shared" si="21"/>
        <v>vis</v>
      </c>
      <c r="E114" s="14" t="e">
        <f>VLOOKUP(C114,#REF!,3,FALSE)</f>
        <v>#REF!</v>
      </c>
      <c r="F114" s="8" t="s">
        <v>139</v>
      </c>
      <c r="G114" s="6" t="str">
        <f t="shared" si="22"/>
        <v>53164.4837</v>
      </c>
      <c r="H114" s="5">
        <f t="shared" si="23"/>
        <v>14438</v>
      </c>
      <c r="I114" s="23" t="s">
        <v>711</v>
      </c>
      <c r="J114" s="24" t="s">
        <v>712</v>
      </c>
      <c r="K114" s="23" t="s">
        <v>713</v>
      </c>
      <c r="L114" s="23" t="s">
        <v>714</v>
      </c>
      <c r="M114" s="24" t="s">
        <v>305</v>
      </c>
      <c r="N114" s="24" t="s">
        <v>664</v>
      </c>
      <c r="O114" s="25" t="s">
        <v>715</v>
      </c>
      <c r="P114" s="26" t="s">
        <v>716</v>
      </c>
    </row>
    <row r="115" spans="1:16" ht="12.75" customHeight="1" thickBot="1" x14ac:dyDescent="0.25">
      <c r="A115" s="5" t="str">
        <f t="shared" si="18"/>
        <v>BAVM 173 </v>
      </c>
      <c r="B115" s="8" t="str">
        <f t="shared" si="19"/>
        <v>I</v>
      </c>
      <c r="C115" s="5">
        <f t="shared" si="20"/>
        <v>53463.639000000003</v>
      </c>
      <c r="D115" s="6" t="str">
        <f t="shared" si="21"/>
        <v>vis</v>
      </c>
      <c r="E115" s="14" t="e">
        <f>VLOOKUP(C115,#REF!,3,FALSE)</f>
        <v>#REF!</v>
      </c>
      <c r="F115" s="8" t="s">
        <v>139</v>
      </c>
      <c r="G115" s="6" t="str">
        <f t="shared" si="22"/>
        <v>53463.639</v>
      </c>
      <c r="H115" s="5">
        <f t="shared" si="23"/>
        <v>14766</v>
      </c>
      <c r="I115" s="23" t="s">
        <v>729</v>
      </c>
      <c r="J115" s="24" t="s">
        <v>730</v>
      </c>
      <c r="K115" s="23" t="s">
        <v>731</v>
      </c>
      <c r="L115" s="23" t="s">
        <v>680</v>
      </c>
      <c r="M115" s="24" t="s">
        <v>305</v>
      </c>
      <c r="N115" s="24" t="s">
        <v>664</v>
      </c>
      <c r="O115" s="25" t="s">
        <v>715</v>
      </c>
      <c r="P115" s="26" t="s">
        <v>716</v>
      </c>
    </row>
    <row r="116" spans="1:16" ht="12.75" customHeight="1" thickBot="1" x14ac:dyDescent="0.25">
      <c r="A116" s="5" t="str">
        <f t="shared" si="18"/>
        <v>OEJV 0074 </v>
      </c>
      <c r="B116" s="8" t="str">
        <f t="shared" si="19"/>
        <v>I</v>
      </c>
      <c r="C116" s="5">
        <f t="shared" si="20"/>
        <v>53580.392119999997</v>
      </c>
      <c r="D116" s="6" t="str">
        <f t="shared" si="21"/>
        <v>vis</v>
      </c>
      <c r="E116" s="14" t="e">
        <f>VLOOKUP(C116,#REF!,3,FALSE)</f>
        <v>#REF!</v>
      </c>
      <c r="F116" s="8" t="s">
        <v>139</v>
      </c>
      <c r="G116" s="6" t="str">
        <f t="shared" si="22"/>
        <v>53580.39212</v>
      </c>
      <c r="H116" s="5">
        <f t="shared" si="23"/>
        <v>14894</v>
      </c>
      <c r="I116" s="23" t="s">
        <v>746</v>
      </c>
      <c r="J116" s="24" t="s">
        <v>747</v>
      </c>
      <c r="K116" s="23" t="s">
        <v>748</v>
      </c>
      <c r="L116" s="23" t="s">
        <v>749</v>
      </c>
      <c r="M116" s="24" t="s">
        <v>655</v>
      </c>
      <c r="N116" s="24" t="s">
        <v>133</v>
      </c>
      <c r="O116" s="25" t="s">
        <v>750</v>
      </c>
      <c r="P116" s="26" t="s">
        <v>671</v>
      </c>
    </row>
    <row r="117" spans="1:16" ht="12.75" customHeight="1" thickBot="1" x14ac:dyDescent="0.25">
      <c r="A117" s="5" t="str">
        <f t="shared" si="18"/>
        <v>IBVS 5754 </v>
      </c>
      <c r="B117" s="8" t="str">
        <f t="shared" si="19"/>
        <v>I</v>
      </c>
      <c r="C117" s="5">
        <f t="shared" si="20"/>
        <v>53912.387300000002</v>
      </c>
      <c r="D117" s="6" t="str">
        <f t="shared" si="21"/>
        <v>vis</v>
      </c>
      <c r="E117" s="14" t="e">
        <f>VLOOKUP(C117,#REF!,3,FALSE)</f>
        <v>#REF!</v>
      </c>
      <c r="F117" s="8" t="s">
        <v>139</v>
      </c>
      <c r="G117" s="6" t="str">
        <f t="shared" si="22"/>
        <v>53912.3873</v>
      </c>
      <c r="H117" s="5">
        <f t="shared" si="23"/>
        <v>15258</v>
      </c>
      <c r="I117" s="23" t="s">
        <v>751</v>
      </c>
      <c r="J117" s="24" t="s">
        <v>752</v>
      </c>
      <c r="K117" s="23" t="s">
        <v>753</v>
      </c>
      <c r="L117" s="23" t="s">
        <v>754</v>
      </c>
      <c r="M117" s="24" t="s">
        <v>305</v>
      </c>
      <c r="N117" s="24" t="s">
        <v>306</v>
      </c>
      <c r="O117" s="25" t="s">
        <v>755</v>
      </c>
      <c r="P117" s="26" t="s">
        <v>756</v>
      </c>
    </row>
    <row r="118" spans="1:16" ht="12.75" customHeight="1" thickBot="1" x14ac:dyDescent="0.25">
      <c r="A118" s="5" t="str">
        <f t="shared" si="18"/>
        <v>JAAVSO 36(2);186 </v>
      </c>
      <c r="B118" s="8" t="str">
        <f t="shared" si="19"/>
        <v>I</v>
      </c>
      <c r="C118" s="5">
        <f t="shared" si="20"/>
        <v>54592.799099999997</v>
      </c>
      <c r="D118" s="6" t="str">
        <f t="shared" si="21"/>
        <v>vis</v>
      </c>
      <c r="E118" s="14" t="e">
        <f>VLOOKUP(C118,#REF!,3,FALSE)</f>
        <v>#REF!</v>
      </c>
      <c r="F118" s="8" t="s">
        <v>139</v>
      </c>
      <c r="G118" s="6" t="str">
        <f t="shared" si="22"/>
        <v>54592.7991</v>
      </c>
      <c r="H118" s="5">
        <f t="shared" si="23"/>
        <v>16004</v>
      </c>
      <c r="I118" s="23" t="s">
        <v>772</v>
      </c>
      <c r="J118" s="24" t="s">
        <v>773</v>
      </c>
      <c r="K118" s="23" t="s">
        <v>774</v>
      </c>
      <c r="L118" s="23" t="s">
        <v>775</v>
      </c>
      <c r="M118" s="24" t="s">
        <v>655</v>
      </c>
      <c r="N118" s="24" t="s">
        <v>650</v>
      </c>
      <c r="O118" s="25" t="s">
        <v>727</v>
      </c>
      <c r="P118" s="26" t="s">
        <v>776</v>
      </c>
    </row>
    <row r="119" spans="1:16" ht="12.75" customHeight="1" thickBot="1" x14ac:dyDescent="0.25">
      <c r="A119" s="5" t="str">
        <f t="shared" si="18"/>
        <v>BAVM 201 </v>
      </c>
      <c r="B119" s="8" t="str">
        <f t="shared" si="19"/>
        <v>I</v>
      </c>
      <c r="C119" s="5">
        <f t="shared" si="20"/>
        <v>54638.403100000003</v>
      </c>
      <c r="D119" s="6" t="str">
        <f t="shared" si="21"/>
        <v>vis</v>
      </c>
      <c r="E119" s="14" t="e">
        <f>VLOOKUP(C119,#REF!,3,FALSE)</f>
        <v>#REF!</v>
      </c>
      <c r="F119" s="8" t="s">
        <v>139</v>
      </c>
      <c r="G119" s="6" t="str">
        <f t="shared" si="22"/>
        <v>54638.4031</v>
      </c>
      <c r="H119" s="5">
        <f t="shared" si="23"/>
        <v>16054</v>
      </c>
      <c r="I119" s="23" t="s">
        <v>777</v>
      </c>
      <c r="J119" s="24" t="s">
        <v>778</v>
      </c>
      <c r="K119" s="23" t="s">
        <v>779</v>
      </c>
      <c r="L119" s="23" t="s">
        <v>780</v>
      </c>
      <c r="M119" s="24" t="s">
        <v>655</v>
      </c>
      <c r="N119" s="24" t="s">
        <v>664</v>
      </c>
      <c r="O119" s="25" t="s">
        <v>781</v>
      </c>
      <c r="P119" s="26" t="s">
        <v>782</v>
      </c>
    </row>
    <row r="120" spans="1:16" ht="12.75" customHeight="1" thickBot="1" x14ac:dyDescent="0.25">
      <c r="A120" s="5" t="str">
        <f t="shared" si="18"/>
        <v>JAAVSO 36(2);186 </v>
      </c>
      <c r="B120" s="8" t="str">
        <f t="shared" si="19"/>
        <v>I</v>
      </c>
      <c r="C120" s="5">
        <f t="shared" si="20"/>
        <v>54708.633399999999</v>
      </c>
      <c r="D120" s="6" t="str">
        <f t="shared" si="21"/>
        <v>vis</v>
      </c>
      <c r="E120" s="14" t="e">
        <f>VLOOKUP(C120,#REF!,3,FALSE)</f>
        <v>#REF!</v>
      </c>
      <c r="F120" s="8" t="s">
        <v>139</v>
      </c>
      <c r="G120" s="6" t="str">
        <f t="shared" si="22"/>
        <v>54708.6334</v>
      </c>
      <c r="H120" s="5">
        <f t="shared" si="23"/>
        <v>16131</v>
      </c>
      <c r="I120" s="23" t="s">
        <v>783</v>
      </c>
      <c r="J120" s="24" t="s">
        <v>784</v>
      </c>
      <c r="K120" s="23" t="s">
        <v>785</v>
      </c>
      <c r="L120" s="23" t="s">
        <v>786</v>
      </c>
      <c r="M120" s="24" t="s">
        <v>655</v>
      </c>
      <c r="N120" s="24" t="s">
        <v>650</v>
      </c>
      <c r="O120" s="25" t="s">
        <v>437</v>
      </c>
      <c r="P120" s="26" t="s">
        <v>776</v>
      </c>
    </row>
    <row r="121" spans="1:16" ht="12.75" customHeight="1" thickBot="1" x14ac:dyDescent="0.25">
      <c r="A121" s="5" t="str">
        <f t="shared" si="18"/>
        <v> JAAVSO 38;85 </v>
      </c>
      <c r="B121" s="8" t="str">
        <f t="shared" si="19"/>
        <v>I</v>
      </c>
      <c r="C121" s="5">
        <f t="shared" si="20"/>
        <v>54913.851199999997</v>
      </c>
      <c r="D121" s="6" t="str">
        <f t="shared" si="21"/>
        <v>vis</v>
      </c>
      <c r="E121" s="14" t="e">
        <f>VLOOKUP(C121,#REF!,3,FALSE)</f>
        <v>#REF!</v>
      </c>
      <c r="F121" s="8" t="s">
        <v>139</v>
      </c>
      <c r="G121" s="6" t="str">
        <f t="shared" si="22"/>
        <v>54913.8512</v>
      </c>
      <c r="H121" s="5">
        <f t="shared" si="23"/>
        <v>16356</v>
      </c>
      <c r="I121" s="23" t="s">
        <v>787</v>
      </c>
      <c r="J121" s="24" t="s">
        <v>788</v>
      </c>
      <c r="K121" s="23" t="s">
        <v>789</v>
      </c>
      <c r="L121" s="23" t="s">
        <v>790</v>
      </c>
      <c r="M121" s="24" t="s">
        <v>655</v>
      </c>
      <c r="N121" s="24" t="s">
        <v>656</v>
      </c>
      <c r="O121" s="25" t="s">
        <v>791</v>
      </c>
      <c r="P121" s="25" t="s">
        <v>792</v>
      </c>
    </row>
    <row r="122" spans="1:16" ht="12.75" customHeight="1" thickBot="1" x14ac:dyDescent="0.25">
      <c r="A122" s="5" t="str">
        <f t="shared" si="18"/>
        <v>BAVM 214 </v>
      </c>
      <c r="B122" s="8" t="str">
        <f t="shared" si="19"/>
        <v>II</v>
      </c>
      <c r="C122" s="5">
        <f t="shared" si="20"/>
        <v>54943.489699999998</v>
      </c>
      <c r="D122" s="6" t="str">
        <f t="shared" si="21"/>
        <v>vis</v>
      </c>
      <c r="E122" s="14" t="e">
        <f>VLOOKUP(C122,#REF!,3,FALSE)</f>
        <v>#REF!</v>
      </c>
      <c r="F122" s="8" t="s">
        <v>139</v>
      </c>
      <c r="G122" s="6" t="str">
        <f t="shared" si="22"/>
        <v>54943.4897</v>
      </c>
      <c r="H122" s="5">
        <f t="shared" si="23"/>
        <v>16388.5</v>
      </c>
      <c r="I122" s="23" t="s">
        <v>793</v>
      </c>
      <c r="J122" s="24" t="s">
        <v>794</v>
      </c>
      <c r="K122" s="23" t="s">
        <v>795</v>
      </c>
      <c r="L122" s="23" t="s">
        <v>796</v>
      </c>
      <c r="M122" s="24" t="s">
        <v>655</v>
      </c>
      <c r="N122" s="24" t="s">
        <v>797</v>
      </c>
      <c r="O122" s="25" t="s">
        <v>798</v>
      </c>
      <c r="P122" s="26" t="s">
        <v>799</v>
      </c>
    </row>
    <row r="123" spans="1:16" ht="12.75" customHeight="1" thickBot="1" x14ac:dyDescent="0.25">
      <c r="A123" s="5" t="str">
        <f t="shared" si="18"/>
        <v> JAAVSO 38;85 </v>
      </c>
      <c r="B123" s="8" t="str">
        <f t="shared" si="19"/>
        <v>I</v>
      </c>
      <c r="C123" s="5">
        <f t="shared" si="20"/>
        <v>54987.728499999997</v>
      </c>
      <c r="D123" s="6" t="str">
        <f t="shared" si="21"/>
        <v>vis</v>
      </c>
      <c r="E123" s="14" t="e">
        <f>VLOOKUP(C123,#REF!,3,FALSE)</f>
        <v>#REF!</v>
      </c>
      <c r="F123" s="8" t="s">
        <v>139</v>
      </c>
      <c r="G123" s="6" t="str">
        <f t="shared" si="22"/>
        <v>54987.7285</v>
      </c>
      <c r="H123" s="5">
        <f t="shared" si="23"/>
        <v>16437</v>
      </c>
      <c r="I123" s="23" t="s">
        <v>800</v>
      </c>
      <c r="J123" s="24" t="s">
        <v>801</v>
      </c>
      <c r="K123" s="23" t="s">
        <v>802</v>
      </c>
      <c r="L123" s="23" t="s">
        <v>786</v>
      </c>
      <c r="M123" s="24" t="s">
        <v>655</v>
      </c>
      <c r="N123" s="24" t="s">
        <v>656</v>
      </c>
      <c r="O123" s="25" t="s">
        <v>437</v>
      </c>
      <c r="P123" s="25" t="s">
        <v>792</v>
      </c>
    </row>
    <row r="124" spans="1:16" ht="12.75" customHeight="1" thickBot="1" x14ac:dyDescent="0.25">
      <c r="A124" s="5" t="str">
        <f t="shared" si="18"/>
        <v>BAVM 209 </v>
      </c>
      <c r="B124" s="8" t="str">
        <f t="shared" si="19"/>
        <v>I</v>
      </c>
      <c r="C124" s="5">
        <f t="shared" si="20"/>
        <v>55011.443099999997</v>
      </c>
      <c r="D124" s="6" t="str">
        <f t="shared" si="21"/>
        <v>vis</v>
      </c>
      <c r="E124" s="14" t="e">
        <f>VLOOKUP(C124,#REF!,3,FALSE)</f>
        <v>#REF!</v>
      </c>
      <c r="F124" s="8" t="s">
        <v>139</v>
      </c>
      <c r="G124" s="6" t="str">
        <f t="shared" si="22"/>
        <v>55011.4431</v>
      </c>
      <c r="H124" s="5">
        <f t="shared" si="23"/>
        <v>16463</v>
      </c>
      <c r="I124" s="23" t="s">
        <v>803</v>
      </c>
      <c r="J124" s="24" t="s">
        <v>804</v>
      </c>
      <c r="K124" s="23" t="s">
        <v>805</v>
      </c>
      <c r="L124" s="23" t="s">
        <v>806</v>
      </c>
      <c r="M124" s="24" t="s">
        <v>655</v>
      </c>
      <c r="N124" s="24" t="s">
        <v>664</v>
      </c>
      <c r="O124" s="25" t="s">
        <v>807</v>
      </c>
      <c r="P124" s="26" t="s">
        <v>808</v>
      </c>
    </row>
    <row r="125" spans="1:16" ht="12.75" customHeight="1" thickBot="1" x14ac:dyDescent="0.25">
      <c r="A125" s="5" t="str">
        <f t="shared" si="18"/>
        <v> JAAVSO 39;94 </v>
      </c>
      <c r="B125" s="8" t="str">
        <f t="shared" si="19"/>
        <v>I</v>
      </c>
      <c r="C125" s="5">
        <f t="shared" si="20"/>
        <v>55329.758600000001</v>
      </c>
      <c r="D125" s="6" t="str">
        <f t="shared" si="21"/>
        <v>vis</v>
      </c>
      <c r="E125" s="14" t="e">
        <f>VLOOKUP(C125,#REF!,3,FALSE)</f>
        <v>#REF!</v>
      </c>
      <c r="F125" s="8" t="s">
        <v>139</v>
      </c>
      <c r="G125" s="6" t="str">
        <f t="shared" si="22"/>
        <v>55329.7586</v>
      </c>
      <c r="H125" s="5">
        <f t="shared" si="23"/>
        <v>16812</v>
      </c>
      <c r="I125" s="23" t="s">
        <v>809</v>
      </c>
      <c r="J125" s="24" t="s">
        <v>810</v>
      </c>
      <c r="K125" s="23" t="s">
        <v>811</v>
      </c>
      <c r="L125" s="23" t="s">
        <v>812</v>
      </c>
      <c r="M125" s="24" t="s">
        <v>655</v>
      </c>
      <c r="N125" s="24" t="s">
        <v>656</v>
      </c>
      <c r="O125" s="25" t="s">
        <v>791</v>
      </c>
      <c r="P125" s="25" t="s">
        <v>813</v>
      </c>
    </row>
    <row r="126" spans="1:16" ht="12.75" customHeight="1" thickBot="1" x14ac:dyDescent="0.25">
      <c r="A126" s="5" t="str">
        <f t="shared" si="18"/>
        <v>IBVS 5992 </v>
      </c>
      <c r="B126" s="8" t="str">
        <f t="shared" si="19"/>
        <v>I</v>
      </c>
      <c r="C126" s="5">
        <f t="shared" si="20"/>
        <v>55712.833100000003</v>
      </c>
      <c r="D126" s="6" t="str">
        <f t="shared" si="21"/>
        <v>vis</v>
      </c>
      <c r="E126" s="14" t="e">
        <f>VLOOKUP(C126,#REF!,3,FALSE)</f>
        <v>#REF!</v>
      </c>
      <c r="F126" s="8" t="s">
        <v>139</v>
      </c>
      <c r="G126" s="6" t="str">
        <f t="shared" si="22"/>
        <v>55712.8331</v>
      </c>
      <c r="H126" s="5">
        <f t="shared" si="23"/>
        <v>17232</v>
      </c>
      <c r="I126" s="23" t="s">
        <v>814</v>
      </c>
      <c r="J126" s="24" t="s">
        <v>815</v>
      </c>
      <c r="K126" s="23" t="s">
        <v>816</v>
      </c>
      <c r="L126" s="23" t="s">
        <v>817</v>
      </c>
      <c r="M126" s="24" t="s">
        <v>655</v>
      </c>
      <c r="N126" s="24" t="s">
        <v>139</v>
      </c>
      <c r="O126" s="25" t="s">
        <v>368</v>
      </c>
      <c r="P126" s="26" t="s">
        <v>818</v>
      </c>
    </row>
    <row r="127" spans="1:16" ht="12.75" customHeight="1" thickBot="1" x14ac:dyDescent="0.25">
      <c r="A127" s="5" t="str">
        <f t="shared" si="18"/>
        <v> JAAVSO 40;975 </v>
      </c>
      <c r="B127" s="8" t="str">
        <f t="shared" si="19"/>
        <v>I</v>
      </c>
      <c r="C127" s="5">
        <f t="shared" si="20"/>
        <v>55745.665500000003</v>
      </c>
      <c r="D127" s="6" t="str">
        <f t="shared" si="21"/>
        <v>vis</v>
      </c>
      <c r="E127" s="14" t="e">
        <f>VLOOKUP(C127,#REF!,3,FALSE)</f>
        <v>#REF!</v>
      </c>
      <c r="F127" s="8" t="s">
        <v>139</v>
      </c>
      <c r="G127" s="6" t="str">
        <f t="shared" si="22"/>
        <v>55745.6655</v>
      </c>
      <c r="H127" s="5">
        <f t="shared" si="23"/>
        <v>17268</v>
      </c>
      <c r="I127" s="23" t="s">
        <v>819</v>
      </c>
      <c r="J127" s="24" t="s">
        <v>820</v>
      </c>
      <c r="K127" s="23" t="s">
        <v>821</v>
      </c>
      <c r="L127" s="23" t="s">
        <v>822</v>
      </c>
      <c r="M127" s="24" t="s">
        <v>655</v>
      </c>
      <c r="N127" s="24" t="s">
        <v>139</v>
      </c>
      <c r="O127" s="25" t="s">
        <v>437</v>
      </c>
      <c r="P127" s="25" t="s">
        <v>823</v>
      </c>
    </row>
    <row r="128" spans="1:16" ht="12.75" customHeight="1" thickBot="1" x14ac:dyDescent="0.25">
      <c r="A128" s="5" t="str">
        <f t="shared" si="18"/>
        <v>IBVS 6029 </v>
      </c>
      <c r="B128" s="8" t="str">
        <f t="shared" si="19"/>
        <v>I</v>
      </c>
      <c r="C128" s="5">
        <f t="shared" si="20"/>
        <v>56054.856599999999</v>
      </c>
      <c r="D128" s="6" t="str">
        <f t="shared" si="21"/>
        <v>vis</v>
      </c>
      <c r="E128" s="14" t="e">
        <f>VLOOKUP(C128,#REF!,3,FALSE)</f>
        <v>#REF!</v>
      </c>
      <c r="F128" s="8" t="s">
        <v>139</v>
      </c>
      <c r="G128" s="6" t="str">
        <f t="shared" si="22"/>
        <v>56054.8566</v>
      </c>
      <c r="H128" s="5">
        <f t="shared" si="23"/>
        <v>17607</v>
      </c>
      <c r="I128" s="23" t="s">
        <v>824</v>
      </c>
      <c r="J128" s="24" t="s">
        <v>825</v>
      </c>
      <c r="K128" s="23" t="s">
        <v>826</v>
      </c>
      <c r="L128" s="23" t="s">
        <v>827</v>
      </c>
      <c r="M128" s="24" t="s">
        <v>655</v>
      </c>
      <c r="N128" s="24" t="s">
        <v>139</v>
      </c>
      <c r="O128" s="25" t="s">
        <v>368</v>
      </c>
      <c r="P128" s="26" t="s">
        <v>828</v>
      </c>
    </row>
    <row r="129" spans="1:16" ht="12.75" customHeight="1" thickBot="1" x14ac:dyDescent="0.25">
      <c r="A129" s="5" t="str">
        <f t="shared" si="18"/>
        <v> JAAVSO 41;328 </v>
      </c>
      <c r="B129" s="8" t="str">
        <f t="shared" si="19"/>
        <v>I</v>
      </c>
      <c r="C129" s="5">
        <f t="shared" si="20"/>
        <v>56492.656499999997</v>
      </c>
      <c r="D129" s="6" t="str">
        <f t="shared" si="21"/>
        <v>vis</v>
      </c>
      <c r="E129" s="14" t="e">
        <f>VLOOKUP(C129,#REF!,3,FALSE)</f>
        <v>#REF!</v>
      </c>
      <c r="F129" s="8" t="s">
        <v>139</v>
      </c>
      <c r="G129" s="6" t="str">
        <f t="shared" si="22"/>
        <v>56492.6565</v>
      </c>
      <c r="H129" s="5">
        <f t="shared" si="23"/>
        <v>18087</v>
      </c>
      <c r="I129" s="23" t="s">
        <v>840</v>
      </c>
      <c r="J129" s="24" t="s">
        <v>841</v>
      </c>
      <c r="K129" s="23" t="s">
        <v>842</v>
      </c>
      <c r="L129" s="23" t="s">
        <v>843</v>
      </c>
      <c r="M129" s="24" t="s">
        <v>655</v>
      </c>
      <c r="N129" s="24" t="s">
        <v>139</v>
      </c>
      <c r="O129" s="25" t="s">
        <v>437</v>
      </c>
      <c r="P129" s="25" t="s">
        <v>844</v>
      </c>
    </row>
    <row r="130" spans="1:16" ht="12.75" customHeight="1" thickBot="1" x14ac:dyDescent="0.25">
      <c r="A130" s="5" t="str">
        <f t="shared" si="18"/>
        <v> AJ 40.15 </v>
      </c>
      <c r="B130" s="8" t="str">
        <f t="shared" si="19"/>
        <v>I</v>
      </c>
      <c r="C130" s="5">
        <f t="shared" si="20"/>
        <v>26144.132000000001</v>
      </c>
      <c r="D130" s="6" t="str">
        <f t="shared" si="21"/>
        <v>vis</v>
      </c>
      <c r="E130" s="14" t="e">
        <f>VLOOKUP(C130,#REF!,3,FALSE)</f>
        <v>#REF!</v>
      </c>
      <c r="F130" s="8" t="s">
        <v>139</v>
      </c>
      <c r="G130" s="6" t="str">
        <f t="shared" si="22"/>
        <v>26144.132</v>
      </c>
      <c r="H130" s="5">
        <f t="shared" si="23"/>
        <v>-15187</v>
      </c>
      <c r="I130" s="23" t="s">
        <v>172</v>
      </c>
      <c r="J130" s="24" t="s">
        <v>173</v>
      </c>
      <c r="K130" s="23">
        <v>-15187</v>
      </c>
      <c r="L130" s="23" t="s">
        <v>174</v>
      </c>
      <c r="M130" s="24" t="s">
        <v>145</v>
      </c>
      <c r="N130" s="24"/>
      <c r="O130" s="25" t="s">
        <v>156</v>
      </c>
      <c r="P130" s="25" t="s">
        <v>175</v>
      </c>
    </row>
    <row r="131" spans="1:16" ht="12.75" customHeight="1" thickBot="1" x14ac:dyDescent="0.25">
      <c r="A131" s="5" t="str">
        <f t="shared" si="18"/>
        <v> AN 254.373 </v>
      </c>
      <c r="B131" s="8" t="str">
        <f t="shared" si="19"/>
        <v>I</v>
      </c>
      <c r="C131" s="5">
        <f t="shared" si="20"/>
        <v>27573.382000000001</v>
      </c>
      <c r="D131" s="6" t="str">
        <f t="shared" si="21"/>
        <v>vis</v>
      </c>
      <c r="E131" s="14" t="e">
        <f>VLOOKUP(C131,#REF!,3,FALSE)</f>
        <v>#REF!</v>
      </c>
      <c r="F131" s="8" t="s">
        <v>139</v>
      </c>
      <c r="G131" s="6" t="str">
        <f t="shared" si="22"/>
        <v>27573.382</v>
      </c>
      <c r="H131" s="5">
        <f t="shared" si="23"/>
        <v>-13620</v>
      </c>
      <c r="I131" s="23" t="s">
        <v>176</v>
      </c>
      <c r="J131" s="24" t="s">
        <v>177</v>
      </c>
      <c r="K131" s="23">
        <v>-13620</v>
      </c>
      <c r="L131" s="23" t="s">
        <v>178</v>
      </c>
      <c r="M131" s="24" t="s">
        <v>145</v>
      </c>
      <c r="N131" s="24"/>
      <c r="O131" s="25" t="s">
        <v>179</v>
      </c>
      <c r="P131" s="25" t="s">
        <v>180</v>
      </c>
    </row>
    <row r="132" spans="1:16" ht="12.75" customHeight="1" thickBot="1" x14ac:dyDescent="0.25">
      <c r="A132" s="5" t="str">
        <f t="shared" si="18"/>
        <v> AN 254.373 </v>
      </c>
      <c r="B132" s="8" t="str">
        <f t="shared" si="19"/>
        <v>I</v>
      </c>
      <c r="C132" s="5">
        <f t="shared" si="20"/>
        <v>27656.376</v>
      </c>
      <c r="D132" s="6" t="str">
        <f t="shared" si="21"/>
        <v>vis</v>
      </c>
      <c r="E132" s="14" t="e">
        <f>VLOOKUP(C132,#REF!,3,FALSE)</f>
        <v>#REF!</v>
      </c>
      <c r="F132" s="8" t="s">
        <v>139</v>
      </c>
      <c r="G132" s="6" t="str">
        <f t="shared" si="22"/>
        <v>27656.376</v>
      </c>
      <c r="H132" s="5">
        <f t="shared" si="23"/>
        <v>-13529</v>
      </c>
      <c r="I132" s="23" t="s">
        <v>193</v>
      </c>
      <c r="J132" s="24" t="s">
        <v>194</v>
      </c>
      <c r="K132" s="23">
        <v>-13529</v>
      </c>
      <c r="L132" s="23" t="s">
        <v>195</v>
      </c>
      <c r="M132" s="24" t="s">
        <v>145</v>
      </c>
      <c r="N132" s="24"/>
      <c r="O132" s="25" t="s">
        <v>179</v>
      </c>
      <c r="P132" s="25" t="s">
        <v>180</v>
      </c>
    </row>
    <row r="133" spans="1:16" ht="12.75" customHeight="1" thickBot="1" x14ac:dyDescent="0.25">
      <c r="A133" s="5" t="str">
        <f t="shared" si="18"/>
        <v> BTOR 10.13 </v>
      </c>
      <c r="B133" s="8" t="str">
        <f t="shared" si="19"/>
        <v>I</v>
      </c>
      <c r="C133" s="5">
        <f t="shared" si="20"/>
        <v>28168.04</v>
      </c>
      <c r="D133" s="6" t="str">
        <f t="shared" si="21"/>
        <v>vis</v>
      </c>
      <c r="E133" s="14" t="e">
        <f>VLOOKUP(C133,#REF!,3,FALSE)</f>
        <v>#REF!</v>
      </c>
      <c r="F133" s="8" t="s">
        <v>139</v>
      </c>
      <c r="G133" s="6" t="str">
        <f t="shared" si="22"/>
        <v>28168.040</v>
      </c>
      <c r="H133" s="5">
        <f t="shared" si="23"/>
        <v>-12968</v>
      </c>
      <c r="I133" s="23" t="s">
        <v>207</v>
      </c>
      <c r="J133" s="24" t="s">
        <v>208</v>
      </c>
      <c r="K133" s="23">
        <v>-12968</v>
      </c>
      <c r="L133" s="23" t="s">
        <v>209</v>
      </c>
      <c r="M133" s="24" t="s">
        <v>145</v>
      </c>
      <c r="N133" s="24"/>
      <c r="O133" s="25" t="s">
        <v>210</v>
      </c>
      <c r="P133" s="25" t="s">
        <v>211</v>
      </c>
    </row>
    <row r="134" spans="1:16" ht="12.75" customHeight="1" thickBot="1" x14ac:dyDescent="0.25">
      <c r="A134" s="5" t="str">
        <f t="shared" si="18"/>
        <v> AN 266.19 </v>
      </c>
      <c r="B134" s="8" t="str">
        <f t="shared" si="19"/>
        <v>I</v>
      </c>
      <c r="C134" s="5">
        <f t="shared" si="20"/>
        <v>28446.249</v>
      </c>
      <c r="D134" s="6" t="str">
        <f t="shared" si="21"/>
        <v>vis</v>
      </c>
      <c r="E134" s="14" t="e">
        <f>VLOOKUP(C134,#REF!,3,FALSE)</f>
        <v>#REF!</v>
      </c>
      <c r="F134" s="8" t="s">
        <v>139</v>
      </c>
      <c r="G134" s="6" t="str">
        <f t="shared" si="22"/>
        <v>28446.249</v>
      </c>
      <c r="H134" s="5">
        <f t="shared" si="23"/>
        <v>-12663</v>
      </c>
      <c r="I134" s="23" t="s">
        <v>225</v>
      </c>
      <c r="J134" s="24" t="s">
        <v>226</v>
      </c>
      <c r="K134" s="23">
        <v>-12663</v>
      </c>
      <c r="L134" s="23" t="s">
        <v>227</v>
      </c>
      <c r="M134" s="24" t="s">
        <v>145</v>
      </c>
      <c r="N134" s="24"/>
      <c r="O134" s="25" t="s">
        <v>179</v>
      </c>
      <c r="P134" s="25" t="s">
        <v>215</v>
      </c>
    </row>
    <row r="135" spans="1:16" ht="12.75" customHeight="1" thickBot="1" x14ac:dyDescent="0.25">
      <c r="A135" s="5" t="str">
        <f t="shared" si="18"/>
        <v> AN 266.19 </v>
      </c>
      <c r="B135" s="8" t="str">
        <f t="shared" si="19"/>
        <v>I</v>
      </c>
      <c r="C135" s="5">
        <f t="shared" si="20"/>
        <v>28555.705000000002</v>
      </c>
      <c r="D135" s="6" t="str">
        <f t="shared" si="21"/>
        <v>vis</v>
      </c>
      <c r="E135" s="14" t="e">
        <f>VLOOKUP(C135,#REF!,3,FALSE)</f>
        <v>#REF!</v>
      </c>
      <c r="F135" s="8" t="s">
        <v>139</v>
      </c>
      <c r="G135" s="6" t="str">
        <f t="shared" si="22"/>
        <v>28555.705</v>
      </c>
      <c r="H135" s="5">
        <f t="shared" si="23"/>
        <v>-12543</v>
      </c>
      <c r="I135" s="23" t="s">
        <v>238</v>
      </c>
      <c r="J135" s="24" t="s">
        <v>239</v>
      </c>
      <c r="K135" s="23">
        <v>-12543</v>
      </c>
      <c r="L135" s="23" t="s">
        <v>240</v>
      </c>
      <c r="M135" s="24" t="s">
        <v>145</v>
      </c>
      <c r="N135" s="24"/>
      <c r="O135" s="25" t="s">
        <v>179</v>
      </c>
      <c r="P135" s="25" t="s">
        <v>215</v>
      </c>
    </row>
    <row r="136" spans="1:16" ht="12.75" customHeight="1" thickBot="1" x14ac:dyDescent="0.25">
      <c r="A136" s="5" t="str">
        <f t="shared" si="18"/>
        <v> AN 266.19 </v>
      </c>
      <c r="B136" s="8" t="str">
        <f t="shared" si="19"/>
        <v>I</v>
      </c>
      <c r="C136" s="5">
        <f t="shared" si="20"/>
        <v>28684.26</v>
      </c>
      <c r="D136" s="6" t="str">
        <f t="shared" si="21"/>
        <v>vis</v>
      </c>
      <c r="E136" s="14" t="e">
        <f>VLOOKUP(C136,#REF!,3,FALSE)</f>
        <v>#REF!</v>
      </c>
      <c r="F136" s="8" t="s">
        <v>139</v>
      </c>
      <c r="G136" s="6" t="str">
        <f t="shared" si="22"/>
        <v>28684.260</v>
      </c>
      <c r="H136" s="5">
        <f t="shared" si="23"/>
        <v>-12402</v>
      </c>
      <c r="I136" s="23" t="s">
        <v>245</v>
      </c>
      <c r="J136" s="24" t="s">
        <v>246</v>
      </c>
      <c r="K136" s="23">
        <v>-12402</v>
      </c>
      <c r="L136" s="23" t="s">
        <v>247</v>
      </c>
      <c r="M136" s="24" t="s">
        <v>145</v>
      </c>
      <c r="N136" s="24"/>
      <c r="O136" s="25" t="s">
        <v>179</v>
      </c>
      <c r="P136" s="25" t="s">
        <v>215</v>
      </c>
    </row>
    <row r="137" spans="1:16" ht="12.75" customHeight="1" thickBot="1" x14ac:dyDescent="0.25">
      <c r="A137" s="5" t="str">
        <f t="shared" si="18"/>
        <v> AN 266.19 </v>
      </c>
      <c r="B137" s="8" t="str">
        <f t="shared" si="19"/>
        <v>I</v>
      </c>
      <c r="C137" s="5">
        <f t="shared" si="20"/>
        <v>28808.337</v>
      </c>
      <c r="D137" s="6" t="str">
        <f t="shared" si="21"/>
        <v>vis</v>
      </c>
      <c r="E137" s="14" t="e">
        <f>VLOOKUP(C137,#REF!,3,FALSE)</f>
        <v>#REF!</v>
      </c>
      <c r="F137" s="8" t="s">
        <v>139</v>
      </c>
      <c r="G137" s="6" t="str">
        <f t="shared" si="22"/>
        <v>28808.337</v>
      </c>
      <c r="H137" s="5">
        <f t="shared" si="23"/>
        <v>-12266</v>
      </c>
      <c r="I137" s="23" t="s">
        <v>252</v>
      </c>
      <c r="J137" s="24" t="s">
        <v>253</v>
      </c>
      <c r="K137" s="23">
        <v>-12266</v>
      </c>
      <c r="L137" s="23" t="s">
        <v>254</v>
      </c>
      <c r="M137" s="24" t="s">
        <v>145</v>
      </c>
      <c r="N137" s="24"/>
      <c r="O137" s="25" t="s">
        <v>179</v>
      </c>
      <c r="P137" s="25" t="s">
        <v>215</v>
      </c>
    </row>
    <row r="138" spans="1:16" ht="12.75" customHeight="1" thickBot="1" x14ac:dyDescent="0.25">
      <c r="A138" s="5" t="str">
        <f t="shared" si="18"/>
        <v> AN 266.19 </v>
      </c>
      <c r="B138" s="8" t="str">
        <f t="shared" si="19"/>
        <v>I</v>
      </c>
      <c r="C138" s="5">
        <f t="shared" si="20"/>
        <v>28829.312999999998</v>
      </c>
      <c r="D138" s="6" t="str">
        <f t="shared" si="21"/>
        <v>vis</v>
      </c>
      <c r="E138" s="14" t="e">
        <f>VLOOKUP(C138,#REF!,3,FALSE)</f>
        <v>#REF!</v>
      </c>
      <c r="F138" s="8" t="s">
        <v>139</v>
      </c>
      <c r="G138" s="6" t="str">
        <f t="shared" si="22"/>
        <v>28829.313</v>
      </c>
      <c r="H138" s="5">
        <f t="shared" si="23"/>
        <v>-12243</v>
      </c>
      <c r="I138" s="23" t="s">
        <v>260</v>
      </c>
      <c r="J138" s="24" t="s">
        <v>261</v>
      </c>
      <c r="K138" s="23">
        <v>-12243</v>
      </c>
      <c r="L138" s="23" t="s">
        <v>221</v>
      </c>
      <c r="M138" s="24" t="s">
        <v>145</v>
      </c>
      <c r="N138" s="24"/>
      <c r="O138" s="25" t="s">
        <v>179</v>
      </c>
      <c r="P138" s="25" t="s">
        <v>215</v>
      </c>
    </row>
    <row r="139" spans="1:16" ht="12.75" customHeight="1" thickBot="1" x14ac:dyDescent="0.25">
      <c r="A139" s="5" t="str">
        <f t="shared" ref="A139:A170" si="24">P139</f>
        <v> HA 113.74 </v>
      </c>
      <c r="B139" s="8" t="str">
        <f t="shared" ref="B139:B170" si="25">IF(H139=INT(H139),"I","II")</f>
        <v>I</v>
      </c>
      <c r="C139" s="5">
        <f t="shared" ref="C139:C170" si="26">1*G139</f>
        <v>29952.094000000001</v>
      </c>
      <c r="D139" s="6" t="str">
        <f t="shared" ref="D139:D170" si="27">VLOOKUP(F139,I$1:J$5,2,FALSE)</f>
        <v>vis</v>
      </c>
      <c r="E139" s="14" t="e">
        <f>VLOOKUP(C139,#REF!,3,FALSE)</f>
        <v>#REF!</v>
      </c>
      <c r="F139" s="8" t="s">
        <v>139</v>
      </c>
      <c r="G139" s="6" t="str">
        <f t="shared" ref="G139:G170" si="28">MID(I139,3,LEN(I139)-3)</f>
        <v>29952.094</v>
      </c>
      <c r="H139" s="5">
        <f t="shared" ref="H139:H170" si="29">1*K139</f>
        <v>-11012</v>
      </c>
      <c r="I139" s="23" t="s">
        <v>288</v>
      </c>
      <c r="J139" s="24" t="s">
        <v>289</v>
      </c>
      <c r="K139" s="23">
        <v>-11012</v>
      </c>
      <c r="L139" s="23" t="s">
        <v>259</v>
      </c>
      <c r="M139" s="24" t="s">
        <v>141</v>
      </c>
      <c r="N139" s="24"/>
      <c r="O139" s="25" t="s">
        <v>290</v>
      </c>
      <c r="P139" s="25" t="s">
        <v>291</v>
      </c>
    </row>
    <row r="140" spans="1:16" ht="12.75" customHeight="1" thickBot="1" x14ac:dyDescent="0.25">
      <c r="A140" s="5" t="str">
        <f t="shared" si="24"/>
        <v> BTOK 49.385 </v>
      </c>
      <c r="B140" s="8" t="str">
        <f t="shared" si="25"/>
        <v>II</v>
      </c>
      <c r="C140" s="5">
        <f t="shared" si="26"/>
        <v>33570</v>
      </c>
      <c r="D140" s="6" t="str">
        <f t="shared" si="27"/>
        <v>vis</v>
      </c>
      <c r="E140" s="14" t="e">
        <f>VLOOKUP(C140,#REF!,3,FALSE)</f>
        <v>#REF!</v>
      </c>
      <c r="F140" s="8" t="s">
        <v>139</v>
      </c>
      <c r="G140" s="6" t="str">
        <f t="shared" si="28"/>
        <v>33570.00</v>
      </c>
      <c r="H140" s="5">
        <f t="shared" si="29"/>
        <v>-7045.5</v>
      </c>
      <c r="I140" s="23" t="s">
        <v>297</v>
      </c>
      <c r="J140" s="24" t="s">
        <v>298</v>
      </c>
      <c r="K140" s="23">
        <v>-7045.5</v>
      </c>
      <c r="L140" s="23" t="s">
        <v>299</v>
      </c>
      <c r="M140" s="24" t="s">
        <v>141</v>
      </c>
      <c r="N140" s="24"/>
      <c r="O140" s="25" t="s">
        <v>300</v>
      </c>
      <c r="P140" s="25" t="s">
        <v>301</v>
      </c>
    </row>
    <row r="141" spans="1:16" ht="12.75" customHeight="1" thickBot="1" x14ac:dyDescent="0.25">
      <c r="A141" s="5" t="str">
        <f t="shared" si="24"/>
        <v> BAN 16.151 </v>
      </c>
      <c r="B141" s="8" t="str">
        <f t="shared" si="25"/>
        <v>I</v>
      </c>
      <c r="C141" s="5">
        <f t="shared" si="26"/>
        <v>33796.505499999999</v>
      </c>
      <c r="D141" s="6" t="str">
        <f t="shared" si="27"/>
        <v>vis</v>
      </c>
      <c r="E141" s="14" t="e">
        <f>VLOOKUP(C141,#REF!,3,FALSE)</f>
        <v>#REF!</v>
      </c>
      <c r="F141" s="8" t="s">
        <v>139</v>
      </c>
      <c r="G141" s="6" t="str">
        <f t="shared" si="28"/>
        <v>33796.5055</v>
      </c>
      <c r="H141" s="5">
        <f t="shared" si="29"/>
        <v>-6797</v>
      </c>
      <c r="I141" s="23" t="s">
        <v>302</v>
      </c>
      <c r="J141" s="24" t="s">
        <v>303</v>
      </c>
      <c r="K141" s="23">
        <v>-6797</v>
      </c>
      <c r="L141" s="23" t="s">
        <v>304</v>
      </c>
      <c r="M141" s="24" t="s">
        <v>305</v>
      </c>
      <c r="N141" s="24" t="s">
        <v>306</v>
      </c>
      <c r="O141" s="25" t="s">
        <v>307</v>
      </c>
      <c r="P141" s="25" t="s">
        <v>308</v>
      </c>
    </row>
    <row r="142" spans="1:16" ht="12.75" customHeight="1" thickBot="1" x14ac:dyDescent="0.25">
      <c r="A142" s="5" t="str">
        <f t="shared" si="24"/>
        <v> AJ 60.101 </v>
      </c>
      <c r="B142" s="8" t="str">
        <f t="shared" si="25"/>
        <v>I</v>
      </c>
      <c r="C142" s="5">
        <f t="shared" si="26"/>
        <v>34525.256399999998</v>
      </c>
      <c r="D142" s="6" t="str">
        <f t="shared" si="27"/>
        <v>vis</v>
      </c>
      <c r="E142" s="14" t="e">
        <f>VLOOKUP(C142,#REF!,3,FALSE)</f>
        <v>#REF!</v>
      </c>
      <c r="F142" s="8" t="s">
        <v>139</v>
      </c>
      <c r="G142" s="6" t="str">
        <f t="shared" si="28"/>
        <v>34525.2564</v>
      </c>
      <c r="H142" s="5">
        <f t="shared" si="29"/>
        <v>-5998</v>
      </c>
      <c r="I142" s="23" t="s">
        <v>312</v>
      </c>
      <c r="J142" s="24" t="s">
        <v>313</v>
      </c>
      <c r="K142" s="23">
        <v>-5998</v>
      </c>
      <c r="L142" s="23" t="s">
        <v>314</v>
      </c>
      <c r="M142" s="24" t="s">
        <v>305</v>
      </c>
      <c r="N142" s="24" t="s">
        <v>306</v>
      </c>
      <c r="O142" s="25" t="s">
        <v>315</v>
      </c>
      <c r="P142" s="25" t="s">
        <v>316</v>
      </c>
    </row>
    <row r="143" spans="1:16" ht="12.75" customHeight="1" thickBot="1" x14ac:dyDescent="0.25">
      <c r="A143" s="5" t="str">
        <f t="shared" si="24"/>
        <v> MVS 2.123 </v>
      </c>
      <c r="B143" s="8" t="str">
        <f t="shared" si="25"/>
        <v>I</v>
      </c>
      <c r="C143" s="5">
        <f t="shared" si="26"/>
        <v>35900.646000000001</v>
      </c>
      <c r="D143" s="6" t="str">
        <f t="shared" si="27"/>
        <v>vis</v>
      </c>
      <c r="E143" s="14" t="e">
        <f>VLOOKUP(C143,#REF!,3,FALSE)</f>
        <v>#REF!</v>
      </c>
      <c r="F143" s="8" t="s">
        <v>139</v>
      </c>
      <c r="G143" s="6" t="str">
        <f t="shared" si="28"/>
        <v>35900.646</v>
      </c>
      <c r="H143" s="5">
        <f t="shared" si="29"/>
        <v>-4490</v>
      </c>
      <c r="I143" s="23" t="s">
        <v>317</v>
      </c>
      <c r="J143" s="24" t="s">
        <v>318</v>
      </c>
      <c r="K143" s="23">
        <v>-4490</v>
      </c>
      <c r="L143" s="23" t="s">
        <v>264</v>
      </c>
      <c r="M143" s="24" t="s">
        <v>319</v>
      </c>
      <c r="N143" s="24"/>
      <c r="O143" s="25" t="s">
        <v>320</v>
      </c>
      <c r="P143" s="25" t="s">
        <v>321</v>
      </c>
    </row>
    <row r="144" spans="1:16" ht="12.75" customHeight="1" thickBot="1" x14ac:dyDescent="0.25">
      <c r="A144" s="5" t="str">
        <f t="shared" si="24"/>
        <v> MVS 2.123 </v>
      </c>
      <c r="B144" s="8" t="str">
        <f t="shared" si="25"/>
        <v>I</v>
      </c>
      <c r="C144" s="5">
        <f t="shared" si="26"/>
        <v>35901.608</v>
      </c>
      <c r="D144" s="6" t="str">
        <f t="shared" si="27"/>
        <v>vis</v>
      </c>
      <c r="E144" s="14" t="e">
        <f>VLOOKUP(C144,#REF!,3,FALSE)</f>
        <v>#REF!</v>
      </c>
      <c r="F144" s="8" t="s">
        <v>139</v>
      </c>
      <c r="G144" s="6" t="str">
        <f t="shared" si="28"/>
        <v>35901.608</v>
      </c>
      <c r="H144" s="5">
        <f t="shared" si="29"/>
        <v>-4489</v>
      </c>
      <c r="I144" s="23" t="s">
        <v>322</v>
      </c>
      <c r="J144" s="24" t="s">
        <v>323</v>
      </c>
      <c r="K144" s="23">
        <v>-4489</v>
      </c>
      <c r="L144" s="23" t="s">
        <v>324</v>
      </c>
      <c r="M144" s="24" t="s">
        <v>319</v>
      </c>
      <c r="N144" s="24"/>
      <c r="O144" s="25" t="s">
        <v>320</v>
      </c>
      <c r="P144" s="25" t="s">
        <v>321</v>
      </c>
    </row>
    <row r="145" spans="1:16" ht="12.75" customHeight="1" thickBot="1" x14ac:dyDescent="0.25">
      <c r="A145" s="5" t="str">
        <f t="shared" si="24"/>
        <v> MVS 2.123 </v>
      </c>
      <c r="B145" s="8" t="str">
        <f t="shared" si="25"/>
        <v>I</v>
      </c>
      <c r="C145" s="5">
        <f t="shared" si="26"/>
        <v>36232.661</v>
      </c>
      <c r="D145" s="6" t="str">
        <f t="shared" si="27"/>
        <v>vis</v>
      </c>
      <c r="E145" s="14" t="e">
        <f>VLOOKUP(C145,#REF!,3,FALSE)</f>
        <v>#REF!</v>
      </c>
      <c r="F145" s="8" t="s">
        <v>139</v>
      </c>
      <c r="G145" s="6" t="str">
        <f t="shared" si="28"/>
        <v>36232.661</v>
      </c>
      <c r="H145" s="5">
        <f t="shared" si="29"/>
        <v>-4126</v>
      </c>
      <c r="I145" s="23" t="s">
        <v>325</v>
      </c>
      <c r="J145" s="24" t="s">
        <v>326</v>
      </c>
      <c r="K145" s="23">
        <v>-4126</v>
      </c>
      <c r="L145" s="23" t="s">
        <v>327</v>
      </c>
      <c r="M145" s="24" t="s">
        <v>319</v>
      </c>
      <c r="N145" s="24"/>
      <c r="O145" s="25" t="s">
        <v>320</v>
      </c>
      <c r="P145" s="25" t="s">
        <v>321</v>
      </c>
    </row>
    <row r="146" spans="1:16" ht="12.75" customHeight="1" thickBot="1" x14ac:dyDescent="0.25">
      <c r="A146" s="5" t="str">
        <f t="shared" si="24"/>
        <v> MVS 2.123 </v>
      </c>
      <c r="B146" s="8" t="str">
        <f t="shared" si="25"/>
        <v>I</v>
      </c>
      <c r="C146" s="5">
        <f t="shared" si="26"/>
        <v>36700.550999999999</v>
      </c>
      <c r="D146" s="6" t="str">
        <f t="shared" si="27"/>
        <v>vis</v>
      </c>
      <c r="E146" s="14" t="e">
        <f>VLOOKUP(C146,#REF!,3,FALSE)</f>
        <v>#REF!</v>
      </c>
      <c r="F146" s="8" t="s">
        <v>139</v>
      </c>
      <c r="G146" s="6" t="str">
        <f t="shared" si="28"/>
        <v>36700.551</v>
      </c>
      <c r="H146" s="5">
        <f t="shared" si="29"/>
        <v>-3613</v>
      </c>
      <c r="I146" s="23" t="s">
        <v>328</v>
      </c>
      <c r="J146" s="24" t="s">
        <v>329</v>
      </c>
      <c r="K146" s="23">
        <v>-3613</v>
      </c>
      <c r="L146" s="23" t="s">
        <v>330</v>
      </c>
      <c r="M146" s="24" t="s">
        <v>319</v>
      </c>
      <c r="N146" s="24"/>
      <c r="O146" s="25" t="s">
        <v>320</v>
      </c>
      <c r="P146" s="25" t="s">
        <v>321</v>
      </c>
    </row>
    <row r="147" spans="1:16" ht="12.75" customHeight="1" thickBot="1" x14ac:dyDescent="0.25">
      <c r="A147" s="5" t="str">
        <f t="shared" si="24"/>
        <v> MVS 2.123 </v>
      </c>
      <c r="B147" s="8" t="str">
        <f t="shared" si="25"/>
        <v>I</v>
      </c>
      <c r="C147" s="5">
        <f t="shared" si="26"/>
        <v>36806.362999999998</v>
      </c>
      <c r="D147" s="6" t="str">
        <f t="shared" si="27"/>
        <v>vis</v>
      </c>
      <c r="E147" s="14" t="e">
        <f>VLOOKUP(C147,#REF!,3,FALSE)</f>
        <v>#REF!</v>
      </c>
      <c r="F147" s="8" t="s">
        <v>139</v>
      </c>
      <c r="G147" s="6" t="str">
        <f t="shared" si="28"/>
        <v>36806.363</v>
      </c>
      <c r="H147" s="5">
        <f t="shared" si="29"/>
        <v>-3497</v>
      </c>
      <c r="I147" s="23" t="s">
        <v>331</v>
      </c>
      <c r="J147" s="24" t="s">
        <v>332</v>
      </c>
      <c r="K147" s="23">
        <v>-3497</v>
      </c>
      <c r="L147" s="23" t="s">
        <v>333</v>
      </c>
      <c r="M147" s="24" t="s">
        <v>319</v>
      </c>
      <c r="N147" s="24"/>
      <c r="O147" s="25" t="s">
        <v>320</v>
      </c>
      <c r="P147" s="25" t="s">
        <v>321</v>
      </c>
    </row>
    <row r="148" spans="1:16" ht="12.75" customHeight="1" thickBot="1" x14ac:dyDescent="0.25">
      <c r="A148" s="5" t="str">
        <f t="shared" si="24"/>
        <v> MVS 2.123 </v>
      </c>
      <c r="B148" s="8" t="str">
        <f t="shared" si="25"/>
        <v>I</v>
      </c>
      <c r="C148" s="5">
        <f t="shared" si="26"/>
        <v>36817.347000000002</v>
      </c>
      <c r="D148" s="6" t="str">
        <f t="shared" si="27"/>
        <v>vis</v>
      </c>
      <c r="E148" s="14" t="e">
        <f>VLOOKUP(C148,#REF!,3,FALSE)</f>
        <v>#REF!</v>
      </c>
      <c r="F148" s="8" t="s">
        <v>139</v>
      </c>
      <c r="G148" s="6" t="str">
        <f t="shared" si="28"/>
        <v>36817.347</v>
      </c>
      <c r="H148" s="5">
        <f t="shared" si="29"/>
        <v>-3485</v>
      </c>
      <c r="I148" s="23" t="s">
        <v>334</v>
      </c>
      <c r="J148" s="24" t="s">
        <v>335</v>
      </c>
      <c r="K148" s="23">
        <v>-3485</v>
      </c>
      <c r="L148" s="23" t="s">
        <v>336</v>
      </c>
      <c r="M148" s="24" t="s">
        <v>319</v>
      </c>
      <c r="N148" s="24"/>
      <c r="O148" s="25" t="s">
        <v>320</v>
      </c>
      <c r="P148" s="25" t="s">
        <v>321</v>
      </c>
    </row>
    <row r="149" spans="1:16" ht="12.75" customHeight="1" thickBot="1" x14ac:dyDescent="0.25">
      <c r="A149" s="5" t="str">
        <f t="shared" si="24"/>
        <v> MVS 2.123 </v>
      </c>
      <c r="B149" s="8" t="str">
        <f t="shared" si="25"/>
        <v>I</v>
      </c>
      <c r="C149" s="5">
        <f t="shared" si="26"/>
        <v>37000.671000000002</v>
      </c>
      <c r="D149" s="6" t="str">
        <f t="shared" si="27"/>
        <v>vis</v>
      </c>
      <c r="E149" s="14" t="e">
        <f>VLOOKUP(C149,#REF!,3,FALSE)</f>
        <v>#REF!</v>
      </c>
      <c r="F149" s="8" t="s">
        <v>139</v>
      </c>
      <c r="G149" s="6" t="str">
        <f t="shared" si="28"/>
        <v>37000.671</v>
      </c>
      <c r="H149" s="5">
        <f t="shared" si="29"/>
        <v>-3284</v>
      </c>
      <c r="I149" s="23" t="s">
        <v>337</v>
      </c>
      <c r="J149" s="24" t="s">
        <v>338</v>
      </c>
      <c r="K149" s="23">
        <v>-3284</v>
      </c>
      <c r="L149" s="23" t="s">
        <v>339</v>
      </c>
      <c r="M149" s="24" t="s">
        <v>319</v>
      </c>
      <c r="N149" s="24"/>
      <c r="O149" s="25" t="s">
        <v>320</v>
      </c>
      <c r="P149" s="25" t="s">
        <v>321</v>
      </c>
    </row>
    <row r="150" spans="1:16" ht="12.75" customHeight="1" thickBot="1" x14ac:dyDescent="0.25">
      <c r="A150" s="5" t="str">
        <f t="shared" si="24"/>
        <v> BAN 16.151 </v>
      </c>
      <c r="B150" s="8" t="str">
        <f t="shared" si="25"/>
        <v>I</v>
      </c>
      <c r="C150" s="5">
        <f t="shared" si="26"/>
        <v>37352.701699999998</v>
      </c>
      <c r="D150" s="6" t="str">
        <f t="shared" si="27"/>
        <v>vis</v>
      </c>
      <c r="E150" s="14" t="e">
        <f>VLOOKUP(C150,#REF!,3,FALSE)</f>
        <v>#REF!</v>
      </c>
      <c r="F150" s="8" t="s">
        <v>139</v>
      </c>
      <c r="G150" s="6" t="str">
        <f t="shared" si="28"/>
        <v>37352.7017</v>
      </c>
      <c r="H150" s="5">
        <f t="shared" si="29"/>
        <v>-2898</v>
      </c>
      <c r="I150" s="23" t="s">
        <v>340</v>
      </c>
      <c r="J150" s="24" t="s">
        <v>341</v>
      </c>
      <c r="K150" s="23">
        <v>-2898</v>
      </c>
      <c r="L150" s="23" t="s">
        <v>342</v>
      </c>
      <c r="M150" s="24" t="s">
        <v>305</v>
      </c>
      <c r="N150" s="24" t="s">
        <v>306</v>
      </c>
      <c r="O150" s="25" t="s">
        <v>307</v>
      </c>
      <c r="P150" s="25" t="s">
        <v>308</v>
      </c>
    </row>
    <row r="151" spans="1:16" ht="12.75" customHeight="1" thickBot="1" x14ac:dyDescent="0.25">
      <c r="A151" s="5" t="str">
        <f t="shared" si="24"/>
        <v> BAN 16.151 </v>
      </c>
      <c r="B151" s="8" t="str">
        <f t="shared" si="25"/>
        <v>I</v>
      </c>
      <c r="C151" s="5">
        <f t="shared" si="26"/>
        <v>37374.596100000002</v>
      </c>
      <c r="D151" s="6" t="str">
        <f t="shared" si="27"/>
        <v>vis</v>
      </c>
      <c r="E151" s="14" t="e">
        <f>VLOOKUP(C151,#REF!,3,FALSE)</f>
        <v>#REF!</v>
      </c>
      <c r="F151" s="8" t="s">
        <v>139</v>
      </c>
      <c r="G151" s="6" t="str">
        <f t="shared" si="28"/>
        <v>37374.5961</v>
      </c>
      <c r="H151" s="5">
        <f t="shared" si="29"/>
        <v>-2874</v>
      </c>
      <c r="I151" s="23" t="s">
        <v>343</v>
      </c>
      <c r="J151" s="24" t="s">
        <v>344</v>
      </c>
      <c r="K151" s="23">
        <v>-2874</v>
      </c>
      <c r="L151" s="23" t="s">
        <v>345</v>
      </c>
      <c r="M151" s="24" t="s">
        <v>305</v>
      </c>
      <c r="N151" s="24" t="s">
        <v>306</v>
      </c>
      <c r="O151" s="25" t="s">
        <v>307</v>
      </c>
      <c r="P151" s="25" t="s">
        <v>308</v>
      </c>
    </row>
    <row r="152" spans="1:16" ht="12.75" customHeight="1" thickBot="1" x14ac:dyDescent="0.25">
      <c r="A152" s="5" t="str">
        <f t="shared" si="24"/>
        <v> MVS 2.123 </v>
      </c>
      <c r="B152" s="8" t="str">
        <f t="shared" si="25"/>
        <v>I</v>
      </c>
      <c r="C152" s="5">
        <f t="shared" si="26"/>
        <v>37543.351000000002</v>
      </c>
      <c r="D152" s="6" t="str">
        <f t="shared" si="27"/>
        <v>vis</v>
      </c>
      <c r="E152" s="14" t="e">
        <f>VLOOKUP(C152,#REF!,3,FALSE)</f>
        <v>#REF!</v>
      </c>
      <c r="F152" s="8" t="s">
        <v>139</v>
      </c>
      <c r="G152" s="6" t="str">
        <f t="shared" si="28"/>
        <v>37543.351</v>
      </c>
      <c r="H152" s="5">
        <f t="shared" si="29"/>
        <v>-2689</v>
      </c>
      <c r="I152" s="23" t="s">
        <v>346</v>
      </c>
      <c r="J152" s="24" t="s">
        <v>347</v>
      </c>
      <c r="K152" s="23">
        <v>-2689</v>
      </c>
      <c r="L152" s="23" t="s">
        <v>348</v>
      </c>
      <c r="M152" s="24" t="s">
        <v>319</v>
      </c>
      <c r="N152" s="24"/>
      <c r="O152" s="25" t="s">
        <v>320</v>
      </c>
      <c r="P152" s="25" t="s">
        <v>321</v>
      </c>
    </row>
    <row r="153" spans="1:16" ht="12.75" customHeight="1" thickBot="1" x14ac:dyDescent="0.25">
      <c r="A153" s="5" t="str">
        <f t="shared" si="24"/>
        <v> AJ 73.706 </v>
      </c>
      <c r="B153" s="8" t="str">
        <f t="shared" si="25"/>
        <v>I</v>
      </c>
      <c r="C153" s="5">
        <f t="shared" si="26"/>
        <v>39995.909500000002</v>
      </c>
      <c r="D153" s="6" t="str">
        <f t="shared" si="27"/>
        <v>vis</v>
      </c>
      <c r="E153" s="14" t="e">
        <f>VLOOKUP(C153,#REF!,3,FALSE)</f>
        <v>#REF!</v>
      </c>
      <c r="F153" s="8" t="s">
        <v>139</v>
      </c>
      <c r="G153" s="6" t="str">
        <f t="shared" si="28"/>
        <v>39995.9095</v>
      </c>
      <c r="H153" s="5">
        <f t="shared" si="29"/>
        <v>0</v>
      </c>
      <c r="I153" s="23" t="s">
        <v>354</v>
      </c>
      <c r="J153" s="24" t="s">
        <v>355</v>
      </c>
      <c r="K153" s="23">
        <v>0</v>
      </c>
      <c r="L153" s="23" t="s">
        <v>356</v>
      </c>
      <c r="M153" s="24" t="s">
        <v>305</v>
      </c>
      <c r="N153" s="24" t="s">
        <v>306</v>
      </c>
      <c r="O153" s="25" t="s">
        <v>357</v>
      </c>
      <c r="P153" s="25" t="s">
        <v>358</v>
      </c>
    </row>
    <row r="154" spans="1:16" ht="12.75" customHeight="1" thickBot="1" x14ac:dyDescent="0.25">
      <c r="A154" s="5" t="str">
        <f t="shared" si="24"/>
        <v> AJ 73.706 </v>
      </c>
      <c r="B154" s="8" t="str">
        <f t="shared" si="25"/>
        <v>I</v>
      </c>
      <c r="C154" s="5">
        <f t="shared" si="26"/>
        <v>39997.733399999997</v>
      </c>
      <c r="D154" s="6" t="str">
        <f t="shared" si="27"/>
        <v>vis</v>
      </c>
      <c r="E154" s="14" t="e">
        <f>VLOOKUP(C154,#REF!,3,FALSE)</f>
        <v>#REF!</v>
      </c>
      <c r="F154" s="8" t="s">
        <v>139</v>
      </c>
      <c r="G154" s="6" t="str">
        <f t="shared" si="28"/>
        <v>39997.7334</v>
      </c>
      <c r="H154" s="5">
        <f t="shared" si="29"/>
        <v>2</v>
      </c>
      <c r="I154" s="23" t="s">
        <v>362</v>
      </c>
      <c r="J154" s="24" t="s">
        <v>363</v>
      </c>
      <c r="K154" s="23">
        <v>2</v>
      </c>
      <c r="L154" s="23" t="s">
        <v>364</v>
      </c>
      <c r="M154" s="24" t="s">
        <v>305</v>
      </c>
      <c r="N154" s="24" t="s">
        <v>306</v>
      </c>
      <c r="O154" s="25" t="s">
        <v>357</v>
      </c>
      <c r="P154" s="25" t="s">
        <v>358</v>
      </c>
    </row>
    <row r="155" spans="1:16" ht="12.75" customHeight="1" thickBot="1" x14ac:dyDescent="0.25">
      <c r="A155" s="5" t="str">
        <f t="shared" si="24"/>
        <v> AOEB 9 </v>
      </c>
      <c r="B155" s="8" t="str">
        <f t="shared" si="25"/>
        <v>I</v>
      </c>
      <c r="C155" s="5">
        <f t="shared" si="26"/>
        <v>43275.735999999997</v>
      </c>
      <c r="D155" s="6" t="str">
        <f t="shared" si="27"/>
        <v>vis</v>
      </c>
      <c r="E155" s="14" t="e">
        <f>VLOOKUP(C155,#REF!,3,FALSE)</f>
        <v>#REF!</v>
      </c>
      <c r="F155" s="8" t="s">
        <v>139</v>
      </c>
      <c r="G155" s="6" t="str">
        <f t="shared" si="28"/>
        <v>43275.736</v>
      </c>
      <c r="H155" s="5">
        <f t="shared" si="29"/>
        <v>3596</v>
      </c>
      <c r="I155" s="23" t="s">
        <v>434</v>
      </c>
      <c r="J155" s="24" t="s">
        <v>435</v>
      </c>
      <c r="K155" s="23">
        <v>3596</v>
      </c>
      <c r="L155" s="23" t="s">
        <v>436</v>
      </c>
      <c r="M155" s="24" t="s">
        <v>145</v>
      </c>
      <c r="N155" s="24"/>
      <c r="O155" s="25" t="s">
        <v>437</v>
      </c>
      <c r="P155" s="25" t="s">
        <v>438</v>
      </c>
    </row>
    <row r="156" spans="1:16" ht="12.75" customHeight="1" thickBot="1" x14ac:dyDescent="0.25">
      <c r="A156" s="5" t="str">
        <f t="shared" si="24"/>
        <v> AOEB 9 </v>
      </c>
      <c r="B156" s="8" t="str">
        <f t="shared" si="25"/>
        <v>I</v>
      </c>
      <c r="C156" s="5">
        <f t="shared" si="26"/>
        <v>43701.673999999999</v>
      </c>
      <c r="D156" s="6" t="str">
        <f t="shared" si="27"/>
        <v>vis</v>
      </c>
      <c r="E156" s="14" t="e">
        <f>VLOOKUP(C156,#REF!,3,FALSE)</f>
        <v>#REF!</v>
      </c>
      <c r="F156" s="8" t="s">
        <v>139</v>
      </c>
      <c r="G156" s="6" t="str">
        <f t="shared" si="28"/>
        <v>43701.674</v>
      </c>
      <c r="H156" s="5">
        <f t="shared" si="29"/>
        <v>4063</v>
      </c>
      <c r="I156" s="23" t="s">
        <v>443</v>
      </c>
      <c r="J156" s="24" t="s">
        <v>444</v>
      </c>
      <c r="K156" s="23">
        <v>4063</v>
      </c>
      <c r="L156" s="23" t="s">
        <v>445</v>
      </c>
      <c r="M156" s="24" t="s">
        <v>145</v>
      </c>
      <c r="N156" s="24"/>
      <c r="O156" s="25" t="s">
        <v>437</v>
      </c>
      <c r="P156" s="25" t="s">
        <v>438</v>
      </c>
    </row>
    <row r="157" spans="1:16" ht="12.75" customHeight="1" thickBot="1" x14ac:dyDescent="0.25">
      <c r="A157" s="5" t="str">
        <f t="shared" si="24"/>
        <v> AOEB 9 </v>
      </c>
      <c r="B157" s="8" t="str">
        <f t="shared" si="25"/>
        <v>I</v>
      </c>
      <c r="C157" s="5">
        <f t="shared" si="26"/>
        <v>43980.773999999998</v>
      </c>
      <c r="D157" s="6" t="str">
        <f t="shared" si="27"/>
        <v>vis</v>
      </c>
      <c r="E157" s="14" t="e">
        <f>VLOOKUP(C157,#REF!,3,FALSE)</f>
        <v>#REF!</v>
      </c>
      <c r="F157" s="8" t="s">
        <v>139</v>
      </c>
      <c r="G157" s="6" t="str">
        <f t="shared" si="28"/>
        <v>43980.774</v>
      </c>
      <c r="H157" s="5">
        <f t="shared" si="29"/>
        <v>4369</v>
      </c>
      <c r="I157" s="23" t="s">
        <v>465</v>
      </c>
      <c r="J157" s="24" t="s">
        <v>466</v>
      </c>
      <c r="K157" s="23">
        <v>4369</v>
      </c>
      <c r="L157" s="23" t="s">
        <v>467</v>
      </c>
      <c r="M157" s="24" t="s">
        <v>145</v>
      </c>
      <c r="N157" s="24"/>
      <c r="O157" s="25" t="s">
        <v>437</v>
      </c>
      <c r="P157" s="25" t="s">
        <v>438</v>
      </c>
    </row>
    <row r="158" spans="1:16" ht="12.75" customHeight="1" thickBot="1" x14ac:dyDescent="0.25">
      <c r="A158" s="5" t="str">
        <f t="shared" si="24"/>
        <v>IBVS 1875 </v>
      </c>
      <c r="B158" s="8" t="str">
        <f t="shared" si="25"/>
        <v>I</v>
      </c>
      <c r="C158" s="5">
        <f t="shared" si="26"/>
        <v>44015.425900000002</v>
      </c>
      <c r="D158" s="6" t="str">
        <f t="shared" si="27"/>
        <v>vis</v>
      </c>
      <c r="E158" s="14" t="e">
        <f>VLOOKUP(C158,#REF!,3,FALSE)</f>
        <v>#REF!</v>
      </c>
      <c r="F158" s="8" t="s">
        <v>139</v>
      </c>
      <c r="G158" s="6" t="str">
        <f t="shared" si="28"/>
        <v>44015.4259</v>
      </c>
      <c r="H158" s="5">
        <f t="shared" si="29"/>
        <v>4407</v>
      </c>
      <c r="I158" s="23" t="s">
        <v>468</v>
      </c>
      <c r="J158" s="24" t="s">
        <v>469</v>
      </c>
      <c r="K158" s="23">
        <v>4407</v>
      </c>
      <c r="L158" s="23" t="s">
        <v>470</v>
      </c>
      <c r="M158" s="24" t="s">
        <v>305</v>
      </c>
      <c r="N158" s="24" t="s">
        <v>306</v>
      </c>
      <c r="O158" s="25" t="s">
        <v>471</v>
      </c>
      <c r="P158" s="26" t="s">
        <v>472</v>
      </c>
    </row>
    <row r="159" spans="1:16" ht="12.75" customHeight="1" thickBot="1" x14ac:dyDescent="0.25">
      <c r="A159" s="5" t="str">
        <f t="shared" si="24"/>
        <v>IBVS 1875 </v>
      </c>
      <c r="B159" s="8" t="str">
        <f t="shared" si="25"/>
        <v>I</v>
      </c>
      <c r="C159" s="5">
        <f t="shared" si="26"/>
        <v>44025.458400000003</v>
      </c>
      <c r="D159" s="6" t="str">
        <f t="shared" si="27"/>
        <v>vis</v>
      </c>
      <c r="E159" s="14" t="e">
        <f>VLOOKUP(C159,#REF!,3,FALSE)</f>
        <v>#REF!</v>
      </c>
      <c r="F159" s="8" t="s">
        <v>139</v>
      </c>
      <c r="G159" s="6" t="str">
        <f t="shared" si="28"/>
        <v>44025.4584</v>
      </c>
      <c r="H159" s="5">
        <f t="shared" si="29"/>
        <v>4418</v>
      </c>
      <c r="I159" s="23" t="s">
        <v>473</v>
      </c>
      <c r="J159" s="24" t="s">
        <v>474</v>
      </c>
      <c r="K159" s="23">
        <v>4418</v>
      </c>
      <c r="L159" s="23" t="s">
        <v>475</v>
      </c>
      <c r="M159" s="24" t="s">
        <v>305</v>
      </c>
      <c r="N159" s="24" t="s">
        <v>306</v>
      </c>
      <c r="O159" s="25" t="s">
        <v>471</v>
      </c>
      <c r="P159" s="26" t="s">
        <v>472</v>
      </c>
    </row>
    <row r="160" spans="1:16" ht="12.75" customHeight="1" thickBot="1" x14ac:dyDescent="0.25">
      <c r="A160" s="5" t="str">
        <f t="shared" si="24"/>
        <v> AOEB 9 </v>
      </c>
      <c r="B160" s="8" t="str">
        <f t="shared" si="25"/>
        <v>I</v>
      </c>
      <c r="C160" s="5">
        <f t="shared" si="26"/>
        <v>46210.802000000003</v>
      </c>
      <c r="D160" s="6" t="str">
        <f t="shared" si="27"/>
        <v>vis</v>
      </c>
      <c r="E160" s="14" t="e">
        <f>VLOOKUP(C160,#REF!,3,FALSE)</f>
        <v>#REF!</v>
      </c>
      <c r="F160" s="8" t="s">
        <v>139</v>
      </c>
      <c r="G160" s="6" t="str">
        <f t="shared" si="28"/>
        <v>46210.802</v>
      </c>
      <c r="H160" s="5">
        <f t="shared" si="29"/>
        <v>6814</v>
      </c>
      <c r="I160" s="23" t="s">
        <v>507</v>
      </c>
      <c r="J160" s="24" t="s">
        <v>508</v>
      </c>
      <c r="K160" s="23">
        <v>6814</v>
      </c>
      <c r="L160" s="23" t="s">
        <v>509</v>
      </c>
      <c r="M160" s="24" t="s">
        <v>145</v>
      </c>
      <c r="N160" s="24"/>
      <c r="O160" s="25" t="s">
        <v>510</v>
      </c>
      <c r="P160" s="25" t="s">
        <v>438</v>
      </c>
    </row>
    <row r="161" spans="1:16" ht="12.75" customHeight="1" thickBot="1" x14ac:dyDescent="0.25">
      <c r="A161" s="5" t="str">
        <f t="shared" si="24"/>
        <v> AOEB 9 </v>
      </c>
      <c r="B161" s="8" t="str">
        <f t="shared" si="25"/>
        <v>I</v>
      </c>
      <c r="C161" s="5">
        <f t="shared" si="26"/>
        <v>46263.705000000002</v>
      </c>
      <c r="D161" s="6" t="str">
        <f t="shared" si="27"/>
        <v>vis</v>
      </c>
      <c r="E161" s="14" t="e">
        <f>VLOOKUP(C161,#REF!,3,FALSE)</f>
        <v>#REF!</v>
      </c>
      <c r="F161" s="8" t="s">
        <v>139</v>
      </c>
      <c r="G161" s="6" t="str">
        <f t="shared" si="28"/>
        <v>46263.705</v>
      </c>
      <c r="H161" s="5">
        <f t="shared" si="29"/>
        <v>6872</v>
      </c>
      <c r="I161" s="23" t="s">
        <v>511</v>
      </c>
      <c r="J161" s="24" t="s">
        <v>512</v>
      </c>
      <c r="K161" s="23">
        <v>6872</v>
      </c>
      <c r="L161" s="23" t="s">
        <v>348</v>
      </c>
      <c r="M161" s="24" t="s">
        <v>145</v>
      </c>
      <c r="N161" s="24"/>
      <c r="O161" s="25" t="s">
        <v>513</v>
      </c>
      <c r="P161" s="25" t="s">
        <v>438</v>
      </c>
    </row>
    <row r="162" spans="1:16" ht="12.75" customHeight="1" thickBot="1" x14ac:dyDescent="0.25">
      <c r="A162" s="5" t="str">
        <f t="shared" si="24"/>
        <v> AOEB 9 </v>
      </c>
      <c r="B162" s="8" t="str">
        <f t="shared" si="25"/>
        <v>I</v>
      </c>
      <c r="C162" s="5">
        <f t="shared" si="26"/>
        <v>46273.756999999998</v>
      </c>
      <c r="D162" s="6" t="str">
        <f t="shared" si="27"/>
        <v>vis</v>
      </c>
      <c r="E162" s="14" t="e">
        <f>VLOOKUP(C162,#REF!,3,FALSE)</f>
        <v>#REF!</v>
      </c>
      <c r="F162" s="8" t="s">
        <v>139</v>
      </c>
      <c r="G162" s="6" t="str">
        <f t="shared" si="28"/>
        <v>46273.757</v>
      </c>
      <c r="H162" s="5">
        <f t="shared" si="29"/>
        <v>6883</v>
      </c>
      <c r="I162" s="23" t="s">
        <v>514</v>
      </c>
      <c r="J162" s="24" t="s">
        <v>515</v>
      </c>
      <c r="K162" s="23">
        <v>6883</v>
      </c>
      <c r="L162" s="23" t="s">
        <v>516</v>
      </c>
      <c r="M162" s="24" t="s">
        <v>145</v>
      </c>
      <c r="N162" s="24"/>
      <c r="O162" s="25" t="s">
        <v>513</v>
      </c>
      <c r="P162" s="25" t="s">
        <v>438</v>
      </c>
    </row>
    <row r="163" spans="1:16" ht="12.75" customHeight="1" thickBot="1" x14ac:dyDescent="0.25">
      <c r="A163" s="5" t="str">
        <f t="shared" si="24"/>
        <v> AOEB 9 </v>
      </c>
      <c r="B163" s="8" t="str">
        <f t="shared" si="25"/>
        <v>I</v>
      </c>
      <c r="C163" s="5">
        <f t="shared" si="26"/>
        <v>46274.646999999997</v>
      </c>
      <c r="D163" s="6" t="str">
        <f t="shared" si="27"/>
        <v>vis</v>
      </c>
      <c r="E163" s="14" t="e">
        <f>VLOOKUP(C163,#REF!,3,FALSE)</f>
        <v>#REF!</v>
      </c>
      <c r="F163" s="8" t="s">
        <v>139</v>
      </c>
      <c r="G163" s="6" t="str">
        <f t="shared" si="28"/>
        <v>46274.647</v>
      </c>
      <c r="H163" s="5">
        <f t="shared" si="29"/>
        <v>6884</v>
      </c>
      <c r="I163" s="23" t="s">
        <v>517</v>
      </c>
      <c r="J163" s="24" t="s">
        <v>518</v>
      </c>
      <c r="K163" s="23">
        <v>6884</v>
      </c>
      <c r="L163" s="23" t="s">
        <v>509</v>
      </c>
      <c r="M163" s="24" t="s">
        <v>145</v>
      </c>
      <c r="N163" s="24"/>
      <c r="O163" s="25" t="s">
        <v>513</v>
      </c>
      <c r="P163" s="25" t="s">
        <v>438</v>
      </c>
    </row>
    <row r="164" spans="1:16" ht="12.75" customHeight="1" thickBot="1" x14ac:dyDescent="0.25">
      <c r="A164" s="5" t="str">
        <f t="shared" si="24"/>
        <v> BRNO 28 </v>
      </c>
      <c r="B164" s="8" t="str">
        <f t="shared" si="25"/>
        <v>I</v>
      </c>
      <c r="C164" s="5">
        <f t="shared" si="26"/>
        <v>46650.402999999998</v>
      </c>
      <c r="D164" s="6" t="str">
        <f t="shared" si="27"/>
        <v>vis</v>
      </c>
      <c r="E164" s="14" t="e">
        <f>VLOOKUP(C164,#REF!,3,FALSE)</f>
        <v>#REF!</v>
      </c>
      <c r="F164" s="8" t="s">
        <v>139</v>
      </c>
      <c r="G164" s="6" t="str">
        <f t="shared" si="28"/>
        <v>46650.403</v>
      </c>
      <c r="H164" s="5">
        <f t="shared" si="29"/>
        <v>7296</v>
      </c>
      <c r="I164" s="23" t="s">
        <v>519</v>
      </c>
      <c r="J164" s="24" t="s">
        <v>520</v>
      </c>
      <c r="K164" s="23">
        <v>7296</v>
      </c>
      <c r="L164" s="23" t="s">
        <v>521</v>
      </c>
      <c r="M164" s="24" t="s">
        <v>145</v>
      </c>
      <c r="N164" s="24"/>
      <c r="O164" s="25" t="s">
        <v>522</v>
      </c>
      <c r="P164" s="25" t="s">
        <v>523</v>
      </c>
    </row>
    <row r="165" spans="1:16" ht="12.75" customHeight="1" thickBot="1" x14ac:dyDescent="0.25">
      <c r="A165" s="5" t="str">
        <f t="shared" si="24"/>
        <v> BRNO 28 </v>
      </c>
      <c r="B165" s="8" t="str">
        <f t="shared" si="25"/>
        <v>I</v>
      </c>
      <c r="C165" s="5">
        <f t="shared" si="26"/>
        <v>46650.411999999997</v>
      </c>
      <c r="D165" s="6" t="str">
        <f t="shared" si="27"/>
        <v>vis</v>
      </c>
      <c r="E165" s="14" t="e">
        <f>VLOOKUP(C165,#REF!,3,FALSE)</f>
        <v>#REF!</v>
      </c>
      <c r="F165" s="8" t="s">
        <v>139</v>
      </c>
      <c r="G165" s="6" t="str">
        <f t="shared" si="28"/>
        <v>46650.412</v>
      </c>
      <c r="H165" s="5">
        <f t="shared" si="29"/>
        <v>7296</v>
      </c>
      <c r="I165" s="23" t="s">
        <v>524</v>
      </c>
      <c r="J165" s="24" t="s">
        <v>525</v>
      </c>
      <c r="K165" s="23">
        <v>7296</v>
      </c>
      <c r="L165" s="23" t="s">
        <v>500</v>
      </c>
      <c r="M165" s="24" t="s">
        <v>145</v>
      </c>
      <c r="N165" s="24"/>
      <c r="O165" s="25" t="s">
        <v>526</v>
      </c>
      <c r="P165" s="25" t="s">
        <v>523</v>
      </c>
    </row>
    <row r="166" spans="1:16" ht="12.75" customHeight="1" thickBot="1" x14ac:dyDescent="0.25">
      <c r="A166" s="5" t="str">
        <f t="shared" si="24"/>
        <v> BRNO 28 </v>
      </c>
      <c r="B166" s="8" t="str">
        <f t="shared" si="25"/>
        <v>I</v>
      </c>
      <c r="C166" s="5">
        <f t="shared" si="26"/>
        <v>46650.413999999997</v>
      </c>
      <c r="D166" s="6" t="str">
        <f t="shared" si="27"/>
        <v>vis</v>
      </c>
      <c r="E166" s="14" t="e">
        <f>VLOOKUP(C166,#REF!,3,FALSE)</f>
        <v>#REF!</v>
      </c>
      <c r="F166" s="8" t="s">
        <v>139</v>
      </c>
      <c r="G166" s="6" t="str">
        <f t="shared" si="28"/>
        <v>46650.414</v>
      </c>
      <c r="H166" s="5">
        <f t="shared" si="29"/>
        <v>7296</v>
      </c>
      <c r="I166" s="23" t="s">
        <v>527</v>
      </c>
      <c r="J166" s="24" t="s">
        <v>528</v>
      </c>
      <c r="K166" s="23">
        <v>7296</v>
      </c>
      <c r="L166" s="23" t="s">
        <v>445</v>
      </c>
      <c r="M166" s="24" t="s">
        <v>145</v>
      </c>
      <c r="N166" s="24"/>
      <c r="O166" s="25" t="s">
        <v>529</v>
      </c>
      <c r="P166" s="25" t="s">
        <v>523</v>
      </c>
    </row>
    <row r="167" spans="1:16" ht="12.75" customHeight="1" thickBot="1" x14ac:dyDescent="0.25">
      <c r="A167" s="5" t="str">
        <f t="shared" si="24"/>
        <v> BRNO 28 </v>
      </c>
      <c r="B167" s="8" t="str">
        <f t="shared" si="25"/>
        <v>I</v>
      </c>
      <c r="C167" s="5">
        <f t="shared" si="26"/>
        <v>46650.423000000003</v>
      </c>
      <c r="D167" s="6" t="str">
        <f t="shared" si="27"/>
        <v>vis</v>
      </c>
      <c r="E167" s="14" t="e">
        <f>VLOOKUP(C167,#REF!,3,FALSE)</f>
        <v>#REF!</v>
      </c>
      <c r="F167" s="8" t="s">
        <v>139</v>
      </c>
      <c r="G167" s="6" t="str">
        <f t="shared" si="28"/>
        <v>46650.423</v>
      </c>
      <c r="H167" s="5">
        <f t="shared" si="29"/>
        <v>7296</v>
      </c>
      <c r="I167" s="23" t="s">
        <v>530</v>
      </c>
      <c r="J167" s="24" t="s">
        <v>531</v>
      </c>
      <c r="K167" s="23">
        <v>7296</v>
      </c>
      <c r="L167" s="23" t="s">
        <v>509</v>
      </c>
      <c r="M167" s="24" t="s">
        <v>145</v>
      </c>
      <c r="N167" s="24"/>
      <c r="O167" s="25" t="s">
        <v>532</v>
      </c>
      <c r="P167" s="25" t="s">
        <v>523</v>
      </c>
    </row>
    <row r="168" spans="1:16" ht="12.75" customHeight="1" thickBot="1" x14ac:dyDescent="0.25">
      <c r="A168" s="5" t="str">
        <f t="shared" si="24"/>
        <v> BRNO 28 </v>
      </c>
      <c r="B168" s="8" t="str">
        <f t="shared" si="25"/>
        <v>I</v>
      </c>
      <c r="C168" s="5">
        <f t="shared" si="26"/>
        <v>46650.423999999999</v>
      </c>
      <c r="D168" s="6" t="str">
        <f t="shared" si="27"/>
        <v>vis</v>
      </c>
      <c r="E168" s="14" t="e">
        <f>VLOOKUP(C168,#REF!,3,FALSE)</f>
        <v>#REF!</v>
      </c>
      <c r="F168" s="8" t="s">
        <v>139</v>
      </c>
      <c r="G168" s="6" t="str">
        <f t="shared" si="28"/>
        <v>46650.424</v>
      </c>
      <c r="H168" s="5">
        <f t="shared" si="29"/>
        <v>7296</v>
      </c>
      <c r="I168" s="23" t="s">
        <v>533</v>
      </c>
      <c r="J168" s="24" t="s">
        <v>534</v>
      </c>
      <c r="K168" s="23">
        <v>7296</v>
      </c>
      <c r="L168" s="23" t="s">
        <v>535</v>
      </c>
      <c r="M168" s="24" t="s">
        <v>145</v>
      </c>
      <c r="N168" s="24"/>
      <c r="O168" s="25" t="s">
        <v>536</v>
      </c>
      <c r="P168" s="25" t="s">
        <v>523</v>
      </c>
    </row>
    <row r="169" spans="1:16" ht="12.75" customHeight="1" thickBot="1" x14ac:dyDescent="0.25">
      <c r="A169" s="5" t="str">
        <f t="shared" si="24"/>
        <v> BRNO 30 </v>
      </c>
      <c r="B169" s="8" t="str">
        <f t="shared" si="25"/>
        <v>I</v>
      </c>
      <c r="C169" s="5">
        <f t="shared" si="26"/>
        <v>47339.044000000002</v>
      </c>
      <c r="D169" s="6" t="str">
        <f t="shared" si="27"/>
        <v>vis</v>
      </c>
      <c r="E169" s="14" t="e">
        <f>VLOOKUP(C169,#REF!,3,FALSE)</f>
        <v>#REF!</v>
      </c>
      <c r="F169" s="8" t="s">
        <v>139</v>
      </c>
      <c r="G169" s="6" t="str">
        <f t="shared" si="28"/>
        <v>47339.044</v>
      </c>
      <c r="H169" s="5">
        <f t="shared" si="29"/>
        <v>8051</v>
      </c>
      <c r="I169" s="23" t="s">
        <v>552</v>
      </c>
      <c r="J169" s="24" t="s">
        <v>553</v>
      </c>
      <c r="K169" s="23">
        <v>8051</v>
      </c>
      <c r="L169" s="23" t="s">
        <v>554</v>
      </c>
      <c r="M169" s="24" t="s">
        <v>145</v>
      </c>
      <c r="N169" s="24"/>
      <c r="O169" s="25" t="s">
        <v>555</v>
      </c>
      <c r="P169" s="25" t="s">
        <v>556</v>
      </c>
    </row>
    <row r="170" spans="1:16" ht="12.75" customHeight="1" thickBot="1" x14ac:dyDescent="0.25">
      <c r="A170" s="5" t="str">
        <f t="shared" si="24"/>
        <v> BRNO 30 </v>
      </c>
      <c r="B170" s="8" t="str">
        <f t="shared" si="25"/>
        <v>I</v>
      </c>
      <c r="C170" s="5">
        <f t="shared" si="26"/>
        <v>47387.383999999998</v>
      </c>
      <c r="D170" s="6" t="str">
        <f t="shared" si="27"/>
        <v>vis</v>
      </c>
      <c r="E170" s="14" t="e">
        <f>VLOOKUP(C170,#REF!,3,FALSE)</f>
        <v>#REF!</v>
      </c>
      <c r="F170" s="8" t="s">
        <v>139</v>
      </c>
      <c r="G170" s="6" t="str">
        <f t="shared" si="28"/>
        <v>47387.384</v>
      </c>
      <c r="H170" s="5">
        <f t="shared" si="29"/>
        <v>8104</v>
      </c>
      <c r="I170" s="23" t="s">
        <v>564</v>
      </c>
      <c r="J170" s="24" t="s">
        <v>565</v>
      </c>
      <c r="K170" s="23">
        <v>8104</v>
      </c>
      <c r="L170" s="23" t="s">
        <v>554</v>
      </c>
      <c r="M170" s="24" t="s">
        <v>145</v>
      </c>
      <c r="N170" s="24"/>
      <c r="O170" s="25" t="s">
        <v>526</v>
      </c>
      <c r="P170" s="25" t="s">
        <v>556</v>
      </c>
    </row>
    <row r="171" spans="1:16" ht="12.75" customHeight="1" thickBot="1" x14ac:dyDescent="0.25">
      <c r="A171" s="5" t="str">
        <f t="shared" ref="A171:A195" si="30">P171</f>
        <v> AOEB 9 </v>
      </c>
      <c r="B171" s="8" t="str">
        <f t="shared" ref="B171:B195" si="31">IF(H171=INT(H171),"I","II")</f>
        <v>I</v>
      </c>
      <c r="C171" s="5">
        <f t="shared" ref="C171:C195" si="32">1*G171</f>
        <v>48835.754000000001</v>
      </c>
      <c r="D171" s="6" t="str">
        <f t="shared" ref="D171:D195" si="33">VLOOKUP(F171,I$1:J$5,2,FALSE)</f>
        <v>vis</v>
      </c>
      <c r="E171" s="14" t="e">
        <f>VLOOKUP(C171,#REF!,3,FALSE)</f>
        <v>#REF!</v>
      </c>
      <c r="F171" s="8" t="s">
        <v>139</v>
      </c>
      <c r="G171" s="6" t="str">
        <f t="shared" ref="G171:G195" si="34">MID(I171,3,LEN(I171)-3)</f>
        <v>48835.754</v>
      </c>
      <c r="H171" s="5">
        <f t="shared" ref="H171:H195" si="35">1*K171</f>
        <v>9692</v>
      </c>
      <c r="I171" s="23" t="s">
        <v>611</v>
      </c>
      <c r="J171" s="24" t="s">
        <v>612</v>
      </c>
      <c r="K171" s="23">
        <v>9692</v>
      </c>
      <c r="L171" s="23" t="s">
        <v>613</v>
      </c>
      <c r="M171" s="24" t="s">
        <v>145</v>
      </c>
      <c r="N171" s="24"/>
      <c r="O171" s="25" t="s">
        <v>437</v>
      </c>
      <c r="P171" s="25" t="s">
        <v>438</v>
      </c>
    </row>
    <row r="172" spans="1:16" ht="12.75" customHeight="1" thickBot="1" x14ac:dyDescent="0.25">
      <c r="A172" s="5" t="str">
        <f t="shared" si="30"/>
        <v> AOEB 9 </v>
      </c>
      <c r="B172" s="8" t="str">
        <f t="shared" si="31"/>
        <v>I</v>
      </c>
      <c r="C172" s="5">
        <f t="shared" si="32"/>
        <v>49199.688999999998</v>
      </c>
      <c r="D172" s="6" t="str">
        <f t="shared" si="33"/>
        <v>vis</v>
      </c>
      <c r="E172" s="14" t="e">
        <f>VLOOKUP(C172,#REF!,3,FALSE)</f>
        <v>#REF!</v>
      </c>
      <c r="F172" s="8" t="s">
        <v>139</v>
      </c>
      <c r="G172" s="6" t="str">
        <f t="shared" si="34"/>
        <v>49199.689</v>
      </c>
      <c r="H172" s="5">
        <f t="shared" si="35"/>
        <v>10091</v>
      </c>
      <c r="I172" s="23" t="s">
        <v>621</v>
      </c>
      <c r="J172" s="24" t="s">
        <v>622</v>
      </c>
      <c r="K172" s="23">
        <v>10091</v>
      </c>
      <c r="L172" s="23" t="s">
        <v>623</v>
      </c>
      <c r="M172" s="24" t="s">
        <v>145</v>
      </c>
      <c r="N172" s="24"/>
      <c r="O172" s="25" t="s">
        <v>513</v>
      </c>
      <c r="P172" s="25" t="s">
        <v>438</v>
      </c>
    </row>
    <row r="173" spans="1:16" ht="12.75" customHeight="1" thickBot="1" x14ac:dyDescent="0.25">
      <c r="A173" s="5" t="str">
        <f t="shared" si="30"/>
        <v> BRNO 32 </v>
      </c>
      <c r="B173" s="8" t="str">
        <f t="shared" si="31"/>
        <v>I</v>
      </c>
      <c r="C173" s="5">
        <f t="shared" si="32"/>
        <v>49928.426800000001</v>
      </c>
      <c r="D173" s="6" t="str">
        <f t="shared" si="33"/>
        <v>vis</v>
      </c>
      <c r="E173" s="14" t="e">
        <f>VLOOKUP(C173,#REF!,3,FALSE)</f>
        <v>#REF!</v>
      </c>
      <c r="F173" s="8" t="s">
        <v>139</v>
      </c>
      <c r="G173" s="6" t="str">
        <f t="shared" si="34"/>
        <v>49928.4268</v>
      </c>
      <c r="H173" s="5">
        <f t="shared" si="35"/>
        <v>10890</v>
      </c>
      <c r="I173" s="23" t="s">
        <v>627</v>
      </c>
      <c r="J173" s="24" t="s">
        <v>628</v>
      </c>
      <c r="K173" s="23">
        <v>10890</v>
      </c>
      <c r="L173" s="23" t="s">
        <v>629</v>
      </c>
      <c r="M173" s="24" t="s">
        <v>145</v>
      </c>
      <c r="N173" s="24"/>
      <c r="O173" s="25" t="s">
        <v>630</v>
      </c>
      <c r="P173" s="25" t="s">
        <v>631</v>
      </c>
    </row>
    <row r="174" spans="1:16" ht="12.75" customHeight="1" thickBot="1" x14ac:dyDescent="0.25">
      <c r="A174" s="5" t="str">
        <f t="shared" si="30"/>
        <v> BRNO 32 </v>
      </c>
      <c r="B174" s="8" t="str">
        <f t="shared" si="31"/>
        <v>I</v>
      </c>
      <c r="C174" s="5">
        <f t="shared" si="32"/>
        <v>49928.4372</v>
      </c>
      <c r="D174" s="6" t="str">
        <f t="shared" si="33"/>
        <v>vis</v>
      </c>
      <c r="E174" s="14" t="e">
        <f>VLOOKUP(C174,#REF!,3,FALSE)</f>
        <v>#REF!</v>
      </c>
      <c r="F174" s="8" t="s">
        <v>139</v>
      </c>
      <c r="G174" s="6" t="str">
        <f t="shared" si="34"/>
        <v>49928.4372</v>
      </c>
      <c r="H174" s="5">
        <f t="shared" si="35"/>
        <v>10890</v>
      </c>
      <c r="I174" s="23" t="s">
        <v>632</v>
      </c>
      <c r="J174" s="24" t="s">
        <v>633</v>
      </c>
      <c r="K174" s="23">
        <v>10890</v>
      </c>
      <c r="L174" s="23" t="s">
        <v>634</v>
      </c>
      <c r="M174" s="24" t="s">
        <v>145</v>
      </c>
      <c r="N174" s="24"/>
      <c r="O174" s="25" t="s">
        <v>635</v>
      </c>
      <c r="P174" s="25" t="s">
        <v>631</v>
      </c>
    </row>
    <row r="175" spans="1:16" ht="12.75" customHeight="1" thickBot="1" x14ac:dyDescent="0.25">
      <c r="A175" s="5" t="str">
        <f t="shared" si="30"/>
        <v> BRNO 32 </v>
      </c>
      <c r="B175" s="8" t="str">
        <f t="shared" si="31"/>
        <v>I</v>
      </c>
      <c r="C175" s="5">
        <f t="shared" si="32"/>
        <v>49928.440699999999</v>
      </c>
      <c r="D175" s="6" t="str">
        <f t="shared" si="33"/>
        <v>vis</v>
      </c>
      <c r="E175" s="14" t="e">
        <f>VLOOKUP(C175,#REF!,3,FALSE)</f>
        <v>#REF!</v>
      </c>
      <c r="F175" s="8" t="s">
        <v>139</v>
      </c>
      <c r="G175" s="6" t="str">
        <f t="shared" si="34"/>
        <v>49928.4407</v>
      </c>
      <c r="H175" s="5">
        <f t="shared" si="35"/>
        <v>10890</v>
      </c>
      <c r="I175" s="23" t="s">
        <v>636</v>
      </c>
      <c r="J175" s="24" t="s">
        <v>637</v>
      </c>
      <c r="K175" s="23">
        <v>10890</v>
      </c>
      <c r="L175" s="23" t="s">
        <v>638</v>
      </c>
      <c r="M175" s="24" t="s">
        <v>145</v>
      </c>
      <c r="N175" s="24"/>
      <c r="O175" s="25" t="s">
        <v>526</v>
      </c>
      <c r="P175" s="25" t="s">
        <v>631</v>
      </c>
    </row>
    <row r="176" spans="1:16" ht="12.75" customHeight="1" thickBot="1" x14ac:dyDescent="0.25">
      <c r="A176" s="5" t="str">
        <f t="shared" si="30"/>
        <v> BRNO 32 </v>
      </c>
      <c r="B176" s="8" t="str">
        <f t="shared" si="31"/>
        <v>I</v>
      </c>
      <c r="C176" s="5">
        <f t="shared" si="32"/>
        <v>49928.441400000003</v>
      </c>
      <c r="D176" s="6" t="str">
        <f t="shared" si="33"/>
        <v>vis</v>
      </c>
      <c r="E176" s="14" t="e">
        <f>VLOOKUP(C176,#REF!,3,FALSE)</f>
        <v>#REF!</v>
      </c>
      <c r="F176" s="8" t="s">
        <v>139</v>
      </c>
      <c r="G176" s="6" t="str">
        <f t="shared" si="34"/>
        <v>49928.4414</v>
      </c>
      <c r="H176" s="5">
        <f t="shared" si="35"/>
        <v>10890</v>
      </c>
      <c r="I176" s="23" t="s">
        <v>639</v>
      </c>
      <c r="J176" s="24" t="s">
        <v>640</v>
      </c>
      <c r="K176" s="23">
        <v>10890</v>
      </c>
      <c r="L176" s="23" t="s">
        <v>641</v>
      </c>
      <c r="M176" s="24" t="s">
        <v>145</v>
      </c>
      <c r="N176" s="24"/>
      <c r="O176" s="25" t="s">
        <v>642</v>
      </c>
      <c r="P176" s="25" t="s">
        <v>631</v>
      </c>
    </row>
    <row r="177" spans="1:16" ht="12.75" customHeight="1" thickBot="1" x14ac:dyDescent="0.25">
      <c r="A177" s="5" t="str">
        <f t="shared" si="30"/>
        <v> BRNO 32 </v>
      </c>
      <c r="B177" s="8" t="str">
        <f t="shared" si="31"/>
        <v>I</v>
      </c>
      <c r="C177" s="5">
        <f t="shared" si="32"/>
        <v>49928.443399999996</v>
      </c>
      <c r="D177" s="6" t="str">
        <f t="shared" si="33"/>
        <v>vis</v>
      </c>
      <c r="E177" s="14" t="e">
        <f>VLOOKUP(C177,#REF!,3,FALSE)</f>
        <v>#REF!</v>
      </c>
      <c r="F177" s="8" t="s">
        <v>139</v>
      </c>
      <c r="G177" s="6" t="str">
        <f t="shared" si="34"/>
        <v>49928.4434</v>
      </c>
      <c r="H177" s="5">
        <f t="shared" si="35"/>
        <v>10890</v>
      </c>
      <c r="I177" s="23" t="s">
        <v>643</v>
      </c>
      <c r="J177" s="24" t="s">
        <v>644</v>
      </c>
      <c r="K177" s="23">
        <v>10890</v>
      </c>
      <c r="L177" s="23" t="s">
        <v>645</v>
      </c>
      <c r="M177" s="24" t="s">
        <v>145</v>
      </c>
      <c r="N177" s="24"/>
      <c r="O177" s="25" t="s">
        <v>646</v>
      </c>
      <c r="P177" s="25" t="s">
        <v>631</v>
      </c>
    </row>
    <row r="178" spans="1:16" ht="12.75" customHeight="1" thickBot="1" x14ac:dyDescent="0.25">
      <c r="A178" s="5" t="str">
        <f t="shared" si="30"/>
        <v> AOEB 9 </v>
      </c>
      <c r="B178" s="8" t="str">
        <f t="shared" si="31"/>
        <v>I</v>
      </c>
      <c r="C178" s="5">
        <f t="shared" si="32"/>
        <v>50600.641000000003</v>
      </c>
      <c r="D178" s="6" t="str">
        <f t="shared" si="33"/>
        <v>vis</v>
      </c>
      <c r="E178" s="14" t="e">
        <f>VLOOKUP(C178,#REF!,3,FALSE)</f>
        <v>#REF!</v>
      </c>
      <c r="F178" s="8" t="s">
        <v>139</v>
      </c>
      <c r="G178" s="6" t="str">
        <f t="shared" si="34"/>
        <v>50600.641</v>
      </c>
      <c r="H178" s="5">
        <f t="shared" si="35"/>
        <v>11627</v>
      </c>
      <c r="I178" s="23" t="s">
        <v>653</v>
      </c>
      <c r="J178" s="24" t="s">
        <v>654</v>
      </c>
      <c r="K178" s="23">
        <v>11627</v>
      </c>
      <c r="L178" s="23" t="s">
        <v>495</v>
      </c>
      <c r="M178" s="24" t="s">
        <v>655</v>
      </c>
      <c r="N178" s="24" t="s">
        <v>656</v>
      </c>
      <c r="O178" s="25" t="s">
        <v>657</v>
      </c>
      <c r="P178" s="25" t="s">
        <v>438</v>
      </c>
    </row>
    <row r="179" spans="1:16" ht="12.75" customHeight="1" thickBot="1" x14ac:dyDescent="0.25">
      <c r="A179" s="5" t="str">
        <f t="shared" si="30"/>
        <v> AOEB 9 </v>
      </c>
      <c r="B179" s="8" t="str">
        <f t="shared" si="31"/>
        <v>I</v>
      </c>
      <c r="C179" s="5">
        <f t="shared" si="32"/>
        <v>52083.676399999997</v>
      </c>
      <c r="D179" s="6" t="str">
        <f t="shared" si="33"/>
        <v>vis</v>
      </c>
      <c r="E179" s="14" t="e">
        <f>VLOOKUP(C179,#REF!,3,FALSE)</f>
        <v>#REF!</v>
      </c>
      <c r="F179" s="8" t="s">
        <v>139</v>
      </c>
      <c r="G179" s="6" t="str">
        <f t="shared" si="34"/>
        <v>52083.6764</v>
      </c>
      <c r="H179" s="5">
        <f t="shared" si="35"/>
        <v>13253</v>
      </c>
      <c r="I179" s="23" t="s">
        <v>672</v>
      </c>
      <c r="J179" s="24" t="s">
        <v>673</v>
      </c>
      <c r="K179" s="23" t="s">
        <v>674</v>
      </c>
      <c r="L179" s="23" t="s">
        <v>675</v>
      </c>
      <c r="M179" s="24" t="s">
        <v>655</v>
      </c>
      <c r="N179" s="24" t="s">
        <v>656</v>
      </c>
      <c r="O179" s="25" t="s">
        <v>676</v>
      </c>
      <c r="P179" s="25" t="s">
        <v>438</v>
      </c>
    </row>
    <row r="180" spans="1:16" ht="12.75" customHeight="1" thickBot="1" x14ac:dyDescent="0.25">
      <c r="A180" s="5" t="str">
        <f t="shared" si="30"/>
        <v>OEJV 0074 </v>
      </c>
      <c r="B180" s="8" t="str">
        <f t="shared" si="31"/>
        <v>I</v>
      </c>
      <c r="C180" s="5">
        <f t="shared" si="32"/>
        <v>52106.470999999998</v>
      </c>
      <c r="D180" s="6" t="str">
        <f t="shared" si="33"/>
        <v>vis</v>
      </c>
      <c r="E180" s="14" t="e">
        <f>VLOOKUP(C180,#REF!,3,FALSE)</f>
        <v>#REF!</v>
      </c>
      <c r="F180" s="8" t="s">
        <v>139</v>
      </c>
      <c r="G180" s="6" t="str">
        <f t="shared" si="34"/>
        <v>52106.471</v>
      </c>
      <c r="H180" s="5">
        <f t="shared" si="35"/>
        <v>13278</v>
      </c>
      <c r="I180" s="23" t="s">
        <v>677</v>
      </c>
      <c r="J180" s="24" t="s">
        <v>678</v>
      </c>
      <c r="K180" s="23" t="s">
        <v>679</v>
      </c>
      <c r="L180" s="23" t="s">
        <v>680</v>
      </c>
      <c r="M180" s="24" t="s">
        <v>145</v>
      </c>
      <c r="N180" s="24"/>
      <c r="O180" s="25" t="s">
        <v>642</v>
      </c>
      <c r="P180" s="26" t="s">
        <v>671</v>
      </c>
    </row>
    <row r="181" spans="1:16" ht="12.75" customHeight="1" thickBot="1" x14ac:dyDescent="0.25">
      <c r="A181" s="5" t="str">
        <f t="shared" si="30"/>
        <v>VSB 40 </v>
      </c>
      <c r="B181" s="8" t="str">
        <f t="shared" si="31"/>
        <v>I</v>
      </c>
      <c r="C181" s="5">
        <f t="shared" si="32"/>
        <v>52337.227700000003</v>
      </c>
      <c r="D181" s="6" t="str">
        <f t="shared" si="33"/>
        <v>vis</v>
      </c>
      <c r="E181" s="14" t="e">
        <f>VLOOKUP(C181,#REF!,3,FALSE)</f>
        <v>#REF!</v>
      </c>
      <c r="F181" s="8" t="s">
        <v>139</v>
      </c>
      <c r="G181" s="6" t="str">
        <f t="shared" si="34"/>
        <v>52337.2277</v>
      </c>
      <c r="H181" s="5">
        <f t="shared" si="35"/>
        <v>13531</v>
      </c>
      <c r="I181" s="23" t="s">
        <v>687</v>
      </c>
      <c r="J181" s="24" t="s">
        <v>688</v>
      </c>
      <c r="K181" s="23" t="s">
        <v>689</v>
      </c>
      <c r="L181" s="23" t="s">
        <v>649</v>
      </c>
      <c r="M181" s="24" t="s">
        <v>305</v>
      </c>
      <c r="N181" s="24" t="s">
        <v>306</v>
      </c>
      <c r="O181" s="25" t="s">
        <v>690</v>
      </c>
      <c r="P181" s="26" t="s">
        <v>691</v>
      </c>
    </row>
    <row r="182" spans="1:16" ht="12.75" customHeight="1" thickBot="1" x14ac:dyDescent="0.25">
      <c r="A182" s="5" t="str">
        <f t="shared" si="30"/>
        <v> AOEB 9 </v>
      </c>
      <c r="B182" s="8" t="str">
        <f t="shared" si="31"/>
        <v>I</v>
      </c>
      <c r="C182" s="5">
        <f t="shared" si="32"/>
        <v>52735.803599999999</v>
      </c>
      <c r="D182" s="6" t="str">
        <f t="shared" si="33"/>
        <v>vis</v>
      </c>
      <c r="E182" s="14" t="e">
        <f>VLOOKUP(C182,#REF!,3,FALSE)</f>
        <v>#REF!</v>
      </c>
      <c r="F182" s="8" t="s">
        <v>139</v>
      </c>
      <c r="G182" s="6" t="str">
        <f t="shared" si="34"/>
        <v>52735.8036</v>
      </c>
      <c r="H182" s="5">
        <f t="shared" si="35"/>
        <v>13968</v>
      </c>
      <c r="I182" s="23" t="s">
        <v>692</v>
      </c>
      <c r="J182" s="24" t="s">
        <v>693</v>
      </c>
      <c r="K182" s="23" t="s">
        <v>694</v>
      </c>
      <c r="L182" s="23" t="s">
        <v>695</v>
      </c>
      <c r="M182" s="24" t="s">
        <v>655</v>
      </c>
      <c r="N182" s="24" t="s">
        <v>656</v>
      </c>
      <c r="O182" s="25" t="s">
        <v>437</v>
      </c>
      <c r="P182" s="25" t="s">
        <v>438</v>
      </c>
    </row>
    <row r="183" spans="1:16" ht="12.75" customHeight="1" thickBot="1" x14ac:dyDescent="0.25">
      <c r="A183" s="5" t="str">
        <f t="shared" si="30"/>
        <v> AOEB 9 </v>
      </c>
      <c r="B183" s="8" t="str">
        <f t="shared" si="31"/>
        <v>I</v>
      </c>
      <c r="C183" s="5">
        <f t="shared" si="32"/>
        <v>52830.675000000003</v>
      </c>
      <c r="D183" s="6" t="str">
        <f t="shared" si="33"/>
        <v>vis</v>
      </c>
      <c r="E183" s="14" t="e">
        <f>VLOOKUP(C183,#REF!,3,FALSE)</f>
        <v>#REF!</v>
      </c>
      <c r="F183" s="8" t="s">
        <v>139</v>
      </c>
      <c r="G183" s="6" t="str">
        <f t="shared" si="34"/>
        <v>52830.675</v>
      </c>
      <c r="H183" s="5">
        <f t="shared" si="35"/>
        <v>14072</v>
      </c>
      <c r="I183" s="23" t="s">
        <v>702</v>
      </c>
      <c r="J183" s="24" t="s">
        <v>703</v>
      </c>
      <c r="K183" s="23" t="s">
        <v>704</v>
      </c>
      <c r="L183" s="23" t="s">
        <v>705</v>
      </c>
      <c r="M183" s="24" t="s">
        <v>145</v>
      </c>
      <c r="N183" s="24"/>
      <c r="O183" s="25" t="s">
        <v>706</v>
      </c>
      <c r="P183" s="25" t="s">
        <v>438</v>
      </c>
    </row>
    <row r="184" spans="1:16" ht="12.75" customHeight="1" thickBot="1" x14ac:dyDescent="0.25">
      <c r="A184" s="5" t="str">
        <f t="shared" si="30"/>
        <v> AOEB 9 </v>
      </c>
      <c r="B184" s="8" t="str">
        <f t="shared" si="31"/>
        <v>I</v>
      </c>
      <c r="C184" s="5">
        <f t="shared" si="32"/>
        <v>53077.832799999996</v>
      </c>
      <c r="D184" s="6" t="str">
        <f t="shared" si="33"/>
        <v>vis</v>
      </c>
      <c r="E184" s="14" t="e">
        <f>VLOOKUP(C184,#REF!,3,FALSE)</f>
        <v>#REF!</v>
      </c>
      <c r="F184" s="8" t="s">
        <v>139</v>
      </c>
      <c r="G184" s="6" t="str">
        <f t="shared" si="34"/>
        <v>53077.8328</v>
      </c>
      <c r="H184" s="5">
        <f t="shared" si="35"/>
        <v>14343</v>
      </c>
      <c r="I184" s="23" t="s">
        <v>707</v>
      </c>
      <c r="J184" s="24" t="s">
        <v>708</v>
      </c>
      <c r="K184" s="23" t="s">
        <v>709</v>
      </c>
      <c r="L184" s="23" t="s">
        <v>710</v>
      </c>
      <c r="M184" s="24" t="s">
        <v>655</v>
      </c>
      <c r="N184" s="24" t="s">
        <v>656</v>
      </c>
      <c r="O184" s="25" t="s">
        <v>437</v>
      </c>
      <c r="P184" s="25" t="s">
        <v>438</v>
      </c>
    </row>
    <row r="185" spans="1:16" ht="12.75" customHeight="1" thickBot="1" x14ac:dyDescent="0.25">
      <c r="A185" s="5" t="str">
        <f t="shared" si="30"/>
        <v> AN 328, No.2,154ff </v>
      </c>
      <c r="B185" s="8" t="str">
        <f t="shared" si="31"/>
        <v>I</v>
      </c>
      <c r="C185" s="5">
        <f t="shared" si="32"/>
        <v>53196.405400000003</v>
      </c>
      <c r="D185" s="6" t="str">
        <f t="shared" si="33"/>
        <v>vis</v>
      </c>
      <c r="E185" s="14" t="e">
        <f>VLOOKUP(C185,#REF!,3,FALSE)</f>
        <v>#REF!</v>
      </c>
      <c r="F185" s="8" t="s">
        <v>139</v>
      </c>
      <c r="G185" s="6" t="str">
        <f t="shared" si="34"/>
        <v>53196.4054</v>
      </c>
      <c r="H185" s="5">
        <f t="shared" si="35"/>
        <v>14473</v>
      </c>
      <c r="I185" s="23" t="s">
        <v>717</v>
      </c>
      <c r="J185" s="24" t="s">
        <v>718</v>
      </c>
      <c r="K185" s="23" t="s">
        <v>719</v>
      </c>
      <c r="L185" s="23" t="s">
        <v>720</v>
      </c>
      <c r="M185" s="24" t="s">
        <v>305</v>
      </c>
      <c r="N185" s="24" t="s">
        <v>306</v>
      </c>
      <c r="O185" s="25" t="s">
        <v>721</v>
      </c>
      <c r="P185" s="25" t="s">
        <v>722</v>
      </c>
    </row>
    <row r="186" spans="1:16" ht="12.75" customHeight="1" thickBot="1" x14ac:dyDescent="0.25">
      <c r="A186" s="5" t="str">
        <f t="shared" si="30"/>
        <v> AOEB 12 </v>
      </c>
      <c r="B186" s="8" t="str">
        <f t="shared" si="31"/>
        <v>I</v>
      </c>
      <c r="C186" s="5">
        <f t="shared" si="32"/>
        <v>53461.820899999999</v>
      </c>
      <c r="D186" s="6" t="str">
        <f t="shared" si="33"/>
        <v>vis</v>
      </c>
      <c r="E186" s="14" t="e">
        <f>VLOOKUP(C186,#REF!,3,FALSE)</f>
        <v>#REF!</v>
      </c>
      <c r="F186" s="8" t="s">
        <v>139</v>
      </c>
      <c r="G186" s="6" t="str">
        <f t="shared" si="34"/>
        <v>53461.8209</v>
      </c>
      <c r="H186" s="5">
        <f t="shared" si="35"/>
        <v>14764</v>
      </c>
      <c r="I186" s="23" t="s">
        <v>723</v>
      </c>
      <c r="J186" s="24" t="s">
        <v>724</v>
      </c>
      <c r="K186" s="23" t="s">
        <v>725</v>
      </c>
      <c r="L186" s="23" t="s">
        <v>726</v>
      </c>
      <c r="M186" s="24" t="s">
        <v>655</v>
      </c>
      <c r="N186" s="24" t="s">
        <v>656</v>
      </c>
      <c r="O186" s="25" t="s">
        <v>727</v>
      </c>
      <c r="P186" s="25" t="s">
        <v>728</v>
      </c>
    </row>
    <row r="187" spans="1:16" ht="12.75" customHeight="1" thickBot="1" x14ac:dyDescent="0.25">
      <c r="A187" s="5" t="str">
        <f t="shared" si="30"/>
        <v> AN 328, No.2,154ff </v>
      </c>
      <c r="B187" s="8" t="str">
        <f t="shared" si="31"/>
        <v>I</v>
      </c>
      <c r="C187" s="5">
        <f t="shared" si="32"/>
        <v>53549.379200000003</v>
      </c>
      <c r="D187" s="6" t="str">
        <f t="shared" si="33"/>
        <v>vis</v>
      </c>
      <c r="E187" s="14" t="e">
        <f>VLOOKUP(C187,#REF!,3,FALSE)</f>
        <v>#REF!</v>
      </c>
      <c r="F187" s="8" t="s">
        <v>139</v>
      </c>
      <c r="G187" s="6" t="str">
        <f t="shared" si="34"/>
        <v>53549.3792</v>
      </c>
      <c r="H187" s="5">
        <f t="shared" si="35"/>
        <v>14860</v>
      </c>
      <c r="I187" s="23" t="s">
        <v>732</v>
      </c>
      <c r="J187" s="24" t="s">
        <v>733</v>
      </c>
      <c r="K187" s="23" t="s">
        <v>734</v>
      </c>
      <c r="L187" s="23" t="s">
        <v>684</v>
      </c>
      <c r="M187" s="24" t="s">
        <v>305</v>
      </c>
      <c r="N187" s="24" t="s">
        <v>306</v>
      </c>
      <c r="O187" s="25" t="s">
        <v>721</v>
      </c>
      <c r="P187" s="25" t="s">
        <v>722</v>
      </c>
    </row>
    <row r="188" spans="1:16" ht="12.75" customHeight="1" thickBot="1" x14ac:dyDescent="0.25">
      <c r="A188" s="5" t="str">
        <f t="shared" si="30"/>
        <v> AN 328, No.2,154ff </v>
      </c>
      <c r="B188" s="8" t="str">
        <f t="shared" si="31"/>
        <v>I</v>
      </c>
      <c r="C188" s="5">
        <f t="shared" si="32"/>
        <v>53559.412799999998</v>
      </c>
      <c r="D188" s="6" t="str">
        <f t="shared" si="33"/>
        <v>vis</v>
      </c>
      <c r="E188" s="14" t="e">
        <f>VLOOKUP(C188,#REF!,3,FALSE)</f>
        <v>#REF!</v>
      </c>
      <c r="F188" s="8" t="s">
        <v>139</v>
      </c>
      <c r="G188" s="6" t="str">
        <f t="shared" si="34"/>
        <v>53559.4128</v>
      </c>
      <c r="H188" s="5">
        <f t="shared" si="35"/>
        <v>14871</v>
      </c>
      <c r="I188" s="23" t="s">
        <v>735</v>
      </c>
      <c r="J188" s="24" t="s">
        <v>736</v>
      </c>
      <c r="K188" s="23" t="s">
        <v>737</v>
      </c>
      <c r="L188" s="23" t="s">
        <v>738</v>
      </c>
      <c r="M188" s="24" t="s">
        <v>305</v>
      </c>
      <c r="N188" s="24" t="s">
        <v>306</v>
      </c>
      <c r="O188" s="25" t="s">
        <v>721</v>
      </c>
      <c r="P188" s="25" t="s">
        <v>722</v>
      </c>
    </row>
    <row r="189" spans="1:16" ht="13.5" thickBot="1" x14ac:dyDescent="0.25">
      <c r="A189" s="5" t="str">
        <f t="shared" si="30"/>
        <v> AOEB 12 </v>
      </c>
      <c r="B189" s="8" t="str">
        <f t="shared" si="31"/>
        <v>I</v>
      </c>
      <c r="C189" s="5">
        <f t="shared" si="32"/>
        <v>53566.705000000002</v>
      </c>
      <c r="D189" s="6" t="str">
        <f t="shared" si="33"/>
        <v>vis</v>
      </c>
      <c r="E189" s="14" t="e">
        <f>VLOOKUP(C189,#REF!,3,FALSE)</f>
        <v>#REF!</v>
      </c>
      <c r="F189" s="8" t="s">
        <v>139</v>
      </c>
      <c r="G189" s="6" t="str">
        <f t="shared" si="34"/>
        <v>53566.705</v>
      </c>
      <c r="H189" s="5">
        <f t="shared" si="35"/>
        <v>14879</v>
      </c>
      <c r="I189" s="23" t="s">
        <v>739</v>
      </c>
      <c r="J189" s="24" t="s">
        <v>740</v>
      </c>
      <c r="K189" s="23" t="s">
        <v>741</v>
      </c>
      <c r="L189" s="23" t="s">
        <v>543</v>
      </c>
      <c r="M189" s="24" t="s">
        <v>655</v>
      </c>
      <c r="N189" s="24" t="s">
        <v>656</v>
      </c>
      <c r="O189" s="25" t="s">
        <v>657</v>
      </c>
      <c r="P189" s="25" t="s">
        <v>728</v>
      </c>
    </row>
    <row r="190" spans="1:16" ht="13.5" thickBot="1" x14ac:dyDescent="0.25">
      <c r="A190" s="5" t="str">
        <f t="shared" si="30"/>
        <v> AOEB 12 </v>
      </c>
      <c r="B190" s="8" t="str">
        <f t="shared" si="31"/>
        <v>II</v>
      </c>
      <c r="C190" s="5">
        <f t="shared" si="32"/>
        <v>53571.733999999997</v>
      </c>
      <c r="D190" s="6" t="str">
        <f t="shared" si="33"/>
        <v>vis</v>
      </c>
      <c r="E190" s="14" t="e">
        <f>VLOOKUP(C190,#REF!,3,FALSE)</f>
        <v>#REF!</v>
      </c>
      <c r="F190" s="8" t="s">
        <v>139</v>
      </c>
      <c r="G190" s="6" t="str">
        <f t="shared" si="34"/>
        <v>53571.734</v>
      </c>
      <c r="H190" s="5">
        <f t="shared" si="35"/>
        <v>14884.5</v>
      </c>
      <c r="I190" s="23" t="s">
        <v>742</v>
      </c>
      <c r="J190" s="24" t="s">
        <v>743</v>
      </c>
      <c r="K190" s="23" t="s">
        <v>744</v>
      </c>
      <c r="L190" s="23" t="s">
        <v>745</v>
      </c>
      <c r="M190" s="24" t="s">
        <v>655</v>
      </c>
      <c r="N190" s="24" t="s">
        <v>656</v>
      </c>
      <c r="O190" s="25" t="s">
        <v>657</v>
      </c>
      <c r="P190" s="25" t="s">
        <v>728</v>
      </c>
    </row>
    <row r="191" spans="1:16" ht="13.5" thickBot="1" x14ac:dyDescent="0.25">
      <c r="A191" s="5" t="str">
        <f t="shared" si="30"/>
        <v> AOEB 12 </v>
      </c>
      <c r="B191" s="8" t="str">
        <f t="shared" si="31"/>
        <v>I</v>
      </c>
      <c r="C191" s="5">
        <f t="shared" si="32"/>
        <v>54177.803399999997</v>
      </c>
      <c r="D191" s="6" t="str">
        <f t="shared" si="33"/>
        <v>vis</v>
      </c>
      <c r="E191" s="14" t="e">
        <f>VLOOKUP(C191,#REF!,3,FALSE)</f>
        <v>#REF!</v>
      </c>
      <c r="F191" s="8" t="s">
        <v>139</v>
      </c>
      <c r="G191" s="6" t="str">
        <f t="shared" si="34"/>
        <v>54177.8034</v>
      </c>
      <c r="H191" s="5">
        <f t="shared" si="35"/>
        <v>15549</v>
      </c>
      <c r="I191" s="23" t="s">
        <v>757</v>
      </c>
      <c r="J191" s="24" t="s">
        <v>758</v>
      </c>
      <c r="K191" s="23" t="s">
        <v>759</v>
      </c>
      <c r="L191" s="23" t="s">
        <v>760</v>
      </c>
      <c r="M191" s="24" t="s">
        <v>655</v>
      </c>
      <c r="N191" s="24" t="s">
        <v>656</v>
      </c>
      <c r="O191" s="25" t="s">
        <v>437</v>
      </c>
      <c r="P191" s="25" t="s">
        <v>728</v>
      </c>
    </row>
    <row r="192" spans="1:16" ht="13.5" thickBot="1" x14ac:dyDescent="0.25">
      <c r="A192" s="5" t="str">
        <f t="shared" si="30"/>
        <v> AOEB 12 </v>
      </c>
      <c r="B192" s="8" t="str">
        <f t="shared" si="31"/>
        <v>I</v>
      </c>
      <c r="C192" s="5">
        <f t="shared" si="32"/>
        <v>54239.825100000002</v>
      </c>
      <c r="D192" s="6" t="str">
        <f t="shared" si="33"/>
        <v>vis</v>
      </c>
      <c r="E192" s="14" t="e">
        <f>VLOOKUP(C192,#REF!,3,FALSE)</f>
        <v>#REF!</v>
      </c>
      <c r="F192" s="8" t="s">
        <v>139</v>
      </c>
      <c r="G192" s="6" t="str">
        <f t="shared" si="34"/>
        <v>54239.8251</v>
      </c>
      <c r="H192" s="5">
        <f t="shared" si="35"/>
        <v>15617</v>
      </c>
      <c r="I192" s="23" t="s">
        <v>761</v>
      </c>
      <c r="J192" s="24" t="s">
        <v>762</v>
      </c>
      <c r="K192" s="23" t="s">
        <v>763</v>
      </c>
      <c r="L192" s="23" t="s">
        <v>764</v>
      </c>
      <c r="M192" s="24" t="s">
        <v>655</v>
      </c>
      <c r="N192" s="24" t="s">
        <v>656</v>
      </c>
      <c r="O192" s="25" t="s">
        <v>727</v>
      </c>
      <c r="P192" s="25" t="s">
        <v>728</v>
      </c>
    </row>
    <row r="193" spans="1:16" ht="13.5" thickBot="1" x14ac:dyDescent="0.25">
      <c r="A193" s="5" t="str">
        <f t="shared" si="30"/>
        <v>OEJV 0094 </v>
      </c>
      <c r="B193" s="8" t="str">
        <f t="shared" si="31"/>
        <v>II</v>
      </c>
      <c r="C193" s="5">
        <f t="shared" si="32"/>
        <v>54580.486100000002</v>
      </c>
      <c r="D193" s="6" t="str">
        <f t="shared" si="33"/>
        <v>vis</v>
      </c>
      <c r="E193" s="14" t="e">
        <f>VLOOKUP(C193,#REF!,3,FALSE)</f>
        <v>#REF!</v>
      </c>
      <c r="F193" s="8" t="s">
        <v>139</v>
      </c>
      <c r="G193" s="6" t="str">
        <f t="shared" si="34"/>
        <v>54580.4861</v>
      </c>
      <c r="H193" s="5">
        <f t="shared" si="35"/>
        <v>15990.5</v>
      </c>
      <c r="I193" s="23" t="s">
        <v>765</v>
      </c>
      <c r="J193" s="24" t="s">
        <v>766</v>
      </c>
      <c r="K193" s="23" t="s">
        <v>767</v>
      </c>
      <c r="L193" s="23" t="s">
        <v>768</v>
      </c>
      <c r="M193" s="24" t="s">
        <v>655</v>
      </c>
      <c r="N193" s="24" t="s">
        <v>769</v>
      </c>
      <c r="O193" s="25" t="s">
        <v>770</v>
      </c>
      <c r="P193" s="26" t="s">
        <v>771</v>
      </c>
    </row>
    <row r="194" spans="1:16" ht="13.5" thickBot="1" x14ac:dyDescent="0.25">
      <c r="A194" s="5" t="str">
        <f t="shared" si="30"/>
        <v>IBVS 6095 </v>
      </c>
      <c r="B194" s="8" t="str">
        <f t="shared" si="31"/>
        <v>I</v>
      </c>
      <c r="C194" s="5">
        <f t="shared" si="32"/>
        <v>56079.486900000004</v>
      </c>
      <c r="D194" s="6" t="str">
        <f t="shared" si="33"/>
        <v>vis</v>
      </c>
      <c r="E194" s="14" t="e">
        <f>VLOOKUP(C194,#REF!,3,FALSE)</f>
        <v>#REF!</v>
      </c>
      <c r="F194" s="8" t="s">
        <v>139</v>
      </c>
      <c r="G194" s="6" t="str">
        <f t="shared" si="34"/>
        <v>56079.4869</v>
      </c>
      <c r="H194" s="5">
        <f t="shared" si="35"/>
        <v>17634</v>
      </c>
      <c r="I194" s="23" t="s">
        <v>829</v>
      </c>
      <c r="J194" s="24" t="s">
        <v>830</v>
      </c>
      <c r="K194" s="23" t="s">
        <v>831</v>
      </c>
      <c r="L194" s="23" t="s">
        <v>832</v>
      </c>
      <c r="M194" s="24" t="s">
        <v>655</v>
      </c>
      <c r="N194" s="24" t="s">
        <v>833</v>
      </c>
      <c r="O194" s="25" t="s">
        <v>834</v>
      </c>
      <c r="P194" s="26" t="s">
        <v>835</v>
      </c>
    </row>
    <row r="195" spans="1:16" ht="13.5" thickBot="1" x14ac:dyDescent="0.25">
      <c r="A195" s="5" t="str">
        <f t="shared" si="30"/>
        <v>IBVS 6095 </v>
      </c>
      <c r="B195" s="8" t="str">
        <f t="shared" si="31"/>
        <v>II</v>
      </c>
      <c r="C195" s="5">
        <f t="shared" si="32"/>
        <v>56084.5003</v>
      </c>
      <c r="D195" s="6" t="str">
        <f t="shared" si="33"/>
        <v>vis</v>
      </c>
      <c r="E195" s="14" t="e">
        <f>VLOOKUP(C195,#REF!,3,FALSE)</f>
        <v>#REF!</v>
      </c>
      <c r="F195" s="8" t="s">
        <v>139</v>
      </c>
      <c r="G195" s="6" t="str">
        <f t="shared" si="34"/>
        <v>56084.5003</v>
      </c>
      <c r="H195" s="5">
        <f t="shared" si="35"/>
        <v>17639.5</v>
      </c>
      <c r="I195" s="23" t="s">
        <v>836</v>
      </c>
      <c r="J195" s="24" t="s">
        <v>837</v>
      </c>
      <c r="K195" s="23" t="s">
        <v>838</v>
      </c>
      <c r="L195" s="23" t="s">
        <v>839</v>
      </c>
      <c r="M195" s="24" t="s">
        <v>655</v>
      </c>
      <c r="N195" s="24" t="s">
        <v>833</v>
      </c>
      <c r="O195" s="25" t="s">
        <v>834</v>
      </c>
      <c r="P195" s="26" t="s">
        <v>835</v>
      </c>
    </row>
    <row r="196" spans="1:16" x14ac:dyDescent="0.2">
      <c r="B196" s="8"/>
      <c r="E196" s="14"/>
      <c r="F196" s="8"/>
    </row>
    <row r="197" spans="1:16" x14ac:dyDescent="0.2">
      <c r="B197" s="8"/>
      <c r="E197" s="14"/>
      <c r="F197" s="8"/>
    </row>
    <row r="198" spans="1:16" x14ac:dyDescent="0.2">
      <c r="B198" s="8"/>
      <c r="E198" s="14"/>
      <c r="F198" s="8"/>
    </row>
    <row r="199" spans="1:16" x14ac:dyDescent="0.2">
      <c r="B199" s="8"/>
      <c r="E199" s="14"/>
      <c r="F199" s="8"/>
    </row>
    <row r="200" spans="1:16" x14ac:dyDescent="0.2">
      <c r="B200" s="8"/>
      <c r="E200" s="14"/>
      <c r="F200" s="8"/>
    </row>
    <row r="201" spans="1:16" x14ac:dyDescent="0.2">
      <c r="B201" s="8"/>
      <c r="E201" s="14"/>
      <c r="F201" s="8"/>
    </row>
    <row r="202" spans="1:16" x14ac:dyDescent="0.2">
      <c r="B202" s="8"/>
      <c r="E202" s="14"/>
      <c r="F202" s="8"/>
    </row>
    <row r="203" spans="1:16" x14ac:dyDescent="0.2">
      <c r="B203" s="8"/>
      <c r="E203" s="14"/>
      <c r="F203" s="8"/>
    </row>
    <row r="204" spans="1:16" x14ac:dyDescent="0.2">
      <c r="B204" s="8"/>
      <c r="E204" s="14"/>
      <c r="F204" s="8"/>
    </row>
    <row r="205" spans="1:16" x14ac:dyDescent="0.2">
      <c r="B205" s="8"/>
      <c r="E205" s="14"/>
      <c r="F205" s="8"/>
    </row>
    <row r="206" spans="1:16" x14ac:dyDescent="0.2">
      <c r="B206" s="8"/>
      <c r="E206" s="14"/>
      <c r="F206" s="8"/>
    </row>
    <row r="207" spans="1:16" x14ac:dyDescent="0.2">
      <c r="B207" s="8"/>
      <c r="E207" s="14"/>
      <c r="F207" s="8"/>
    </row>
    <row r="208" spans="1:16" x14ac:dyDescent="0.2">
      <c r="B208" s="8"/>
      <c r="E208" s="14"/>
      <c r="F208" s="8"/>
    </row>
    <row r="209" spans="2:6" x14ac:dyDescent="0.2">
      <c r="B209" s="8"/>
      <c r="E209" s="14"/>
      <c r="F209" s="8"/>
    </row>
    <row r="210" spans="2:6" x14ac:dyDescent="0.2">
      <c r="B210" s="8"/>
      <c r="E210" s="14"/>
      <c r="F210" s="8"/>
    </row>
    <row r="211" spans="2:6" x14ac:dyDescent="0.2">
      <c r="B211" s="8"/>
      <c r="E211" s="14"/>
      <c r="F211" s="8"/>
    </row>
    <row r="212" spans="2:6" x14ac:dyDescent="0.2">
      <c r="B212" s="8"/>
      <c r="E212" s="14"/>
      <c r="F212" s="8"/>
    </row>
    <row r="213" spans="2:6" x14ac:dyDescent="0.2">
      <c r="B213" s="8"/>
      <c r="E213" s="14"/>
      <c r="F213" s="8"/>
    </row>
    <row r="214" spans="2:6" x14ac:dyDescent="0.2">
      <c r="B214" s="8"/>
      <c r="E214" s="14"/>
      <c r="F214" s="8"/>
    </row>
    <row r="215" spans="2:6" x14ac:dyDescent="0.2">
      <c r="B215" s="8"/>
      <c r="E215" s="14"/>
      <c r="F215" s="8"/>
    </row>
    <row r="216" spans="2:6" x14ac:dyDescent="0.2">
      <c r="B216" s="8"/>
      <c r="E216" s="14"/>
      <c r="F216" s="8"/>
    </row>
    <row r="217" spans="2:6" x14ac:dyDescent="0.2">
      <c r="B217" s="8"/>
      <c r="E217" s="14"/>
      <c r="F217" s="8"/>
    </row>
    <row r="218" spans="2:6" x14ac:dyDescent="0.2">
      <c r="B218" s="8"/>
      <c r="E218" s="14"/>
      <c r="F218" s="8"/>
    </row>
    <row r="219" spans="2:6" x14ac:dyDescent="0.2">
      <c r="B219" s="8"/>
      <c r="E219" s="14"/>
      <c r="F219" s="8"/>
    </row>
    <row r="220" spans="2:6" x14ac:dyDescent="0.2">
      <c r="B220" s="8"/>
      <c r="E220" s="14"/>
      <c r="F220" s="8"/>
    </row>
    <row r="221" spans="2:6" x14ac:dyDescent="0.2">
      <c r="B221" s="8"/>
      <c r="E221" s="14"/>
      <c r="F221" s="8"/>
    </row>
    <row r="222" spans="2:6" x14ac:dyDescent="0.2">
      <c r="B222" s="8"/>
      <c r="E222" s="14"/>
      <c r="F222" s="8"/>
    </row>
    <row r="223" spans="2:6" x14ac:dyDescent="0.2">
      <c r="B223" s="8"/>
      <c r="E223" s="14"/>
      <c r="F223" s="8"/>
    </row>
    <row r="224" spans="2:6" x14ac:dyDescent="0.2">
      <c r="B224" s="8"/>
      <c r="E224" s="14"/>
      <c r="F224" s="8"/>
    </row>
    <row r="225" spans="2:6" x14ac:dyDescent="0.2">
      <c r="B225" s="8"/>
      <c r="E225" s="14"/>
      <c r="F225" s="8"/>
    </row>
    <row r="226" spans="2:6" x14ac:dyDescent="0.2">
      <c r="B226" s="8"/>
      <c r="E226" s="14"/>
      <c r="F226" s="8"/>
    </row>
    <row r="227" spans="2:6" x14ac:dyDescent="0.2">
      <c r="B227" s="8"/>
      <c r="E227" s="14"/>
      <c r="F227" s="8"/>
    </row>
    <row r="228" spans="2:6" x14ac:dyDescent="0.2">
      <c r="B228" s="8"/>
      <c r="E228" s="14"/>
      <c r="F228" s="8"/>
    </row>
    <row r="229" spans="2:6" x14ac:dyDescent="0.2">
      <c r="B229" s="8"/>
      <c r="E229" s="14"/>
      <c r="F229" s="8"/>
    </row>
    <row r="230" spans="2:6" x14ac:dyDescent="0.2">
      <c r="B230" s="8"/>
      <c r="E230" s="14"/>
      <c r="F230" s="8"/>
    </row>
    <row r="231" spans="2:6" x14ac:dyDescent="0.2">
      <c r="B231" s="8"/>
      <c r="E231" s="14"/>
      <c r="F231" s="8"/>
    </row>
    <row r="232" spans="2:6" x14ac:dyDescent="0.2">
      <c r="B232" s="8"/>
      <c r="E232" s="14"/>
      <c r="F232" s="8"/>
    </row>
    <row r="233" spans="2:6" x14ac:dyDescent="0.2">
      <c r="B233" s="8"/>
      <c r="E233" s="14"/>
      <c r="F233" s="8"/>
    </row>
    <row r="234" spans="2:6" x14ac:dyDescent="0.2">
      <c r="B234" s="8"/>
      <c r="E234" s="14"/>
      <c r="F234" s="8"/>
    </row>
    <row r="235" spans="2:6" x14ac:dyDescent="0.2">
      <c r="B235" s="8"/>
      <c r="E235" s="14"/>
      <c r="F235" s="8"/>
    </row>
    <row r="236" spans="2:6" x14ac:dyDescent="0.2">
      <c r="B236" s="8"/>
      <c r="E236" s="14"/>
      <c r="F236" s="8"/>
    </row>
    <row r="237" spans="2:6" x14ac:dyDescent="0.2">
      <c r="B237" s="8"/>
      <c r="E237" s="14"/>
      <c r="F237" s="8"/>
    </row>
    <row r="238" spans="2:6" x14ac:dyDescent="0.2">
      <c r="B238" s="8"/>
      <c r="E238" s="14"/>
      <c r="F238" s="8"/>
    </row>
    <row r="239" spans="2:6" x14ac:dyDescent="0.2">
      <c r="B239" s="8"/>
      <c r="E239" s="14"/>
      <c r="F239" s="8"/>
    </row>
    <row r="240" spans="2:6" x14ac:dyDescent="0.2">
      <c r="B240" s="8"/>
      <c r="E240" s="14"/>
      <c r="F240" s="8"/>
    </row>
    <row r="241" spans="2:6" x14ac:dyDescent="0.2">
      <c r="B241" s="8"/>
      <c r="E241" s="14"/>
      <c r="F241" s="8"/>
    </row>
    <row r="242" spans="2:6" x14ac:dyDescent="0.2">
      <c r="B242" s="8"/>
      <c r="E242" s="14"/>
      <c r="F242" s="8"/>
    </row>
    <row r="243" spans="2:6" x14ac:dyDescent="0.2">
      <c r="B243" s="8"/>
      <c r="E243" s="14"/>
      <c r="F243" s="8"/>
    </row>
    <row r="244" spans="2:6" x14ac:dyDescent="0.2">
      <c r="B244" s="8"/>
      <c r="E244" s="14"/>
      <c r="F244" s="8"/>
    </row>
    <row r="245" spans="2:6" x14ac:dyDescent="0.2">
      <c r="B245" s="8"/>
      <c r="E245" s="14"/>
      <c r="F245" s="8"/>
    </row>
    <row r="246" spans="2:6" x14ac:dyDescent="0.2">
      <c r="B246" s="8"/>
      <c r="E246" s="14"/>
      <c r="F246" s="8"/>
    </row>
    <row r="247" spans="2:6" x14ac:dyDescent="0.2">
      <c r="B247" s="8"/>
      <c r="E247" s="14"/>
      <c r="F247" s="8"/>
    </row>
    <row r="248" spans="2:6" x14ac:dyDescent="0.2">
      <c r="B248" s="8"/>
      <c r="E248" s="14"/>
      <c r="F248" s="8"/>
    </row>
    <row r="249" spans="2:6" x14ac:dyDescent="0.2">
      <c r="B249" s="8"/>
      <c r="E249" s="14"/>
      <c r="F249" s="8"/>
    </row>
    <row r="250" spans="2:6" x14ac:dyDescent="0.2">
      <c r="B250" s="8"/>
      <c r="E250" s="14"/>
      <c r="F250" s="8"/>
    </row>
    <row r="251" spans="2:6" x14ac:dyDescent="0.2">
      <c r="B251" s="8"/>
      <c r="E251" s="14"/>
      <c r="F251" s="8"/>
    </row>
    <row r="252" spans="2:6" x14ac:dyDescent="0.2">
      <c r="B252" s="8"/>
      <c r="E252" s="14"/>
      <c r="F252" s="8"/>
    </row>
    <row r="253" spans="2:6" x14ac:dyDescent="0.2">
      <c r="B253" s="8"/>
      <c r="E253" s="14"/>
      <c r="F253" s="8"/>
    </row>
    <row r="254" spans="2:6" x14ac:dyDescent="0.2">
      <c r="B254" s="8"/>
      <c r="E254" s="14"/>
      <c r="F254" s="8"/>
    </row>
    <row r="255" spans="2:6" x14ac:dyDescent="0.2">
      <c r="B255" s="8"/>
      <c r="E255" s="14"/>
      <c r="F255" s="8"/>
    </row>
    <row r="256" spans="2:6" x14ac:dyDescent="0.2">
      <c r="B256" s="8"/>
      <c r="E256" s="14"/>
      <c r="F256" s="8"/>
    </row>
    <row r="257" spans="2:6" x14ac:dyDescent="0.2">
      <c r="B257" s="8"/>
      <c r="E257" s="14"/>
      <c r="F257" s="8"/>
    </row>
    <row r="258" spans="2:6" x14ac:dyDescent="0.2">
      <c r="B258" s="8"/>
      <c r="E258" s="14"/>
      <c r="F258" s="8"/>
    </row>
    <row r="259" spans="2:6" x14ac:dyDescent="0.2">
      <c r="B259" s="8"/>
      <c r="E259" s="14"/>
      <c r="F259" s="8"/>
    </row>
    <row r="260" spans="2:6" x14ac:dyDescent="0.2">
      <c r="B260" s="8"/>
      <c r="E260" s="14"/>
      <c r="F260" s="8"/>
    </row>
    <row r="261" spans="2:6" x14ac:dyDescent="0.2">
      <c r="B261" s="8"/>
      <c r="E261" s="14"/>
      <c r="F261" s="8"/>
    </row>
    <row r="262" spans="2:6" x14ac:dyDescent="0.2">
      <c r="B262" s="8"/>
      <c r="E262" s="14"/>
      <c r="F262" s="8"/>
    </row>
    <row r="263" spans="2:6" x14ac:dyDescent="0.2">
      <c r="B263" s="8"/>
      <c r="E263" s="14"/>
      <c r="F263" s="8"/>
    </row>
    <row r="264" spans="2:6" x14ac:dyDescent="0.2">
      <c r="B264" s="8"/>
      <c r="E264" s="14"/>
      <c r="F264" s="8"/>
    </row>
    <row r="265" spans="2:6" x14ac:dyDescent="0.2">
      <c r="B265" s="8"/>
      <c r="E265" s="14"/>
      <c r="F265" s="8"/>
    </row>
    <row r="266" spans="2:6" x14ac:dyDescent="0.2">
      <c r="B266" s="8"/>
      <c r="E266" s="14"/>
      <c r="F266" s="8"/>
    </row>
    <row r="267" spans="2:6" x14ac:dyDescent="0.2">
      <c r="B267" s="8"/>
      <c r="E267" s="14"/>
      <c r="F267" s="8"/>
    </row>
    <row r="268" spans="2:6" x14ac:dyDescent="0.2">
      <c r="B268" s="8"/>
      <c r="E268" s="14"/>
      <c r="F268" s="8"/>
    </row>
    <row r="269" spans="2:6" x14ac:dyDescent="0.2">
      <c r="B269" s="8"/>
      <c r="E269" s="14"/>
      <c r="F269" s="8"/>
    </row>
    <row r="270" spans="2:6" x14ac:dyDescent="0.2">
      <c r="B270" s="8"/>
      <c r="E270" s="14"/>
      <c r="F270" s="8"/>
    </row>
    <row r="271" spans="2:6" x14ac:dyDescent="0.2">
      <c r="B271" s="8"/>
      <c r="E271" s="14"/>
      <c r="F271" s="8"/>
    </row>
    <row r="272" spans="2:6" x14ac:dyDescent="0.2">
      <c r="B272" s="8"/>
      <c r="E272" s="14"/>
      <c r="F272" s="8"/>
    </row>
    <row r="273" spans="2:6" x14ac:dyDescent="0.2">
      <c r="B273" s="8"/>
      <c r="E273" s="14"/>
      <c r="F273" s="8"/>
    </row>
    <row r="274" spans="2:6" x14ac:dyDescent="0.2">
      <c r="B274" s="8"/>
      <c r="E274" s="14"/>
      <c r="F274" s="8"/>
    </row>
    <row r="275" spans="2:6" x14ac:dyDescent="0.2">
      <c r="B275" s="8"/>
      <c r="E275" s="14"/>
      <c r="F275" s="8"/>
    </row>
    <row r="276" spans="2:6" x14ac:dyDescent="0.2">
      <c r="B276" s="8"/>
      <c r="E276" s="14"/>
      <c r="F276" s="8"/>
    </row>
    <row r="277" spans="2:6" x14ac:dyDescent="0.2">
      <c r="B277" s="8"/>
      <c r="E277" s="14"/>
      <c r="F277" s="8"/>
    </row>
    <row r="278" spans="2:6" x14ac:dyDescent="0.2">
      <c r="B278" s="8"/>
      <c r="E278" s="14"/>
      <c r="F278" s="8"/>
    </row>
    <row r="279" spans="2:6" x14ac:dyDescent="0.2">
      <c r="B279" s="8"/>
      <c r="E279" s="14"/>
      <c r="F279" s="8"/>
    </row>
    <row r="280" spans="2:6" x14ac:dyDescent="0.2">
      <c r="B280" s="8"/>
      <c r="E280" s="14"/>
      <c r="F280" s="8"/>
    </row>
    <row r="281" spans="2:6" x14ac:dyDescent="0.2">
      <c r="B281" s="8"/>
      <c r="E281" s="14"/>
      <c r="F281" s="8"/>
    </row>
    <row r="282" spans="2:6" x14ac:dyDescent="0.2">
      <c r="B282" s="8"/>
      <c r="E282" s="14"/>
      <c r="F282" s="8"/>
    </row>
    <row r="283" spans="2:6" x14ac:dyDescent="0.2">
      <c r="B283" s="8"/>
      <c r="E283" s="14"/>
      <c r="F283" s="8"/>
    </row>
    <row r="284" spans="2:6" x14ac:dyDescent="0.2">
      <c r="B284" s="8"/>
      <c r="E284" s="14"/>
      <c r="F284" s="8"/>
    </row>
    <row r="285" spans="2:6" x14ac:dyDescent="0.2">
      <c r="B285" s="8"/>
      <c r="E285" s="14"/>
      <c r="F285" s="8"/>
    </row>
    <row r="286" spans="2:6" x14ac:dyDescent="0.2">
      <c r="B286" s="8"/>
      <c r="E286" s="14"/>
      <c r="F286" s="8"/>
    </row>
    <row r="287" spans="2:6" x14ac:dyDescent="0.2">
      <c r="B287" s="8"/>
      <c r="E287" s="14"/>
      <c r="F287" s="8"/>
    </row>
    <row r="288" spans="2:6" x14ac:dyDescent="0.2">
      <c r="B288" s="8"/>
      <c r="E288" s="14"/>
      <c r="F288" s="8"/>
    </row>
    <row r="289" spans="2:6" x14ac:dyDescent="0.2">
      <c r="B289" s="8"/>
      <c r="E289" s="14"/>
      <c r="F289" s="8"/>
    </row>
    <row r="290" spans="2:6" x14ac:dyDescent="0.2">
      <c r="B290" s="8"/>
      <c r="E290" s="14"/>
      <c r="F290" s="8"/>
    </row>
    <row r="291" spans="2:6" x14ac:dyDescent="0.2">
      <c r="B291" s="8"/>
      <c r="E291" s="14"/>
      <c r="F291" s="8"/>
    </row>
    <row r="292" spans="2:6" x14ac:dyDescent="0.2">
      <c r="B292" s="8"/>
      <c r="E292" s="14"/>
      <c r="F292" s="8"/>
    </row>
    <row r="293" spans="2:6" x14ac:dyDescent="0.2">
      <c r="B293" s="8"/>
      <c r="E293" s="14"/>
      <c r="F293" s="8"/>
    </row>
    <row r="294" spans="2:6" x14ac:dyDescent="0.2">
      <c r="B294" s="8"/>
      <c r="E294" s="14"/>
      <c r="F294" s="8"/>
    </row>
    <row r="295" spans="2:6" x14ac:dyDescent="0.2">
      <c r="B295" s="8"/>
      <c r="E295" s="14"/>
      <c r="F295" s="8"/>
    </row>
    <row r="296" spans="2:6" x14ac:dyDescent="0.2">
      <c r="B296" s="8"/>
      <c r="E296" s="14"/>
      <c r="F296" s="8"/>
    </row>
    <row r="297" spans="2:6" x14ac:dyDescent="0.2">
      <c r="B297" s="8"/>
      <c r="E297" s="14"/>
      <c r="F297" s="8"/>
    </row>
    <row r="298" spans="2:6" x14ac:dyDescent="0.2">
      <c r="B298" s="8"/>
      <c r="E298" s="14"/>
      <c r="F298" s="8"/>
    </row>
    <row r="299" spans="2:6" x14ac:dyDescent="0.2">
      <c r="B299" s="8"/>
      <c r="E299" s="14"/>
      <c r="F299" s="8"/>
    </row>
    <row r="300" spans="2:6" x14ac:dyDescent="0.2">
      <c r="B300" s="8"/>
      <c r="E300" s="14"/>
      <c r="F300" s="8"/>
    </row>
    <row r="301" spans="2:6" x14ac:dyDescent="0.2">
      <c r="B301" s="8"/>
      <c r="E301" s="14"/>
      <c r="F301" s="8"/>
    </row>
    <row r="302" spans="2:6" x14ac:dyDescent="0.2">
      <c r="B302" s="8"/>
      <c r="E302" s="14"/>
      <c r="F302" s="8"/>
    </row>
    <row r="303" spans="2:6" x14ac:dyDescent="0.2">
      <c r="B303" s="8"/>
      <c r="E303" s="14"/>
      <c r="F303" s="8"/>
    </row>
    <row r="304" spans="2:6" x14ac:dyDescent="0.2">
      <c r="B304" s="8"/>
      <c r="E304" s="14"/>
      <c r="F304" s="8"/>
    </row>
    <row r="305" spans="2:6" x14ac:dyDescent="0.2">
      <c r="B305" s="8"/>
      <c r="E305" s="14"/>
      <c r="F305" s="8"/>
    </row>
    <row r="306" spans="2:6" x14ac:dyDescent="0.2">
      <c r="B306" s="8"/>
      <c r="E306" s="14"/>
      <c r="F306" s="8"/>
    </row>
    <row r="307" spans="2:6" x14ac:dyDescent="0.2">
      <c r="B307" s="8"/>
      <c r="E307" s="14"/>
      <c r="F307" s="8"/>
    </row>
    <row r="308" spans="2:6" x14ac:dyDescent="0.2">
      <c r="B308" s="8"/>
      <c r="E308" s="14"/>
      <c r="F308" s="8"/>
    </row>
    <row r="309" spans="2:6" x14ac:dyDescent="0.2">
      <c r="B309" s="8"/>
      <c r="E309" s="14"/>
      <c r="F309" s="8"/>
    </row>
    <row r="310" spans="2:6" x14ac:dyDescent="0.2">
      <c r="B310" s="8"/>
      <c r="E310" s="14"/>
      <c r="F310" s="8"/>
    </row>
    <row r="311" spans="2:6" x14ac:dyDescent="0.2">
      <c r="B311" s="8"/>
      <c r="E311" s="14"/>
      <c r="F311" s="8"/>
    </row>
    <row r="312" spans="2:6" x14ac:dyDescent="0.2">
      <c r="B312" s="8"/>
      <c r="E312" s="14"/>
      <c r="F312" s="8"/>
    </row>
    <row r="313" spans="2:6" x14ac:dyDescent="0.2">
      <c r="B313" s="8"/>
      <c r="E313" s="14"/>
      <c r="F313" s="8"/>
    </row>
    <row r="314" spans="2:6" x14ac:dyDescent="0.2">
      <c r="B314" s="8"/>
      <c r="E314" s="14"/>
      <c r="F314" s="8"/>
    </row>
    <row r="315" spans="2:6" x14ac:dyDescent="0.2">
      <c r="B315" s="8"/>
      <c r="E315" s="14"/>
      <c r="F315" s="8"/>
    </row>
    <row r="316" spans="2:6" x14ac:dyDescent="0.2">
      <c r="B316" s="8"/>
      <c r="E316" s="14"/>
      <c r="F316" s="8"/>
    </row>
    <row r="317" spans="2:6" x14ac:dyDescent="0.2">
      <c r="B317" s="8"/>
      <c r="E317" s="14"/>
      <c r="F317" s="8"/>
    </row>
    <row r="318" spans="2:6" x14ac:dyDescent="0.2">
      <c r="B318" s="8"/>
      <c r="E318" s="14"/>
      <c r="F318" s="8"/>
    </row>
    <row r="319" spans="2:6" x14ac:dyDescent="0.2">
      <c r="B319" s="8"/>
      <c r="E319" s="14"/>
      <c r="F319" s="8"/>
    </row>
    <row r="320" spans="2:6" x14ac:dyDescent="0.2">
      <c r="B320" s="8"/>
      <c r="E320" s="14"/>
      <c r="F320" s="8"/>
    </row>
    <row r="321" spans="2:6" x14ac:dyDescent="0.2">
      <c r="B321" s="8"/>
      <c r="E321" s="14"/>
      <c r="F321" s="8"/>
    </row>
    <row r="322" spans="2:6" x14ac:dyDescent="0.2">
      <c r="B322" s="8"/>
      <c r="E322" s="14"/>
      <c r="F322" s="8"/>
    </row>
    <row r="323" spans="2:6" x14ac:dyDescent="0.2">
      <c r="B323" s="8"/>
      <c r="E323" s="14"/>
      <c r="F323" s="8"/>
    </row>
    <row r="324" spans="2:6" x14ac:dyDescent="0.2">
      <c r="B324" s="8"/>
      <c r="E324" s="14"/>
      <c r="F324" s="8"/>
    </row>
    <row r="325" spans="2:6" x14ac:dyDescent="0.2">
      <c r="B325" s="8"/>
      <c r="E325" s="14"/>
      <c r="F325" s="8"/>
    </row>
    <row r="326" spans="2:6" x14ac:dyDescent="0.2">
      <c r="B326" s="8"/>
      <c r="E326" s="14"/>
      <c r="F326" s="8"/>
    </row>
    <row r="327" spans="2:6" x14ac:dyDescent="0.2">
      <c r="B327" s="8"/>
      <c r="E327" s="14"/>
      <c r="F327" s="8"/>
    </row>
    <row r="328" spans="2:6" x14ac:dyDescent="0.2">
      <c r="B328" s="8"/>
      <c r="E328" s="14"/>
      <c r="F328" s="8"/>
    </row>
    <row r="329" spans="2:6" x14ac:dyDescent="0.2">
      <c r="B329" s="8"/>
      <c r="E329" s="14"/>
      <c r="F329" s="8"/>
    </row>
    <row r="330" spans="2:6" x14ac:dyDescent="0.2">
      <c r="B330" s="8"/>
      <c r="E330" s="14"/>
      <c r="F330" s="8"/>
    </row>
    <row r="331" spans="2:6" x14ac:dyDescent="0.2">
      <c r="B331" s="8"/>
      <c r="E331" s="14"/>
      <c r="F331" s="8"/>
    </row>
    <row r="332" spans="2:6" x14ac:dyDescent="0.2">
      <c r="B332" s="8"/>
      <c r="E332" s="14"/>
      <c r="F332" s="8"/>
    </row>
    <row r="333" spans="2:6" x14ac:dyDescent="0.2">
      <c r="B333" s="8"/>
      <c r="E333" s="14"/>
      <c r="F333" s="8"/>
    </row>
    <row r="334" spans="2:6" x14ac:dyDescent="0.2">
      <c r="B334" s="8"/>
      <c r="E334" s="14"/>
      <c r="F334" s="8"/>
    </row>
    <row r="335" spans="2:6" x14ac:dyDescent="0.2">
      <c r="B335" s="8"/>
      <c r="E335" s="14"/>
      <c r="F335" s="8"/>
    </row>
    <row r="336" spans="2:6" x14ac:dyDescent="0.2">
      <c r="B336" s="8"/>
      <c r="E336" s="14"/>
      <c r="F336" s="8"/>
    </row>
    <row r="337" spans="2:6" x14ac:dyDescent="0.2">
      <c r="B337" s="8"/>
      <c r="E337" s="14"/>
      <c r="F337" s="8"/>
    </row>
    <row r="338" spans="2:6" x14ac:dyDescent="0.2">
      <c r="B338" s="8"/>
      <c r="E338" s="14"/>
      <c r="F338" s="8"/>
    </row>
    <row r="339" spans="2:6" x14ac:dyDescent="0.2">
      <c r="B339" s="8"/>
      <c r="E339" s="14"/>
      <c r="F339" s="8"/>
    </row>
    <row r="340" spans="2:6" x14ac:dyDescent="0.2">
      <c r="B340" s="8"/>
      <c r="E340" s="14"/>
      <c r="F340" s="8"/>
    </row>
    <row r="341" spans="2:6" x14ac:dyDescent="0.2">
      <c r="B341" s="8"/>
      <c r="E341" s="14"/>
      <c r="F341" s="8"/>
    </row>
    <row r="342" spans="2:6" x14ac:dyDescent="0.2">
      <c r="B342" s="8"/>
      <c r="E342" s="14"/>
      <c r="F342" s="8"/>
    </row>
    <row r="343" spans="2:6" x14ac:dyDescent="0.2">
      <c r="B343" s="8"/>
      <c r="E343" s="14"/>
      <c r="F343" s="8"/>
    </row>
    <row r="344" spans="2:6" x14ac:dyDescent="0.2">
      <c r="B344" s="8"/>
      <c r="E344" s="14"/>
      <c r="F344" s="8"/>
    </row>
    <row r="345" spans="2:6" x14ac:dyDescent="0.2">
      <c r="B345" s="8"/>
      <c r="E345" s="14"/>
      <c r="F345" s="8"/>
    </row>
    <row r="346" spans="2:6" x14ac:dyDescent="0.2">
      <c r="B346" s="8"/>
      <c r="E346" s="14"/>
      <c r="F346" s="8"/>
    </row>
    <row r="347" spans="2:6" x14ac:dyDescent="0.2">
      <c r="B347" s="8"/>
      <c r="E347" s="14"/>
      <c r="F347" s="8"/>
    </row>
    <row r="348" spans="2:6" x14ac:dyDescent="0.2">
      <c r="B348" s="8"/>
      <c r="E348" s="14"/>
      <c r="F348" s="8"/>
    </row>
    <row r="349" spans="2:6" x14ac:dyDescent="0.2">
      <c r="B349" s="8"/>
      <c r="E349" s="14"/>
      <c r="F349" s="8"/>
    </row>
    <row r="350" spans="2:6" x14ac:dyDescent="0.2">
      <c r="B350" s="8"/>
      <c r="E350" s="14"/>
      <c r="F350" s="8"/>
    </row>
    <row r="351" spans="2:6" x14ac:dyDescent="0.2">
      <c r="B351" s="8"/>
      <c r="E351" s="14"/>
      <c r="F351" s="8"/>
    </row>
    <row r="352" spans="2:6" x14ac:dyDescent="0.2">
      <c r="B352" s="8"/>
      <c r="F352" s="8"/>
    </row>
    <row r="353" spans="2:6" x14ac:dyDescent="0.2">
      <c r="B353" s="8"/>
      <c r="F353" s="8"/>
    </row>
    <row r="354" spans="2:6" x14ac:dyDescent="0.2">
      <c r="B354" s="8"/>
      <c r="F354" s="8"/>
    </row>
    <row r="355" spans="2:6" x14ac:dyDescent="0.2">
      <c r="B355" s="8"/>
      <c r="F355" s="8"/>
    </row>
    <row r="356" spans="2:6" x14ac:dyDescent="0.2">
      <c r="B356" s="8"/>
      <c r="F356" s="8"/>
    </row>
    <row r="357" spans="2:6" x14ac:dyDescent="0.2">
      <c r="B357" s="8"/>
      <c r="F357" s="8"/>
    </row>
    <row r="358" spans="2:6" x14ac:dyDescent="0.2">
      <c r="B358" s="8"/>
      <c r="F358" s="8"/>
    </row>
    <row r="359" spans="2:6" x14ac:dyDescent="0.2">
      <c r="B359" s="8"/>
      <c r="F359" s="8"/>
    </row>
    <row r="360" spans="2:6" x14ac:dyDescent="0.2">
      <c r="B360" s="8"/>
      <c r="F360" s="8"/>
    </row>
    <row r="361" spans="2:6" x14ac:dyDescent="0.2">
      <c r="B361" s="8"/>
      <c r="F361" s="8"/>
    </row>
    <row r="362" spans="2:6" x14ac:dyDescent="0.2">
      <c r="B362" s="8"/>
      <c r="F362" s="8"/>
    </row>
    <row r="363" spans="2:6" x14ac:dyDescent="0.2">
      <c r="B363" s="8"/>
      <c r="F363" s="8"/>
    </row>
    <row r="364" spans="2:6" x14ac:dyDescent="0.2">
      <c r="B364" s="8"/>
      <c r="F364" s="8"/>
    </row>
    <row r="365" spans="2:6" x14ac:dyDescent="0.2">
      <c r="B365" s="8"/>
      <c r="F365" s="8"/>
    </row>
    <row r="366" spans="2:6" x14ac:dyDescent="0.2">
      <c r="B366" s="8"/>
      <c r="F366" s="8"/>
    </row>
    <row r="367" spans="2:6" x14ac:dyDescent="0.2">
      <c r="B367" s="8"/>
      <c r="F367" s="8"/>
    </row>
    <row r="368" spans="2:6" x14ac:dyDescent="0.2">
      <c r="B368" s="8"/>
      <c r="F368" s="8"/>
    </row>
    <row r="369" spans="2:6" x14ac:dyDescent="0.2">
      <c r="B369" s="8"/>
      <c r="F369" s="8"/>
    </row>
    <row r="370" spans="2:6" x14ac:dyDescent="0.2">
      <c r="B370" s="8"/>
      <c r="F370" s="8"/>
    </row>
    <row r="371" spans="2:6" x14ac:dyDescent="0.2">
      <c r="B371" s="8"/>
      <c r="F371" s="8"/>
    </row>
    <row r="372" spans="2:6" x14ac:dyDescent="0.2">
      <c r="B372" s="8"/>
      <c r="F372" s="8"/>
    </row>
    <row r="373" spans="2:6" x14ac:dyDescent="0.2">
      <c r="B373" s="8"/>
      <c r="F373" s="8"/>
    </row>
    <row r="374" spans="2:6" x14ac:dyDescent="0.2">
      <c r="B374" s="8"/>
      <c r="F374" s="8"/>
    </row>
    <row r="375" spans="2:6" x14ac:dyDescent="0.2">
      <c r="B375" s="8"/>
      <c r="F375" s="8"/>
    </row>
    <row r="376" spans="2:6" x14ac:dyDescent="0.2">
      <c r="B376" s="8"/>
      <c r="F376" s="8"/>
    </row>
    <row r="377" spans="2:6" x14ac:dyDescent="0.2">
      <c r="B377" s="8"/>
      <c r="F377" s="8"/>
    </row>
    <row r="378" spans="2:6" x14ac:dyDescent="0.2">
      <c r="B378" s="8"/>
      <c r="F378" s="8"/>
    </row>
    <row r="379" spans="2:6" x14ac:dyDescent="0.2">
      <c r="B379" s="8"/>
      <c r="F379" s="8"/>
    </row>
    <row r="380" spans="2:6" x14ac:dyDescent="0.2">
      <c r="B380" s="8"/>
      <c r="F380" s="8"/>
    </row>
    <row r="381" spans="2:6" x14ac:dyDescent="0.2">
      <c r="B381" s="8"/>
      <c r="F381" s="8"/>
    </row>
    <row r="382" spans="2:6" x14ac:dyDescent="0.2">
      <c r="B382" s="8"/>
      <c r="F382" s="8"/>
    </row>
    <row r="383" spans="2:6" x14ac:dyDescent="0.2">
      <c r="B383" s="8"/>
      <c r="F383" s="8"/>
    </row>
    <row r="384" spans="2:6" x14ac:dyDescent="0.2">
      <c r="B384" s="8"/>
      <c r="F384" s="8"/>
    </row>
    <row r="385" spans="2:6" x14ac:dyDescent="0.2">
      <c r="B385" s="8"/>
      <c r="F385" s="8"/>
    </row>
    <row r="386" spans="2:6" x14ac:dyDescent="0.2">
      <c r="B386" s="8"/>
      <c r="F386" s="8"/>
    </row>
    <row r="387" spans="2:6" x14ac:dyDescent="0.2">
      <c r="B387" s="8"/>
      <c r="F387" s="8"/>
    </row>
    <row r="388" spans="2:6" x14ac:dyDescent="0.2">
      <c r="B388" s="8"/>
      <c r="F388" s="8"/>
    </row>
    <row r="389" spans="2:6" x14ac:dyDescent="0.2">
      <c r="B389" s="8"/>
      <c r="F389" s="8"/>
    </row>
    <row r="390" spans="2:6" x14ac:dyDescent="0.2">
      <c r="B390" s="8"/>
      <c r="F390" s="8"/>
    </row>
    <row r="391" spans="2:6" x14ac:dyDescent="0.2">
      <c r="B391" s="8"/>
      <c r="F391" s="8"/>
    </row>
    <row r="392" spans="2:6" x14ac:dyDescent="0.2">
      <c r="B392" s="8"/>
      <c r="F392" s="8"/>
    </row>
    <row r="393" spans="2:6" x14ac:dyDescent="0.2">
      <c r="B393" s="8"/>
      <c r="F393" s="8"/>
    </row>
    <row r="394" spans="2:6" x14ac:dyDescent="0.2">
      <c r="B394" s="8"/>
      <c r="F394" s="8"/>
    </row>
    <row r="395" spans="2:6" x14ac:dyDescent="0.2">
      <c r="B395" s="8"/>
      <c r="F395" s="8"/>
    </row>
    <row r="396" spans="2:6" x14ac:dyDescent="0.2">
      <c r="B396" s="8"/>
      <c r="F396" s="8"/>
    </row>
    <row r="397" spans="2:6" x14ac:dyDescent="0.2">
      <c r="B397" s="8"/>
      <c r="F397" s="8"/>
    </row>
    <row r="398" spans="2:6" x14ac:dyDescent="0.2">
      <c r="B398" s="8"/>
      <c r="F398" s="8"/>
    </row>
    <row r="399" spans="2:6" x14ac:dyDescent="0.2">
      <c r="B399" s="8"/>
      <c r="F399" s="8"/>
    </row>
    <row r="400" spans="2:6" x14ac:dyDescent="0.2">
      <c r="B400" s="8"/>
      <c r="F400" s="8"/>
    </row>
    <row r="401" spans="2:6" x14ac:dyDescent="0.2">
      <c r="B401" s="8"/>
      <c r="F401" s="8"/>
    </row>
    <row r="402" spans="2:6" x14ac:dyDescent="0.2">
      <c r="B402" s="8"/>
      <c r="F402" s="8"/>
    </row>
    <row r="403" spans="2:6" x14ac:dyDescent="0.2">
      <c r="B403" s="8"/>
      <c r="F403" s="8"/>
    </row>
    <row r="404" spans="2:6" x14ac:dyDescent="0.2">
      <c r="B404" s="8"/>
      <c r="F404" s="8"/>
    </row>
    <row r="405" spans="2:6" x14ac:dyDescent="0.2">
      <c r="B405" s="8"/>
      <c r="F405" s="8"/>
    </row>
    <row r="406" spans="2:6" x14ac:dyDescent="0.2">
      <c r="B406" s="8"/>
      <c r="F406" s="8"/>
    </row>
    <row r="407" spans="2:6" x14ac:dyDescent="0.2">
      <c r="B407" s="8"/>
      <c r="F407" s="8"/>
    </row>
    <row r="408" spans="2:6" x14ac:dyDescent="0.2">
      <c r="B408" s="8"/>
      <c r="F408" s="8"/>
    </row>
    <row r="409" spans="2:6" x14ac:dyDescent="0.2">
      <c r="B409" s="8"/>
      <c r="F409" s="8"/>
    </row>
    <row r="410" spans="2:6" x14ac:dyDescent="0.2">
      <c r="B410" s="8"/>
      <c r="F410" s="8"/>
    </row>
    <row r="411" spans="2:6" x14ac:dyDescent="0.2">
      <c r="B411" s="8"/>
      <c r="F411" s="8"/>
    </row>
    <row r="412" spans="2:6" x14ac:dyDescent="0.2">
      <c r="B412" s="8"/>
      <c r="F412" s="8"/>
    </row>
    <row r="413" spans="2:6" x14ac:dyDescent="0.2">
      <c r="B413" s="8"/>
      <c r="F413" s="8"/>
    </row>
    <row r="414" spans="2:6" x14ac:dyDescent="0.2">
      <c r="B414" s="8"/>
      <c r="F414" s="8"/>
    </row>
    <row r="415" spans="2:6" x14ac:dyDescent="0.2">
      <c r="B415" s="8"/>
      <c r="F415" s="8"/>
    </row>
    <row r="416" spans="2:6" x14ac:dyDescent="0.2">
      <c r="B416" s="8"/>
      <c r="F416" s="8"/>
    </row>
    <row r="417" spans="2:6" x14ac:dyDescent="0.2">
      <c r="B417" s="8"/>
      <c r="F417" s="8"/>
    </row>
    <row r="418" spans="2:6" x14ac:dyDescent="0.2">
      <c r="B418" s="8"/>
      <c r="F418" s="8"/>
    </row>
    <row r="419" spans="2:6" x14ac:dyDescent="0.2">
      <c r="B419" s="8"/>
      <c r="F419" s="8"/>
    </row>
    <row r="420" spans="2:6" x14ac:dyDescent="0.2">
      <c r="B420" s="8"/>
      <c r="F420" s="8"/>
    </row>
    <row r="421" spans="2:6" x14ac:dyDescent="0.2">
      <c r="B421" s="8"/>
      <c r="F421" s="8"/>
    </row>
    <row r="422" spans="2:6" x14ac:dyDescent="0.2">
      <c r="B422" s="8"/>
      <c r="F422" s="8"/>
    </row>
    <row r="423" spans="2:6" x14ac:dyDescent="0.2">
      <c r="B423" s="8"/>
      <c r="F423" s="8"/>
    </row>
    <row r="424" spans="2:6" x14ac:dyDescent="0.2">
      <c r="B424" s="8"/>
      <c r="F424" s="8"/>
    </row>
    <row r="425" spans="2:6" x14ac:dyDescent="0.2">
      <c r="B425" s="8"/>
      <c r="F425" s="8"/>
    </row>
    <row r="426" spans="2:6" x14ac:dyDescent="0.2">
      <c r="B426" s="8"/>
      <c r="F426" s="8"/>
    </row>
    <row r="427" spans="2:6" x14ac:dyDescent="0.2">
      <c r="B427" s="8"/>
      <c r="F427" s="8"/>
    </row>
    <row r="428" spans="2:6" x14ac:dyDescent="0.2">
      <c r="B428" s="8"/>
      <c r="F428" s="8"/>
    </row>
    <row r="429" spans="2:6" x14ac:dyDescent="0.2">
      <c r="B429" s="8"/>
      <c r="F429" s="8"/>
    </row>
    <row r="430" spans="2:6" x14ac:dyDescent="0.2">
      <c r="B430" s="8"/>
      <c r="F430" s="8"/>
    </row>
    <row r="431" spans="2:6" x14ac:dyDescent="0.2">
      <c r="B431" s="8"/>
      <c r="F431" s="8"/>
    </row>
    <row r="432" spans="2:6" x14ac:dyDescent="0.2">
      <c r="B432" s="8"/>
      <c r="F432" s="8"/>
    </row>
    <row r="433" spans="2:6" x14ac:dyDescent="0.2">
      <c r="B433" s="8"/>
      <c r="F433" s="8"/>
    </row>
    <row r="434" spans="2:6" x14ac:dyDescent="0.2">
      <c r="B434" s="8"/>
      <c r="F434" s="8"/>
    </row>
    <row r="435" spans="2:6" x14ac:dyDescent="0.2">
      <c r="B435" s="8"/>
      <c r="F435" s="8"/>
    </row>
    <row r="436" spans="2:6" x14ac:dyDescent="0.2">
      <c r="B436" s="8"/>
      <c r="F436" s="8"/>
    </row>
    <row r="437" spans="2:6" x14ac:dyDescent="0.2">
      <c r="B437" s="8"/>
      <c r="F437" s="8"/>
    </row>
    <row r="438" spans="2:6" x14ac:dyDescent="0.2">
      <c r="B438" s="8"/>
      <c r="F438" s="8"/>
    </row>
    <row r="439" spans="2:6" x14ac:dyDescent="0.2">
      <c r="B439" s="8"/>
      <c r="F439" s="8"/>
    </row>
    <row r="440" spans="2:6" x14ac:dyDescent="0.2">
      <c r="B440" s="8"/>
      <c r="F440" s="8"/>
    </row>
    <row r="441" spans="2:6" x14ac:dyDescent="0.2">
      <c r="B441" s="8"/>
      <c r="F441" s="8"/>
    </row>
    <row r="442" spans="2:6" x14ac:dyDescent="0.2">
      <c r="B442" s="8"/>
      <c r="F442" s="8"/>
    </row>
    <row r="443" spans="2:6" x14ac:dyDescent="0.2">
      <c r="B443" s="8"/>
      <c r="F443" s="8"/>
    </row>
    <row r="444" spans="2:6" x14ac:dyDescent="0.2">
      <c r="B444" s="8"/>
      <c r="F444" s="8"/>
    </row>
    <row r="445" spans="2:6" x14ac:dyDescent="0.2">
      <c r="B445" s="8"/>
      <c r="F445" s="8"/>
    </row>
    <row r="446" spans="2:6" x14ac:dyDescent="0.2">
      <c r="B446" s="8"/>
      <c r="F446" s="8"/>
    </row>
    <row r="447" spans="2:6" x14ac:dyDescent="0.2">
      <c r="B447" s="8"/>
      <c r="F447" s="8"/>
    </row>
    <row r="448" spans="2:6" x14ac:dyDescent="0.2">
      <c r="B448" s="8"/>
      <c r="F448" s="8"/>
    </row>
    <row r="449" spans="2:6" x14ac:dyDescent="0.2">
      <c r="B449" s="8"/>
      <c r="F449" s="8"/>
    </row>
    <row r="450" spans="2:6" x14ac:dyDescent="0.2">
      <c r="B450" s="8"/>
      <c r="F450" s="8"/>
    </row>
    <row r="451" spans="2:6" x14ac:dyDescent="0.2">
      <c r="B451" s="8"/>
      <c r="F451" s="8"/>
    </row>
    <row r="452" spans="2:6" x14ac:dyDescent="0.2">
      <c r="B452" s="8"/>
      <c r="F452" s="8"/>
    </row>
    <row r="453" spans="2:6" x14ac:dyDescent="0.2">
      <c r="B453" s="8"/>
      <c r="F453" s="8"/>
    </row>
    <row r="454" spans="2:6" x14ac:dyDescent="0.2">
      <c r="B454" s="8"/>
      <c r="F454" s="8"/>
    </row>
    <row r="455" spans="2:6" x14ac:dyDescent="0.2">
      <c r="B455" s="8"/>
      <c r="F455" s="8"/>
    </row>
    <row r="456" spans="2:6" x14ac:dyDescent="0.2">
      <c r="B456" s="8"/>
      <c r="F456" s="8"/>
    </row>
    <row r="457" spans="2:6" x14ac:dyDescent="0.2">
      <c r="B457" s="8"/>
      <c r="F457" s="8"/>
    </row>
    <row r="458" spans="2:6" x14ac:dyDescent="0.2">
      <c r="B458" s="8"/>
      <c r="F458" s="8"/>
    </row>
    <row r="459" spans="2:6" x14ac:dyDescent="0.2">
      <c r="B459" s="8"/>
      <c r="F459" s="8"/>
    </row>
    <row r="460" spans="2:6" x14ac:dyDescent="0.2">
      <c r="B460" s="8"/>
      <c r="F460" s="8"/>
    </row>
    <row r="461" spans="2:6" x14ac:dyDescent="0.2">
      <c r="B461" s="8"/>
      <c r="F461" s="8"/>
    </row>
    <row r="462" spans="2:6" x14ac:dyDescent="0.2">
      <c r="B462" s="8"/>
      <c r="F462" s="8"/>
    </row>
    <row r="463" spans="2:6" x14ac:dyDescent="0.2">
      <c r="B463" s="8"/>
      <c r="F463" s="8"/>
    </row>
    <row r="464" spans="2:6" x14ac:dyDescent="0.2">
      <c r="B464" s="8"/>
      <c r="F464" s="8"/>
    </row>
    <row r="465" spans="2:6" x14ac:dyDescent="0.2">
      <c r="B465" s="8"/>
      <c r="F465" s="8"/>
    </row>
    <row r="466" spans="2:6" x14ac:dyDescent="0.2">
      <c r="B466" s="8"/>
      <c r="F466" s="8"/>
    </row>
    <row r="467" spans="2:6" x14ac:dyDescent="0.2">
      <c r="B467" s="8"/>
      <c r="F467" s="8"/>
    </row>
    <row r="468" spans="2:6" x14ac:dyDescent="0.2">
      <c r="B468" s="8"/>
      <c r="F468" s="8"/>
    </row>
    <row r="469" spans="2:6" x14ac:dyDescent="0.2">
      <c r="B469" s="8"/>
      <c r="F469" s="8"/>
    </row>
    <row r="470" spans="2:6" x14ac:dyDescent="0.2">
      <c r="B470" s="8"/>
      <c r="F470" s="8"/>
    </row>
    <row r="471" spans="2:6" x14ac:dyDescent="0.2">
      <c r="B471" s="8"/>
      <c r="F471" s="8"/>
    </row>
    <row r="472" spans="2:6" x14ac:dyDescent="0.2">
      <c r="B472" s="8"/>
      <c r="F472" s="8"/>
    </row>
    <row r="473" spans="2:6" x14ac:dyDescent="0.2">
      <c r="B473" s="8"/>
      <c r="F473" s="8"/>
    </row>
    <row r="474" spans="2:6" x14ac:dyDescent="0.2">
      <c r="B474" s="8"/>
      <c r="F474" s="8"/>
    </row>
    <row r="475" spans="2:6" x14ac:dyDescent="0.2">
      <c r="B475" s="8"/>
      <c r="F475" s="8"/>
    </row>
    <row r="476" spans="2:6" x14ac:dyDescent="0.2">
      <c r="B476" s="8"/>
      <c r="F476" s="8"/>
    </row>
    <row r="477" spans="2:6" x14ac:dyDescent="0.2">
      <c r="B477" s="8"/>
      <c r="F477" s="8"/>
    </row>
    <row r="478" spans="2:6" x14ac:dyDescent="0.2">
      <c r="B478" s="8"/>
      <c r="F478" s="8"/>
    </row>
    <row r="479" spans="2:6" x14ac:dyDescent="0.2">
      <c r="B479" s="8"/>
      <c r="F479" s="8"/>
    </row>
    <row r="480" spans="2:6" x14ac:dyDescent="0.2">
      <c r="B480" s="8"/>
      <c r="F480" s="8"/>
    </row>
    <row r="481" spans="2:6" x14ac:dyDescent="0.2">
      <c r="B481" s="8"/>
      <c r="F481" s="8"/>
    </row>
    <row r="482" spans="2:6" x14ac:dyDescent="0.2">
      <c r="B482" s="8"/>
      <c r="F482" s="8"/>
    </row>
    <row r="483" spans="2:6" x14ac:dyDescent="0.2">
      <c r="B483" s="8"/>
      <c r="F483" s="8"/>
    </row>
    <row r="484" spans="2:6" x14ac:dyDescent="0.2">
      <c r="B484" s="8"/>
      <c r="F484" s="8"/>
    </row>
    <row r="485" spans="2:6" x14ac:dyDescent="0.2">
      <c r="B485" s="8"/>
      <c r="F485" s="8"/>
    </row>
    <row r="486" spans="2:6" x14ac:dyDescent="0.2">
      <c r="B486" s="8"/>
      <c r="F486" s="8"/>
    </row>
    <row r="487" spans="2:6" x14ac:dyDescent="0.2">
      <c r="B487" s="8"/>
      <c r="F487" s="8"/>
    </row>
    <row r="488" spans="2:6" x14ac:dyDescent="0.2">
      <c r="B488" s="8"/>
      <c r="F488" s="8"/>
    </row>
    <row r="489" spans="2:6" x14ac:dyDescent="0.2">
      <c r="B489" s="8"/>
      <c r="F489" s="8"/>
    </row>
    <row r="490" spans="2:6" x14ac:dyDescent="0.2">
      <c r="B490" s="8"/>
      <c r="F490" s="8"/>
    </row>
    <row r="491" spans="2:6" x14ac:dyDescent="0.2">
      <c r="B491" s="8"/>
      <c r="F491" s="8"/>
    </row>
    <row r="492" spans="2:6" x14ac:dyDescent="0.2">
      <c r="B492" s="8"/>
      <c r="F492" s="8"/>
    </row>
    <row r="493" spans="2:6" x14ac:dyDescent="0.2">
      <c r="B493" s="8"/>
      <c r="F493" s="8"/>
    </row>
    <row r="494" spans="2:6" x14ac:dyDescent="0.2">
      <c r="B494" s="8"/>
      <c r="F494" s="8"/>
    </row>
    <row r="495" spans="2:6" x14ac:dyDescent="0.2">
      <c r="B495" s="8"/>
      <c r="F495" s="8"/>
    </row>
    <row r="496" spans="2:6" x14ac:dyDescent="0.2">
      <c r="B496" s="8"/>
      <c r="F496" s="8"/>
    </row>
    <row r="497" spans="2:6" x14ac:dyDescent="0.2">
      <c r="B497" s="8"/>
      <c r="F497" s="8"/>
    </row>
    <row r="498" spans="2:6" x14ac:dyDescent="0.2">
      <c r="B498" s="8"/>
      <c r="F498" s="8"/>
    </row>
    <row r="499" spans="2:6" x14ac:dyDescent="0.2">
      <c r="B499" s="8"/>
      <c r="F499" s="8"/>
    </row>
    <row r="500" spans="2:6" x14ac:dyDescent="0.2">
      <c r="B500" s="8"/>
      <c r="F500" s="8"/>
    </row>
    <row r="501" spans="2:6" x14ac:dyDescent="0.2">
      <c r="B501" s="8"/>
      <c r="F501" s="8"/>
    </row>
    <row r="502" spans="2:6" x14ac:dyDescent="0.2">
      <c r="B502" s="8"/>
      <c r="F502" s="8"/>
    </row>
    <row r="503" spans="2:6" x14ac:dyDescent="0.2">
      <c r="B503" s="8"/>
      <c r="F503" s="8"/>
    </row>
    <row r="504" spans="2:6" x14ac:dyDescent="0.2">
      <c r="B504" s="8"/>
      <c r="F504" s="8"/>
    </row>
    <row r="505" spans="2:6" x14ac:dyDescent="0.2">
      <c r="B505" s="8"/>
      <c r="F505" s="8"/>
    </row>
    <row r="506" spans="2:6" x14ac:dyDescent="0.2">
      <c r="B506" s="8"/>
      <c r="F506" s="8"/>
    </row>
    <row r="507" spans="2:6" x14ac:dyDescent="0.2">
      <c r="B507" s="8"/>
      <c r="F507" s="8"/>
    </row>
    <row r="508" spans="2:6" x14ac:dyDescent="0.2">
      <c r="B508" s="8"/>
      <c r="F508" s="8"/>
    </row>
    <row r="509" spans="2:6" x14ac:dyDescent="0.2">
      <c r="B509" s="8"/>
      <c r="F509" s="8"/>
    </row>
    <row r="510" spans="2:6" x14ac:dyDescent="0.2">
      <c r="B510" s="8"/>
      <c r="F510" s="8"/>
    </row>
    <row r="511" spans="2:6" x14ac:dyDescent="0.2">
      <c r="B511" s="8"/>
      <c r="F511" s="8"/>
    </row>
    <row r="512" spans="2:6" x14ac:dyDescent="0.2">
      <c r="B512" s="8"/>
      <c r="F512" s="8"/>
    </row>
    <row r="513" spans="2:6" x14ac:dyDescent="0.2">
      <c r="B513" s="8"/>
      <c r="F513" s="8"/>
    </row>
    <row r="514" spans="2:6" x14ac:dyDescent="0.2">
      <c r="B514" s="8"/>
      <c r="F514" s="8"/>
    </row>
    <row r="515" spans="2:6" x14ac:dyDescent="0.2">
      <c r="B515" s="8"/>
      <c r="F515" s="8"/>
    </row>
    <row r="516" spans="2:6" x14ac:dyDescent="0.2">
      <c r="B516" s="8"/>
      <c r="F516" s="8"/>
    </row>
    <row r="517" spans="2:6" x14ac:dyDescent="0.2">
      <c r="B517" s="8"/>
      <c r="F517" s="8"/>
    </row>
    <row r="518" spans="2:6" x14ac:dyDescent="0.2">
      <c r="B518" s="8"/>
      <c r="F518" s="8"/>
    </row>
    <row r="519" spans="2:6" x14ac:dyDescent="0.2">
      <c r="B519" s="8"/>
      <c r="F519" s="8"/>
    </row>
    <row r="520" spans="2:6" x14ac:dyDescent="0.2">
      <c r="B520" s="8"/>
      <c r="F520" s="8"/>
    </row>
    <row r="521" spans="2:6" x14ac:dyDescent="0.2">
      <c r="B521" s="8"/>
      <c r="F521" s="8"/>
    </row>
    <row r="522" spans="2:6" x14ac:dyDescent="0.2">
      <c r="B522" s="8"/>
      <c r="F522" s="8"/>
    </row>
    <row r="523" spans="2:6" x14ac:dyDescent="0.2">
      <c r="B523" s="8"/>
      <c r="F523" s="8"/>
    </row>
    <row r="524" spans="2:6" x14ac:dyDescent="0.2">
      <c r="B524" s="8"/>
      <c r="F524" s="8"/>
    </row>
    <row r="525" spans="2:6" x14ac:dyDescent="0.2">
      <c r="B525" s="8"/>
      <c r="F525" s="8"/>
    </row>
    <row r="526" spans="2:6" x14ac:dyDescent="0.2">
      <c r="B526" s="8"/>
      <c r="F526" s="8"/>
    </row>
    <row r="527" spans="2:6" x14ac:dyDescent="0.2">
      <c r="B527" s="8"/>
      <c r="F527" s="8"/>
    </row>
    <row r="528" spans="2:6" x14ac:dyDescent="0.2">
      <c r="B528" s="8"/>
      <c r="F528" s="8"/>
    </row>
    <row r="529" spans="2:6" x14ac:dyDescent="0.2">
      <c r="B529" s="8"/>
      <c r="F529" s="8"/>
    </row>
    <row r="530" spans="2:6" x14ac:dyDescent="0.2">
      <c r="B530" s="8"/>
      <c r="F530" s="8"/>
    </row>
    <row r="531" spans="2:6" x14ac:dyDescent="0.2">
      <c r="B531" s="8"/>
      <c r="F531" s="8"/>
    </row>
    <row r="532" spans="2:6" x14ac:dyDescent="0.2">
      <c r="B532" s="8"/>
      <c r="F532" s="8"/>
    </row>
    <row r="533" spans="2:6" x14ac:dyDescent="0.2">
      <c r="B533" s="8"/>
      <c r="F533" s="8"/>
    </row>
    <row r="534" spans="2:6" x14ac:dyDescent="0.2">
      <c r="B534" s="8"/>
      <c r="F534" s="8"/>
    </row>
    <row r="535" spans="2:6" x14ac:dyDescent="0.2">
      <c r="B535" s="8"/>
      <c r="F535" s="8"/>
    </row>
    <row r="536" spans="2:6" x14ac:dyDescent="0.2">
      <c r="B536" s="8"/>
      <c r="F536" s="8"/>
    </row>
    <row r="537" spans="2:6" x14ac:dyDescent="0.2">
      <c r="B537" s="8"/>
      <c r="F537" s="8"/>
    </row>
    <row r="538" spans="2:6" x14ac:dyDescent="0.2">
      <c r="B538" s="8"/>
      <c r="F538" s="8"/>
    </row>
    <row r="539" spans="2:6" x14ac:dyDescent="0.2">
      <c r="B539" s="8"/>
      <c r="F539" s="8"/>
    </row>
    <row r="540" spans="2:6" x14ac:dyDescent="0.2">
      <c r="B540" s="8"/>
      <c r="F540" s="8"/>
    </row>
    <row r="541" spans="2:6" x14ac:dyDescent="0.2">
      <c r="B541" s="8"/>
      <c r="F541" s="8"/>
    </row>
    <row r="542" spans="2:6" x14ac:dyDescent="0.2">
      <c r="B542" s="8"/>
      <c r="F542" s="8"/>
    </row>
    <row r="543" spans="2:6" x14ac:dyDescent="0.2">
      <c r="B543" s="8"/>
      <c r="F543" s="8"/>
    </row>
    <row r="544" spans="2:6" x14ac:dyDescent="0.2">
      <c r="B544" s="8"/>
      <c r="F544" s="8"/>
    </row>
    <row r="545" spans="2:6" x14ac:dyDescent="0.2">
      <c r="B545" s="8"/>
      <c r="F545" s="8"/>
    </row>
    <row r="546" spans="2:6" x14ac:dyDescent="0.2">
      <c r="B546" s="8"/>
      <c r="F546" s="8"/>
    </row>
    <row r="547" spans="2:6" x14ac:dyDescent="0.2">
      <c r="B547" s="8"/>
      <c r="F547" s="8"/>
    </row>
    <row r="548" spans="2:6" x14ac:dyDescent="0.2">
      <c r="B548" s="8"/>
      <c r="F548" s="8"/>
    </row>
    <row r="549" spans="2:6" x14ac:dyDescent="0.2">
      <c r="B549" s="8"/>
      <c r="F549" s="8"/>
    </row>
    <row r="550" spans="2:6" x14ac:dyDescent="0.2">
      <c r="B550" s="8"/>
      <c r="F550" s="8"/>
    </row>
    <row r="551" spans="2:6" x14ac:dyDescent="0.2">
      <c r="B551" s="8"/>
      <c r="F551" s="8"/>
    </row>
    <row r="552" spans="2:6" x14ac:dyDescent="0.2">
      <c r="B552" s="8"/>
      <c r="F552" s="8"/>
    </row>
    <row r="553" spans="2:6" x14ac:dyDescent="0.2">
      <c r="B553" s="8"/>
      <c r="F553" s="8"/>
    </row>
    <row r="554" spans="2:6" x14ac:dyDescent="0.2">
      <c r="B554" s="8"/>
      <c r="F554" s="8"/>
    </row>
    <row r="555" spans="2:6" x14ac:dyDescent="0.2">
      <c r="B555" s="8"/>
      <c r="F555" s="8"/>
    </row>
    <row r="556" spans="2:6" x14ac:dyDescent="0.2">
      <c r="B556" s="8"/>
      <c r="F556" s="8"/>
    </row>
    <row r="557" spans="2:6" x14ac:dyDescent="0.2">
      <c r="B557" s="8"/>
      <c r="F557" s="8"/>
    </row>
    <row r="558" spans="2:6" x14ac:dyDescent="0.2">
      <c r="B558" s="8"/>
      <c r="F558" s="8"/>
    </row>
    <row r="559" spans="2:6" x14ac:dyDescent="0.2">
      <c r="B559" s="8"/>
      <c r="F559" s="8"/>
    </row>
    <row r="560" spans="2:6" x14ac:dyDescent="0.2">
      <c r="B560" s="8"/>
      <c r="F560" s="8"/>
    </row>
    <row r="561" spans="2:6" x14ac:dyDescent="0.2">
      <c r="B561" s="8"/>
      <c r="F561" s="8"/>
    </row>
    <row r="562" spans="2:6" x14ac:dyDescent="0.2">
      <c r="B562" s="8"/>
      <c r="F562" s="8"/>
    </row>
    <row r="563" spans="2:6" x14ac:dyDescent="0.2">
      <c r="B563" s="8"/>
      <c r="F563" s="8"/>
    </row>
    <row r="564" spans="2:6" x14ac:dyDescent="0.2">
      <c r="B564" s="8"/>
      <c r="F564" s="8"/>
    </row>
    <row r="565" spans="2:6" x14ac:dyDescent="0.2">
      <c r="B565" s="8"/>
      <c r="F565" s="8"/>
    </row>
    <row r="566" spans="2:6" x14ac:dyDescent="0.2">
      <c r="B566" s="8"/>
      <c r="F566" s="8"/>
    </row>
    <row r="567" spans="2:6" x14ac:dyDescent="0.2">
      <c r="B567" s="8"/>
      <c r="F567" s="8"/>
    </row>
    <row r="568" spans="2:6" x14ac:dyDescent="0.2">
      <c r="B568" s="8"/>
      <c r="F568" s="8"/>
    </row>
    <row r="569" spans="2:6" x14ac:dyDescent="0.2">
      <c r="B569" s="8"/>
      <c r="F569" s="8"/>
    </row>
    <row r="570" spans="2:6" x14ac:dyDescent="0.2">
      <c r="B570" s="8"/>
      <c r="F570" s="8"/>
    </row>
    <row r="571" spans="2:6" x14ac:dyDescent="0.2">
      <c r="B571" s="8"/>
      <c r="F571" s="8"/>
    </row>
    <row r="572" spans="2:6" x14ac:dyDescent="0.2">
      <c r="B572" s="8"/>
      <c r="F572" s="8"/>
    </row>
    <row r="573" spans="2:6" x14ac:dyDescent="0.2">
      <c r="B573" s="8"/>
      <c r="F573" s="8"/>
    </row>
    <row r="574" spans="2:6" x14ac:dyDescent="0.2">
      <c r="B574" s="8"/>
      <c r="F574" s="8"/>
    </row>
    <row r="575" spans="2:6" x14ac:dyDescent="0.2">
      <c r="B575" s="8"/>
      <c r="F575" s="8"/>
    </row>
    <row r="576" spans="2:6" x14ac:dyDescent="0.2">
      <c r="B576" s="8"/>
      <c r="F576" s="8"/>
    </row>
    <row r="577" spans="2:6" x14ac:dyDescent="0.2">
      <c r="B577" s="8"/>
      <c r="F577" s="8"/>
    </row>
    <row r="578" spans="2:6" x14ac:dyDescent="0.2">
      <c r="B578" s="8"/>
      <c r="F578" s="8"/>
    </row>
    <row r="579" spans="2:6" x14ac:dyDescent="0.2">
      <c r="B579" s="8"/>
      <c r="F579" s="8"/>
    </row>
    <row r="580" spans="2:6" x14ac:dyDescent="0.2">
      <c r="B580" s="8"/>
      <c r="F580" s="8"/>
    </row>
    <row r="581" spans="2:6" x14ac:dyDescent="0.2">
      <c r="B581" s="8"/>
      <c r="F581" s="8"/>
    </row>
    <row r="582" spans="2:6" x14ac:dyDescent="0.2">
      <c r="B582" s="8"/>
      <c r="F582" s="8"/>
    </row>
    <row r="583" spans="2:6" x14ac:dyDescent="0.2">
      <c r="B583" s="8"/>
      <c r="F583" s="8"/>
    </row>
    <row r="584" spans="2:6" x14ac:dyDescent="0.2">
      <c r="B584" s="8"/>
      <c r="F584" s="8"/>
    </row>
    <row r="585" spans="2:6" x14ac:dyDescent="0.2">
      <c r="B585" s="8"/>
      <c r="F585" s="8"/>
    </row>
    <row r="586" spans="2:6" x14ac:dyDescent="0.2">
      <c r="B586" s="8"/>
      <c r="F586" s="8"/>
    </row>
    <row r="587" spans="2:6" x14ac:dyDescent="0.2">
      <c r="B587" s="8"/>
      <c r="F587" s="8"/>
    </row>
    <row r="588" spans="2:6" x14ac:dyDescent="0.2">
      <c r="B588" s="8"/>
      <c r="F588" s="8"/>
    </row>
    <row r="589" spans="2:6" x14ac:dyDescent="0.2">
      <c r="B589" s="8"/>
      <c r="F589" s="8"/>
    </row>
    <row r="590" spans="2:6" x14ac:dyDescent="0.2">
      <c r="B590" s="8"/>
      <c r="F590" s="8"/>
    </row>
    <row r="591" spans="2:6" x14ac:dyDescent="0.2">
      <c r="B591" s="8"/>
      <c r="F591" s="8"/>
    </row>
    <row r="592" spans="2:6" x14ac:dyDescent="0.2">
      <c r="B592" s="8"/>
      <c r="F592" s="8"/>
    </row>
    <row r="593" spans="2:6" x14ac:dyDescent="0.2">
      <c r="B593" s="8"/>
      <c r="F593" s="8"/>
    </row>
    <row r="594" spans="2:6" x14ac:dyDescent="0.2">
      <c r="B594" s="8"/>
      <c r="F594" s="8"/>
    </row>
    <row r="595" spans="2:6" x14ac:dyDescent="0.2">
      <c r="B595" s="8"/>
      <c r="F595" s="8"/>
    </row>
    <row r="596" spans="2:6" x14ac:dyDescent="0.2">
      <c r="B596" s="8"/>
      <c r="F596" s="8"/>
    </row>
    <row r="597" spans="2:6" x14ac:dyDescent="0.2">
      <c r="B597" s="8"/>
      <c r="F597" s="8"/>
    </row>
    <row r="598" spans="2:6" x14ac:dyDescent="0.2">
      <c r="B598" s="8"/>
      <c r="F598" s="8"/>
    </row>
    <row r="599" spans="2:6" x14ac:dyDescent="0.2">
      <c r="B599" s="8"/>
      <c r="F599" s="8"/>
    </row>
    <row r="600" spans="2:6" x14ac:dyDescent="0.2">
      <c r="B600" s="8"/>
      <c r="F600" s="8"/>
    </row>
    <row r="601" spans="2:6" x14ac:dyDescent="0.2">
      <c r="B601" s="8"/>
      <c r="F601" s="8"/>
    </row>
    <row r="602" spans="2:6" x14ac:dyDescent="0.2">
      <c r="B602" s="8"/>
      <c r="F602" s="8"/>
    </row>
    <row r="603" spans="2:6" x14ac:dyDescent="0.2">
      <c r="B603" s="8"/>
      <c r="F603" s="8"/>
    </row>
    <row r="604" spans="2:6" x14ac:dyDescent="0.2">
      <c r="B604" s="8"/>
      <c r="F604" s="8"/>
    </row>
    <row r="605" spans="2:6" x14ac:dyDescent="0.2">
      <c r="B605" s="8"/>
      <c r="F605" s="8"/>
    </row>
    <row r="606" spans="2:6" x14ac:dyDescent="0.2">
      <c r="B606" s="8"/>
      <c r="F606" s="8"/>
    </row>
    <row r="607" spans="2:6" x14ac:dyDescent="0.2">
      <c r="B607" s="8"/>
      <c r="F607" s="8"/>
    </row>
    <row r="608" spans="2:6" x14ac:dyDescent="0.2">
      <c r="B608" s="8"/>
      <c r="F608" s="8"/>
    </row>
    <row r="609" spans="2:6" x14ac:dyDescent="0.2">
      <c r="B609" s="8"/>
      <c r="F609" s="8"/>
    </row>
    <row r="610" spans="2:6" x14ac:dyDescent="0.2">
      <c r="B610" s="8"/>
      <c r="F610" s="8"/>
    </row>
    <row r="611" spans="2:6" x14ac:dyDescent="0.2">
      <c r="B611" s="8"/>
      <c r="F611" s="8"/>
    </row>
    <row r="612" spans="2:6" x14ac:dyDescent="0.2">
      <c r="B612" s="8"/>
      <c r="F612" s="8"/>
    </row>
    <row r="613" spans="2:6" x14ac:dyDescent="0.2">
      <c r="B613" s="8"/>
      <c r="F613" s="8"/>
    </row>
    <row r="614" spans="2:6" x14ac:dyDescent="0.2">
      <c r="B614" s="8"/>
      <c r="F614" s="8"/>
    </row>
    <row r="615" spans="2:6" x14ac:dyDescent="0.2">
      <c r="B615" s="8"/>
      <c r="F615" s="8"/>
    </row>
    <row r="616" spans="2:6" x14ac:dyDescent="0.2">
      <c r="B616" s="8"/>
      <c r="F616" s="8"/>
    </row>
    <row r="617" spans="2:6" x14ac:dyDescent="0.2">
      <c r="B617" s="8"/>
      <c r="F617" s="8"/>
    </row>
    <row r="618" spans="2:6" x14ac:dyDescent="0.2">
      <c r="B618" s="8"/>
      <c r="F618" s="8"/>
    </row>
    <row r="619" spans="2:6" x14ac:dyDescent="0.2">
      <c r="B619" s="8"/>
      <c r="F619" s="8"/>
    </row>
    <row r="620" spans="2:6" x14ac:dyDescent="0.2">
      <c r="B620" s="8"/>
      <c r="F620" s="8"/>
    </row>
    <row r="621" spans="2:6" x14ac:dyDescent="0.2">
      <c r="B621" s="8"/>
      <c r="F621" s="8"/>
    </row>
    <row r="622" spans="2:6" x14ac:dyDescent="0.2">
      <c r="B622" s="8"/>
      <c r="F622" s="8"/>
    </row>
    <row r="623" spans="2:6" x14ac:dyDescent="0.2">
      <c r="B623" s="8"/>
      <c r="F623" s="8"/>
    </row>
    <row r="624" spans="2:6" x14ac:dyDescent="0.2">
      <c r="B624" s="8"/>
      <c r="F624" s="8"/>
    </row>
    <row r="625" spans="2:6" x14ac:dyDescent="0.2">
      <c r="B625" s="8"/>
      <c r="F625" s="8"/>
    </row>
    <row r="626" spans="2:6" x14ac:dyDescent="0.2">
      <c r="B626" s="8"/>
      <c r="F626" s="8"/>
    </row>
    <row r="627" spans="2:6" x14ac:dyDescent="0.2">
      <c r="B627" s="8"/>
      <c r="F627" s="8"/>
    </row>
    <row r="628" spans="2:6" x14ac:dyDescent="0.2">
      <c r="B628" s="8"/>
      <c r="F628" s="8"/>
    </row>
    <row r="629" spans="2:6" x14ac:dyDescent="0.2">
      <c r="B629" s="8"/>
      <c r="F629" s="8"/>
    </row>
    <row r="630" spans="2:6" x14ac:dyDescent="0.2">
      <c r="B630" s="8"/>
      <c r="F630" s="8"/>
    </row>
    <row r="631" spans="2:6" x14ac:dyDescent="0.2">
      <c r="B631" s="8"/>
      <c r="F631" s="8"/>
    </row>
    <row r="632" spans="2:6" x14ac:dyDescent="0.2">
      <c r="B632" s="8"/>
      <c r="F632" s="8"/>
    </row>
    <row r="633" spans="2:6" x14ac:dyDescent="0.2">
      <c r="B633" s="8"/>
      <c r="F633" s="8"/>
    </row>
    <row r="634" spans="2:6" x14ac:dyDescent="0.2">
      <c r="B634" s="8"/>
      <c r="F634" s="8"/>
    </row>
    <row r="635" spans="2:6" x14ac:dyDescent="0.2">
      <c r="B635" s="8"/>
      <c r="F635" s="8"/>
    </row>
    <row r="636" spans="2:6" x14ac:dyDescent="0.2">
      <c r="B636" s="8"/>
      <c r="F636" s="8"/>
    </row>
    <row r="637" spans="2:6" x14ac:dyDescent="0.2">
      <c r="B637" s="8"/>
      <c r="F637" s="8"/>
    </row>
    <row r="638" spans="2:6" x14ac:dyDescent="0.2">
      <c r="B638" s="8"/>
      <c r="F638" s="8"/>
    </row>
    <row r="639" spans="2:6" x14ac:dyDescent="0.2">
      <c r="B639" s="8"/>
      <c r="F639" s="8"/>
    </row>
    <row r="640" spans="2:6" x14ac:dyDescent="0.2">
      <c r="B640" s="8"/>
      <c r="F640" s="8"/>
    </row>
    <row r="641" spans="2:6" x14ac:dyDescent="0.2">
      <c r="B641" s="8"/>
      <c r="F641" s="8"/>
    </row>
    <row r="642" spans="2:6" x14ac:dyDescent="0.2">
      <c r="B642" s="8"/>
      <c r="F642" s="8"/>
    </row>
    <row r="643" spans="2:6" x14ac:dyDescent="0.2">
      <c r="B643" s="8"/>
      <c r="F643" s="8"/>
    </row>
    <row r="644" spans="2:6" x14ac:dyDescent="0.2">
      <c r="B644" s="8"/>
      <c r="F644" s="8"/>
    </row>
    <row r="645" spans="2:6" x14ac:dyDescent="0.2">
      <c r="B645" s="8"/>
      <c r="F645" s="8"/>
    </row>
    <row r="646" spans="2:6" x14ac:dyDescent="0.2">
      <c r="B646" s="8"/>
      <c r="F646" s="8"/>
    </row>
    <row r="647" spans="2:6" x14ac:dyDescent="0.2">
      <c r="B647" s="8"/>
      <c r="F647" s="8"/>
    </row>
    <row r="648" spans="2:6" x14ac:dyDescent="0.2">
      <c r="B648" s="8"/>
      <c r="F648" s="8"/>
    </row>
    <row r="649" spans="2:6" x14ac:dyDescent="0.2">
      <c r="B649" s="8"/>
      <c r="F649" s="8"/>
    </row>
    <row r="650" spans="2:6" x14ac:dyDescent="0.2">
      <c r="B650" s="8"/>
      <c r="F650" s="8"/>
    </row>
    <row r="651" spans="2:6" x14ac:dyDescent="0.2">
      <c r="B651" s="8"/>
      <c r="F651" s="8"/>
    </row>
    <row r="652" spans="2:6" x14ac:dyDescent="0.2">
      <c r="B652" s="8"/>
      <c r="F652" s="8"/>
    </row>
    <row r="653" spans="2:6" x14ac:dyDescent="0.2">
      <c r="B653" s="8"/>
      <c r="F653" s="8"/>
    </row>
    <row r="654" spans="2:6" x14ac:dyDescent="0.2">
      <c r="B654" s="8"/>
      <c r="F654" s="8"/>
    </row>
    <row r="655" spans="2:6" x14ac:dyDescent="0.2">
      <c r="B655" s="8"/>
      <c r="F655" s="8"/>
    </row>
    <row r="656" spans="2:6" x14ac:dyDescent="0.2">
      <c r="B656" s="8"/>
      <c r="F656" s="8"/>
    </row>
    <row r="657" spans="2:6" x14ac:dyDescent="0.2">
      <c r="B657" s="8"/>
      <c r="F657" s="8"/>
    </row>
    <row r="658" spans="2:6" x14ac:dyDescent="0.2">
      <c r="B658" s="8"/>
      <c r="F658" s="8"/>
    </row>
    <row r="659" spans="2:6" x14ac:dyDescent="0.2">
      <c r="B659" s="8"/>
      <c r="F659" s="8"/>
    </row>
    <row r="660" spans="2:6" x14ac:dyDescent="0.2">
      <c r="B660" s="8"/>
      <c r="F660" s="8"/>
    </row>
    <row r="661" spans="2:6" x14ac:dyDescent="0.2">
      <c r="B661" s="8"/>
      <c r="F661" s="8"/>
    </row>
    <row r="662" spans="2:6" x14ac:dyDescent="0.2">
      <c r="B662" s="8"/>
      <c r="F662" s="8"/>
    </row>
    <row r="663" spans="2:6" x14ac:dyDescent="0.2">
      <c r="B663" s="8"/>
      <c r="F663" s="8"/>
    </row>
    <row r="664" spans="2:6" x14ac:dyDescent="0.2">
      <c r="B664" s="8"/>
      <c r="F664" s="8"/>
    </row>
    <row r="665" spans="2:6" x14ac:dyDescent="0.2">
      <c r="B665" s="8"/>
      <c r="F665" s="8"/>
    </row>
    <row r="666" spans="2:6" x14ac:dyDescent="0.2">
      <c r="B666" s="8"/>
      <c r="F666" s="8"/>
    </row>
    <row r="667" spans="2:6" x14ac:dyDescent="0.2">
      <c r="B667" s="8"/>
      <c r="F667" s="8"/>
    </row>
    <row r="668" spans="2:6" x14ac:dyDescent="0.2">
      <c r="B668" s="8"/>
      <c r="F668" s="8"/>
    </row>
    <row r="669" spans="2:6" x14ac:dyDescent="0.2">
      <c r="B669" s="8"/>
      <c r="F669" s="8"/>
    </row>
    <row r="670" spans="2:6" x14ac:dyDescent="0.2">
      <c r="B670" s="8"/>
      <c r="F670" s="8"/>
    </row>
    <row r="671" spans="2:6" x14ac:dyDescent="0.2">
      <c r="B671" s="8"/>
      <c r="F671" s="8"/>
    </row>
    <row r="672" spans="2:6" x14ac:dyDescent="0.2">
      <c r="B672" s="8"/>
      <c r="F672" s="8"/>
    </row>
    <row r="673" spans="2:6" x14ac:dyDescent="0.2">
      <c r="B673" s="8"/>
      <c r="F673" s="8"/>
    </row>
    <row r="674" spans="2:6" x14ac:dyDescent="0.2">
      <c r="B674" s="8"/>
      <c r="F674" s="8"/>
    </row>
    <row r="675" spans="2:6" x14ac:dyDescent="0.2">
      <c r="B675" s="8"/>
      <c r="F675" s="8"/>
    </row>
    <row r="676" spans="2:6" x14ac:dyDescent="0.2">
      <c r="B676" s="8"/>
      <c r="F676" s="8"/>
    </row>
    <row r="677" spans="2:6" x14ac:dyDescent="0.2">
      <c r="B677" s="8"/>
      <c r="F677" s="8"/>
    </row>
    <row r="678" spans="2:6" x14ac:dyDescent="0.2">
      <c r="B678" s="8"/>
      <c r="F678" s="8"/>
    </row>
    <row r="679" spans="2:6" x14ac:dyDescent="0.2">
      <c r="B679" s="8"/>
      <c r="F679" s="8"/>
    </row>
    <row r="680" spans="2:6" x14ac:dyDescent="0.2">
      <c r="B680" s="8"/>
      <c r="F680" s="8"/>
    </row>
    <row r="681" spans="2:6" x14ac:dyDescent="0.2">
      <c r="B681" s="8"/>
      <c r="F681" s="8"/>
    </row>
    <row r="682" spans="2:6" x14ac:dyDescent="0.2">
      <c r="B682" s="8"/>
      <c r="F682" s="8"/>
    </row>
    <row r="683" spans="2:6" x14ac:dyDescent="0.2">
      <c r="B683" s="8"/>
      <c r="F683" s="8"/>
    </row>
    <row r="684" spans="2:6" x14ac:dyDescent="0.2">
      <c r="B684" s="8"/>
      <c r="F684" s="8"/>
    </row>
    <row r="685" spans="2:6" x14ac:dyDescent="0.2">
      <c r="B685" s="8"/>
      <c r="F685" s="8"/>
    </row>
    <row r="686" spans="2:6" x14ac:dyDescent="0.2">
      <c r="B686" s="8"/>
      <c r="F686" s="8"/>
    </row>
    <row r="687" spans="2:6" x14ac:dyDescent="0.2">
      <c r="B687" s="8"/>
      <c r="F687" s="8"/>
    </row>
    <row r="688" spans="2:6" x14ac:dyDescent="0.2">
      <c r="B688" s="8"/>
      <c r="F688" s="8"/>
    </row>
    <row r="689" spans="2:6" x14ac:dyDescent="0.2">
      <c r="B689" s="8"/>
      <c r="F689" s="8"/>
    </row>
    <row r="690" spans="2:6" x14ac:dyDescent="0.2">
      <c r="B690" s="8"/>
      <c r="F690" s="8"/>
    </row>
    <row r="691" spans="2:6" x14ac:dyDescent="0.2">
      <c r="B691" s="8"/>
      <c r="F691" s="8"/>
    </row>
    <row r="692" spans="2:6" x14ac:dyDescent="0.2">
      <c r="B692" s="8"/>
      <c r="F692" s="8"/>
    </row>
    <row r="693" spans="2:6" x14ac:dyDescent="0.2">
      <c r="B693" s="8"/>
      <c r="F693" s="8"/>
    </row>
    <row r="694" spans="2:6" x14ac:dyDescent="0.2">
      <c r="B694" s="8"/>
      <c r="F694" s="8"/>
    </row>
    <row r="695" spans="2:6" x14ac:dyDescent="0.2">
      <c r="B695" s="8"/>
      <c r="F695" s="8"/>
    </row>
    <row r="696" spans="2:6" x14ac:dyDescent="0.2">
      <c r="B696" s="8"/>
      <c r="F696" s="8"/>
    </row>
    <row r="697" spans="2:6" x14ac:dyDescent="0.2">
      <c r="B697" s="8"/>
      <c r="F697" s="8"/>
    </row>
    <row r="698" spans="2:6" x14ac:dyDescent="0.2">
      <c r="B698" s="8"/>
      <c r="F698" s="8"/>
    </row>
    <row r="699" spans="2:6" x14ac:dyDescent="0.2">
      <c r="B699" s="8"/>
      <c r="F699" s="8"/>
    </row>
    <row r="700" spans="2:6" x14ac:dyDescent="0.2">
      <c r="B700" s="8"/>
      <c r="F700" s="8"/>
    </row>
    <row r="701" spans="2:6" x14ac:dyDescent="0.2">
      <c r="B701" s="8"/>
      <c r="F701" s="8"/>
    </row>
    <row r="702" spans="2:6" x14ac:dyDescent="0.2">
      <c r="B702" s="8"/>
      <c r="F702" s="8"/>
    </row>
    <row r="703" spans="2:6" x14ac:dyDescent="0.2">
      <c r="B703" s="8"/>
      <c r="F703" s="8"/>
    </row>
    <row r="704" spans="2:6" x14ac:dyDescent="0.2">
      <c r="B704" s="8"/>
      <c r="F704" s="8"/>
    </row>
    <row r="705" spans="2:6" x14ac:dyDescent="0.2">
      <c r="B705" s="8"/>
      <c r="F705" s="8"/>
    </row>
    <row r="706" spans="2:6" x14ac:dyDescent="0.2">
      <c r="B706" s="8"/>
      <c r="F706" s="8"/>
    </row>
    <row r="707" spans="2:6" x14ac:dyDescent="0.2">
      <c r="B707" s="8"/>
      <c r="F707" s="8"/>
    </row>
    <row r="708" spans="2:6" x14ac:dyDescent="0.2">
      <c r="B708" s="8"/>
      <c r="F708" s="8"/>
    </row>
    <row r="709" spans="2:6" x14ac:dyDescent="0.2">
      <c r="B709" s="8"/>
      <c r="F709" s="8"/>
    </row>
    <row r="710" spans="2:6" x14ac:dyDescent="0.2">
      <c r="B710" s="8"/>
      <c r="F710" s="8"/>
    </row>
    <row r="711" spans="2:6" x14ac:dyDescent="0.2">
      <c r="B711" s="8"/>
      <c r="F711" s="8"/>
    </row>
    <row r="712" spans="2:6" x14ac:dyDescent="0.2">
      <c r="B712" s="8"/>
      <c r="F712" s="8"/>
    </row>
    <row r="713" spans="2:6" x14ac:dyDescent="0.2">
      <c r="B713" s="8"/>
      <c r="F713" s="8"/>
    </row>
    <row r="714" spans="2:6" x14ac:dyDescent="0.2">
      <c r="B714" s="8"/>
      <c r="F714" s="8"/>
    </row>
    <row r="715" spans="2:6" x14ac:dyDescent="0.2">
      <c r="B715" s="8"/>
      <c r="F715" s="8"/>
    </row>
    <row r="716" spans="2:6" x14ac:dyDescent="0.2">
      <c r="B716" s="8"/>
      <c r="F716" s="8"/>
    </row>
    <row r="717" spans="2:6" x14ac:dyDescent="0.2">
      <c r="B717" s="8"/>
      <c r="F717" s="8"/>
    </row>
    <row r="718" spans="2:6" x14ac:dyDescent="0.2">
      <c r="B718" s="8"/>
      <c r="F718" s="8"/>
    </row>
    <row r="719" spans="2:6" x14ac:dyDescent="0.2">
      <c r="B719" s="8"/>
      <c r="F719" s="8"/>
    </row>
    <row r="720" spans="2:6" x14ac:dyDescent="0.2">
      <c r="B720" s="8"/>
      <c r="F720" s="8"/>
    </row>
    <row r="721" spans="2:6" x14ac:dyDescent="0.2">
      <c r="B721" s="8"/>
      <c r="F721" s="8"/>
    </row>
    <row r="722" spans="2:6" x14ac:dyDescent="0.2">
      <c r="B722" s="8"/>
      <c r="F722" s="8"/>
    </row>
    <row r="723" spans="2:6" x14ac:dyDescent="0.2">
      <c r="B723" s="8"/>
      <c r="F723" s="8"/>
    </row>
    <row r="724" spans="2:6" x14ac:dyDescent="0.2">
      <c r="B724" s="8"/>
      <c r="F724" s="8"/>
    </row>
    <row r="725" spans="2:6" x14ac:dyDescent="0.2">
      <c r="B725" s="8"/>
      <c r="F725" s="8"/>
    </row>
    <row r="726" spans="2:6" x14ac:dyDescent="0.2">
      <c r="B726" s="8"/>
      <c r="F726" s="8"/>
    </row>
    <row r="727" spans="2:6" x14ac:dyDescent="0.2">
      <c r="B727" s="8"/>
      <c r="F727" s="8"/>
    </row>
    <row r="728" spans="2:6" x14ac:dyDescent="0.2">
      <c r="B728" s="8"/>
      <c r="F728" s="8"/>
    </row>
    <row r="729" spans="2:6" x14ac:dyDescent="0.2">
      <c r="B729" s="8"/>
      <c r="F729" s="8"/>
    </row>
    <row r="730" spans="2:6" x14ac:dyDescent="0.2">
      <c r="B730" s="8"/>
      <c r="F730" s="8"/>
    </row>
    <row r="731" spans="2:6" x14ac:dyDescent="0.2">
      <c r="B731" s="8"/>
      <c r="F731" s="8"/>
    </row>
    <row r="732" spans="2:6" x14ac:dyDescent="0.2">
      <c r="B732" s="8"/>
      <c r="F732" s="8"/>
    </row>
    <row r="733" spans="2:6" x14ac:dyDescent="0.2">
      <c r="B733" s="8"/>
      <c r="F733" s="8"/>
    </row>
    <row r="734" spans="2:6" x14ac:dyDescent="0.2">
      <c r="B734" s="8"/>
      <c r="F734" s="8"/>
    </row>
    <row r="735" spans="2:6" x14ac:dyDescent="0.2">
      <c r="B735" s="8"/>
      <c r="F735" s="8"/>
    </row>
    <row r="736" spans="2:6" x14ac:dyDescent="0.2">
      <c r="B736" s="8"/>
      <c r="F736" s="8"/>
    </row>
    <row r="737" spans="2:6" x14ac:dyDescent="0.2">
      <c r="B737" s="8"/>
      <c r="F737" s="8"/>
    </row>
    <row r="738" spans="2:6" x14ac:dyDescent="0.2">
      <c r="B738" s="8"/>
      <c r="F738" s="8"/>
    </row>
    <row r="739" spans="2:6" x14ac:dyDescent="0.2">
      <c r="B739" s="8"/>
      <c r="F739" s="8"/>
    </row>
    <row r="740" spans="2:6" x14ac:dyDescent="0.2">
      <c r="B740" s="8"/>
      <c r="F740" s="8"/>
    </row>
    <row r="741" spans="2:6" x14ac:dyDescent="0.2">
      <c r="B741" s="8"/>
      <c r="F741" s="8"/>
    </row>
    <row r="742" spans="2:6" x14ac:dyDescent="0.2">
      <c r="B742" s="8"/>
      <c r="F742" s="8"/>
    </row>
    <row r="743" spans="2:6" x14ac:dyDescent="0.2">
      <c r="B743" s="8"/>
      <c r="F743" s="8"/>
    </row>
    <row r="744" spans="2:6" x14ac:dyDescent="0.2">
      <c r="B744" s="8"/>
      <c r="F744" s="8"/>
    </row>
    <row r="745" spans="2:6" x14ac:dyDescent="0.2">
      <c r="B745" s="8"/>
      <c r="F745" s="8"/>
    </row>
    <row r="746" spans="2:6" x14ac:dyDescent="0.2">
      <c r="B746" s="8"/>
      <c r="F746" s="8"/>
    </row>
    <row r="747" spans="2:6" x14ac:dyDescent="0.2">
      <c r="B747" s="8"/>
      <c r="F747" s="8"/>
    </row>
    <row r="748" spans="2:6" x14ac:dyDescent="0.2">
      <c r="B748" s="8"/>
      <c r="F748" s="8"/>
    </row>
    <row r="749" spans="2:6" x14ac:dyDescent="0.2">
      <c r="B749" s="8"/>
      <c r="F749" s="8"/>
    </row>
    <row r="750" spans="2:6" x14ac:dyDescent="0.2">
      <c r="B750" s="8"/>
      <c r="F750" s="8"/>
    </row>
    <row r="751" spans="2:6" x14ac:dyDescent="0.2">
      <c r="B751" s="8"/>
      <c r="F751" s="8"/>
    </row>
    <row r="752" spans="2:6" x14ac:dyDescent="0.2">
      <c r="B752" s="8"/>
      <c r="F752" s="8"/>
    </row>
    <row r="753" spans="2:6" x14ac:dyDescent="0.2">
      <c r="B753" s="8"/>
      <c r="F753" s="8"/>
    </row>
    <row r="754" spans="2:6" x14ac:dyDescent="0.2">
      <c r="B754" s="8"/>
      <c r="F754" s="8"/>
    </row>
    <row r="755" spans="2:6" x14ac:dyDescent="0.2">
      <c r="B755" s="8"/>
      <c r="F755" s="8"/>
    </row>
    <row r="756" spans="2:6" x14ac:dyDescent="0.2">
      <c r="B756" s="8"/>
      <c r="F756" s="8"/>
    </row>
    <row r="757" spans="2:6" x14ac:dyDescent="0.2">
      <c r="B757" s="8"/>
      <c r="F757" s="8"/>
    </row>
    <row r="758" spans="2:6" x14ac:dyDescent="0.2">
      <c r="B758" s="8"/>
      <c r="F758" s="8"/>
    </row>
    <row r="759" spans="2:6" x14ac:dyDescent="0.2">
      <c r="B759" s="8"/>
      <c r="F759" s="8"/>
    </row>
    <row r="760" spans="2:6" x14ac:dyDescent="0.2">
      <c r="B760" s="8"/>
      <c r="F760" s="8"/>
    </row>
    <row r="761" spans="2:6" x14ac:dyDescent="0.2">
      <c r="B761" s="8"/>
      <c r="F761" s="8"/>
    </row>
    <row r="762" spans="2:6" x14ac:dyDescent="0.2">
      <c r="B762" s="8"/>
      <c r="F762" s="8"/>
    </row>
    <row r="763" spans="2:6" x14ac:dyDescent="0.2">
      <c r="B763" s="8"/>
      <c r="F763" s="8"/>
    </row>
    <row r="764" spans="2:6" x14ac:dyDescent="0.2">
      <c r="B764" s="8"/>
      <c r="F764" s="8"/>
    </row>
    <row r="765" spans="2:6" x14ac:dyDescent="0.2">
      <c r="B765" s="8"/>
      <c r="F765" s="8"/>
    </row>
    <row r="766" spans="2:6" x14ac:dyDescent="0.2">
      <c r="B766" s="8"/>
      <c r="F766" s="8"/>
    </row>
    <row r="767" spans="2:6" x14ac:dyDescent="0.2">
      <c r="B767" s="8"/>
      <c r="F767" s="8"/>
    </row>
    <row r="768" spans="2:6" x14ac:dyDescent="0.2">
      <c r="B768" s="8"/>
      <c r="F768" s="8"/>
    </row>
    <row r="769" spans="2:6" x14ac:dyDescent="0.2">
      <c r="B769" s="8"/>
      <c r="F769" s="8"/>
    </row>
    <row r="770" spans="2:6" x14ac:dyDescent="0.2">
      <c r="B770" s="8"/>
      <c r="F770" s="8"/>
    </row>
    <row r="771" spans="2:6" x14ac:dyDescent="0.2">
      <c r="B771" s="8"/>
      <c r="F771" s="8"/>
    </row>
    <row r="772" spans="2:6" x14ac:dyDescent="0.2">
      <c r="B772" s="8"/>
      <c r="F772" s="8"/>
    </row>
    <row r="773" spans="2:6" x14ac:dyDescent="0.2">
      <c r="B773" s="8"/>
      <c r="F773" s="8"/>
    </row>
    <row r="774" spans="2:6" x14ac:dyDescent="0.2">
      <c r="B774" s="8"/>
      <c r="F774" s="8"/>
    </row>
    <row r="775" spans="2:6" x14ac:dyDescent="0.2">
      <c r="B775" s="8"/>
      <c r="F775" s="8"/>
    </row>
    <row r="776" spans="2:6" x14ac:dyDescent="0.2">
      <c r="B776" s="8"/>
      <c r="F776" s="8"/>
    </row>
    <row r="777" spans="2:6" x14ac:dyDescent="0.2">
      <c r="B777" s="8"/>
      <c r="F777" s="8"/>
    </row>
    <row r="778" spans="2:6" x14ac:dyDescent="0.2">
      <c r="B778" s="8"/>
      <c r="F778" s="8"/>
    </row>
    <row r="779" spans="2:6" x14ac:dyDescent="0.2">
      <c r="B779" s="8"/>
      <c r="F779" s="8"/>
    </row>
    <row r="780" spans="2:6" x14ac:dyDescent="0.2">
      <c r="B780" s="8"/>
      <c r="F780" s="8"/>
    </row>
    <row r="781" spans="2:6" x14ac:dyDescent="0.2">
      <c r="B781" s="8"/>
      <c r="F781" s="8"/>
    </row>
    <row r="782" spans="2:6" x14ac:dyDescent="0.2">
      <c r="B782" s="8"/>
      <c r="F782" s="8"/>
    </row>
    <row r="783" spans="2:6" x14ac:dyDescent="0.2">
      <c r="B783" s="8"/>
      <c r="F783" s="8"/>
    </row>
    <row r="784" spans="2:6" x14ac:dyDescent="0.2">
      <c r="B784" s="8"/>
      <c r="F784" s="8"/>
    </row>
    <row r="785" spans="2:6" x14ac:dyDescent="0.2">
      <c r="B785" s="8"/>
      <c r="F785" s="8"/>
    </row>
    <row r="786" spans="2:6" x14ac:dyDescent="0.2">
      <c r="B786" s="8"/>
      <c r="F786" s="8"/>
    </row>
    <row r="787" spans="2:6" x14ac:dyDescent="0.2">
      <c r="B787" s="8"/>
      <c r="F787" s="8"/>
    </row>
    <row r="788" spans="2:6" x14ac:dyDescent="0.2">
      <c r="B788" s="8"/>
      <c r="F788" s="8"/>
    </row>
    <row r="789" spans="2:6" x14ac:dyDescent="0.2">
      <c r="B789" s="8"/>
      <c r="F789" s="8"/>
    </row>
    <row r="790" spans="2:6" x14ac:dyDescent="0.2">
      <c r="B790" s="8"/>
      <c r="F790" s="8"/>
    </row>
    <row r="791" spans="2:6" x14ac:dyDescent="0.2">
      <c r="B791" s="8"/>
      <c r="F791" s="8"/>
    </row>
    <row r="792" spans="2:6" x14ac:dyDescent="0.2">
      <c r="B792" s="8"/>
      <c r="F792" s="8"/>
    </row>
    <row r="793" spans="2:6" x14ac:dyDescent="0.2">
      <c r="B793" s="8"/>
      <c r="F793" s="8"/>
    </row>
    <row r="794" spans="2:6" x14ac:dyDescent="0.2">
      <c r="B794" s="8"/>
      <c r="F794" s="8"/>
    </row>
    <row r="795" spans="2:6" x14ac:dyDescent="0.2">
      <c r="B795" s="8"/>
      <c r="F795" s="8"/>
    </row>
    <row r="796" spans="2:6" x14ac:dyDescent="0.2">
      <c r="B796" s="8"/>
      <c r="F796" s="8"/>
    </row>
    <row r="797" spans="2:6" x14ac:dyDescent="0.2">
      <c r="B797" s="8"/>
      <c r="F797" s="8"/>
    </row>
    <row r="798" spans="2:6" x14ac:dyDescent="0.2">
      <c r="B798" s="8"/>
      <c r="F798" s="8"/>
    </row>
    <row r="799" spans="2:6" x14ac:dyDescent="0.2">
      <c r="B799" s="8"/>
      <c r="F799" s="8"/>
    </row>
    <row r="800" spans="2:6" x14ac:dyDescent="0.2">
      <c r="B800" s="8"/>
      <c r="F800" s="8"/>
    </row>
    <row r="801" spans="2:6" x14ac:dyDescent="0.2">
      <c r="B801" s="8"/>
      <c r="F801" s="8"/>
    </row>
    <row r="802" spans="2:6" x14ac:dyDescent="0.2">
      <c r="B802" s="8"/>
      <c r="F802" s="8"/>
    </row>
    <row r="803" spans="2:6" x14ac:dyDescent="0.2">
      <c r="B803" s="8"/>
      <c r="F803" s="8"/>
    </row>
    <row r="804" spans="2:6" x14ac:dyDescent="0.2">
      <c r="B804" s="8"/>
      <c r="F804" s="8"/>
    </row>
    <row r="805" spans="2:6" x14ac:dyDescent="0.2">
      <c r="B805" s="8"/>
      <c r="F805" s="8"/>
    </row>
    <row r="806" spans="2:6" x14ac:dyDescent="0.2">
      <c r="B806" s="8"/>
      <c r="F806" s="8"/>
    </row>
    <row r="807" spans="2:6" x14ac:dyDescent="0.2">
      <c r="B807" s="8"/>
      <c r="F807" s="8"/>
    </row>
    <row r="808" spans="2:6" x14ac:dyDescent="0.2">
      <c r="B808" s="8"/>
      <c r="F808" s="8"/>
    </row>
    <row r="809" spans="2:6" x14ac:dyDescent="0.2">
      <c r="B809" s="8"/>
      <c r="F809" s="8"/>
    </row>
    <row r="810" spans="2:6" x14ac:dyDescent="0.2">
      <c r="B810" s="8"/>
      <c r="F810" s="8"/>
    </row>
    <row r="811" spans="2:6" x14ac:dyDescent="0.2">
      <c r="B811" s="8"/>
      <c r="F811" s="8"/>
    </row>
    <row r="812" spans="2:6" x14ac:dyDescent="0.2">
      <c r="B812" s="8"/>
      <c r="F812" s="8"/>
    </row>
    <row r="813" spans="2:6" x14ac:dyDescent="0.2">
      <c r="B813" s="8"/>
      <c r="F813" s="8"/>
    </row>
    <row r="814" spans="2:6" x14ac:dyDescent="0.2">
      <c r="B814" s="8"/>
      <c r="F814" s="8"/>
    </row>
    <row r="815" spans="2:6" x14ac:dyDescent="0.2">
      <c r="B815" s="8"/>
      <c r="F815" s="8"/>
    </row>
    <row r="816" spans="2:6" x14ac:dyDescent="0.2">
      <c r="B816" s="8"/>
      <c r="F816" s="8"/>
    </row>
    <row r="817" spans="2:6" x14ac:dyDescent="0.2">
      <c r="B817" s="8"/>
      <c r="F817" s="8"/>
    </row>
    <row r="818" spans="2:6" x14ac:dyDescent="0.2">
      <c r="B818" s="8"/>
      <c r="F818" s="8"/>
    </row>
    <row r="819" spans="2:6" x14ac:dyDescent="0.2">
      <c r="B819" s="8"/>
      <c r="F819" s="8"/>
    </row>
    <row r="820" spans="2:6" x14ac:dyDescent="0.2">
      <c r="B820" s="8"/>
      <c r="F820" s="8"/>
    </row>
    <row r="821" spans="2:6" x14ac:dyDescent="0.2">
      <c r="B821" s="8"/>
      <c r="F821" s="8"/>
    </row>
    <row r="822" spans="2:6" x14ac:dyDescent="0.2">
      <c r="B822" s="8"/>
      <c r="F822" s="8"/>
    </row>
    <row r="823" spans="2:6" x14ac:dyDescent="0.2">
      <c r="B823" s="8"/>
      <c r="F823" s="8"/>
    </row>
    <row r="824" spans="2:6" x14ac:dyDescent="0.2">
      <c r="B824" s="8"/>
      <c r="F824" s="8"/>
    </row>
    <row r="825" spans="2:6" x14ac:dyDescent="0.2">
      <c r="B825" s="8"/>
      <c r="F825" s="8"/>
    </row>
    <row r="826" spans="2:6" x14ac:dyDescent="0.2">
      <c r="B826" s="8"/>
      <c r="F826" s="8"/>
    </row>
    <row r="827" spans="2:6" x14ac:dyDescent="0.2">
      <c r="B827" s="8"/>
      <c r="F827" s="8"/>
    </row>
    <row r="828" spans="2:6" x14ac:dyDescent="0.2">
      <c r="B828" s="8"/>
      <c r="F828" s="8"/>
    </row>
    <row r="829" spans="2:6" x14ac:dyDescent="0.2">
      <c r="B829" s="8"/>
      <c r="F829" s="8"/>
    </row>
    <row r="830" spans="2:6" x14ac:dyDescent="0.2">
      <c r="B830" s="8"/>
      <c r="F830" s="8"/>
    </row>
    <row r="831" spans="2:6" x14ac:dyDescent="0.2">
      <c r="B831" s="8"/>
      <c r="F831" s="8"/>
    </row>
    <row r="832" spans="2:6" x14ac:dyDescent="0.2">
      <c r="B832" s="8"/>
      <c r="F832" s="8"/>
    </row>
    <row r="833" spans="2:6" x14ac:dyDescent="0.2">
      <c r="B833" s="8"/>
      <c r="F833" s="8"/>
    </row>
    <row r="834" spans="2:6" x14ac:dyDescent="0.2">
      <c r="B834" s="8"/>
      <c r="F834" s="8"/>
    </row>
    <row r="835" spans="2:6" x14ac:dyDescent="0.2">
      <c r="B835" s="8"/>
      <c r="F835" s="8"/>
    </row>
    <row r="836" spans="2:6" x14ac:dyDescent="0.2">
      <c r="B836" s="8"/>
      <c r="F836" s="8"/>
    </row>
    <row r="837" spans="2:6" x14ac:dyDescent="0.2">
      <c r="B837" s="8"/>
      <c r="F837" s="8"/>
    </row>
    <row r="838" spans="2:6" x14ac:dyDescent="0.2">
      <c r="B838" s="8"/>
      <c r="F838" s="8"/>
    </row>
    <row r="839" spans="2:6" x14ac:dyDescent="0.2">
      <c r="B839" s="8"/>
      <c r="F839" s="8"/>
    </row>
    <row r="840" spans="2:6" x14ac:dyDescent="0.2">
      <c r="B840" s="8"/>
      <c r="F840" s="8"/>
    </row>
    <row r="841" spans="2:6" x14ac:dyDescent="0.2">
      <c r="B841" s="8"/>
      <c r="F841" s="8"/>
    </row>
    <row r="842" spans="2:6" x14ac:dyDescent="0.2">
      <c r="B842" s="8"/>
      <c r="F842" s="8"/>
    </row>
    <row r="843" spans="2:6" x14ac:dyDescent="0.2">
      <c r="B843" s="8"/>
      <c r="F843" s="8"/>
    </row>
    <row r="844" spans="2:6" x14ac:dyDescent="0.2">
      <c r="B844" s="8"/>
      <c r="F844" s="8"/>
    </row>
    <row r="845" spans="2:6" x14ac:dyDescent="0.2">
      <c r="B845" s="8"/>
      <c r="F845" s="8"/>
    </row>
    <row r="846" spans="2:6" x14ac:dyDescent="0.2">
      <c r="B846" s="8"/>
      <c r="F846" s="8"/>
    </row>
    <row r="847" spans="2:6" x14ac:dyDescent="0.2">
      <c r="B847" s="8"/>
      <c r="F847" s="8"/>
    </row>
    <row r="848" spans="2:6" x14ac:dyDescent="0.2">
      <c r="B848" s="8"/>
      <c r="F848" s="8"/>
    </row>
    <row r="849" spans="2:6" x14ac:dyDescent="0.2">
      <c r="B849" s="8"/>
      <c r="F849" s="8"/>
    </row>
    <row r="850" spans="2:6" x14ac:dyDescent="0.2">
      <c r="B850" s="8"/>
      <c r="F850" s="8"/>
    </row>
    <row r="851" spans="2:6" x14ac:dyDescent="0.2">
      <c r="B851" s="8"/>
      <c r="F851" s="8"/>
    </row>
    <row r="852" spans="2:6" x14ac:dyDescent="0.2">
      <c r="B852" s="8"/>
      <c r="F852" s="8"/>
    </row>
    <row r="853" spans="2:6" x14ac:dyDescent="0.2">
      <c r="B853" s="8"/>
      <c r="F853" s="8"/>
    </row>
    <row r="854" spans="2:6" x14ac:dyDescent="0.2">
      <c r="B854" s="8"/>
      <c r="F854" s="8"/>
    </row>
    <row r="855" spans="2:6" x14ac:dyDescent="0.2">
      <c r="B855" s="8"/>
      <c r="F855" s="8"/>
    </row>
    <row r="856" spans="2:6" x14ac:dyDescent="0.2">
      <c r="B856" s="8"/>
      <c r="F856" s="8"/>
    </row>
    <row r="857" spans="2:6" x14ac:dyDescent="0.2">
      <c r="B857" s="8"/>
      <c r="F857" s="8"/>
    </row>
    <row r="858" spans="2:6" x14ac:dyDescent="0.2">
      <c r="B858" s="8"/>
      <c r="F858" s="8"/>
    </row>
    <row r="859" spans="2:6" x14ac:dyDescent="0.2">
      <c r="B859" s="8"/>
      <c r="F859" s="8"/>
    </row>
    <row r="860" spans="2:6" x14ac:dyDescent="0.2">
      <c r="B860" s="8"/>
      <c r="F860" s="8"/>
    </row>
    <row r="861" spans="2:6" x14ac:dyDescent="0.2">
      <c r="B861" s="8"/>
      <c r="F861" s="8"/>
    </row>
    <row r="862" spans="2:6" x14ac:dyDescent="0.2">
      <c r="B862" s="8"/>
      <c r="F862" s="8"/>
    </row>
    <row r="863" spans="2:6" x14ac:dyDescent="0.2">
      <c r="B863" s="8"/>
      <c r="F863" s="8"/>
    </row>
    <row r="864" spans="2:6" x14ac:dyDescent="0.2">
      <c r="B864" s="8"/>
      <c r="F864" s="8"/>
    </row>
    <row r="865" spans="2:6" x14ac:dyDescent="0.2">
      <c r="B865" s="8"/>
      <c r="F865" s="8"/>
    </row>
    <row r="866" spans="2:6" x14ac:dyDescent="0.2">
      <c r="B866" s="8"/>
      <c r="F866" s="8"/>
    </row>
    <row r="867" spans="2:6" x14ac:dyDescent="0.2">
      <c r="B867" s="8"/>
      <c r="F867" s="8"/>
    </row>
    <row r="868" spans="2:6" x14ac:dyDescent="0.2">
      <c r="B868" s="8"/>
      <c r="F868" s="8"/>
    </row>
    <row r="869" spans="2:6" x14ac:dyDescent="0.2">
      <c r="B869" s="8"/>
      <c r="F869" s="8"/>
    </row>
    <row r="870" spans="2:6" x14ac:dyDescent="0.2">
      <c r="B870" s="8"/>
      <c r="F870" s="8"/>
    </row>
    <row r="871" spans="2:6" x14ac:dyDescent="0.2">
      <c r="B871" s="8"/>
      <c r="F871" s="8"/>
    </row>
    <row r="872" spans="2:6" x14ac:dyDescent="0.2">
      <c r="B872" s="8"/>
      <c r="F872" s="8"/>
    </row>
    <row r="873" spans="2:6" x14ac:dyDescent="0.2">
      <c r="B873" s="8"/>
      <c r="F873" s="8"/>
    </row>
    <row r="874" spans="2:6" x14ac:dyDescent="0.2">
      <c r="B874" s="8"/>
      <c r="F874" s="8"/>
    </row>
    <row r="875" spans="2:6" x14ac:dyDescent="0.2">
      <c r="B875" s="8"/>
      <c r="F875" s="8"/>
    </row>
    <row r="876" spans="2:6" x14ac:dyDescent="0.2">
      <c r="B876" s="8"/>
      <c r="F876" s="8"/>
    </row>
    <row r="877" spans="2:6" x14ac:dyDescent="0.2">
      <c r="B877" s="8"/>
      <c r="F877" s="8"/>
    </row>
    <row r="878" spans="2:6" x14ac:dyDescent="0.2">
      <c r="B878" s="8"/>
      <c r="F878" s="8"/>
    </row>
    <row r="879" spans="2:6" x14ac:dyDescent="0.2">
      <c r="B879" s="8"/>
      <c r="F879" s="8"/>
    </row>
    <row r="880" spans="2:6" x14ac:dyDescent="0.2">
      <c r="B880" s="8"/>
      <c r="F880" s="8"/>
    </row>
    <row r="881" spans="2:6" x14ac:dyDescent="0.2">
      <c r="B881" s="8"/>
      <c r="F881" s="8"/>
    </row>
    <row r="882" spans="2:6" x14ac:dyDescent="0.2">
      <c r="B882" s="8"/>
      <c r="F882" s="8"/>
    </row>
    <row r="883" spans="2:6" x14ac:dyDescent="0.2">
      <c r="B883" s="8"/>
      <c r="F883" s="8"/>
    </row>
    <row r="884" spans="2:6" x14ac:dyDescent="0.2">
      <c r="B884" s="8"/>
      <c r="F884" s="8"/>
    </row>
    <row r="885" spans="2:6" x14ac:dyDescent="0.2">
      <c r="B885" s="8"/>
      <c r="F885" s="8"/>
    </row>
    <row r="886" spans="2:6" x14ac:dyDescent="0.2">
      <c r="B886" s="8"/>
      <c r="F886" s="8"/>
    </row>
    <row r="887" spans="2:6" x14ac:dyDescent="0.2">
      <c r="B887" s="8"/>
      <c r="F887" s="8"/>
    </row>
    <row r="888" spans="2:6" x14ac:dyDescent="0.2">
      <c r="B888" s="8"/>
      <c r="F888" s="8"/>
    </row>
    <row r="889" spans="2:6" x14ac:dyDescent="0.2">
      <c r="B889" s="8"/>
      <c r="F889" s="8"/>
    </row>
    <row r="890" spans="2:6" x14ac:dyDescent="0.2">
      <c r="B890" s="8"/>
      <c r="F890" s="8"/>
    </row>
    <row r="891" spans="2:6" x14ac:dyDescent="0.2">
      <c r="B891" s="8"/>
      <c r="F891" s="8"/>
    </row>
    <row r="892" spans="2:6" x14ac:dyDescent="0.2">
      <c r="B892" s="8"/>
      <c r="F892" s="8"/>
    </row>
    <row r="893" spans="2:6" x14ac:dyDescent="0.2">
      <c r="B893" s="8"/>
      <c r="F893" s="8"/>
    </row>
    <row r="894" spans="2:6" x14ac:dyDescent="0.2">
      <c r="B894" s="8"/>
      <c r="F894" s="8"/>
    </row>
    <row r="895" spans="2:6" x14ac:dyDescent="0.2">
      <c r="B895" s="8"/>
      <c r="F895" s="8"/>
    </row>
    <row r="896" spans="2:6" x14ac:dyDescent="0.2">
      <c r="B896" s="8"/>
      <c r="F896" s="8"/>
    </row>
    <row r="897" spans="2:6" x14ac:dyDescent="0.2">
      <c r="B897" s="8"/>
      <c r="F897" s="8"/>
    </row>
    <row r="898" spans="2:6" x14ac:dyDescent="0.2">
      <c r="B898" s="8"/>
      <c r="F898" s="8"/>
    </row>
    <row r="899" spans="2:6" x14ac:dyDescent="0.2">
      <c r="B899" s="8"/>
      <c r="F899" s="8"/>
    </row>
    <row r="900" spans="2:6" x14ac:dyDescent="0.2">
      <c r="B900" s="8"/>
      <c r="F900" s="8"/>
    </row>
    <row r="901" spans="2:6" x14ac:dyDescent="0.2">
      <c r="B901" s="8"/>
      <c r="F901" s="8"/>
    </row>
    <row r="902" spans="2:6" x14ac:dyDescent="0.2">
      <c r="B902" s="8"/>
      <c r="F902" s="8"/>
    </row>
    <row r="903" spans="2:6" x14ac:dyDescent="0.2">
      <c r="B903" s="8"/>
      <c r="F903" s="8"/>
    </row>
    <row r="904" spans="2:6" x14ac:dyDescent="0.2">
      <c r="B904" s="8"/>
      <c r="F904" s="8"/>
    </row>
    <row r="905" spans="2:6" x14ac:dyDescent="0.2">
      <c r="B905" s="8"/>
      <c r="F905" s="8"/>
    </row>
    <row r="906" spans="2:6" x14ac:dyDescent="0.2">
      <c r="B906" s="8"/>
      <c r="F906" s="8"/>
    </row>
    <row r="907" spans="2:6" x14ac:dyDescent="0.2">
      <c r="B907" s="8"/>
      <c r="F907" s="8"/>
    </row>
    <row r="908" spans="2:6" x14ac:dyDescent="0.2">
      <c r="B908" s="8"/>
      <c r="F908" s="8"/>
    </row>
    <row r="909" spans="2:6" x14ac:dyDescent="0.2">
      <c r="B909" s="8"/>
      <c r="F909" s="8"/>
    </row>
    <row r="910" spans="2:6" x14ac:dyDescent="0.2">
      <c r="B910" s="8"/>
      <c r="F910" s="8"/>
    </row>
    <row r="911" spans="2:6" x14ac:dyDescent="0.2">
      <c r="B911" s="8"/>
      <c r="F911" s="8"/>
    </row>
    <row r="912" spans="2:6" x14ac:dyDescent="0.2">
      <c r="B912" s="8"/>
      <c r="F912" s="8"/>
    </row>
    <row r="913" spans="2:6" x14ac:dyDescent="0.2">
      <c r="B913" s="8"/>
      <c r="F913" s="8"/>
    </row>
    <row r="914" spans="2:6" x14ac:dyDescent="0.2">
      <c r="B914" s="8"/>
      <c r="F914" s="8"/>
    </row>
    <row r="915" spans="2:6" x14ac:dyDescent="0.2">
      <c r="B915" s="8"/>
      <c r="F915" s="8"/>
    </row>
    <row r="916" spans="2:6" x14ac:dyDescent="0.2">
      <c r="B916" s="8"/>
      <c r="F916" s="8"/>
    </row>
    <row r="917" spans="2:6" x14ac:dyDescent="0.2">
      <c r="B917" s="8"/>
      <c r="F917" s="8"/>
    </row>
    <row r="918" spans="2:6" x14ac:dyDescent="0.2">
      <c r="B918" s="8"/>
      <c r="F918" s="8"/>
    </row>
    <row r="919" spans="2:6" x14ac:dyDescent="0.2">
      <c r="B919" s="8"/>
      <c r="F919" s="8"/>
    </row>
    <row r="920" spans="2:6" x14ac:dyDescent="0.2">
      <c r="B920" s="8"/>
      <c r="F920" s="8"/>
    </row>
    <row r="921" spans="2:6" x14ac:dyDescent="0.2">
      <c r="B921" s="8"/>
      <c r="F921" s="8"/>
    </row>
    <row r="922" spans="2:6" x14ac:dyDescent="0.2">
      <c r="B922" s="8"/>
      <c r="F922" s="8"/>
    </row>
    <row r="923" spans="2:6" x14ac:dyDescent="0.2">
      <c r="B923" s="8"/>
      <c r="F923" s="8"/>
    </row>
    <row r="924" spans="2:6" x14ac:dyDescent="0.2">
      <c r="B924" s="8"/>
      <c r="F924" s="8"/>
    </row>
    <row r="925" spans="2:6" x14ac:dyDescent="0.2">
      <c r="B925" s="8"/>
      <c r="F925" s="8"/>
    </row>
    <row r="926" spans="2:6" x14ac:dyDescent="0.2">
      <c r="B926" s="8"/>
      <c r="F926" s="8"/>
    </row>
    <row r="927" spans="2:6" x14ac:dyDescent="0.2">
      <c r="B927" s="8"/>
      <c r="F927" s="8"/>
    </row>
    <row r="928" spans="2:6" x14ac:dyDescent="0.2">
      <c r="B928" s="8"/>
      <c r="F928" s="8"/>
    </row>
    <row r="929" spans="2:6" x14ac:dyDescent="0.2">
      <c r="B929" s="8"/>
      <c r="F929" s="8"/>
    </row>
    <row r="930" spans="2:6" x14ac:dyDescent="0.2">
      <c r="B930" s="8"/>
      <c r="F930" s="8"/>
    </row>
    <row r="931" spans="2:6" x14ac:dyDescent="0.2">
      <c r="B931" s="8"/>
      <c r="F931" s="8"/>
    </row>
    <row r="932" spans="2:6" x14ac:dyDescent="0.2">
      <c r="B932" s="8"/>
      <c r="F932" s="8"/>
    </row>
    <row r="933" spans="2:6" x14ac:dyDescent="0.2">
      <c r="B933" s="8"/>
      <c r="F933" s="8"/>
    </row>
    <row r="934" spans="2:6" x14ac:dyDescent="0.2">
      <c r="B934" s="8"/>
      <c r="F934" s="8"/>
    </row>
    <row r="935" spans="2:6" x14ac:dyDescent="0.2">
      <c r="B935" s="8"/>
      <c r="F935" s="8"/>
    </row>
    <row r="936" spans="2:6" x14ac:dyDescent="0.2">
      <c r="B936" s="8"/>
      <c r="F936" s="8"/>
    </row>
    <row r="937" spans="2:6" x14ac:dyDescent="0.2">
      <c r="B937" s="8"/>
      <c r="F937" s="8"/>
    </row>
    <row r="938" spans="2:6" x14ac:dyDescent="0.2">
      <c r="B938" s="8"/>
      <c r="F938" s="8"/>
    </row>
    <row r="939" spans="2:6" x14ac:dyDescent="0.2">
      <c r="B939" s="8"/>
      <c r="F939" s="8"/>
    </row>
    <row r="940" spans="2:6" x14ac:dyDescent="0.2">
      <c r="B940" s="8"/>
      <c r="F940" s="8"/>
    </row>
    <row r="941" spans="2:6" x14ac:dyDescent="0.2">
      <c r="B941" s="8"/>
      <c r="F941" s="8"/>
    </row>
    <row r="942" spans="2:6" x14ac:dyDescent="0.2">
      <c r="B942" s="8"/>
      <c r="F942" s="8"/>
    </row>
    <row r="943" spans="2:6" x14ac:dyDescent="0.2">
      <c r="B943" s="8"/>
      <c r="F943" s="8"/>
    </row>
    <row r="944" spans="2:6" x14ac:dyDescent="0.2">
      <c r="B944" s="8"/>
      <c r="F944" s="8"/>
    </row>
    <row r="945" spans="2:6" x14ac:dyDescent="0.2">
      <c r="B945" s="8"/>
      <c r="F945" s="8"/>
    </row>
    <row r="946" spans="2:6" x14ac:dyDescent="0.2">
      <c r="B946" s="8"/>
      <c r="F946" s="8"/>
    </row>
    <row r="947" spans="2:6" x14ac:dyDescent="0.2">
      <c r="B947" s="8"/>
      <c r="F947" s="8"/>
    </row>
    <row r="948" spans="2:6" x14ac:dyDescent="0.2">
      <c r="B948" s="8"/>
      <c r="F948" s="8"/>
    </row>
    <row r="949" spans="2:6" x14ac:dyDescent="0.2">
      <c r="B949" s="8"/>
      <c r="F949" s="8"/>
    </row>
    <row r="950" spans="2:6" x14ac:dyDescent="0.2">
      <c r="B950" s="8"/>
      <c r="F950" s="8"/>
    </row>
    <row r="951" spans="2:6" x14ac:dyDescent="0.2">
      <c r="B951" s="8"/>
      <c r="F951" s="8"/>
    </row>
    <row r="952" spans="2:6" x14ac:dyDescent="0.2">
      <c r="B952" s="8"/>
      <c r="F952" s="8"/>
    </row>
    <row r="953" spans="2:6" x14ac:dyDescent="0.2">
      <c r="B953" s="8"/>
      <c r="F953" s="8"/>
    </row>
    <row r="954" spans="2:6" x14ac:dyDescent="0.2">
      <c r="B954" s="8"/>
      <c r="F954" s="8"/>
    </row>
    <row r="955" spans="2:6" x14ac:dyDescent="0.2">
      <c r="B955" s="8"/>
      <c r="F955" s="8"/>
    </row>
    <row r="956" spans="2:6" x14ac:dyDescent="0.2">
      <c r="B956" s="8"/>
      <c r="F956" s="8"/>
    </row>
    <row r="957" spans="2:6" x14ac:dyDescent="0.2">
      <c r="B957" s="8"/>
      <c r="F957" s="8"/>
    </row>
    <row r="958" spans="2:6" x14ac:dyDescent="0.2">
      <c r="B958" s="8"/>
      <c r="F958" s="8"/>
    </row>
    <row r="959" spans="2:6" x14ac:dyDescent="0.2">
      <c r="B959" s="8"/>
      <c r="F959" s="8"/>
    </row>
    <row r="960" spans="2:6" x14ac:dyDescent="0.2">
      <c r="B960" s="8"/>
      <c r="F960" s="8"/>
    </row>
    <row r="961" spans="2:6" x14ac:dyDescent="0.2">
      <c r="B961" s="8"/>
      <c r="F961" s="8"/>
    </row>
    <row r="962" spans="2:6" x14ac:dyDescent="0.2">
      <c r="B962" s="8"/>
      <c r="F962" s="8"/>
    </row>
    <row r="963" spans="2:6" x14ac:dyDescent="0.2">
      <c r="B963" s="8"/>
      <c r="F963" s="8"/>
    </row>
    <row r="964" spans="2:6" x14ac:dyDescent="0.2">
      <c r="B964" s="8"/>
      <c r="F964" s="8"/>
    </row>
    <row r="965" spans="2:6" x14ac:dyDescent="0.2">
      <c r="B965" s="8"/>
      <c r="F965" s="8"/>
    </row>
    <row r="966" spans="2:6" x14ac:dyDescent="0.2">
      <c r="B966" s="8"/>
      <c r="F966" s="8"/>
    </row>
    <row r="967" spans="2:6" x14ac:dyDescent="0.2">
      <c r="B967" s="8"/>
      <c r="F967" s="8"/>
    </row>
    <row r="968" spans="2:6" x14ac:dyDescent="0.2">
      <c r="B968" s="8"/>
      <c r="F968" s="8"/>
    </row>
    <row r="969" spans="2:6" x14ac:dyDescent="0.2">
      <c r="B969" s="8"/>
      <c r="F969" s="8"/>
    </row>
    <row r="970" spans="2:6" x14ac:dyDescent="0.2">
      <c r="B970" s="8"/>
      <c r="F970" s="8"/>
    </row>
    <row r="971" spans="2:6" x14ac:dyDescent="0.2">
      <c r="B971" s="8"/>
      <c r="F971" s="8"/>
    </row>
    <row r="972" spans="2:6" x14ac:dyDescent="0.2">
      <c r="B972" s="8"/>
      <c r="F972" s="8"/>
    </row>
    <row r="973" spans="2:6" x14ac:dyDescent="0.2">
      <c r="B973" s="8"/>
      <c r="F973" s="8"/>
    </row>
    <row r="974" spans="2:6" x14ac:dyDescent="0.2">
      <c r="B974" s="8"/>
      <c r="F974" s="8"/>
    </row>
    <row r="975" spans="2:6" x14ac:dyDescent="0.2">
      <c r="B975" s="8"/>
      <c r="F975" s="8"/>
    </row>
    <row r="976" spans="2:6" x14ac:dyDescent="0.2">
      <c r="B976" s="8"/>
      <c r="F976" s="8"/>
    </row>
    <row r="977" spans="2:6" x14ac:dyDescent="0.2">
      <c r="B977" s="8"/>
      <c r="F977" s="8"/>
    </row>
    <row r="978" spans="2:6" x14ac:dyDescent="0.2">
      <c r="B978" s="8"/>
      <c r="F978" s="8"/>
    </row>
    <row r="979" spans="2:6" x14ac:dyDescent="0.2">
      <c r="B979" s="8"/>
      <c r="F979" s="8"/>
    </row>
    <row r="980" spans="2:6" x14ac:dyDescent="0.2">
      <c r="B980" s="8"/>
      <c r="F980" s="8"/>
    </row>
    <row r="981" spans="2:6" x14ac:dyDescent="0.2">
      <c r="B981" s="8"/>
      <c r="F981" s="8"/>
    </row>
    <row r="982" spans="2:6" x14ac:dyDescent="0.2">
      <c r="B982" s="8"/>
      <c r="F982" s="8"/>
    </row>
    <row r="983" spans="2:6" x14ac:dyDescent="0.2">
      <c r="B983" s="8"/>
      <c r="F983" s="8"/>
    </row>
    <row r="984" spans="2:6" x14ac:dyDescent="0.2">
      <c r="B984" s="8"/>
      <c r="F984" s="8"/>
    </row>
    <row r="985" spans="2:6" x14ac:dyDescent="0.2">
      <c r="B985" s="8"/>
      <c r="F985" s="8"/>
    </row>
    <row r="986" spans="2:6" x14ac:dyDescent="0.2">
      <c r="B986" s="8"/>
      <c r="F986" s="8"/>
    </row>
    <row r="987" spans="2:6" x14ac:dyDescent="0.2">
      <c r="B987" s="8"/>
      <c r="F987" s="8"/>
    </row>
    <row r="988" spans="2:6" x14ac:dyDescent="0.2">
      <c r="B988" s="8"/>
      <c r="F988" s="8"/>
    </row>
    <row r="989" spans="2:6" x14ac:dyDescent="0.2">
      <c r="B989" s="8"/>
      <c r="F989" s="8"/>
    </row>
    <row r="990" spans="2:6" x14ac:dyDescent="0.2">
      <c r="B990" s="8"/>
      <c r="F990" s="8"/>
    </row>
    <row r="991" spans="2:6" x14ac:dyDescent="0.2">
      <c r="B991" s="8"/>
      <c r="F991" s="8"/>
    </row>
    <row r="992" spans="2:6" x14ac:dyDescent="0.2">
      <c r="B992" s="8"/>
      <c r="F992" s="8"/>
    </row>
    <row r="993" spans="2:6" x14ac:dyDescent="0.2">
      <c r="B993" s="8"/>
      <c r="F993" s="8"/>
    </row>
    <row r="994" spans="2:6" x14ac:dyDescent="0.2">
      <c r="B994" s="8"/>
      <c r="F994" s="8"/>
    </row>
    <row r="995" spans="2:6" x14ac:dyDescent="0.2">
      <c r="B995" s="8"/>
      <c r="F995" s="8"/>
    </row>
    <row r="996" spans="2:6" x14ac:dyDescent="0.2">
      <c r="B996" s="8"/>
      <c r="F996" s="8"/>
    </row>
    <row r="997" spans="2:6" x14ac:dyDescent="0.2">
      <c r="B997" s="8"/>
      <c r="F997" s="8"/>
    </row>
    <row r="998" spans="2:6" x14ac:dyDescent="0.2">
      <c r="B998" s="8"/>
      <c r="F998" s="8"/>
    </row>
    <row r="999" spans="2:6" x14ac:dyDescent="0.2">
      <c r="B999" s="8"/>
      <c r="F999" s="8"/>
    </row>
    <row r="1000" spans="2:6" x14ac:dyDescent="0.2">
      <c r="B1000" s="8"/>
      <c r="F1000" s="8"/>
    </row>
    <row r="1001" spans="2:6" x14ac:dyDescent="0.2">
      <c r="B1001" s="8"/>
      <c r="F1001" s="8"/>
    </row>
    <row r="1002" spans="2:6" x14ac:dyDescent="0.2">
      <c r="B1002" s="8"/>
      <c r="F1002" s="8"/>
    </row>
    <row r="1003" spans="2:6" x14ac:dyDescent="0.2">
      <c r="B1003" s="8"/>
      <c r="F1003" s="8"/>
    </row>
    <row r="1004" spans="2:6" x14ac:dyDescent="0.2">
      <c r="B1004" s="8"/>
      <c r="F1004" s="8"/>
    </row>
    <row r="1005" spans="2:6" x14ac:dyDescent="0.2">
      <c r="B1005" s="8"/>
      <c r="F1005" s="8"/>
    </row>
    <row r="1006" spans="2:6" x14ac:dyDescent="0.2">
      <c r="B1006" s="8"/>
      <c r="F1006" s="8"/>
    </row>
    <row r="1007" spans="2:6" x14ac:dyDescent="0.2">
      <c r="B1007" s="8"/>
      <c r="F1007" s="8"/>
    </row>
    <row r="1008" spans="2:6" x14ac:dyDescent="0.2">
      <c r="B1008" s="8"/>
      <c r="F1008" s="8"/>
    </row>
    <row r="1009" spans="2:6" x14ac:dyDescent="0.2">
      <c r="B1009" s="8"/>
      <c r="F1009" s="8"/>
    </row>
    <row r="1010" spans="2:6" x14ac:dyDescent="0.2">
      <c r="B1010" s="8"/>
      <c r="F1010" s="8"/>
    </row>
    <row r="1011" spans="2:6" x14ac:dyDescent="0.2">
      <c r="B1011" s="8"/>
      <c r="F1011" s="8"/>
    </row>
    <row r="1012" spans="2:6" x14ac:dyDescent="0.2">
      <c r="B1012" s="8"/>
      <c r="F1012" s="8"/>
    </row>
    <row r="1013" spans="2:6" x14ac:dyDescent="0.2">
      <c r="B1013" s="8"/>
      <c r="F1013" s="8"/>
    </row>
    <row r="1014" spans="2:6" x14ac:dyDescent="0.2">
      <c r="B1014" s="8"/>
      <c r="F1014" s="8"/>
    </row>
    <row r="1015" spans="2:6" x14ac:dyDescent="0.2">
      <c r="B1015" s="8"/>
      <c r="F1015" s="8"/>
    </row>
    <row r="1016" spans="2:6" x14ac:dyDescent="0.2">
      <c r="B1016" s="8"/>
      <c r="F1016" s="8"/>
    </row>
    <row r="1017" spans="2:6" x14ac:dyDescent="0.2">
      <c r="B1017" s="8"/>
      <c r="F1017" s="8"/>
    </row>
    <row r="1018" spans="2:6" x14ac:dyDescent="0.2">
      <c r="B1018" s="8"/>
      <c r="F1018" s="8"/>
    </row>
    <row r="1019" spans="2:6" x14ac:dyDescent="0.2">
      <c r="B1019" s="8"/>
      <c r="F1019" s="8"/>
    </row>
    <row r="1020" spans="2:6" x14ac:dyDescent="0.2">
      <c r="B1020" s="8"/>
      <c r="F1020" s="8"/>
    </row>
    <row r="1021" spans="2:6" x14ac:dyDescent="0.2">
      <c r="B1021" s="8"/>
      <c r="F1021" s="8"/>
    </row>
    <row r="1022" spans="2:6" x14ac:dyDescent="0.2">
      <c r="B1022" s="8"/>
      <c r="F1022" s="8"/>
    </row>
    <row r="1023" spans="2:6" x14ac:dyDescent="0.2">
      <c r="B1023" s="8"/>
      <c r="F1023" s="8"/>
    </row>
    <row r="1024" spans="2:6" x14ac:dyDescent="0.2">
      <c r="B1024" s="8"/>
      <c r="F1024" s="8"/>
    </row>
    <row r="1025" spans="2:6" x14ac:dyDescent="0.2">
      <c r="B1025" s="8"/>
      <c r="F1025" s="8"/>
    </row>
    <row r="1026" spans="2:6" x14ac:dyDescent="0.2">
      <c r="B1026" s="8"/>
      <c r="F1026" s="8"/>
    </row>
    <row r="1027" spans="2:6" x14ac:dyDescent="0.2">
      <c r="B1027" s="8"/>
      <c r="F1027" s="8"/>
    </row>
    <row r="1028" spans="2:6" x14ac:dyDescent="0.2">
      <c r="B1028" s="8"/>
      <c r="F1028" s="8"/>
    </row>
    <row r="1029" spans="2:6" x14ac:dyDescent="0.2">
      <c r="B1029" s="8"/>
      <c r="F1029" s="8"/>
    </row>
    <row r="1030" spans="2:6" x14ac:dyDescent="0.2">
      <c r="B1030" s="8"/>
      <c r="F1030" s="8"/>
    </row>
    <row r="1031" spans="2:6" x14ac:dyDescent="0.2">
      <c r="B1031" s="8"/>
      <c r="F1031" s="8"/>
    </row>
    <row r="1032" spans="2:6" x14ac:dyDescent="0.2">
      <c r="B1032" s="8"/>
      <c r="F1032" s="8"/>
    </row>
    <row r="1033" spans="2:6" x14ac:dyDescent="0.2">
      <c r="B1033" s="8"/>
      <c r="F1033" s="8"/>
    </row>
    <row r="1034" spans="2:6" x14ac:dyDescent="0.2">
      <c r="B1034" s="8"/>
      <c r="F1034" s="8"/>
    </row>
    <row r="1035" spans="2:6" x14ac:dyDescent="0.2">
      <c r="B1035" s="8"/>
      <c r="F1035" s="8"/>
    </row>
    <row r="1036" spans="2:6" x14ac:dyDescent="0.2">
      <c r="B1036" s="8"/>
      <c r="F1036" s="8"/>
    </row>
    <row r="1037" spans="2:6" x14ac:dyDescent="0.2">
      <c r="B1037" s="8"/>
      <c r="F1037" s="8"/>
    </row>
    <row r="1038" spans="2:6" x14ac:dyDescent="0.2">
      <c r="B1038" s="8"/>
      <c r="F1038" s="8"/>
    </row>
    <row r="1039" spans="2:6" x14ac:dyDescent="0.2">
      <c r="B1039" s="8"/>
      <c r="F1039" s="8"/>
    </row>
    <row r="1040" spans="2:6" x14ac:dyDescent="0.2">
      <c r="B1040" s="8"/>
      <c r="F1040" s="8"/>
    </row>
    <row r="1041" spans="2:6" x14ac:dyDescent="0.2">
      <c r="B1041" s="8"/>
      <c r="F1041" s="8"/>
    </row>
    <row r="1042" spans="2:6" x14ac:dyDescent="0.2">
      <c r="B1042" s="8"/>
      <c r="F1042" s="8"/>
    </row>
    <row r="1043" spans="2:6" x14ac:dyDescent="0.2">
      <c r="B1043" s="8"/>
      <c r="F1043" s="8"/>
    </row>
    <row r="1044" spans="2:6" x14ac:dyDescent="0.2">
      <c r="B1044" s="8"/>
      <c r="F1044" s="8"/>
    </row>
    <row r="1045" spans="2:6" x14ac:dyDescent="0.2">
      <c r="B1045" s="8"/>
      <c r="F1045" s="8"/>
    </row>
    <row r="1046" spans="2:6" x14ac:dyDescent="0.2">
      <c r="B1046" s="8"/>
      <c r="F1046" s="8"/>
    </row>
    <row r="1047" spans="2:6" x14ac:dyDescent="0.2">
      <c r="B1047" s="8"/>
      <c r="F1047" s="8"/>
    </row>
    <row r="1048" spans="2:6" x14ac:dyDescent="0.2">
      <c r="B1048" s="8"/>
      <c r="F1048" s="8"/>
    </row>
    <row r="1049" spans="2:6" x14ac:dyDescent="0.2">
      <c r="B1049" s="8"/>
      <c r="F1049" s="8"/>
    </row>
    <row r="1050" spans="2:6" x14ac:dyDescent="0.2">
      <c r="B1050" s="8"/>
      <c r="F1050" s="8"/>
    </row>
    <row r="1051" spans="2:6" x14ac:dyDescent="0.2">
      <c r="B1051" s="8"/>
      <c r="F1051" s="8"/>
    </row>
    <row r="1052" spans="2:6" x14ac:dyDescent="0.2">
      <c r="B1052" s="8"/>
      <c r="F1052" s="8"/>
    </row>
    <row r="1053" spans="2:6" x14ac:dyDescent="0.2">
      <c r="B1053" s="8"/>
      <c r="F1053" s="8"/>
    </row>
    <row r="1054" spans="2:6" x14ac:dyDescent="0.2">
      <c r="B1054" s="8"/>
      <c r="F1054" s="8"/>
    </row>
    <row r="1055" spans="2:6" x14ac:dyDescent="0.2">
      <c r="B1055" s="8"/>
      <c r="F1055" s="8"/>
    </row>
    <row r="1056" spans="2:6" x14ac:dyDescent="0.2">
      <c r="B1056" s="8"/>
      <c r="F1056" s="8"/>
    </row>
    <row r="1057" spans="2:6" x14ac:dyDescent="0.2">
      <c r="B1057" s="8"/>
      <c r="F1057" s="8"/>
    </row>
    <row r="1058" spans="2:6" x14ac:dyDescent="0.2">
      <c r="B1058" s="8"/>
      <c r="F1058" s="8"/>
    </row>
    <row r="1059" spans="2:6" x14ac:dyDescent="0.2">
      <c r="B1059" s="8"/>
      <c r="F1059" s="8"/>
    </row>
    <row r="1060" spans="2:6" x14ac:dyDescent="0.2">
      <c r="B1060" s="8"/>
      <c r="F1060" s="8"/>
    </row>
    <row r="1061" spans="2:6" x14ac:dyDescent="0.2">
      <c r="B1061" s="8"/>
      <c r="F1061" s="8"/>
    </row>
    <row r="1062" spans="2:6" x14ac:dyDescent="0.2">
      <c r="B1062" s="8"/>
      <c r="F1062" s="8"/>
    </row>
    <row r="1063" spans="2:6" x14ac:dyDescent="0.2">
      <c r="B1063" s="8"/>
      <c r="F1063" s="8"/>
    </row>
    <row r="1064" spans="2:6" x14ac:dyDescent="0.2">
      <c r="B1064" s="8"/>
      <c r="F1064" s="8"/>
    </row>
    <row r="1065" spans="2:6" x14ac:dyDescent="0.2">
      <c r="B1065" s="8"/>
      <c r="F1065" s="8"/>
    </row>
    <row r="1066" spans="2:6" x14ac:dyDescent="0.2">
      <c r="B1066" s="8"/>
      <c r="F1066" s="8"/>
    </row>
    <row r="1067" spans="2:6" x14ac:dyDescent="0.2">
      <c r="B1067" s="8"/>
      <c r="F1067" s="8"/>
    </row>
    <row r="1068" spans="2:6" x14ac:dyDescent="0.2">
      <c r="B1068" s="8"/>
      <c r="F1068" s="8"/>
    </row>
    <row r="1069" spans="2:6" x14ac:dyDescent="0.2">
      <c r="B1069" s="8"/>
      <c r="F1069" s="8"/>
    </row>
    <row r="1070" spans="2:6" x14ac:dyDescent="0.2">
      <c r="B1070" s="8"/>
      <c r="F1070" s="8"/>
    </row>
    <row r="1071" spans="2:6" x14ac:dyDescent="0.2">
      <c r="B1071" s="8"/>
      <c r="F1071" s="8"/>
    </row>
    <row r="1072" spans="2:6" x14ac:dyDescent="0.2">
      <c r="B1072" s="8"/>
      <c r="F1072" s="8"/>
    </row>
    <row r="1073" spans="2:6" x14ac:dyDescent="0.2">
      <c r="B1073" s="8"/>
      <c r="F1073" s="8"/>
    </row>
    <row r="1074" spans="2:6" x14ac:dyDescent="0.2">
      <c r="B1074" s="8"/>
      <c r="F1074" s="8"/>
    </row>
    <row r="1075" spans="2:6" x14ac:dyDescent="0.2">
      <c r="B1075" s="8"/>
      <c r="F1075" s="8"/>
    </row>
    <row r="1076" spans="2:6" x14ac:dyDescent="0.2">
      <c r="B1076" s="8"/>
      <c r="F1076" s="8"/>
    </row>
    <row r="1077" spans="2:6" x14ac:dyDescent="0.2">
      <c r="B1077" s="8"/>
      <c r="F1077" s="8"/>
    </row>
    <row r="1078" spans="2:6" x14ac:dyDescent="0.2">
      <c r="B1078" s="8"/>
      <c r="F1078" s="8"/>
    </row>
    <row r="1079" spans="2:6" x14ac:dyDescent="0.2">
      <c r="B1079" s="8"/>
      <c r="F1079" s="8"/>
    </row>
    <row r="1080" spans="2:6" x14ac:dyDescent="0.2">
      <c r="B1080" s="8"/>
      <c r="F1080" s="8"/>
    </row>
    <row r="1081" spans="2:6" x14ac:dyDescent="0.2">
      <c r="B1081" s="8"/>
      <c r="F1081" s="8"/>
    </row>
    <row r="1082" spans="2:6" x14ac:dyDescent="0.2">
      <c r="B1082" s="8"/>
      <c r="F1082" s="8"/>
    </row>
    <row r="1083" spans="2:6" x14ac:dyDescent="0.2">
      <c r="B1083" s="8"/>
      <c r="F1083" s="8"/>
    </row>
    <row r="1084" spans="2:6" x14ac:dyDescent="0.2">
      <c r="B1084" s="8"/>
      <c r="F1084" s="8"/>
    </row>
    <row r="1085" spans="2:6" x14ac:dyDescent="0.2">
      <c r="B1085" s="8"/>
      <c r="F1085" s="8"/>
    </row>
    <row r="1086" spans="2:6" x14ac:dyDescent="0.2">
      <c r="B1086" s="8"/>
      <c r="F1086" s="8"/>
    </row>
    <row r="1087" spans="2:6" x14ac:dyDescent="0.2">
      <c r="B1087" s="8"/>
      <c r="F1087" s="8"/>
    </row>
    <row r="1088" spans="2:6" x14ac:dyDescent="0.2">
      <c r="B1088" s="8"/>
      <c r="F1088" s="8"/>
    </row>
    <row r="1089" spans="2:6" x14ac:dyDescent="0.2">
      <c r="B1089" s="8"/>
      <c r="F1089" s="8"/>
    </row>
    <row r="1090" spans="2:6" x14ac:dyDescent="0.2">
      <c r="B1090" s="8"/>
      <c r="F1090" s="8"/>
    </row>
    <row r="1091" spans="2:6" x14ac:dyDescent="0.2">
      <c r="B1091" s="8"/>
      <c r="F1091" s="8"/>
    </row>
    <row r="1092" spans="2:6" x14ac:dyDescent="0.2">
      <c r="B1092" s="8"/>
      <c r="F1092" s="8"/>
    </row>
    <row r="1093" spans="2:6" x14ac:dyDescent="0.2">
      <c r="B1093" s="8"/>
      <c r="F1093" s="8"/>
    </row>
    <row r="1094" spans="2:6" x14ac:dyDescent="0.2">
      <c r="B1094" s="8"/>
      <c r="F1094" s="8"/>
    </row>
    <row r="1095" spans="2:6" x14ac:dyDescent="0.2">
      <c r="B1095" s="8"/>
      <c r="F1095" s="8"/>
    </row>
    <row r="1096" spans="2:6" x14ac:dyDescent="0.2">
      <c r="B1096" s="8"/>
      <c r="F1096" s="8"/>
    </row>
    <row r="1097" spans="2:6" x14ac:dyDescent="0.2">
      <c r="B1097" s="8"/>
      <c r="F1097" s="8"/>
    </row>
    <row r="1098" spans="2:6" x14ac:dyDescent="0.2">
      <c r="B1098" s="8"/>
      <c r="F1098" s="8"/>
    </row>
    <row r="1099" spans="2:6" x14ac:dyDescent="0.2">
      <c r="B1099" s="8"/>
      <c r="F1099" s="8"/>
    </row>
    <row r="1100" spans="2:6" x14ac:dyDescent="0.2">
      <c r="B1100" s="8"/>
      <c r="F1100" s="8"/>
    </row>
    <row r="1101" spans="2:6" x14ac:dyDescent="0.2">
      <c r="B1101" s="8"/>
      <c r="F1101" s="8"/>
    </row>
    <row r="1102" spans="2:6" x14ac:dyDescent="0.2">
      <c r="B1102" s="8"/>
      <c r="F1102" s="8"/>
    </row>
    <row r="1103" spans="2:6" x14ac:dyDescent="0.2">
      <c r="B1103" s="8"/>
      <c r="F1103" s="8"/>
    </row>
    <row r="1104" spans="2:6" x14ac:dyDescent="0.2">
      <c r="B1104" s="8"/>
      <c r="F1104" s="8"/>
    </row>
    <row r="1105" spans="2:6" x14ac:dyDescent="0.2">
      <c r="B1105" s="8"/>
      <c r="F1105" s="8"/>
    </row>
    <row r="1106" spans="2:6" x14ac:dyDescent="0.2">
      <c r="B1106" s="8"/>
      <c r="F1106" s="8"/>
    </row>
    <row r="1107" spans="2:6" x14ac:dyDescent="0.2">
      <c r="B1107" s="8"/>
      <c r="F1107" s="8"/>
    </row>
    <row r="1108" spans="2:6" x14ac:dyDescent="0.2">
      <c r="B1108" s="8"/>
      <c r="F1108" s="8"/>
    </row>
    <row r="1109" spans="2:6" x14ac:dyDescent="0.2">
      <c r="B1109" s="8"/>
      <c r="F1109" s="8"/>
    </row>
    <row r="1110" spans="2:6" x14ac:dyDescent="0.2">
      <c r="B1110" s="8"/>
      <c r="F1110" s="8"/>
    </row>
    <row r="1111" spans="2:6" x14ac:dyDescent="0.2">
      <c r="B1111" s="8"/>
      <c r="F1111" s="8"/>
    </row>
    <row r="1112" spans="2:6" x14ac:dyDescent="0.2">
      <c r="B1112" s="8"/>
      <c r="F1112" s="8"/>
    </row>
    <row r="1113" spans="2:6" x14ac:dyDescent="0.2">
      <c r="B1113" s="8"/>
      <c r="F1113" s="8"/>
    </row>
    <row r="1114" spans="2:6" x14ac:dyDescent="0.2">
      <c r="B1114" s="8"/>
      <c r="F1114" s="8"/>
    </row>
    <row r="1115" spans="2:6" x14ac:dyDescent="0.2">
      <c r="B1115" s="8"/>
      <c r="F1115" s="8"/>
    </row>
    <row r="1116" spans="2:6" x14ac:dyDescent="0.2">
      <c r="B1116" s="8"/>
      <c r="F1116" s="8"/>
    </row>
    <row r="1117" spans="2:6" x14ac:dyDescent="0.2">
      <c r="B1117" s="8"/>
      <c r="F1117" s="8"/>
    </row>
    <row r="1118" spans="2:6" x14ac:dyDescent="0.2">
      <c r="B1118" s="8"/>
      <c r="F1118" s="8"/>
    </row>
    <row r="1119" spans="2:6" x14ac:dyDescent="0.2">
      <c r="B1119" s="8"/>
      <c r="F1119" s="8"/>
    </row>
    <row r="1120" spans="2:6" x14ac:dyDescent="0.2">
      <c r="B1120" s="8"/>
      <c r="F1120" s="8"/>
    </row>
    <row r="1121" spans="2:6" x14ac:dyDescent="0.2">
      <c r="B1121" s="8"/>
      <c r="F1121" s="8"/>
    </row>
    <row r="1122" spans="2:6" x14ac:dyDescent="0.2">
      <c r="B1122" s="8"/>
      <c r="F1122" s="8"/>
    </row>
    <row r="1123" spans="2:6" x14ac:dyDescent="0.2">
      <c r="B1123" s="8"/>
      <c r="F1123" s="8"/>
    </row>
    <row r="1124" spans="2:6" x14ac:dyDescent="0.2">
      <c r="B1124" s="8"/>
      <c r="F1124" s="8"/>
    </row>
    <row r="1125" spans="2:6" x14ac:dyDescent="0.2">
      <c r="B1125" s="8"/>
      <c r="F1125" s="8"/>
    </row>
    <row r="1126" spans="2:6" x14ac:dyDescent="0.2">
      <c r="B1126" s="8"/>
      <c r="F1126" s="8"/>
    </row>
    <row r="1127" spans="2:6" x14ac:dyDescent="0.2">
      <c r="B1127" s="8"/>
      <c r="F1127" s="8"/>
    </row>
    <row r="1128" spans="2:6" x14ac:dyDescent="0.2">
      <c r="B1128" s="8"/>
      <c r="F1128" s="8"/>
    </row>
    <row r="1129" spans="2:6" x14ac:dyDescent="0.2">
      <c r="B1129" s="8"/>
      <c r="F1129" s="8"/>
    </row>
    <row r="1130" spans="2:6" x14ac:dyDescent="0.2">
      <c r="B1130" s="8"/>
      <c r="F1130" s="8"/>
    </row>
    <row r="1131" spans="2:6" x14ac:dyDescent="0.2">
      <c r="B1131" s="8"/>
      <c r="F1131" s="8"/>
    </row>
    <row r="1132" spans="2:6" x14ac:dyDescent="0.2">
      <c r="B1132" s="8"/>
      <c r="F1132" s="8"/>
    </row>
    <row r="1133" spans="2:6" x14ac:dyDescent="0.2">
      <c r="B1133" s="8"/>
      <c r="F1133" s="8"/>
    </row>
    <row r="1134" spans="2:6" x14ac:dyDescent="0.2">
      <c r="B1134" s="8"/>
      <c r="F1134" s="8"/>
    </row>
    <row r="1135" spans="2:6" x14ac:dyDescent="0.2">
      <c r="B1135" s="8"/>
      <c r="F1135" s="8"/>
    </row>
    <row r="1136" spans="2:6" x14ac:dyDescent="0.2">
      <c r="B1136" s="8"/>
      <c r="F1136" s="8"/>
    </row>
    <row r="1137" spans="2:6" x14ac:dyDescent="0.2">
      <c r="B1137" s="8"/>
      <c r="F1137" s="8"/>
    </row>
    <row r="1138" spans="2:6" x14ac:dyDescent="0.2">
      <c r="B1138" s="8"/>
      <c r="F1138" s="8"/>
    </row>
    <row r="1139" spans="2:6" x14ac:dyDescent="0.2">
      <c r="B1139" s="8"/>
      <c r="F1139" s="8"/>
    </row>
  </sheetData>
  <phoneticPr fontId="8" type="noConversion"/>
  <hyperlinks>
    <hyperlink ref="A3" r:id="rId1" xr:uid="{00000000-0004-0000-0200-000000000000}"/>
    <hyperlink ref="P57" r:id="rId2" display="http://www.konkoly.hu/cgi-bin/IBVS?647" xr:uid="{00000000-0004-0000-0200-000001000000}"/>
    <hyperlink ref="P64" r:id="rId3" display="http://www.konkoly.hu/cgi-bin/IBVS?1053" xr:uid="{00000000-0004-0000-0200-000002000000}"/>
    <hyperlink ref="P158" r:id="rId4" display="http://www.konkoly.hu/cgi-bin/IBVS?1875" xr:uid="{00000000-0004-0000-0200-000003000000}"/>
    <hyperlink ref="P159" r:id="rId5" display="http://www.konkoly.hu/cgi-bin/IBVS?1875" xr:uid="{00000000-0004-0000-0200-000004000000}"/>
    <hyperlink ref="P83" r:id="rId6" display="http://www.bav-astro.de/sfs/BAVM_link.php?BAVMnr=38" xr:uid="{00000000-0004-0000-0200-000005000000}"/>
    <hyperlink ref="P84" r:id="rId7" display="http://www.bav-astro.de/sfs/BAVM_link.php?BAVMnr=39" xr:uid="{00000000-0004-0000-0200-000006000000}"/>
    <hyperlink ref="P94" r:id="rId8" display="http://www.konkoly.hu/cgi-bin/IBVS?4097" xr:uid="{00000000-0004-0000-0200-000007000000}"/>
    <hyperlink ref="P96" r:id="rId9" display="http://www.konkoly.hu/cgi-bin/IBVS?4097" xr:uid="{00000000-0004-0000-0200-000008000000}"/>
    <hyperlink ref="P104" r:id="rId10" display="http://www.konkoly.hu/cgi-bin/IBVS?4097" xr:uid="{00000000-0004-0000-0200-000009000000}"/>
    <hyperlink ref="P105" r:id="rId11" display="http://www.konkoly.hu/cgi-bin/IBVS?4097" xr:uid="{00000000-0004-0000-0200-00000A000000}"/>
    <hyperlink ref="P108" r:id="rId12" display="http://www.bav-astro.de/sfs/BAVM_link.php?BAVMnr=99" xr:uid="{00000000-0004-0000-0200-00000B000000}"/>
    <hyperlink ref="P109" r:id="rId13" display="http://www.bav-astro.de/sfs/BAVM_link.php?BAVMnr=111" xr:uid="{00000000-0004-0000-0200-00000C000000}"/>
    <hyperlink ref="P110" r:id="rId14" display="http://www.bav-astro.de/sfs/BAVM_link.php?BAVMnr=152" xr:uid="{00000000-0004-0000-0200-00000D000000}"/>
    <hyperlink ref="P111" r:id="rId15" display="http://var.astro.cz/oejv/issues/oejv0074.pdf" xr:uid="{00000000-0004-0000-0200-00000E000000}"/>
    <hyperlink ref="P180" r:id="rId16" display="http://var.astro.cz/oejv/issues/oejv0074.pdf" xr:uid="{00000000-0004-0000-0200-00000F000000}"/>
    <hyperlink ref="P112" r:id="rId17" display="http://www.konkoly.hu/cgi-bin/IBVS?5220" xr:uid="{00000000-0004-0000-0200-000010000000}"/>
    <hyperlink ref="P181" r:id="rId18" display="http://vsolj.cetus-net.org/no40.pdf" xr:uid="{00000000-0004-0000-0200-000011000000}"/>
    <hyperlink ref="P113" r:id="rId19" display="http://www.konkoly.hu/cgi-bin/IBVS?5493" xr:uid="{00000000-0004-0000-0200-000012000000}"/>
    <hyperlink ref="P114" r:id="rId20" display="http://www.bav-astro.de/sfs/BAVM_link.php?BAVMnr=173" xr:uid="{00000000-0004-0000-0200-000013000000}"/>
    <hyperlink ref="P115" r:id="rId21" display="http://www.bav-astro.de/sfs/BAVM_link.php?BAVMnr=173" xr:uid="{00000000-0004-0000-0200-000014000000}"/>
    <hyperlink ref="P116" r:id="rId22" display="http://var.astro.cz/oejv/issues/oejv0074.pdf" xr:uid="{00000000-0004-0000-0200-000015000000}"/>
    <hyperlink ref="P117" r:id="rId23" display="http://www.konkoly.hu/cgi-bin/IBVS?5754" xr:uid="{00000000-0004-0000-0200-000016000000}"/>
    <hyperlink ref="P193" r:id="rId24" display="http://var.astro.cz/oejv/issues/oejv0094.pdf" xr:uid="{00000000-0004-0000-0200-000017000000}"/>
    <hyperlink ref="P118" r:id="rId25" display="http://www.aavso.org/sites/default/files/jaavso/v36n2/186.pdf" xr:uid="{00000000-0004-0000-0200-000018000000}"/>
    <hyperlink ref="P119" r:id="rId26" display="http://www.bav-astro.de/sfs/BAVM_link.php?BAVMnr=201" xr:uid="{00000000-0004-0000-0200-000019000000}"/>
    <hyperlink ref="P120" r:id="rId27" display="http://www.aavso.org/sites/default/files/jaavso/v36n2/186.pdf" xr:uid="{00000000-0004-0000-0200-00001A000000}"/>
    <hyperlink ref="P122" r:id="rId28" display="http://www.bav-astro.de/sfs/BAVM_link.php?BAVMnr=214" xr:uid="{00000000-0004-0000-0200-00001B000000}"/>
    <hyperlink ref="P124" r:id="rId29" display="http://www.bav-astro.de/sfs/BAVM_link.php?BAVMnr=209" xr:uid="{00000000-0004-0000-0200-00001C000000}"/>
    <hyperlink ref="P126" r:id="rId30" display="http://www.konkoly.hu/cgi-bin/IBVS?5992" xr:uid="{00000000-0004-0000-0200-00001D000000}"/>
    <hyperlink ref="P128" r:id="rId31" display="http://www.konkoly.hu/cgi-bin/IBVS?6029" xr:uid="{00000000-0004-0000-0200-00001E000000}"/>
    <hyperlink ref="P194" r:id="rId32" display="http://www.konkoly.hu/cgi-bin/IBVS?6095" xr:uid="{00000000-0004-0000-0200-00001F000000}"/>
    <hyperlink ref="P195" r:id="rId33" display="http://www.konkoly.hu/cgi-bin/IBVS?6095" xr:uid="{00000000-0004-0000-0200-000020000000}"/>
  </hyperlinks>
  <pageMargins left="0.75" right="0.75" top="1" bottom="1" header="0.5" footer="0.5"/>
  <pageSetup orientation="portrait" verticalDpi="0" r:id="rId3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66"/>
  <sheetViews>
    <sheetView topLeftCell="A178" workbookViewId="0">
      <selection activeCell="A184" sqref="A184:D191"/>
    </sheetView>
  </sheetViews>
  <sheetFormatPr defaultRowHeight="12.75" x14ac:dyDescent="0.2"/>
  <cols>
    <col min="1" max="1" width="18.140625" style="5" customWidth="1"/>
    <col min="2" max="2" width="4.28515625" style="6" customWidth="1"/>
    <col min="3" max="3" width="10.7109375" style="6" customWidth="1"/>
    <col min="4" max="4" width="5" style="6" customWidth="1"/>
    <col min="5" max="5" width="17.28515625" style="6" customWidth="1"/>
    <col min="6" max="6" width="4" style="15" customWidth="1"/>
    <col min="7" max="11" width="9.140625" style="6"/>
    <col min="12" max="12" width="14" style="6" customWidth="1"/>
    <col min="13" max="13" width="12" style="6" customWidth="1"/>
    <col min="14" max="14" width="14.28515625" style="6" customWidth="1"/>
    <col min="15" max="16384" width="9.140625" style="6"/>
  </cols>
  <sheetData>
    <row r="1" spans="1:14" ht="18" x14ac:dyDescent="0.25">
      <c r="A1" s="11" t="s">
        <v>128</v>
      </c>
      <c r="F1" s="6"/>
    </row>
    <row r="2" spans="1:14" x14ac:dyDescent="0.2">
      <c r="F2" s="6"/>
    </row>
    <row r="3" spans="1:14" x14ac:dyDescent="0.2">
      <c r="A3" s="12" t="s">
        <v>129</v>
      </c>
      <c r="F3" s="6"/>
    </row>
    <row r="4" spans="1:14" x14ac:dyDescent="0.2">
      <c r="F4" s="6"/>
    </row>
    <row r="5" spans="1:14" x14ac:dyDescent="0.2">
      <c r="F5" s="6"/>
    </row>
    <row r="6" spans="1:14" x14ac:dyDescent="0.2">
      <c r="F6" s="6"/>
    </row>
    <row r="7" spans="1:14" x14ac:dyDescent="0.2">
      <c r="F7" s="6"/>
    </row>
    <row r="8" spans="1:14" x14ac:dyDescent="0.2">
      <c r="F8" s="6"/>
    </row>
    <row r="9" spans="1:14" x14ac:dyDescent="0.2">
      <c r="F9" s="6"/>
    </row>
    <row r="10" spans="1:14" ht="13.5" thickBot="1" x14ac:dyDescent="0.25"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">
      <c r="A11" s="5" t="str">
        <f t="shared" ref="A11:A42" si="0">L11</f>
        <v>Luizet M</v>
      </c>
      <c r="B11" s="8" t="str">
        <f t="shared" ref="B11:B42" si="1">IF(J11="s","II","I")</f>
        <v>I</v>
      </c>
      <c r="C11" s="5">
        <f t="shared" ref="C11:C42" si="2">I11</f>
        <v>18132.39</v>
      </c>
      <c r="D11" s="6" t="str">
        <f t="shared" ref="D11:D42" si="3">K11</f>
        <v>vis</v>
      </c>
      <c r="E11" s="14" t="e">
        <f>VLOOKUP(C11,#REF!,3,FALSE)</f>
        <v>#REF!</v>
      </c>
      <c r="G11" s="6">
        <v>-33269</v>
      </c>
      <c r="H11" s="6">
        <v>-8.6999999999999994E-2</v>
      </c>
      <c r="I11" s="6">
        <v>18132.39</v>
      </c>
      <c r="J11" s="6" t="s">
        <v>130</v>
      </c>
      <c r="K11" s="6" t="s">
        <v>89</v>
      </c>
      <c r="L11" s="6" t="s">
        <v>845</v>
      </c>
      <c r="N11" s="6" t="s">
        <v>846</v>
      </c>
    </row>
    <row r="12" spans="1:14" x14ac:dyDescent="0.2">
      <c r="A12" s="5" t="str">
        <f t="shared" si="0"/>
        <v>Kordylewski K</v>
      </c>
      <c r="B12" s="8" t="str">
        <f t="shared" si="1"/>
        <v>I</v>
      </c>
      <c r="C12" s="5">
        <f t="shared" si="2"/>
        <v>25114.400000000001</v>
      </c>
      <c r="D12" s="6" t="str">
        <f t="shared" si="3"/>
        <v>vis</v>
      </c>
      <c r="E12" s="14" t="e">
        <f>VLOOKUP(C12,#REF!,3,FALSE)</f>
        <v>#REF!</v>
      </c>
      <c r="G12" s="6">
        <v>-25614</v>
      </c>
      <c r="H12" s="6">
        <v>-3.4099999999999998E-2</v>
      </c>
      <c r="I12" s="6">
        <v>25114.400000000001</v>
      </c>
      <c r="J12" s="6" t="s">
        <v>130</v>
      </c>
      <c r="K12" s="6" t="s">
        <v>89</v>
      </c>
      <c r="L12" s="6" t="s">
        <v>847</v>
      </c>
      <c r="N12" s="6" t="s">
        <v>848</v>
      </c>
    </row>
    <row r="13" spans="1:14" x14ac:dyDescent="0.2">
      <c r="A13" s="5" t="str">
        <f t="shared" si="0"/>
        <v>McLaughlin D</v>
      </c>
      <c r="B13" s="8" t="str">
        <f t="shared" si="1"/>
        <v>I</v>
      </c>
      <c r="C13" s="5">
        <f t="shared" si="2"/>
        <v>25364.314999999999</v>
      </c>
      <c r="D13" s="6" t="str">
        <f t="shared" si="3"/>
        <v>vis</v>
      </c>
      <c r="E13" s="14" t="e">
        <f>VLOOKUP(C13,#REF!,3,FALSE)</f>
        <v>#REF!</v>
      </c>
      <c r="G13" s="6">
        <v>-25340</v>
      </c>
      <c r="H13" s="6">
        <v>-2.8500000000000001E-2</v>
      </c>
      <c r="I13" s="6">
        <v>25364.314999999999</v>
      </c>
      <c r="J13" s="6" t="s">
        <v>130</v>
      </c>
      <c r="K13" s="6" t="s">
        <v>89</v>
      </c>
      <c r="L13" s="6" t="s">
        <v>849</v>
      </c>
      <c r="N13" s="6" t="s">
        <v>850</v>
      </c>
    </row>
    <row r="14" spans="1:14" x14ac:dyDescent="0.2">
      <c r="A14" s="5" t="str">
        <f t="shared" si="0"/>
        <v>McLaughlin D</v>
      </c>
      <c r="B14" s="8" t="str">
        <f t="shared" si="1"/>
        <v>I</v>
      </c>
      <c r="C14" s="5">
        <f t="shared" si="2"/>
        <v>25433.636999999999</v>
      </c>
      <c r="D14" s="6" t="str">
        <f t="shared" si="3"/>
        <v>vis</v>
      </c>
      <c r="E14" s="14" t="e">
        <f>VLOOKUP(C14,#REF!,3,FALSE)</f>
        <v>#REF!</v>
      </c>
      <c r="G14" s="6">
        <v>-25264</v>
      </c>
      <c r="H14" s="6">
        <v>-2.4400000000000002E-2</v>
      </c>
      <c r="I14" s="6">
        <v>25433.636999999999</v>
      </c>
      <c r="J14" s="6" t="s">
        <v>130</v>
      </c>
      <c r="K14" s="6" t="s">
        <v>89</v>
      </c>
      <c r="L14" s="6" t="s">
        <v>849</v>
      </c>
      <c r="N14" s="6" t="s">
        <v>851</v>
      </c>
    </row>
    <row r="15" spans="1:14" x14ac:dyDescent="0.2">
      <c r="A15" s="5" t="str">
        <f t="shared" si="0"/>
        <v>McLaughlin D</v>
      </c>
      <c r="B15" s="8" t="str">
        <f t="shared" si="1"/>
        <v>I</v>
      </c>
      <c r="C15" s="5">
        <f t="shared" si="2"/>
        <v>25457.347000000002</v>
      </c>
      <c r="D15" s="6" t="str">
        <f t="shared" si="3"/>
        <v>vis</v>
      </c>
      <c r="E15" s="14" t="e">
        <f>VLOOKUP(C15,#REF!,3,FALSE)</f>
        <v>#REF!</v>
      </c>
      <c r="G15" s="6">
        <v>-25238</v>
      </c>
      <c r="H15" s="6">
        <v>-2.8400000000000002E-2</v>
      </c>
      <c r="I15" s="6">
        <v>25457.347000000002</v>
      </c>
      <c r="J15" s="6" t="s">
        <v>130</v>
      </c>
      <c r="K15" s="6" t="s">
        <v>89</v>
      </c>
      <c r="L15" s="6" t="s">
        <v>849</v>
      </c>
      <c r="N15" s="6" t="s">
        <v>852</v>
      </c>
    </row>
    <row r="16" spans="1:14" x14ac:dyDescent="0.2">
      <c r="A16" s="5" t="str">
        <f t="shared" si="0"/>
        <v>McLaughlin D</v>
      </c>
      <c r="B16" s="8" t="str">
        <f t="shared" si="1"/>
        <v>I</v>
      </c>
      <c r="C16" s="5">
        <f t="shared" si="2"/>
        <v>25774.75</v>
      </c>
      <c r="D16" s="6" t="str">
        <f t="shared" si="3"/>
        <v>vis</v>
      </c>
      <c r="E16" s="14" t="e">
        <f>VLOOKUP(C16,#REF!,3,FALSE)</f>
        <v>#REF!</v>
      </c>
      <c r="G16" s="6">
        <v>-24890</v>
      </c>
      <c r="H16" s="6">
        <v>-2.86E-2</v>
      </c>
      <c r="I16" s="6">
        <v>25774.75</v>
      </c>
      <c r="J16" s="6" t="s">
        <v>130</v>
      </c>
      <c r="K16" s="6" t="s">
        <v>89</v>
      </c>
      <c r="L16" s="6" t="s">
        <v>849</v>
      </c>
      <c r="N16" s="6" t="s">
        <v>851</v>
      </c>
    </row>
    <row r="17" spans="1:15" x14ac:dyDescent="0.2">
      <c r="A17" s="5" t="str">
        <f t="shared" si="0"/>
        <v>Kordylewski K</v>
      </c>
      <c r="B17" s="8" t="str">
        <f t="shared" si="1"/>
        <v>I</v>
      </c>
      <c r="C17" s="5">
        <f t="shared" si="2"/>
        <v>25872.335999999999</v>
      </c>
      <c r="D17" s="6" t="str">
        <f t="shared" si="3"/>
        <v>vis</v>
      </c>
      <c r="E17" s="14" t="e">
        <f>VLOOKUP(C17,#REF!,3,FALSE)</f>
        <v>#REF!</v>
      </c>
      <c r="G17" s="6">
        <v>-24783</v>
      </c>
      <c r="H17" s="6">
        <v>-3.49E-2</v>
      </c>
      <c r="I17" s="6">
        <v>25872.335999999999</v>
      </c>
      <c r="J17" s="6" t="s">
        <v>130</v>
      </c>
      <c r="K17" s="6" t="s">
        <v>89</v>
      </c>
      <c r="L17" s="6" t="s">
        <v>847</v>
      </c>
      <c r="N17" s="6" t="s">
        <v>853</v>
      </c>
    </row>
    <row r="18" spans="1:15" x14ac:dyDescent="0.2">
      <c r="A18" s="5" t="str">
        <f t="shared" si="0"/>
        <v>Lause F</v>
      </c>
      <c r="B18" s="8" t="str">
        <f t="shared" si="1"/>
        <v>I</v>
      </c>
      <c r="C18" s="5">
        <f t="shared" si="2"/>
        <v>27612.611000000001</v>
      </c>
      <c r="D18" s="6" t="str">
        <f t="shared" si="3"/>
        <v>vis</v>
      </c>
      <c r="E18" s="14" t="e">
        <f>VLOOKUP(C18,#REF!,3,FALSE)</f>
        <v>#REF!</v>
      </c>
      <c r="G18" s="6">
        <v>-22875</v>
      </c>
      <c r="H18" s="6">
        <v>-4.7999999999999996E-3</v>
      </c>
      <c r="I18" s="6">
        <v>27612.611000000001</v>
      </c>
      <c r="J18" s="6" t="s">
        <v>130</v>
      </c>
      <c r="K18" s="6" t="s">
        <v>89</v>
      </c>
      <c r="L18" s="6" t="s">
        <v>855</v>
      </c>
      <c r="O18" s="6" t="s">
        <v>856</v>
      </c>
    </row>
    <row r="19" spans="1:15" x14ac:dyDescent="0.2">
      <c r="A19" s="5" t="str">
        <f t="shared" si="0"/>
        <v>Lause F</v>
      </c>
      <c r="B19" s="8" t="str">
        <f t="shared" si="1"/>
        <v>I</v>
      </c>
      <c r="C19" s="5">
        <f t="shared" si="2"/>
        <v>27624.455999999998</v>
      </c>
      <c r="D19" s="6" t="str">
        <f t="shared" si="3"/>
        <v>vis</v>
      </c>
      <c r="E19" s="14" t="e">
        <f>VLOOKUP(C19,#REF!,3,FALSE)</f>
        <v>#REF!</v>
      </c>
      <c r="G19" s="6">
        <v>-22862</v>
      </c>
      <c r="H19" s="6">
        <v>-1.6799999999999999E-2</v>
      </c>
      <c r="I19" s="6">
        <v>27624.455999999998</v>
      </c>
      <c r="J19" s="6" t="s">
        <v>130</v>
      </c>
      <c r="K19" s="6" t="s">
        <v>89</v>
      </c>
      <c r="L19" s="6" t="s">
        <v>855</v>
      </c>
      <c r="O19" s="6" t="s">
        <v>856</v>
      </c>
    </row>
    <row r="20" spans="1:15" x14ac:dyDescent="0.2">
      <c r="A20" s="5" t="str">
        <f t="shared" si="0"/>
        <v>Lause F</v>
      </c>
      <c r="B20" s="8" t="str">
        <f t="shared" si="1"/>
        <v>I</v>
      </c>
      <c r="C20" s="5">
        <f t="shared" si="2"/>
        <v>27625.383999999998</v>
      </c>
      <c r="D20" s="6" t="str">
        <f t="shared" si="3"/>
        <v>vis</v>
      </c>
      <c r="E20" s="14" t="e">
        <f>VLOOKUP(C20,#REF!,3,FALSE)</f>
        <v>#REF!</v>
      </c>
      <c r="G20" s="6">
        <v>-22861</v>
      </c>
      <c r="H20" s="6">
        <v>-8.0000000000000004E-4</v>
      </c>
      <c r="I20" s="6">
        <v>27625.383999999998</v>
      </c>
      <c r="J20" s="6" t="s">
        <v>130</v>
      </c>
      <c r="K20" s="6" t="s">
        <v>89</v>
      </c>
      <c r="L20" s="6" t="s">
        <v>855</v>
      </c>
      <c r="O20" s="6" t="s">
        <v>856</v>
      </c>
    </row>
    <row r="21" spans="1:15" x14ac:dyDescent="0.2">
      <c r="A21" s="5" t="str">
        <f t="shared" si="0"/>
        <v>Lause F</v>
      </c>
      <c r="B21" s="8" t="str">
        <f t="shared" si="1"/>
        <v>I</v>
      </c>
      <c r="C21" s="5">
        <f t="shared" si="2"/>
        <v>27636.322</v>
      </c>
      <c r="D21" s="6" t="str">
        <f t="shared" si="3"/>
        <v>vis</v>
      </c>
      <c r="E21" s="14" t="e">
        <f>VLOOKUP(C21,#REF!,3,FALSE)</f>
        <v>#REF!</v>
      </c>
      <c r="G21" s="6">
        <v>-22849</v>
      </c>
      <c r="H21" s="6">
        <v>-7.7999999999999996E-3</v>
      </c>
      <c r="I21" s="6">
        <v>27636.322</v>
      </c>
      <c r="J21" s="6" t="s">
        <v>130</v>
      </c>
      <c r="K21" s="6" t="s">
        <v>89</v>
      </c>
      <c r="L21" s="6" t="s">
        <v>855</v>
      </c>
      <c r="O21" s="6" t="s">
        <v>856</v>
      </c>
    </row>
    <row r="22" spans="1:15" x14ac:dyDescent="0.2">
      <c r="A22" s="5" t="str">
        <f t="shared" si="0"/>
        <v>Lause F</v>
      </c>
      <c r="B22" s="8" t="str">
        <f t="shared" si="1"/>
        <v>I</v>
      </c>
      <c r="C22" s="5">
        <f t="shared" si="2"/>
        <v>27666.405999999999</v>
      </c>
      <c r="D22" s="6" t="str">
        <f t="shared" si="3"/>
        <v>vis</v>
      </c>
      <c r="E22" s="14" t="e">
        <f>VLOOKUP(C22,#REF!,3,FALSE)</f>
        <v>#REF!</v>
      </c>
      <c r="G22" s="6">
        <v>-22816</v>
      </c>
      <c r="H22" s="6">
        <v>-2.24E-2</v>
      </c>
      <c r="I22" s="6">
        <v>27666.405999999999</v>
      </c>
      <c r="J22" s="6" t="s">
        <v>130</v>
      </c>
      <c r="K22" s="6" t="s">
        <v>89</v>
      </c>
      <c r="L22" s="6" t="s">
        <v>855</v>
      </c>
      <c r="O22" s="6" t="s">
        <v>856</v>
      </c>
    </row>
    <row r="23" spans="1:15" x14ac:dyDescent="0.2">
      <c r="A23" s="5" t="str">
        <f t="shared" si="0"/>
        <v>Lause F</v>
      </c>
      <c r="B23" s="8" t="str">
        <f t="shared" si="1"/>
        <v>I</v>
      </c>
      <c r="C23" s="5">
        <f t="shared" si="2"/>
        <v>27667.321</v>
      </c>
      <c r="D23" s="6" t="str">
        <f t="shared" si="3"/>
        <v>vis</v>
      </c>
      <c r="E23" s="14" t="e">
        <f>VLOOKUP(C23,#REF!,3,FALSE)</f>
        <v>#REF!</v>
      </c>
      <c r="G23" s="6">
        <v>-22815</v>
      </c>
      <c r="H23" s="6">
        <v>-1.9400000000000001E-2</v>
      </c>
      <c r="I23" s="6">
        <v>27667.321</v>
      </c>
      <c r="J23" s="6" t="s">
        <v>130</v>
      </c>
      <c r="K23" s="6" t="s">
        <v>89</v>
      </c>
      <c r="L23" s="6" t="s">
        <v>855</v>
      </c>
      <c r="O23" s="6" t="s">
        <v>856</v>
      </c>
    </row>
    <row r="24" spans="1:15" x14ac:dyDescent="0.2">
      <c r="A24" s="5" t="str">
        <f t="shared" si="0"/>
        <v>Lause F</v>
      </c>
      <c r="B24" s="8" t="str">
        <f t="shared" si="1"/>
        <v>I</v>
      </c>
      <c r="C24" s="5">
        <f t="shared" si="2"/>
        <v>27697.411</v>
      </c>
      <c r="D24" s="6" t="str">
        <f t="shared" si="3"/>
        <v>vis</v>
      </c>
      <c r="E24" s="14" t="e">
        <f>VLOOKUP(C24,#REF!,3,FALSE)</f>
        <v>#REF!</v>
      </c>
      <c r="G24" s="6">
        <v>-22782</v>
      </c>
      <c r="H24" s="6">
        <v>-2.8000000000000001E-2</v>
      </c>
      <c r="I24" s="6">
        <v>27697.411</v>
      </c>
      <c r="J24" s="6" t="s">
        <v>130</v>
      </c>
      <c r="K24" s="6" t="s">
        <v>89</v>
      </c>
      <c r="L24" s="6" t="s">
        <v>855</v>
      </c>
      <c r="O24" s="6" t="s">
        <v>856</v>
      </c>
    </row>
    <row r="25" spans="1:15" x14ac:dyDescent="0.2">
      <c r="A25" s="5" t="str">
        <f t="shared" si="0"/>
        <v>Lause F</v>
      </c>
      <c r="B25" s="8" t="str">
        <f t="shared" si="1"/>
        <v>I</v>
      </c>
      <c r="C25" s="5">
        <f t="shared" si="2"/>
        <v>27698.325000000001</v>
      </c>
      <c r="D25" s="6" t="str">
        <f t="shared" si="3"/>
        <v>vis</v>
      </c>
      <c r="E25" s="14" t="e">
        <f>VLOOKUP(C25,#REF!,3,FALSE)</f>
        <v>#REF!</v>
      </c>
      <c r="G25" s="6">
        <v>-22781</v>
      </c>
      <c r="H25" s="6">
        <v>-2.6100000000000002E-2</v>
      </c>
      <c r="I25" s="6">
        <v>27698.325000000001</v>
      </c>
      <c r="J25" s="6" t="s">
        <v>130</v>
      </c>
      <c r="K25" s="6" t="s">
        <v>89</v>
      </c>
      <c r="L25" s="6" t="s">
        <v>855</v>
      </c>
      <c r="O25" s="6" t="s">
        <v>856</v>
      </c>
    </row>
    <row r="26" spans="1:15" x14ac:dyDescent="0.2">
      <c r="A26" s="5" t="str">
        <f t="shared" si="0"/>
        <v>Lause F</v>
      </c>
      <c r="B26" s="8" t="str">
        <f t="shared" si="1"/>
        <v>I</v>
      </c>
      <c r="C26" s="5">
        <f t="shared" si="2"/>
        <v>28286.626</v>
      </c>
      <c r="D26" s="6" t="str">
        <f t="shared" si="3"/>
        <v>vis</v>
      </c>
      <c r="E26" s="14" t="e">
        <f>VLOOKUP(C26,#REF!,3,FALSE)</f>
        <v>#REF!</v>
      </c>
      <c r="G26" s="6">
        <v>-22136</v>
      </c>
      <c r="H26" s="6">
        <v>-1.54E-2</v>
      </c>
      <c r="I26" s="6">
        <v>28286.626</v>
      </c>
      <c r="J26" s="6" t="s">
        <v>130</v>
      </c>
      <c r="K26" s="6" t="s">
        <v>89</v>
      </c>
      <c r="L26" s="6" t="s">
        <v>855</v>
      </c>
      <c r="O26" s="6" t="s">
        <v>859</v>
      </c>
    </row>
    <row r="27" spans="1:15" x14ac:dyDescent="0.2">
      <c r="A27" s="5" t="str">
        <f t="shared" si="0"/>
        <v>Lause F</v>
      </c>
      <c r="B27" s="8" t="str">
        <f t="shared" si="1"/>
        <v>I</v>
      </c>
      <c r="C27" s="5">
        <f t="shared" si="2"/>
        <v>28299.383999999998</v>
      </c>
      <c r="D27" s="6" t="str">
        <f t="shared" si="3"/>
        <v>vis</v>
      </c>
      <c r="E27" s="14" t="e">
        <f>VLOOKUP(C27,#REF!,3,FALSE)</f>
        <v>#REF!</v>
      </c>
      <c r="G27" s="6">
        <v>-22122</v>
      </c>
      <c r="H27" s="6">
        <v>-2.6499999999999999E-2</v>
      </c>
      <c r="I27" s="6">
        <v>28299.383999999998</v>
      </c>
      <c r="J27" s="6" t="s">
        <v>130</v>
      </c>
      <c r="K27" s="6" t="s">
        <v>89</v>
      </c>
      <c r="L27" s="6" t="s">
        <v>855</v>
      </c>
      <c r="O27" s="6" t="s">
        <v>859</v>
      </c>
    </row>
    <row r="28" spans="1:15" x14ac:dyDescent="0.2">
      <c r="A28" s="5" t="str">
        <f t="shared" si="0"/>
        <v>Lause F</v>
      </c>
      <c r="B28" s="8" t="str">
        <f t="shared" si="1"/>
        <v>I</v>
      </c>
      <c r="C28" s="5">
        <f t="shared" si="2"/>
        <v>28422.526999999998</v>
      </c>
      <c r="D28" s="6" t="str">
        <f t="shared" si="3"/>
        <v>vis</v>
      </c>
      <c r="E28" s="14" t="e">
        <f>VLOOKUP(C28,#REF!,3,FALSE)</f>
        <v>#REF!</v>
      </c>
      <c r="G28" s="6">
        <v>-21987</v>
      </c>
      <c r="H28" s="6">
        <v>-1.4E-2</v>
      </c>
      <c r="I28" s="6">
        <v>28422.526999999998</v>
      </c>
      <c r="J28" s="6" t="s">
        <v>130</v>
      </c>
      <c r="K28" s="6" t="s">
        <v>89</v>
      </c>
      <c r="L28" s="6" t="s">
        <v>855</v>
      </c>
      <c r="O28" s="6" t="s">
        <v>859</v>
      </c>
    </row>
    <row r="29" spans="1:15" x14ac:dyDescent="0.2">
      <c r="A29" s="5" t="str">
        <f t="shared" si="0"/>
        <v>Lause F</v>
      </c>
      <c r="B29" s="8" t="str">
        <f t="shared" si="1"/>
        <v>I</v>
      </c>
      <c r="C29" s="5">
        <f t="shared" si="2"/>
        <v>28423.43</v>
      </c>
      <c r="D29" s="6" t="str">
        <f t="shared" si="3"/>
        <v>vis</v>
      </c>
      <c r="E29" s="14" t="e">
        <f>VLOOKUP(C29,#REF!,3,FALSE)</f>
        <v>#REF!</v>
      </c>
      <c r="G29" s="6">
        <v>-21986</v>
      </c>
      <c r="H29" s="6">
        <v>-2.3099999999999999E-2</v>
      </c>
      <c r="I29" s="6">
        <v>28423.43</v>
      </c>
      <c r="J29" s="6" t="s">
        <v>130</v>
      </c>
      <c r="K29" s="6" t="s">
        <v>89</v>
      </c>
      <c r="L29" s="6" t="s">
        <v>855</v>
      </c>
      <c r="O29" s="6" t="s">
        <v>859</v>
      </c>
    </row>
    <row r="30" spans="1:15" x14ac:dyDescent="0.2">
      <c r="A30" s="5" t="str">
        <f t="shared" si="0"/>
        <v>Lause F</v>
      </c>
      <c r="B30" s="8" t="str">
        <f t="shared" si="1"/>
        <v>I</v>
      </c>
      <c r="C30" s="5">
        <f t="shared" si="2"/>
        <v>28455.348999999998</v>
      </c>
      <c r="D30" s="6" t="str">
        <f t="shared" si="3"/>
        <v>vis</v>
      </c>
      <c r="E30" s="14" t="e">
        <f>VLOOKUP(C30,#REF!,3,FALSE)</f>
        <v>#REF!</v>
      </c>
      <c r="G30" s="6">
        <v>-21951</v>
      </c>
      <c r="H30" s="6">
        <v>-2.6800000000000001E-2</v>
      </c>
      <c r="I30" s="6">
        <v>28455.348999999998</v>
      </c>
      <c r="J30" s="6" t="s">
        <v>130</v>
      </c>
      <c r="K30" s="6" t="s">
        <v>89</v>
      </c>
      <c r="L30" s="6" t="s">
        <v>855</v>
      </c>
      <c r="O30" s="6" t="s">
        <v>859</v>
      </c>
    </row>
    <row r="31" spans="1:15" x14ac:dyDescent="0.2">
      <c r="A31" s="5" t="str">
        <f t="shared" si="0"/>
        <v>Lause F</v>
      </c>
      <c r="B31" s="8" t="str">
        <f t="shared" si="1"/>
        <v>I</v>
      </c>
      <c r="C31" s="5">
        <f t="shared" si="2"/>
        <v>28457.182000000001</v>
      </c>
      <c r="D31" s="6" t="str">
        <f t="shared" si="3"/>
        <v>vis</v>
      </c>
      <c r="E31" s="14" t="e">
        <f>VLOOKUP(C31,#REF!,3,FALSE)</f>
        <v>#REF!</v>
      </c>
      <c r="G31" s="6">
        <v>-21949</v>
      </c>
      <c r="H31" s="6">
        <v>-1.7999999999999999E-2</v>
      </c>
      <c r="I31" s="6">
        <v>28457.182000000001</v>
      </c>
      <c r="J31" s="6" t="s">
        <v>130</v>
      </c>
      <c r="K31" s="6" t="s">
        <v>89</v>
      </c>
      <c r="L31" s="6" t="s">
        <v>855</v>
      </c>
      <c r="O31" s="6" t="s">
        <v>859</v>
      </c>
    </row>
    <row r="32" spans="1:15" x14ac:dyDescent="0.2">
      <c r="A32" s="5" t="str">
        <f t="shared" si="0"/>
        <v>Lause F</v>
      </c>
      <c r="B32" s="8" t="str">
        <f t="shared" si="1"/>
        <v>I</v>
      </c>
      <c r="C32" s="5">
        <f t="shared" si="2"/>
        <v>28466.296999999999</v>
      </c>
      <c r="D32" s="6" t="str">
        <f t="shared" si="3"/>
        <v>vis</v>
      </c>
      <c r="E32" s="14" t="e">
        <f>VLOOKUP(C32,#REF!,3,FALSE)</f>
        <v>#REF!</v>
      </c>
      <c r="G32" s="6">
        <v>-21939</v>
      </c>
      <c r="H32" s="6">
        <v>-2.3800000000000002E-2</v>
      </c>
      <c r="I32" s="6">
        <v>28466.296999999999</v>
      </c>
      <c r="J32" s="6" t="s">
        <v>130</v>
      </c>
      <c r="K32" s="6" t="s">
        <v>89</v>
      </c>
      <c r="L32" s="6" t="s">
        <v>855</v>
      </c>
      <c r="O32" s="6" t="s">
        <v>859</v>
      </c>
    </row>
    <row r="33" spans="1:15" x14ac:dyDescent="0.2">
      <c r="A33" s="5" t="str">
        <f t="shared" si="0"/>
        <v>Lause F</v>
      </c>
      <c r="B33" s="8" t="str">
        <f t="shared" si="1"/>
        <v>I</v>
      </c>
      <c r="C33" s="5">
        <f t="shared" si="2"/>
        <v>28477.255000000001</v>
      </c>
      <c r="D33" s="6" t="str">
        <f t="shared" si="3"/>
        <v>vis</v>
      </c>
      <c r="E33" s="14" t="e">
        <f>VLOOKUP(C33,#REF!,3,FALSE)</f>
        <v>#REF!</v>
      </c>
      <c r="G33" s="6">
        <v>-21927</v>
      </c>
      <c r="H33" s="6">
        <v>-1.0699999999999999E-2</v>
      </c>
      <c r="I33" s="6">
        <v>28477.255000000001</v>
      </c>
      <c r="J33" s="6" t="s">
        <v>130</v>
      </c>
      <c r="K33" s="6" t="s">
        <v>89</v>
      </c>
      <c r="L33" s="6" t="s">
        <v>855</v>
      </c>
      <c r="O33" s="6" t="s">
        <v>859</v>
      </c>
    </row>
    <row r="34" spans="1:15" x14ac:dyDescent="0.2">
      <c r="A34" s="5" t="str">
        <f t="shared" si="0"/>
        <v>Lause F</v>
      </c>
      <c r="B34" s="8" t="str">
        <f t="shared" si="1"/>
        <v>I</v>
      </c>
      <c r="C34" s="5">
        <f t="shared" si="2"/>
        <v>28671.531999999999</v>
      </c>
      <c r="D34" s="6" t="str">
        <f t="shared" si="3"/>
        <v>vis</v>
      </c>
      <c r="E34" s="14" t="e">
        <f>VLOOKUP(C34,#REF!,3,FALSE)</f>
        <v>#REF!</v>
      </c>
      <c r="G34" s="6">
        <v>-21714</v>
      </c>
      <c r="H34" s="6">
        <v>-6.3E-3</v>
      </c>
      <c r="I34" s="6">
        <v>28671.531999999999</v>
      </c>
      <c r="J34" s="6" t="s">
        <v>130</v>
      </c>
      <c r="K34" s="6" t="s">
        <v>89</v>
      </c>
      <c r="L34" s="6" t="s">
        <v>855</v>
      </c>
      <c r="O34" s="6" t="s">
        <v>859</v>
      </c>
    </row>
    <row r="35" spans="1:15" x14ac:dyDescent="0.2">
      <c r="A35" s="5" t="str">
        <f t="shared" si="0"/>
        <v>Lause F</v>
      </c>
      <c r="B35" s="8" t="str">
        <f t="shared" si="1"/>
        <v>I</v>
      </c>
      <c r="C35" s="5">
        <f t="shared" si="2"/>
        <v>28683.367999999999</v>
      </c>
      <c r="D35" s="6" t="str">
        <f t="shared" si="3"/>
        <v>vis</v>
      </c>
      <c r="E35" s="14" t="e">
        <f>VLOOKUP(C35,#REF!,3,FALSE)</f>
        <v>#REF!</v>
      </c>
      <c r="G35" s="6">
        <v>-21701</v>
      </c>
      <c r="H35" s="6">
        <v>-2.7300000000000001E-2</v>
      </c>
      <c r="I35" s="6">
        <v>28683.367999999999</v>
      </c>
      <c r="J35" s="6" t="s">
        <v>130</v>
      </c>
      <c r="K35" s="6" t="s">
        <v>89</v>
      </c>
      <c r="L35" s="6" t="s">
        <v>855</v>
      </c>
      <c r="O35" s="6" t="s">
        <v>859</v>
      </c>
    </row>
    <row r="36" spans="1:15" x14ac:dyDescent="0.2">
      <c r="A36" s="5" t="str">
        <f t="shared" si="0"/>
        <v>Lause F</v>
      </c>
      <c r="B36" s="8" t="str">
        <f t="shared" si="1"/>
        <v>I</v>
      </c>
      <c r="C36" s="5">
        <f t="shared" si="2"/>
        <v>28693.403999999999</v>
      </c>
      <c r="D36" s="6" t="str">
        <f t="shared" si="3"/>
        <v>vis</v>
      </c>
      <c r="E36" s="14" t="e">
        <f>VLOOKUP(C36,#REF!,3,FALSE)</f>
        <v>#REF!</v>
      </c>
      <c r="G36" s="6">
        <v>-21690</v>
      </c>
      <c r="H36" s="6">
        <v>-2.4199999999999999E-2</v>
      </c>
      <c r="I36" s="6">
        <v>28693.403999999999</v>
      </c>
      <c r="J36" s="6" t="s">
        <v>130</v>
      </c>
      <c r="K36" s="6" t="s">
        <v>89</v>
      </c>
      <c r="L36" s="6" t="s">
        <v>855</v>
      </c>
      <c r="O36" s="6" t="s">
        <v>859</v>
      </c>
    </row>
    <row r="37" spans="1:15" x14ac:dyDescent="0.2">
      <c r="A37" s="5" t="str">
        <f t="shared" si="0"/>
        <v>Lause F</v>
      </c>
      <c r="B37" s="8" t="str">
        <f t="shared" si="1"/>
        <v>I</v>
      </c>
      <c r="C37" s="5">
        <f t="shared" si="2"/>
        <v>28694.33</v>
      </c>
      <c r="D37" s="6" t="str">
        <f t="shared" si="3"/>
        <v>vis</v>
      </c>
      <c r="E37" s="14" t="e">
        <f>VLOOKUP(C37,#REF!,3,FALSE)</f>
        <v>#REF!</v>
      </c>
      <c r="G37" s="6">
        <v>-21689</v>
      </c>
      <c r="H37" s="6">
        <v>-1.03E-2</v>
      </c>
      <c r="I37" s="6">
        <v>28694.33</v>
      </c>
      <c r="J37" s="6" t="s">
        <v>130</v>
      </c>
      <c r="K37" s="6" t="s">
        <v>89</v>
      </c>
      <c r="L37" s="6" t="s">
        <v>855</v>
      </c>
      <c r="O37" s="6" t="s">
        <v>859</v>
      </c>
    </row>
    <row r="38" spans="1:15" x14ac:dyDescent="0.2">
      <c r="A38" s="5" t="str">
        <f t="shared" si="0"/>
        <v>Lause F</v>
      </c>
      <c r="B38" s="8" t="str">
        <f t="shared" si="1"/>
        <v>I</v>
      </c>
      <c r="C38" s="5">
        <f t="shared" si="2"/>
        <v>28819.277999999998</v>
      </c>
      <c r="D38" s="6" t="str">
        <f t="shared" si="3"/>
        <v>vis</v>
      </c>
      <c r="E38" s="14" t="e">
        <f>VLOOKUP(C38,#REF!,3,FALSE)</f>
        <v>#REF!</v>
      </c>
      <c r="G38" s="6">
        <v>-21552</v>
      </c>
      <c r="H38" s="6">
        <v>-1.6899999999999998E-2</v>
      </c>
      <c r="I38" s="6">
        <v>28819.277999999998</v>
      </c>
      <c r="J38" s="6" t="s">
        <v>130</v>
      </c>
      <c r="K38" s="6" t="s">
        <v>89</v>
      </c>
      <c r="L38" s="6" t="s">
        <v>855</v>
      </c>
      <c r="O38" s="6" t="s">
        <v>859</v>
      </c>
    </row>
    <row r="39" spans="1:15" x14ac:dyDescent="0.2">
      <c r="A39" s="5" t="str">
        <f t="shared" si="0"/>
        <v>Lause F</v>
      </c>
      <c r="B39" s="8" t="str">
        <f t="shared" si="1"/>
        <v>I</v>
      </c>
      <c r="C39" s="5">
        <f t="shared" si="2"/>
        <v>28820.207999999999</v>
      </c>
      <c r="D39" s="6" t="str">
        <f t="shared" si="3"/>
        <v>vis</v>
      </c>
      <c r="E39" s="14" t="e">
        <f>VLOOKUP(C39,#REF!,3,FALSE)</f>
        <v>#REF!</v>
      </c>
      <c r="G39" s="6">
        <v>-21551</v>
      </c>
      <c r="H39" s="6">
        <v>1E-3</v>
      </c>
      <c r="I39" s="6">
        <v>28820.207999999999</v>
      </c>
      <c r="J39" s="6" t="s">
        <v>130</v>
      </c>
      <c r="K39" s="6" t="s">
        <v>89</v>
      </c>
      <c r="L39" s="6" t="s">
        <v>855</v>
      </c>
      <c r="O39" s="6" t="s">
        <v>859</v>
      </c>
    </row>
    <row r="40" spans="1:15" x14ac:dyDescent="0.2">
      <c r="A40" s="5" t="str">
        <f t="shared" si="0"/>
        <v>Baldwin R B</v>
      </c>
      <c r="B40" s="8" t="str">
        <f t="shared" si="1"/>
        <v>I</v>
      </c>
      <c r="C40" s="5">
        <f t="shared" si="2"/>
        <v>28968.873</v>
      </c>
      <c r="D40" s="6" t="str">
        <f t="shared" si="3"/>
        <v>vis</v>
      </c>
      <c r="E40" s="14" t="e">
        <f>VLOOKUP(C40,#REF!,3,FALSE)</f>
        <v>#REF!</v>
      </c>
      <c r="G40" s="6">
        <v>-21388</v>
      </c>
      <c r="H40" s="6">
        <v>-2.7000000000000001E-3</v>
      </c>
      <c r="I40" s="6">
        <v>28968.873</v>
      </c>
      <c r="J40" s="6" t="s">
        <v>130</v>
      </c>
      <c r="K40" s="6" t="s">
        <v>89</v>
      </c>
      <c r="L40" s="6" t="s">
        <v>861</v>
      </c>
      <c r="N40" s="6" t="s">
        <v>862</v>
      </c>
    </row>
    <row r="41" spans="1:15" x14ac:dyDescent="0.2">
      <c r="A41" s="5" t="str">
        <f t="shared" si="0"/>
        <v>Baldwin R B</v>
      </c>
      <c r="B41" s="8" t="str">
        <f t="shared" si="1"/>
        <v>I</v>
      </c>
      <c r="C41" s="5">
        <f t="shared" si="2"/>
        <v>28979.826000000001</v>
      </c>
      <c r="D41" s="6" t="str">
        <f t="shared" si="3"/>
        <v>vis</v>
      </c>
      <c r="E41" s="14" t="e">
        <f>VLOOKUP(C41,#REF!,3,FALSE)</f>
        <v>#REF!</v>
      </c>
      <c r="G41" s="6">
        <v>-21376</v>
      </c>
      <c r="H41" s="6">
        <v>5.3E-3</v>
      </c>
      <c r="I41" s="6">
        <v>28979.826000000001</v>
      </c>
      <c r="J41" s="6" t="s">
        <v>130</v>
      </c>
      <c r="K41" s="6" t="s">
        <v>89</v>
      </c>
      <c r="L41" s="6" t="s">
        <v>861</v>
      </c>
      <c r="N41" s="6" t="s">
        <v>862</v>
      </c>
    </row>
    <row r="42" spans="1:15" x14ac:dyDescent="0.2">
      <c r="A42" s="5" t="str">
        <f t="shared" si="0"/>
        <v>Baldwin R B</v>
      </c>
      <c r="B42" s="8" t="str">
        <f t="shared" si="1"/>
        <v>I</v>
      </c>
      <c r="C42" s="5">
        <f t="shared" si="2"/>
        <v>29020.866999999998</v>
      </c>
      <c r="D42" s="6" t="str">
        <f t="shared" si="3"/>
        <v>vis</v>
      </c>
      <c r="E42" s="14" t="e">
        <f>VLOOKUP(C42,#REF!,3,FALSE)</f>
        <v>#REF!</v>
      </c>
      <c r="G42" s="6">
        <v>-21331</v>
      </c>
      <c r="H42" s="6">
        <v>2.8E-3</v>
      </c>
      <c r="I42" s="6">
        <v>29020.866999999998</v>
      </c>
      <c r="J42" s="6" t="s">
        <v>130</v>
      </c>
      <c r="K42" s="6" t="s">
        <v>89</v>
      </c>
      <c r="L42" s="6" t="s">
        <v>861</v>
      </c>
      <c r="N42" s="6" t="s">
        <v>862</v>
      </c>
    </row>
    <row r="43" spans="1:15" x14ac:dyDescent="0.2">
      <c r="A43" s="5" t="str">
        <f t="shared" ref="A43:A74" si="4">L43</f>
        <v>Baldwin R B</v>
      </c>
      <c r="B43" s="8" t="str">
        <f t="shared" ref="B43:B74" si="5">IF(J43="s","II","I")</f>
        <v>I</v>
      </c>
      <c r="C43" s="5">
        <f t="shared" ref="C43:C74" si="6">I43</f>
        <v>29032.722000000002</v>
      </c>
      <c r="D43" s="6" t="str">
        <f t="shared" ref="D43:D74" si="7">K43</f>
        <v>vis</v>
      </c>
      <c r="E43" s="14" t="e">
        <f>VLOOKUP(C43,#REF!,3,FALSE)</f>
        <v>#REF!</v>
      </c>
      <c r="G43" s="6">
        <v>-21318</v>
      </c>
      <c r="H43" s="6">
        <v>8.0000000000000004E-4</v>
      </c>
      <c r="I43" s="6">
        <v>29032.722000000002</v>
      </c>
      <c r="J43" s="6" t="s">
        <v>130</v>
      </c>
      <c r="K43" s="6" t="s">
        <v>89</v>
      </c>
      <c r="L43" s="6" t="s">
        <v>861</v>
      </c>
      <c r="N43" s="6" t="s">
        <v>862</v>
      </c>
    </row>
    <row r="44" spans="1:15" x14ac:dyDescent="0.2">
      <c r="A44" s="5" t="str">
        <f t="shared" si="4"/>
        <v>Baldwin R B</v>
      </c>
      <c r="B44" s="8" t="str">
        <f t="shared" si="5"/>
        <v>I</v>
      </c>
      <c r="C44" s="5">
        <f t="shared" si="6"/>
        <v>29073.764999999999</v>
      </c>
      <c r="D44" s="6" t="str">
        <f t="shared" si="7"/>
        <v>vis</v>
      </c>
      <c r="E44" s="14" t="e">
        <f>VLOOKUP(C44,#REF!,3,FALSE)</f>
        <v>#REF!</v>
      </c>
      <c r="G44" s="6">
        <v>-21273</v>
      </c>
      <c r="H44" s="6">
        <v>2.9999999999999997E-4</v>
      </c>
      <c r="I44" s="6">
        <v>29073.764999999999</v>
      </c>
      <c r="J44" s="6" t="s">
        <v>130</v>
      </c>
      <c r="K44" s="6" t="s">
        <v>89</v>
      </c>
      <c r="L44" s="6" t="s">
        <v>861</v>
      </c>
      <c r="N44" s="6" t="s">
        <v>862</v>
      </c>
    </row>
    <row r="45" spans="1:15" x14ac:dyDescent="0.2">
      <c r="A45" s="5" t="str">
        <f t="shared" si="4"/>
        <v>Baldwin R B</v>
      </c>
      <c r="B45" s="8" t="str">
        <f t="shared" si="5"/>
        <v>I</v>
      </c>
      <c r="C45" s="5">
        <f t="shared" si="6"/>
        <v>29074.675999999999</v>
      </c>
      <c r="D45" s="6" t="str">
        <f t="shared" si="7"/>
        <v>vis</v>
      </c>
      <c r="E45" s="14" t="e">
        <f>VLOOKUP(C45,#REF!,3,FALSE)</f>
        <v>#REF!</v>
      </c>
      <c r="G45" s="6">
        <v>-21272</v>
      </c>
      <c r="H45" s="6">
        <v>-8.0000000000000004E-4</v>
      </c>
      <c r="I45" s="6">
        <v>29074.675999999999</v>
      </c>
      <c r="J45" s="6" t="s">
        <v>130</v>
      </c>
      <c r="K45" s="6" t="s">
        <v>89</v>
      </c>
      <c r="L45" s="6" t="s">
        <v>861</v>
      </c>
      <c r="N45" s="6" t="s">
        <v>862</v>
      </c>
    </row>
    <row r="46" spans="1:15" x14ac:dyDescent="0.2">
      <c r="A46" s="5" t="str">
        <f t="shared" si="4"/>
        <v>Baldwin R B</v>
      </c>
      <c r="B46" s="8" t="str">
        <f t="shared" si="5"/>
        <v>I</v>
      </c>
      <c r="C46" s="5">
        <f t="shared" si="6"/>
        <v>29083.796999999999</v>
      </c>
      <c r="D46" s="6" t="str">
        <f t="shared" si="7"/>
        <v>vis</v>
      </c>
      <c r="E46" s="14" t="e">
        <f>VLOOKUP(C46,#REF!,3,FALSE)</f>
        <v>#REF!</v>
      </c>
      <c r="G46" s="6">
        <v>-21262</v>
      </c>
      <c r="H46" s="6">
        <v>-5.9999999999999995E-4</v>
      </c>
      <c r="I46" s="6">
        <v>29083.796999999999</v>
      </c>
      <c r="J46" s="6" t="s">
        <v>130</v>
      </c>
      <c r="K46" s="6" t="s">
        <v>89</v>
      </c>
      <c r="L46" s="6" t="s">
        <v>861</v>
      </c>
      <c r="N46" s="6" t="s">
        <v>862</v>
      </c>
    </row>
    <row r="47" spans="1:15" x14ac:dyDescent="0.2">
      <c r="A47" s="5" t="str">
        <f t="shared" si="4"/>
        <v>Baldwin R B</v>
      </c>
      <c r="B47" s="8" t="str">
        <f t="shared" si="5"/>
        <v>I</v>
      </c>
      <c r="C47" s="5">
        <f t="shared" si="6"/>
        <v>29084.720000000001</v>
      </c>
      <c r="D47" s="6" t="str">
        <f t="shared" si="7"/>
        <v>vis</v>
      </c>
      <c r="E47" s="14" t="e">
        <f>VLOOKUP(C47,#REF!,3,FALSE)</f>
        <v>#REF!</v>
      </c>
      <c r="G47" s="6">
        <v>-21261</v>
      </c>
      <c r="H47" s="6">
        <v>1.04E-2</v>
      </c>
      <c r="I47" s="6">
        <v>29084.720000000001</v>
      </c>
      <c r="J47" s="6" t="s">
        <v>130</v>
      </c>
      <c r="K47" s="6" t="s">
        <v>89</v>
      </c>
      <c r="L47" s="6" t="s">
        <v>861</v>
      </c>
      <c r="N47" s="6" t="s">
        <v>862</v>
      </c>
    </row>
    <row r="48" spans="1:15" x14ac:dyDescent="0.2">
      <c r="A48" s="5" t="str">
        <f t="shared" si="4"/>
        <v>Baldwin R B</v>
      </c>
      <c r="B48" s="8" t="str">
        <f t="shared" si="5"/>
        <v>I</v>
      </c>
      <c r="C48" s="5">
        <f t="shared" si="6"/>
        <v>29085.623</v>
      </c>
      <c r="D48" s="6" t="str">
        <f t="shared" si="7"/>
        <v>vis</v>
      </c>
      <c r="E48" s="14" t="e">
        <f>VLOOKUP(C48,#REF!,3,FALSE)</f>
        <v>#REF!</v>
      </c>
      <c r="G48" s="6">
        <v>-21260</v>
      </c>
      <c r="H48" s="6">
        <v>1.2999999999999999E-3</v>
      </c>
      <c r="I48" s="6">
        <v>29085.623</v>
      </c>
      <c r="J48" s="6" t="s">
        <v>130</v>
      </c>
      <c r="K48" s="6" t="s">
        <v>89</v>
      </c>
      <c r="L48" s="6" t="s">
        <v>861</v>
      </c>
      <c r="N48" s="6" t="s">
        <v>862</v>
      </c>
    </row>
    <row r="49" spans="1:15" x14ac:dyDescent="0.2">
      <c r="A49" s="5" t="str">
        <f t="shared" si="4"/>
        <v>Zessewitsch V P</v>
      </c>
      <c r="B49" s="8" t="str">
        <f t="shared" si="5"/>
        <v>I</v>
      </c>
      <c r="C49" s="5">
        <f t="shared" si="6"/>
        <v>31288.296999999999</v>
      </c>
      <c r="D49" s="6" t="str">
        <f t="shared" si="7"/>
        <v>vis</v>
      </c>
      <c r="E49" s="14" t="e">
        <f>VLOOKUP(C49,#REF!,3,FALSE)</f>
        <v>#REF!</v>
      </c>
      <c r="G49" s="6">
        <v>-18845</v>
      </c>
      <c r="H49" s="6">
        <v>6.8999999999999999E-3</v>
      </c>
      <c r="I49" s="6">
        <v>31288.296999999999</v>
      </c>
      <c r="J49" s="6" t="s">
        <v>130</v>
      </c>
      <c r="K49" s="6" t="s">
        <v>89</v>
      </c>
      <c r="L49" s="6" t="s">
        <v>865</v>
      </c>
      <c r="N49" s="6" t="s">
        <v>866</v>
      </c>
    </row>
    <row r="50" spans="1:15" x14ac:dyDescent="0.2">
      <c r="A50" s="5" t="str">
        <f t="shared" si="4"/>
        <v>van Genderen A</v>
      </c>
      <c r="B50" s="8" t="str">
        <f t="shared" si="5"/>
        <v>I</v>
      </c>
      <c r="C50" s="5">
        <f t="shared" si="6"/>
        <v>33806.538699999997</v>
      </c>
      <c r="D50" s="6" t="str">
        <f t="shared" si="7"/>
        <v>pe</v>
      </c>
      <c r="E50" s="14" t="e">
        <f>VLOOKUP(C50,#REF!,3,FALSE)</f>
        <v>#REF!</v>
      </c>
      <c r="G50" s="6">
        <v>-16084</v>
      </c>
      <c r="H50" s="6">
        <v>1.2999999999999999E-3</v>
      </c>
      <c r="I50" s="6">
        <v>33806.538699999997</v>
      </c>
      <c r="J50" s="6" t="s">
        <v>130</v>
      </c>
      <c r="K50" s="6" t="s">
        <v>869</v>
      </c>
      <c r="L50" s="6" t="s">
        <v>870</v>
      </c>
      <c r="N50" s="6" t="s">
        <v>871</v>
      </c>
    </row>
    <row r="51" spans="1:15" x14ac:dyDescent="0.2">
      <c r="A51" s="5" t="str">
        <f t="shared" si="4"/>
        <v>Kwee</v>
      </c>
      <c r="B51" s="8" t="str">
        <f t="shared" si="5"/>
        <v>I</v>
      </c>
      <c r="C51" s="5">
        <f t="shared" si="6"/>
        <v>37821.515500000001</v>
      </c>
      <c r="D51" s="6" t="str">
        <f t="shared" si="7"/>
        <v>pe</v>
      </c>
      <c r="E51" s="14" t="e">
        <f>VLOOKUP(C51,#REF!,3,FALSE)</f>
        <v>#REF!</v>
      </c>
      <c r="G51" s="6">
        <v>-11682</v>
      </c>
      <c r="H51" s="6">
        <v>1.0699999999999999E-2</v>
      </c>
      <c r="I51" s="6">
        <v>37821.515500000001</v>
      </c>
      <c r="J51" s="6" t="s">
        <v>130</v>
      </c>
      <c r="K51" s="6" t="s">
        <v>869</v>
      </c>
      <c r="L51" s="6" t="s">
        <v>876</v>
      </c>
      <c r="O51" s="6" t="s">
        <v>877</v>
      </c>
    </row>
    <row r="52" spans="1:15" x14ac:dyDescent="0.2">
      <c r="A52" s="5" t="str">
        <f t="shared" si="4"/>
        <v>McLaughlin D</v>
      </c>
      <c r="B52" s="8" t="str">
        <f t="shared" si="5"/>
        <v>I</v>
      </c>
      <c r="C52" s="5">
        <f t="shared" si="6"/>
        <v>26144.132000000001</v>
      </c>
      <c r="D52" s="6" t="str">
        <f t="shared" si="7"/>
        <v>vis</v>
      </c>
      <c r="E52" s="14" t="e">
        <f>VLOOKUP(C52,#REF!,3,FALSE)</f>
        <v>#REF!</v>
      </c>
      <c r="G52" s="6">
        <v>-24485</v>
      </c>
      <c r="H52" s="6">
        <v>-3.8199999999999998E-2</v>
      </c>
      <c r="I52" s="6">
        <v>26144.132000000001</v>
      </c>
      <c r="J52" s="6" t="s">
        <v>130</v>
      </c>
      <c r="K52" s="6" t="s">
        <v>89</v>
      </c>
      <c r="L52" s="6" t="s">
        <v>849</v>
      </c>
      <c r="N52" s="6" t="s">
        <v>854</v>
      </c>
    </row>
    <row r="53" spans="1:15" x14ac:dyDescent="0.2">
      <c r="A53" s="5" t="str">
        <f t="shared" si="4"/>
        <v>Lause F</v>
      </c>
      <c r="B53" s="8" t="str">
        <f t="shared" si="5"/>
        <v>I</v>
      </c>
      <c r="C53" s="5">
        <f t="shared" si="6"/>
        <v>27573.382000000001</v>
      </c>
      <c r="D53" s="6" t="str">
        <f t="shared" si="7"/>
        <v>vis</v>
      </c>
      <c r="E53" s="14" t="e">
        <f>VLOOKUP(C53,#REF!,3,FALSE)</f>
        <v>#REF!</v>
      </c>
      <c r="G53" s="6">
        <v>-22918</v>
      </c>
      <c r="H53" s="6">
        <v>-1.44E-2</v>
      </c>
      <c r="I53" s="6">
        <v>27573.382000000001</v>
      </c>
      <c r="J53" s="6" t="s">
        <v>130</v>
      </c>
      <c r="K53" s="6" t="s">
        <v>89</v>
      </c>
      <c r="L53" s="6" t="s">
        <v>855</v>
      </c>
      <c r="O53" s="6" t="s">
        <v>856</v>
      </c>
    </row>
    <row r="54" spans="1:15" x14ac:dyDescent="0.2">
      <c r="A54" s="5" t="str">
        <f t="shared" si="4"/>
        <v>Lause F</v>
      </c>
      <c r="B54" s="8" t="str">
        <f t="shared" si="5"/>
        <v>I</v>
      </c>
      <c r="C54" s="5">
        <f t="shared" si="6"/>
        <v>27656.376</v>
      </c>
      <c r="D54" s="6" t="str">
        <f t="shared" si="7"/>
        <v>vis</v>
      </c>
      <c r="E54" s="14" t="e">
        <f>VLOOKUP(C54,#REF!,3,FALSE)</f>
        <v>#REF!</v>
      </c>
      <c r="G54" s="6">
        <v>-22827</v>
      </c>
      <c r="H54" s="6">
        <v>-1.95E-2</v>
      </c>
      <c r="I54" s="6">
        <v>27656.376</v>
      </c>
      <c r="J54" s="6" t="s">
        <v>130</v>
      </c>
      <c r="K54" s="6" t="s">
        <v>89</v>
      </c>
      <c r="L54" s="6" t="s">
        <v>855</v>
      </c>
      <c r="O54" s="6" t="s">
        <v>856</v>
      </c>
    </row>
    <row r="55" spans="1:15" x14ac:dyDescent="0.2">
      <c r="A55" s="5" t="str">
        <f t="shared" si="4"/>
        <v>Piatkowska R</v>
      </c>
      <c r="B55" s="8" t="str">
        <f t="shared" si="5"/>
        <v>I</v>
      </c>
      <c r="C55" s="5">
        <f t="shared" si="6"/>
        <v>28168.04</v>
      </c>
      <c r="D55" s="6" t="str">
        <f t="shared" si="7"/>
        <v>vis</v>
      </c>
      <c r="E55" s="14" t="e">
        <f>VLOOKUP(C55,#REF!,3,FALSE)</f>
        <v>#REF!</v>
      </c>
      <c r="G55" s="6">
        <v>-22266</v>
      </c>
      <c r="H55" s="6">
        <v>-3.1300000000000001E-2</v>
      </c>
      <c r="I55" s="6">
        <v>28168.04</v>
      </c>
      <c r="J55" s="6" t="s">
        <v>130</v>
      </c>
      <c r="K55" s="6" t="s">
        <v>89</v>
      </c>
      <c r="L55" s="6" t="s">
        <v>857</v>
      </c>
      <c r="N55" s="6" t="s">
        <v>858</v>
      </c>
    </row>
    <row r="56" spans="1:15" x14ac:dyDescent="0.2">
      <c r="A56" s="5" t="str">
        <f t="shared" si="4"/>
        <v>Lause F</v>
      </c>
      <c r="B56" s="8" t="str">
        <f t="shared" si="5"/>
        <v>I</v>
      </c>
      <c r="C56" s="5">
        <f t="shared" si="6"/>
        <v>28446.249</v>
      </c>
      <c r="D56" s="6" t="str">
        <f t="shared" si="7"/>
        <v>vis</v>
      </c>
      <c r="E56" s="14" t="e">
        <f>VLOOKUP(C56,#REF!,3,FALSE)</f>
        <v>#REF!</v>
      </c>
      <c r="G56" s="6">
        <v>-21961</v>
      </c>
      <c r="H56" s="6">
        <v>-6.0000000000000001E-3</v>
      </c>
      <c r="I56" s="6">
        <v>28446.249</v>
      </c>
      <c r="J56" s="6" t="s">
        <v>130</v>
      </c>
      <c r="K56" s="6" t="s">
        <v>89</v>
      </c>
      <c r="L56" s="6" t="s">
        <v>855</v>
      </c>
      <c r="O56" s="6" t="s">
        <v>859</v>
      </c>
    </row>
    <row r="57" spans="1:15" x14ac:dyDescent="0.2">
      <c r="A57" s="5" t="str">
        <f t="shared" si="4"/>
        <v>Lause F</v>
      </c>
      <c r="B57" s="8" t="str">
        <f t="shared" si="5"/>
        <v>I</v>
      </c>
      <c r="C57" s="5">
        <f t="shared" si="6"/>
        <v>28555.705000000002</v>
      </c>
      <c r="D57" s="6" t="str">
        <f t="shared" si="7"/>
        <v>vis</v>
      </c>
      <c r="E57" s="14" t="e">
        <f>VLOOKUP(C57,#REF!,3,FALSE)</f>
        <v>#REF!</v>
      </c>
      <c r="G57" s="6">
        <v>-21841</v>
      </c>
      <c r="H57" s="6">
        <v>5.9999999999999995E-4</v>
      </c>
      <c r="I57" s="6">
        <v>28555.705000000002</v>
      </c>
      <c r="J57" s="6" t="s">
        <v>130</v>
      </c>
      <c r="K57" s="6" t="s">
        <v>89</v>
      </c>
      <c r="L57" s="6" t="s">
        <v>855</v>
      </c>
      <c r="O57" s="6" t="s">
        <v>859</v>
      </c>
    </row>
    <row r="58" spans="1:15" x14ac:dyDescent="0.2">
      <c r="A58" s="5" t="str">
        <f t="shared" si="4"/>
        <v>Lause F</v>
      </c>
      <c r="B58" s="8" t="str">
        <f t="shared" si="5"/>
        <v>I</v>
      </c>
      <c r="C58" s="5">
        <f t="shared" si="6"/>
        <v>28684.26</v>
      </c>
      <c r="D58" s="6" t="str">
        <f t="shared" si="7"/>
        <v>vis</v>
      </c>
      <c r="E58" s="14" t="e">
        <f>VLOOKUP(C58,#REF!,3,FALSE)</f>
        <v>#REF!</v>
      </c>
      <c r="G58" s="6">
        <v>-21700</v>
      </c>
      <c r="H58" s="6">
        <v>-4.7399999999999998E-2</v>
      </c>
      <c r="I58" s="6">
        <v>28684.26</v>
      </c>
      <c r="J58" s="6" t="s">
        <v>130</v>
      </c>
      <c r="K58" s="6" t="s">
        <v>89</v>
      </c>
      <c r="L58" s="6" t="s">
        <v>855</v>
      </c>
      <c r="O58" s="6" t="s">
        <v>859</v>
      </c>
    </row>
    <row r="59" spans="1:15" x14ac:dyDescent="0.2">
      <c r="A59" s="5" t="str">
        <f t="shared" si="4"/>
        <v>Lause F</v>
      </c>
      <c r="B59" s="8" t="str">
        <f t="shared" si="5"/>
        <v>I</v>
      </c>
      <c r="C59" s="5">
        <f t="shared" si="6"/>
        <v>28808.337</v>
      </c>
      <c r="D59" s="6" t="str">
        <f t="shared" si="7"/>
        <v>vis</v>
      </c>
      <c r="E59" s="14" t="e">
        <f>VLOOKUP(C59,#REF!,3,FALSE)</f>
        <v>#REF!</v>
      </c>
      <c r="G59" s="6">
        <v>-21564</v>
      </c>
      <c r="H59" s="6">
        <v>-1.2999999999999999E-2</v>
      </c>
      <c r="I59" s="6">
        <v>28808.337</v>
      </c>
      <c r="J59" s="6" t="s">
        <v>130</v>
      </c>
      <c r="K59" s="6" t="s">
        <v>89</v>
      </c>
      <c r="L59" s="6" t="s">
        <v>855</v>
      </c>
      <c r="O59" s="6" t="s">
        <v>859</v>
      </c>
    </row>
    <row r="60" spans="1:15" x14ac:dyDescent="0.2">
      <c r="A60" s="5" t="str">
        <f t="shared" si="4"/>
        <v>Lause F</v>
      </c>
      <c r="B60" s="8" t="str">
        <f t="shared" si="5"/>
        <v>I</v>
      </c>
      <c r="C60" s="5">
        <f t="shared" si="6"/>
        <v>28829.312999999998</v>
      </c>
      <c r="D60" s="6" t="str">
        <f t="shared" si="7"/>
        <v>vis</v>
      </c>
      <c r="E60" s="14" t="e">
        <f>VLOOKUP(C60,#REF!,3,FALSE)</f>
        <v>#REF!</v>
      </c>
      <c r="G60" s="6">
        <v>-21541</v>
      </c>
      <c r="H60" s="6">
        <v>-1.4800000000000001E-2</v>
      </c>
      <c r="I60" s="6">
        <v>28829.312999999998</v>
      </c>
      <c r="J60" s="6" t="s">
        <v>130</v>
      </c>
      <c r="K60" s="6" t="s">
        <v>89</v>
      </c>
      <c r="L60" s="6" t="s">
        <v>855</v>
      </c>
      <c r="O60" s="6" t="s">
        <v>859</v>
      </c>
    </row>
    <row r="61" spans="1:15" x14ac:dyDescent="0.2">
      <c r="A61" s="5" t="str">
        <f t="shared" si="4"/>
        <v>Gaposchkin S</v>
      </c>
      <c r="B61" s="8" t="str">
        <f t="shared" si="5"/>
        <v>I</v>
      </c>
      <c r="C61" s="5">
        <f t="shared" si="6"/>
        <v>29952.094000000001</v>
      </c>
      <c r="D61" s="6" t="str">
        <f t="shared" si="7"/>
        <v>pg</v>
      </c>
      <c r="E61" s="14" t="e">
        <f>VLOOKUP(C61,#REF!,3,FALSE)</f>
        <v>#REF!</v>
      </c>
      <c r="G61" s="6">
        <v>-20310</v>
      </c>
      <c r="H61" s="6">
        <v>-1.8E-3</v>
      </c>
      <c r="I61" s="6">
        <v>29952.094000000001</v>
      </c>
      <c r="J61" s="6" t="s">
        <v>130</v>
      </c>
      <c r="K61" s="6" t="s">
        <v>131</v>
      </c>
      <c r="L61" s="6" t="s">
        <v>863</v>
      </c>
      <c r="N61" s="6" t="s">
        <v>864</v>
      </c>
    </row>
    <row r="62" spans="1:15" x14ac:dyDescent="0.2">
      <c r="A62" s="5" t="str">
        <f t="shared" si="4"/>
        <v>van Genderen A</v>
      </c>
      <c r="B62" s="8" t="str">
        <f t="shared" si="5"/>
        <v>I</v>
      </c>
      <c r="C62" s="5">
        <f t="shared" si="6"/>
        <v>33796.505499999999</v>
      </c>
      <c r="D62" s="6" t="str">
        <f t="shared" si="7"/>
        <v>pe</v>
      </c>
      <c r="E62" s="14" t="e">
        <f>VLOOKUP(C62,#REF!,3,FALSE)</f>
        <v>#REF!</v>
      </c>
      <c r="G62" s="6">
        <v>-16095</v>
      </c>
      <c r="H62" s="6">
        <v>8.9999999999999998E-4</v>
      </c>
      <c r="I62" s="6">
        <v>33796.505499999999</v>
      </c>
      <c r="J62" s="6" t="s">
        <v>130</v>
      </c>
      <c r="K62" s="6" t="s">
        <v>869</v>
      </c>
      <c r="L62" s="6" t="s">
        <v>870</v>
      </c>
      <c r="N62" s="6" t="s">
        <v>871</v>
      </c>
    </row>
    <row r="63" spans="1:15" x14ac:dyDescent="0.2">
      <c r="A63" s="5" t="str">
        <f t="shared" si="4"/>
        <v>Hogg A R</v>
      </c>
      <c r="B63" s="8" t="str">
        <f t="shared" si="5"/>
        <v>I</v>
      </c>
      <c r="C63" s="5">
        <f t="shared" si="6"/>
        <v>34525.256399999998</v>
      </c>
      <c r="D63" s="6" t="str">
        <f t="shared" si="7"/>
        <v>pe</v>
      </c>
      <c r="E63" s="14" t="e">
        <f>VLOOKUP(C63,#REF!,3,FALSE)</f>
        <v>#REF!</v>
      </c>
      <c r="G63" s="6">
        <v>-15296</v>
      </c>
      <c r="H63" s="6">
        <v>1.5E-3</v>
      </c>
      <c r="I63" s="6">
        <v>34525.256399999998</v>
      </c>
      <c r="J63" s="6" t="s">
        <v>130</v>
      </c>
      <c r="K63" s="6" t="s">
        <v>869</v>
      </c>
      <c r="L63" s="6" t="s">
        <v>872</v>
      </c>
      <c r="N63" s="6" t="s">
        <v>873</v>
      </c>
    </row>
    <row r="64" spans="1:15" x14ac:dyDescent="0.2">
      <c r="A64" s="5" t="str">
        <f t="shared" si="4"/>
        <v>Huth H</v>
      </c>
      <c r="B64" s="8" t="str">
        <f t="shared" si="5"/>
        <v>I</v>
      </c>
      <c r="C64" s="5">
        <f t="shared" si="6"/>
        <v>35900.646000000001</v>
      </c>
      <c r="D64" s="6" t="str">
        <f t="shared" si="7"/>
        <v>pg</v>
      </c>
      <c r="E64" s="14" t="e">
        <f>VLOOKUP(C64,#REF!,3,FALSE)</f>
        <v>#REF!</v>
      </c>
      <c r="G64" s="6">
        <v>-13788</v>
      </c>
      <c r="H64" s="6">
        <v>-2.2499999999999999E-2</v>
      </c>
      <c r="I64" s="6">
        <v>35900.646000000001</v>
      </c>
      <c r="J64" s="6" t="s">
        <v>130</v>
      </c>
      <c r="K64" s="6" t="s">
        <v>131</v>
      </c>
      <c r="L64" s="6" t="s">
        <v>874</v>
      </c>
      <c r="O64" s="6" t="s">
        <v>875</v>
      </c>
    </row>
    <row r="65" spans="1:15" x14ac:dyDescent="0.2">
      <c r="A65" s="5" t="str">
        <f t="shared" si="4"/>
        <v>Huth H</v>
      </c>
      <c r="B65" s="8" t="str">
        <f t="shared" si="5"/>
        <v>I</v>
      </c>
      <c r="C65" s="5">
        <f t="shared" si="6"/>
        <v>35901.608</v>
      </c>
      <c r="D65" s="6" t="str">
        <f t="shared" si="7"/>
        <v>pg</v>
      </c>
      <c r="E65" s="14" t="e">
        <f>VLOOKUP(C65,#REF!,3,FALSE)</f>
        <v>#REF!</v>
      </c>
      <c r="G65" s="6">
        <v>-13787</v>
      </c>
      <c r="H65" s="6">
        <v>2.7400000000000001E-2</v>
      </c>
      <c r="I65" s="6">
        <v>35901.608</v>
      </c>
      <c r="J65" s="6" t="s">
        <v>130</v>
      </c>
      <c r="K65" s="6" t="s">
        <v>131</v>
      </c>
      <c r="L65" s="6" t="s">
        <v>874</v>
      </c>
      <c r="O65" s="6" t="s">
        <v>875</v>
      </c>
    </row>
    <row r="66" spans="1:15" x14ac:dyDescent="0.2">
      <c r="A66" s="5" t="str">
        <f t="shared" si="4"/>
        <v>Huth H</v>
      </c>
      <c r="B66" s="8" t="str">
        <f t="shared" si="5"/>
        <v>I</v>
      </c>
      <c r="C66" s="5">
        <f t="shared" si="6"/>
        <v>36232.661</v>
      </c>
      <c r="D66" s="6" t="str">
        <f t="shared" si="7"/>
        <v>pg</v>
      </c>
      <c r="E66" s="14" t="e">
        <f>VLOOKUP(C66,#REF!,3,FALSE)</f>
        <v>#REF!</v>
      </c>
      <c r="G66" s="6">
        <v>-13424</v>
      </c>
      <c r="H66" s="6">
        <v>-3.8999999999999998E-3</v>
      </c>
      <c r="I66" s="6">
        <v>36232.661</v>
      </c>
      <c r="J66" s="6" t="s">
        <v>130</v>
      </c>
      <c r="K66" s="6" t="s">
        <v>131</v>
      </c>
      <c r="L66" s="6" t="s">
        <v>874</v>
      </c>
      <c r="O66" s="6" t="s">
        <v>875</v>
      </c>
    </row>
    <row r="67" spans="1:15" x14ac:dyDescent="0.2">
      <c r="A67" s="5" t="str">
        <f t="shared" si="4"/>
        <v>Huth H</v>
      </c>
      <c r="B67" s="8" t="str">
        <f t="shared" si="5"/>
        <v>I</v>
      </c>
      <c r="C67" s="5">
        <f t="shared" si="6"/>
        <v>36700.550999999999</v>
      </c>
      <c r="D67" s="6" t="str">
        <f t="shared" si="7"/>
        <v>pg</v>
      </c>
      <c r="E67" s="14" t="e">
        <f>VLOOKUP(C67,#REF!,3,FALSE)</f>
        <v>#REF!</v>
      </c>
      <c r="G67" s="6">
        <v>-12911</v>
      </c>
      <c r="H67" s="6">
        <v>-9.9000000000000008E-3</v>
      </c>
      <c r="I67" s="6">
        <v>36700.550999999999</v>
      </c>
      <c r="J67" s="6" t="s">
        <v>130</v>
      </c>
      <c r="K67" s="6" t="s">
        <v>131</v>
      </c>
      <c r="L67" s="6" t="s">
        <v>874</v>
      </c>
      <c r="O67" s="6" t="s">
        <v>875</v>
      </c>
    </row>
    <row r="68" spans="1:15" x14ac:dyDescent="0.2">
      <c r="A68" s="5" t="str">
        <f t="shared" si="4"/>
        <v>Huth H</v>
      </c>
      <c r="B68" s="8" t="str">
        <f t="shared" si="5"/>
        <v>I</v>
      </c>
      <c r="C68" s="5">
        <f t="shared" si="6"/>
        <v>36806.362999999998</v>
      </c>
      <c r="D68" s="6" t="str">
        <f t="shared" si="7"/>
        <v>pg</v>
      </c>
      <c r="E68" s="14" t="e">
        <f>VLOOKUP(C68,#REF!,3,FALSE)</f>
        <v>#REF!</v>
      </c>
      <c r="G68" s="6">
        <v>-12795</v>
      </c>
      <c r="H68" s="6">
        <v>1E-3</v>
      </c>
      <c r="I68" s="6">
        <v>36806.362999999998</v>
      </c>
      <c r="J68" s="6" t="s">
        <v>130</v>
      </c>
      <c r="K68" s="6" t="s">
        <v>131</v>
      </c>
      <c r="L68" s="6" t="s">
        <v>874</v>
      </c>
      <c r="O68" s="6" t="s">
        <v>875</v>
      </c>
    </row>
    <row r="69" spans="1:15" x14ac:dyDescent="0.2">
      <c r="A69" s="5" t="str">
        <f t="shared" si="4"/>
        <v>Huth H</v>
      </c>
      <c r="B69" s="8" t="str">
        <f t="shared" si="5"/>
        <v>I</v>
      </c>
      <c r="C69" s="5">
        <f t="shared" si="6"/>
        <v>36817.347000000002</v>
      </c>
      <c r="D69" s="6" t="str">
        <f t="shared" si="7"/>
        <v>pg</v>
      </c>
      <c r="E69" s="14" t="e">
        <f>VLOOKUP(C69,#REF!,3,FALSE)</f>
        <v>#REF!</v>
      </c>
      <c r="G69" s="6">
        <v>-12783</v>
      </c>
      <c r="H69" s="6">
        <v>4.0099999999999997E-2</v>
      </c>
      <c r="I69" s="6">
        <v>36817.347000000002</v>
      </c>
      <c r="J69" s="6" t="s">
        <v>130</v>
      </c>
      <c r="K69" s="6" t="s">
        <v>131</v>
      </c>
      <c r="L69" s="6" t="s">
        <v>874</v>
      </c>
      <c r="O69" s="6" t="s">
        <v>875</v>
      </c>
    </row>
    <row r="70" spans="1:15" x14ac:dyDescent="0.2">
      <c r="A70" s="5" t="str">
        <f t="shared" si="4"/>
        <v>Huth H</v>
      </c>
      <c r="B70" s="8" t="str">
        <f t="shared" si="5"/>
        <v>I</v>
      </c>
      <c r="C70" s="5">
        <f t="shared" si="6"/>
        <v>37000.671000000002</v>
      </c>
      <c r="D70" s="6" t="str">
        <f t="shared" si="7"/>
        <v>pg</v>
      </c>
      <c r="E70" s="14" t="e">
        <f>VLOOKUP(C70,#REF!,3,FALSE)</f>
        <v>#REF!</v>
      </c>
      <c r="G70" s="6">
        <v>-12582</v>
      </c>
      <c r="H70" s="6">
        <v>3.6400000000000002E-2</v>
      </c>
      <c r="I70" s="6">
        <v>37000.671000000002</v>
      </c>
      <c r="J70" s="6" t="s">
        <v>130</v>
      </c>
      <c r="K70" s="6" t="s">
        <v>131</v>
      </c>
      <c r="L70" s="6" t="s">
        <v>874</v>
      </c>
      <c r="O70" s="6" t="s">
        <v>875</v>
      </c>
    </row>
    <row r="71" spans="1:15" x14ac:dyDescent="0.2">
      <c r="A71" s="5" t="str">
        <f t="shared" si="4"/>
        <v>van Genderen A</v>
      </c>
      <c r="B71" s="8" t="str">
        <f t="shared" si="5"/>
        <v>I</v>
      </c>
      <c r="C71" s="5">
        <f t="shared" si="6"/>
        <v>37352.701699999998</v>
      </c>
      <c r="D71" s="6" t="str">
        <f t="shared" si="7"/>
        <v>pe</v>
      </c>
      <c r="E71" s="14" t="e">
        <f>VLOOKUP(C71,#REF!,3,FALSE)</f>
        <v>#REF!</v>
      </c>
      <c r="G71" s="6">
        <v>-12196</v>
      </c>
      <c r="H71" s="6">
        <v>5.0000000000000001E-3</v>
      </c>
      <c r="I71" s="6">
        <v>37352.701699999998</v>
      </c>
      <c r="J71" s="6" t="s">
        <v>130</v>
      </c>
      <c r="K71" s="6" t="s">
        <v>869</v>
      </c>
      <c r="L71" s="6" t="s">
        <v>870</v>
      </c>
      <c r="N71" s="6" t="s">
        <v>871</v>
      </c>
    </row>
    <row r="72" spans="1:15" x14ac:dyDescent="0.2">
      <c r="A72" s="5" t="str">
        <f t="shared" si="4"/>
        <v>van Genderen A</v>
      </c>
      <c r="B72" s="8" t="str">
        <f t="shared" si="5"/>
        <v>I</v>
      </c>
      <c r="C72" s="5">
        <f t="shared" si="6"/>
        <v>37374.596100000002</v>
      </c>
      <c r="D72" s="6" t="str">
        <f t="shared" si="7"/>
        <v>pe</v>
      </c>
      <c r="E72" s="14" t="e">
        <f>VLOOKUP(C72,#REF!,3,FALSE)</f>
        <v>#REF!</v>
      </c>
      <c r="G72" s="6">
        <v>-12172</v>
      </c>
      <c r="H72" s="6">
        <v>9.4999999999999998E-3</v>
      </c>
      <c r="I72" s="6">
        <v>37374.596100000002</v>
      </c>
      <c r="J72" s="6" t="s">
        <v>130</v>
      </c>
      <c r="K72" s="6" t="s">
        <v>869</v>
      </c>
      <c r="L72" s="6" t="s">
        <v>870</v>
      </c>
      <c r="N72" s="6" t="s">
        <v>871</v>
      </c>
    </row>
    <row r="73" spans="1:15" x14ac:dyDescent="0.2">
      <c r="A73" s="5" t="str">
        <f t="shared" si="4"/>
        <v>Huth H</v>
      </c>
      <c r="B73" s="8" t="str">
        <f t="shared" si="5"/>
        <v>I</v>
      </c>
      <c r="C73" s="5">
        <f t="shared" si="6"/>
        <v>37543.351000000002</v>
      </c>
      <c r="D73" s="6" t="str">
        <f t="shared" si="7"/>
        <v>pg</v>
      </c>
      <c r="E73" s="14" t="e">
        <f>VLOOKUP(C73,#REF!,3,FALSE)</f>
        <v>#REF!</v>
      </c>
      <c r="G73" s="6">
        <v>-11987</v>
      </c>
      <c r="H73" s="6">
        <v>0.03</v>
      </c>
      <c r="I73" s="6">
        <v>37543.351000000002</v>
      </c>
      <c r="J73" s="6" t="s">
        <v>130</v>
      </c>
      <c r="K73" s="6" t="s">
        <v>131</v>
      </c>
      <c r="L73" s="6" t="s">
        <v>874</v>
      </c>
      <c r="O73" s="6" t="s">
        <v>875</v>
      </c>
    </row>
    <row r="74" spans="1:15" x14ac:dyDescent="0.2">
      <c r="A74" s="5" t="str">
        <f t="shared" si="4"/>
        <v>Landolt A U</v>
      </c>
      <c r="B74" s="8" t="str">
        <f t="shared" si="5"/>
        <v>I</v>
      </c>
      <c r="C74" s="5">
        <f t="shared" si="6"/>
        <v>39995.909500000002</v>
      </c>
      <c r="D74" s="6" t="str">
        <f t="shared" si="7"/>
        <v>pe</v>
      </c>
      <c r="E74" s="14" t="e">
        <f>VLOOKUP(C74,#REF!,3,FALSE)</f>
        <v>#REF!</v>
      </c>
      <c r="G74" s="6">
        <v>-9298</v>
      </c>
      <c r="H74" s="6">
        <v>1.0699999999999999E-2</v>
      </c>
      <c r="I74" s="6">
        <v>39995.909500000002</v>
      </c>
      <c r="J74" s="6" t="s">
        <v>130</v>
      </c>
      <c r="K74" s="6" t="s">
        <v>869</v>
      </c>
      <c r="L74" s="6" t="s">
        <v>878</v>
      </c>
      <c r="N74" s="6" t="s">
        <v>879</v>
      </c>
    </row>
    <row r="75" spans="1:15" x14ac:dyDescent="0.2">
      <c r="A75" s="5" t="str">
        <f t="shared" ref="A75:A106" si="8">L75</f>
        <v>Landolt A U</v>
      </c>
      <c r="B75" s="8" t="str">
        <f t="shared" ref="B75:B106" si="9">IF(J75="s","II","I")</f>
        <v>I</v>
      </c>
      <c r="C75" s="5">
        <f t="shared" ref="C75:C106" si="10">I75</f>
        <v>39997.733399999997</v>
      </c>
      <c r="D75" s="6" t="str">
        <f t="shared" ref="D75:D106" si="11">K75</f>
        <v>pe</v>
      </c>
      <c r="E75" s="14" t="e">
        <f>VLOOKUP(C75,#REF!,3,FALSE)</f>
        <v>#REF!</v>
      </c>
      <c r="G75" s="6">
        <v>-9296</v>
      </c>
      <c r="H75" s="6">
        <v>1.0500000000000001E-2</v>
      </c>
      <c r="I75" s="6">
        <v>39997.733399999997</v>
      </c>
      <c r="J75" s="6" t="s">
        <v>130</v>
      </c>
      <c r="K75" s="6" t="s">
        <v>869</v>
      </c>
      <c r="L75" s="6" t="s">
        <v>878</v>
      </c>
      <c r="N75" s="6" t="s">
        <v>880</v>
      </c>
    </row>
    <row r="76" spans="1:15" x14ac:dyDescent="0.2">
      <c r="A76" s="5" t="str">
        <f t="shared" si="8"/>
        <v>Nakajima Kazuhir</v>
      </c>
      <c r="B76" s="8" t="str">
        <f t="shared" si="9"/>
        <v>I</v>
      </c>
      <c r="C76" s="5">
        <f t="shared" si="10"/>
        <v>52337.227700000003</v>
      </c>
      <c r="D76" s="6" t="str">
        <f t="shared" si="11"/>
        <v>V</v>
      </c>
      <c r="E76" s="14" t="e">
        <f>VLOOKUP(C76,#REF!,3,FALSE)</f>
        <v>#REF!</v>
      </c>
      <c r="G76" s="6">
        <v>4233</v>
      </c>
      <c r="H76" s="6">
        <v>1.5E-3</v>
      </c>
      <c r="I76" s="6">
        <v>52337.227700000003</v>
      </c>
      <c r="J76" s="6" t="s">
        <v>130</v>
      </c>
      <c r="K76" s="6" t="s">
        <v>139</v>
      </c>
      <c r="L76" s="6" t="s">
        <v>942</v>
      </c>
      <c r="M76" s="6" t="s">
        <v>943</v>
      </c>
    </row>
    <row r="77" spans="1:15" x14ac:dyDescent="0.2">
      <c r="A77" s="5" t="str">
        <f t="shared" si="8"/>
        <v>Bialozynski J</v>
      </c>
      <c r="B77" s="8" t="str">
        <f t="shared" si="9"/>
        <v>I</v>
      </c>
      <c r="C77" s="5">
        <f t="shared" si="10"/>
        <v>53461.820899999999</v>
      </c>
      <c r="D77" s="6" t="str">
        <f t="shared" si="11"/>
        <v>ccd</v>
      </c>
      <c r="E77" s="14" t="e">
        <f>VLOOKUP(C77,#REF!,3,FALSE)</f>
        <v>#REF!</v>
      </c>
      <c r="G77" s="6">
        <v>5466</v>
      </c>
      <c r="H77" s="6">
        <v>2.5999999999999999E-3</v>
      </c>
      <c r="I77" s="6">
        <v>53461.820899999999</v>
      </c>
      <c r="J77" s="6" t="s">
        <v>130</v>
      </c>
      <c r="K77" s="6" t="s">
        <v>934</v>
      </c>
      <c r="L77" s="6" t="s">
        <v>950</v>
      </c>
      <c r="N77" s="6" t="s">
        <v>951</v>
      </c>
    </row>
    <row r="78" spans="1:15" x14ac:dyDescent="0.2">
      <c r="A78" s="5" t="str">
        <f t="shared" si="8"/>
        <v>Cook S</v>
      </c>
      <c r="B78" s="8" t="str">
        <f t="shared" si="9"/>
        <v>I</v>
      </c>
      <c r="C78" s="5">
        <f t="shared" si="10"/>
        <v>53566.705000000002</v>
      </c>
      <c r="D78" s="6" t="str">
        <f t="shared" si="11"/>
        <v>ccd</v>
      </c>
      <c r="E78" s="14" t="e">
        <f>VLOOKUP(C78,#REF!,3,FALSE)</f>
        <v>#REF!</v>
      </c>
      <c r="G78" s="6">
        <v>5581</v>
      </c>
      <c r="H78" s="6">
        <v>-2.3E-3</v>
      </c>
      <c r="I78" s="6">
        <v>53566.705000000002</v>
      </c>
      <c r="J78" s="6" t="s">
        <v>130</v>
      </c>
      <c r="K78" s="6" t="s">
        <v>934</v>
      </c>
      <c r="L78" s="6" t="s">
        <v>952</v>
      </c>
      <c r="O78" s="6" t="s">
        <v>951</v>
      </c>
    </row>
    <row r="79" spans="1:15" x14ac:dyDescent="0.2">
      <c r="A79" s="5" t="str">
        <f t="shared" si="8"/>
        <v>Cook S</v>
      </c>
      <c r="B79" s="8" t="str">
        <f t="shared" si="9"/>
        <v>II</v>
      </c>
      <c r="C79" s="5">
        <f t="shared" si="10"/>
        <v>53571.733999999997</v>
      </c>
      <c r="D79" s="6" t="str">
        <f t="shared" si="11"/>
        <v>ccd</v>
      </c>
      <c r="E79" s="14" t="e">
        <f>VLOOKUP(C79,#REF!,3,FALSE)</f>
        <v>#REF!</v>
      </c>
      <c r="G79" s="6">
        <v>5586</v>
      </c>
      <c r="H79" s="6">
        <v>1.03E-2</v>
      </c>
      <c r="I79" s="6">
        <v>53571.733999999997</v>
      </c>
      <c r="J79" s="6" t="s">
        <v>932</v>
      </c>
      <c r="K79" s="6" t="s">
        <v>934</v>
      </c>
      <c r="L79" s="6" t="s">
        <v>952</v>
      </c>
      <c r="O79" s="6" t="s">
        <v>951</v>
      </c>
    </row>
    <row r="80" spans="1:15" x14ac:dyDescent="0.2">
      <c r="A80" s="5" t="str">
        <f t="shared" si="8"/>
        <v>Samolyk G</v>
      </c>
      <c r="B80" s="8" t="str">
        <f t="shared" si="9"/>
        <v>I</v>
      </c>
      <c r="C80" s="5">
        <f t="shared" si="10"/>
        <v>54177.803399999997</v>
      </c>
      <c r="D80" s="6" t="str">
        <f t="shared" si="11"/>
        <v>ccd</v>
      </c>
      <c r="E80" s="14" t="e">
        <f>VLOOKUP(C80,#REF!,3,FALSE)</f>
        <v>#REF!</v>
      </c>
      <c r="G80" s="6">
        <v>6251</v>
      </c>
      <c r="H80" s="6">
        <v>3.8E-3</v>
      </c>
      <c r="I80" s="6">
        <v>54177.803399999997</v>
      </c>
      <c r="J80" s="6" t="s">
        <v>130</v>
      </c>
      <c r="K80" s="6" t="s">
        <v>934</v>
      </c>
      <c r="L80" s="6" t="s">
        <v>955</v>
      </c>
      <c r="N80" s="6" t="s">
        <v>951</v>
      </c>
    </row>
    <row r="81" spans="1:15" x14ac:dyDescent="0.2">
      <c r="A81" s="5" t="str">
        <f t="shared" si="8"/>
        <v>Bialozynski J</v>
      </c>
      <c r="B81" s="8" t="str">
        <f t="shared" si="9"/>
        <v>I</v>
      </c>
      <c r="C81" s="5">
        <f t="shared" si="10"/>
        <v>54239.825100000002</v>
      </c>
      <c r="D81" s="6" t="str">
        <f t="shared" si="11"/>
        <v>ccd</v>
      </c>
      <c r="E81" s="14" t="e">
        <f>VLOOKUP(C81,#REF!,3,FALSE)</f>
        <v>#REF!</v>
      </c>
      <c r="G81" s="6">
        <v>6319</v>
      </c>
      <c r="H81" s="6">
        <v>4.1999999999999997E-3</v>
      </c>
      <c r="I81" s="6">
        <v>54239.825100000002</v>
      </c>
      <c r="J81" s="6" t="s">
        <v>130</v>
      </c>
      <c r="K81" s="6" t="s">
        <v>934</v>
      </c>
      <c r="L81" s="6" t="s">
        <v>950</v>
      </c>
      <c r="N81" s="6" t="s">
        <v>951</v>
      </c>
    </row>
    <row r="82" spans="1:15" x14ac:dyDescent="0.2">
      <c r="A82" s="5" t="str">
        <f t="shared" si="8"/>
        <v>Liakos A</v>
      </c>
      <c r="B82" s="8" t="str">
        <f t="shared" si="9"/>
        <v>I</v>
      </c>
      <c r="C82" s="5">
        <f t="shared" si="10"/>
        <v>56079.486900000004</v>
      </c>
      <c r="D82" s="6" t="str">
        <f t="shared" si="11"/>
        <v>BVRI</v>
      </c>
      <c r="E82" s="14" t="e">
        <f>VLOOKUP(C82,#REF!,3,FALSE)</f>
        <v>#REF!</v>
      </c>
      <c r="G82" s="6">
        <v>8336</v>
      </c>
      <c r="H82" s="6">
        <v>4.7000000000000002E-3</v>
      </c>
      <c r="I82" s="6">
        <v>56079.486900000004</v>
      </c>
      <c r="J82" s="6" t="s">
        <v>130</v>
      </c>
      <c r="K82" s="6" t="s">
        <v>970</v>
      </c>
      <c r="L82" s="6" t="s">
        <v>971</v>
      </c>
      <c r="N82" s="6" t="s">
        <v>972</v>
      </c>
    </row>
    <row r="83" spans="1:15" x14ac:dyDescent="0.2">
      <c r="A83" s="5" t="str">
        <f t="shared" si="8"/>
        <v>Liakos A</v>
      </c>
      <c r="B83" s="8" t="str">
        <f t="shared" si="9"/>
        <v>II</v>
      </c>
      <c r="C83" s="5">
        <f t="shared" si="10"/>
        <v>56084.5003</v>
      </c>
      <c r="D83" s="6" t="str">
        <f t="shared" si="11"/>
        <v>BVRI</v>
      </c>
      <c r="E83" s="14" t="e">
        <f>VLOOKUP(C83,#REF!,3,FALSE)</f>
        <v>#REF!</v>
      </c>
      <c r="G83" s="6">
        <v>8341</v>
      </c>
      <c r="H83" s="6">
        <v>1.6999999999999999E-3</v>
      </c>
      <c r="I83" s="6">
        <v>56084.5003</v>
      </c>
      <c r="J83" s="6" t="s">
        <v>932</v>
      </c>
      <c r="K83" s="6" t="s">
        <v>970</v>
      </c>
      <c r="L83" s="6" t="s">
        <v>971</v>
      </c>
      <c r="N83" s="6" t="s">
        <v>972</v>
      </c>
    </row>
    <row r="84" spans="1:15" x14ac:dyDescent="0.2">
      <c r="A84" s="5" t="str">
        <f t="shared" si="8"/>
        <v>Svoboda V</v>
      </c>
      <c r="B84" s="8" t="str">
        <f t="shared" si="9"/>
        <v>I</v>
      </c>
      <c r="C84" s="5">
        <f t="shared" si="10"/>
        <v>46650.402999999998</v>
      </c>
      <c r="D84" s="6" t="str">
        <f t="shared" si="11"/>
        <v>vis</v>
      </c>
      <c r="E84" s="14" t="e">
        <f>VLOOKUP(C84,#REF!,3,FALSE)</f>
        <v>#REF!</v>
      </c>
      <c r="G84" s="6">
        <v>-2002</v>
      </c>
      <c r="H84" s="6">
        <v>-1.6799999999999999E-2</v>
      </c>
      <c r="I84" s="6">
        <v>46650.402999999998</v>
      </c>
      <c r="J84" s="6" t="s">
        <v>130</v>
      </c>
      <c r="K84" s="6" t="s">
        <v>89</v>
      </c>
      <c r="L84" s="6" t="s">
        <v>974</v>
      </c>
      <c r="N84" s="6" t="s">
        <v>975</v>
      </c>
    </row>
    <row r="85" spans="1:15" x14ac:dyDescent="0.2">
      <c r="A85" s="5" t="str">
        <f t="shared" si="8"/>
        <v>Hajek P</v>
      </c>
      <c r="B85" s="8" t="str">
        <f t="shared" si="9"/>
        <v>I</v>
      </c>
      <c r="C85" s="5">
        <f t="shared" si="10"/>
        <v>46650.411999999997</v>
      </c>
      <c r="D85" s="6" t="str">
        <f t="shared" si="11"/>
        <v>vis</v>
      </c>
      <c r="E85" s="14" t="e">
        <f>VLOOKUP(C85,#REF!,3,FALSE)</f>
        <v>#REF!</v>
      </c>
      <c r="G85" s="6">
        <v>-2002</v>
      </c>
      <c r="H85" s="6">
        <v>-7.7999999999999996E-3</v>
      </c>
      <c r="I85" s="6">
        <v>46650.411999999997</v>
      </c>
      <c r="J85" s="6" t="s">
        <v>130</v>
      </c>
      <c r="K85" s="6" t="s">
        <v>89</v>
      </c>
      <c r="L85" s="6" t="s">
        <v>976</v>
      </c>
      <c r="O85" s="6" t="s">
        <v>975</v>
      </c>
    </row>
    <row r="86" spans="1:15" x14ac:dyDescent="0.2">
      <c r="A86" s="5" t="str">
        <f t="shared" si="8"/>
        <v>Wagner V</v>
      </c>
      <c r="B86" s="8" t="str">
        <f t="shared" si="9"/>
        <v>I</v>
      </c>
      <c r="C86" s="5">
        <f t="shared" si="10"/>
        <v>46650.413999999997</v>
      </c>
      <c r="D86" s="6" t="str">
        <f t="shared" si="11"/>
        <v>vis</v>
      </c>
      <c r="E86" s="14" t="e">
        <f>VLOOKUP(C86,#REF!,3,FALSE)</f>
        <v>#REF!</v>
      </c>
      <c r="G86" s="6">
        <v>-2002</v>
      </c>
      <c r="H86" s="6">
        <v>-5.7999999999999996E-3</v>
      </c>
      <c r="I86" s="6">
        <v>46650.413999999997</v>
      </c>
      <c r="J86" s="6" t="s">
        <v>130</v>
      </c>
      <c r="K86" s="6" t="s">
        <v>89</v>
      </c>
      <c r="L86" s="6" t="s">
        <v>977</v>
      </c>
      <c r="N86" s="6" t="s">
        <v>975</v>
      </c>
    </row>
    <row r="87" spans="1:15" x14ac:dyDescent="0.2">
      <c r="A87" s="5" t="str">
        <f t="shared" si="8"/>
        <v>Berka M</v>
      </c>
      <c r="B87" s="8" t="str">
        <f t="shared" si="9"/>
        <v>I</v>
      </c>
      <c r="C87" s="5">
        <f t="shared" si="10"/>
        <v>46650.423000000003</v>
      </c>
      <c r="D87" s="6" t="str">
        <f t="shared" si="11"/>
        <v>vis</v>
      </c>
      <c r="E87" s="14" t="e">
        <f>VLOOKUP(C87,#REF!,3,FALSE)</f>
        <v>#REF!</v>
      </c>
      <c r="G87" s="6">
        <v>-2002</v>
      </c>
      <c r="H87" s="6">
        <v>3.2000000000000002E-3</v>
      </c>
      <c r="I87" s="6">
        <v>46650.423000000003</v>
      </c>
      <c r="J87" s="6" t="s">
        <v>130</v>
      </c>
      <c r="K87" s="6" t="s">
        <v>89</v>
      </c>
      <c r="L87" s="6" t="s">
        <v>978</v>
      </c>
      <c r="O87" s="6" t="s">
        <v>975</v>
      </c>
    </row>
    <row r="88" spans="1:15" x14ac:dyDescent="0.2">
      <c r="A88" s="5" t="str">
        <f t="shared" si="8"/>
        <v>Hanzl Dalibor</v>
      </c>
      <c r="B88" s="8" t="str">
        <f t="shared" si="9"/>
        <v>I</v>
      </c>
      <c r="C88" s="5">
        <f t="shared" si="10"/>
        <v>46650.423999999999</v>
      </c>
      <c r="D88" s="6" t="str">
        <f t="shared" si="11"/>
        <v>vis</v>
      </c>
      <c r="E88" s="14" t="e">
        <f>VLOOKUP(C88,#REF!,3,FALSE)</f>
        <v>#REF!</v>
      </c>
      <c r="G88" s="6">
        <v>-2002</v>
      </c>
      <c r="H88" s="6">
        <v>4.1999999999999997E-3</v>
      </c>
      <c r="I88" s="6">
        <v>46650.423999999999</v>
      </c>
      <c r="J88" s="6" t="s">
        <v>130</v>
      </c>
      <c r="K88" s="6" t="s">
        <v>89</v>
      </c>
      <c r="L88" s="6" t="s">
        <v>926</v>
      </c>
      <c r="N88" s="6" t="s">
        <v>975</v>
      </c>
    </row>
    <row r="89" spans="1:15" x14ac:dyDescent="0.2">
      <c r="A89" s="5" t="str">
        <f t="shared" si="8"/>
        <v>Dedoch A</v>
      </c>
      <c r="B89" s="8" t="str">
        <f t="shared" si="9"/>
        <v>I</v>
      </c>
      <c r="C89" s="5">
        <f t="shared" si="10"/>
        <v>47339.044000000002</v>
      </c>
      <c r="D89" s="6" t="str">
        <f t="shared" si="11"/>
        <v>vis</v>
      </c>
      <c r="E89" s="14" t="e">
        <f>VLOOKUP(C89,#REF!,3,FALSE)</f>
        <v>#REF!</v>
      </c>
      <c r="G89" s="6">
        <v>-1247</v>
      </c>
      <c r="H89" s="6">
        <v>5.3E-3</v>
      </c>
      <c r="I89" s="6">
        <v>47339.044000000002</v>
      </c>
      <c r="J89" s="6" t="s">
        <v>130</v>
      </c>
      <c r="K89" s="6" t="s">
        <v>89</v>
      </c>
      <c r="L89" s="6" t="s">
        <v>979</v>
      </c>
      <c r="N89" s="6" t="s">
        <v>980</v>
      </c>
    </row>
    <row r="90" spans="1:15" x14ac:dyDescent="0.2">
      <c r="A90" s="5" t="str">
        <f t="shared" si="8"/>
        <v>Hajek P</v>
      </c>
      <c r="B90" s="8" t="str">
        <f t="shared" si="9"/>
        <v>I</v>
      </c>
      <c r="C90" s="5">
        <f t="shared" si="10"/>
        <v>47387.383999999998</v>
      </c>
      <c r="D90" s="6" t="str">
        <f t="shared" si="11"/>
        <v>vis</v>
      </c>
      <c r="E90" s="14" t="e">
        <f>VLOOKUP(C90,#REF!,3,FALSE)</f>
        <v>#REF!</v>
      </c>
      <c r="G90" s="6">
        <v>-1194</v>
      </c>
      <c r="H90" s="6">
        <v>5.1000000000000004E-3</v>
      </c>
      <c r="I90" s="6">
        <v>47387.383999999998</v>
      </c>
      <c r="J90" s="6" t="s">
        <v>130</v>
      </c>
      <c r="K90" s="6" t="s">
        <v>89</v>
      </c>
      <c r="L90" s="6" t="s">
        <v>976</v>
      </c>
      <c r="O90" s="6" t="s">
        <v>980</v>
      </c>
    </row>
    <row r="91" spans="1:15" x14ac:dyDescent="0.2">
      <c r="A91" s="5" t="str">
        <f t="shared" si="8"/>
        <v>Rottenborn M</v>
      </c>
      <c r="B91" s="8" t="str">
        <f t="shared" si="9"/>
        <v>I</v>
      </c>
      <c r="C91" s="5">
        <f t="shared" si="10"/>
        <v>49928.426800000001</v>
      </c>
      <c r="D91" s="6" t="str">
        <f t="shared" si="11"/>
        <v>vis</v>
      </c>
      <c r="E91" s="14" t="e">
        <f>VLOOKUP(C91,#REF!,3,FALSE)</f>
        <v>#REF!</v>
      </c>
      <c r="G91" s="6">
        <v>1592</v>
      </c>
      <c r="H91" s="6">
        <v>-1.4E-3</v>
      </c>
      <c r="I91" s="6">
        <v>49928.426800000001</v>
      </c>
      <c r="J91" s="6" t="s">
        <v>130</v>
      </c>
      <c r="K91" s="6" t="s">
        <v>89</v>
      </c>
      <c r="L91" s="6" t="s">
        <v>988</v>
      </c>
      <c r="N91" s="6" t="s">
        <v>989</v>
      </c>
    </row>
    <row r="92" spans="1:15" x14ac:dyDescent="0.2">
      <c r="A92" s="5" t="str">
        <f t="shared" si="8"/>
        <v>Sobotka P</v>
      </c>
      <c r="B92" s="8" t="str">
        <f t="shared" si="9"/>
        <v>I</v>
      </c>
      <c r="C92" s="5">
        <f t="shared" si="10"/>
        <v>49928.4372</v>
      </c>
      <c r="D92" s="6" t="str">
        <f t="shared" si="11"/>
        <v>vis</v>
      </c>
      <c r="E92" s="14" t="e">
        <f>VLOOKUP(C92,#REF!,3,FALSE)</f>
        <v>#REF!</v>
      </c>
      <c r="G92" s="6">
        <v>1592</v>
      </c>
      <c r="H92" s="6">
        <v>8.9999999999999993E-3</v>
      </c>
      <c r="I92" s="6">
        <v>49928.4372</v>
      </c>
      <c r="J92" s="6" t="s">
        <v>130</v>
      </c>
      <c r="K92" s="6" t="s">
        <v>89</v>
      </c>
      <c r="L92" s="6" t="s">
        <v>990</v>
      </c>
      <c r="N92" s="6" t="s">
        <v>991</v>
      </c>
    </row>
    <row r="93" spans="1:15" x14ac:dyDescent="0.2">
      <c r="A93" s="5" t="str">
        <f t="shared" si="8"/>
        <v>Hajek P</v>
      </c>
      <c r="B93" s="8" t="str">
        <f t="shared" si="9"/>
        <v>I</v>
      </c>
      <c r="C93" s="5">
        <f t="shared" si="10"/>
        <v>49928.440699999999</v>
      </c>
      <c r="D93" s="6" t="str">
        <f t="shared" si="11"/>
        <v>vis</v>
      </c>
      <c r="E93" s="14" t="e">
        <f>VLOOKUP(C93,#REF!,3,FALSE)</f>
        <v>#REF!</v>
      </c>
      <c r="G93" s="6">
        <v>1592</v>
      </c>
      <c r="H93" s="6">
        <v>1.2500000000000001E-2</v>
      </c>
      <c r="I93" s="6">
        <v>49928.440699999999</v>
      </c>
      <c r="J93" s="6" t="s">
        <v>130</v>
      </c>
      <c r="K93" s="6" t="s">
        <v>89</v>
      </c>
      <c r="L93" s="6" t="s">
        <v>976</v>
      </c>
      <c r="O93" s="6" t="s">
        <v>991</v>
      </c>
    </row>
    <row r="94" spans="1:15" x14ac:dyDescent="0.2">
      <c r="A94" s="5" t="str">
        <f t="shared" si="8"/>
        <v>Lutcha P</v>
      </c>
      <c r="B94" s="8" t="str">
        <f t="shared" si="9"/>
        <v>I</v>
      </c>
      <c r="C94" s="5">
        <f t="shared" si="10"/>
        <v>49928.441400000003</v>
      </c>
      <c r="D94" s="6" t="str">
        <f t="shared" si="11"/>
        <v>vis</v>
      </c>
      <c r="E94" s="14" t="e">
        <f>VLOOKUP(C94,#REF!,3,FALSE)</f>
        <v>#REF!</v>
      </c>
      <c r="G94" s="6">
        <v>1592</v>
      </c>
      <c r="H94" s="6">
        <v>1.32E-2</v>
      </c>
      <c r="I94" s="6">
        <v>49928.441400000003</v>
      </c>
      <c r="J94" s="6" t="s">
        <v>130</v>
      </c>
      <c r="K94" s="6" t="s">
        <v>89</v>
      </c>
      <c r="L94" s="6" t="s">
        <v>994</v>
      </c>
      <c r="N94" s="6" t="s">
        <v>991</v>
      </c>
    </row>
    <row r="95" spans="1:15" x14ac:dyDescent="0.2">
      <c r="A95" s="5" t="str">
        <f t="shared" si="8"/>
        <v>Brat Lubos</v>
      </c>
      <c r="B95" s="8" t="str">
        <f t="shared" si="9"/>
        <v>I</v>
      </c>
      <c r="C95" s="5">
        <f t="shared" si="10"/>
        <v>49928.443399999996</v>
      </c>
      <c r="D95" s="6" t="str">
        <f t="shared" si="11"/>
        <v>vis</v>
      </c>
      <c r="E95" s="14" t="e">
        <f>VLOOKUP(C95,#REF!,3,FALSE)</f>
        <v>#REF!</v>
      </c>
      <c r="G95" s="6">
        <v>1592</v>
      </c>
      <c r="H95" s="6">
        <v>1.52E-2</v>
      </c>
      <c r="I95" s="6">
        <v>49928.443399999996</v>
      </c>
      <c r="J95" s="6" t="s">
        <v>130</v>
      </c>
      <c r="K95" s="6" t="s">
        <v>89</v>
      </c>
      <c r="L95" s="6" t="s">
        <v>995</v>
      </c>
      <c r="N95" s="6" t="s">
        <v>991</v>
      </c>
    </row>
    <row r="96" spans="1:15" x14ac:dyDescent="0.2">
      <c r="A96" s="5" t="str">
        <f t="shared" si="8"/>
        <v>Brat Lubos</v>
      </c>
      <c r="B96" s="8" t="str">
        <f t="shared" si="9"/>
        <v>II</v>
      </c>
      <c r="C96" s="5">
        <f t="shared" si="10"/>
        <v>54580.486100000002</v>
      </c>
      <c r="D96" s="6" t="str">
        <f t="shared" si="11"/>
        <v>R</v>
      </c>
      <c r="E96" s="14" t="e">
        <f>VLOOKUP(C96,#REF!,3,FALSE)</f>
        <v>#REF!</v>
      </c>
      <c r="G96" s="6">
        <v>6692</v>
      </c>
      <c r="H96" s="6">
        <v>4.1000000000000003E-3</v>
      </c>
      <c r="I96" s="6">
        <v>54580.486100000002</v>
      </c>
      <c r="J96" s="6" t="s">
        <v>932</v>
      </c>
      <c r="K96" s="6" t="s">
        <v>769</v>
      </c>
      <c r="L96" s="6" t="s">
        <v>995</v>
      </c>
      <c r="N96" s="6" t="s">
        <v>1003</v>
      </c>
    </row>
    <row r="97" spans="1:15" x14ac:dyDescent="0.2">
      <c r="A97" s="5" t="str">
        <f t="shared" si="8"/>
        <v>Landolt A U</v>
      </c>
      <c r="B97" s="8" t="str">
        <f t="shared" si="9"/>
        <v>I</v>
      </c>
      <c r="C97" s="5">
        <f t="shared" si="10"/>
        <v>39996.8246</v>
      </c>
      <c r="D97" s="6" t="str">
        <f t="shared" si="11"/>
        <v>pe</v>
      </c>
      <c r="E97" s="14" t="e">
        <f>VLOOKUP(C97,#REF!,3,FALSE)</f>
        <v>#REF!</v>
      </c>
      <c r="G97" s="6">
        <v>-9297</v>
      </c>
      <c r="H97" s="6">
        <v>1.38E-2</v>
      </c>
      <c r="I97" s="6">
        <v>39996.8246</v>
      </c>
      <c r="J97" s="6" t="s">
        <v>130</v>
      </c>
      <c r="K97" s="6" t="s">
        <v>869</v>
      </c>
      <c r="L97" s="6" t="s">
        <v>878</v>
      </c>
      <c r="N97" s="6" t="s">
        <v>880</v>
      </c>
    </row>
    <row r="98" spans="1:15" x14ac:dyDescent="0.2">
      <c r="A98" s="5" t="str">
        <f t="shared" si="8"/>
        <v>Diethelm Roger</v>
      </c>
      <c r="B98" s="8" t="str">
        <f t="shared" si="9"/>
        <v>I</v>
      </c>
      <c r="C98" s="5">
        <f t="shared" si="10"/>
        <v>40353.423000000003</v>
      </c>
      <c r="D98" s="6" t="str">
        <f t="shared" si="11"/>
        <v>vis</v>
      </c>
      <c r="E98" s="14" t="e">
        <f>VLOOKUP(C98,#REF!,3,FALSE)</f>
        <v>#REF!</v>
      </c>
      <c r="G98" s="6">
        <v>-8906</v>
      </c>
      <c r="H98" s="6">
        <v>-1.03E-2</v>
      </c>
      <c r="I98" s="6">
        <v>40353.423000000003</v>
      </c>
      <c r="J98" s="6" t="s">
        <v>130</v>
      </c>
      <c r="K98" s="6" t="s">
        <v>89</v>
      </c>
      <c r="L98" s="6" t="s">
        <v>881</v>
      </c>
      <c r="N98" s="6" t="s">
        <v>882</v>
      </c>
    </row>
    <row r="99" spans="1:15" x14ac:dyDescent="0.2">
      <c r="A99" s="5" t="str">
        <f t="shared" si="8"/>
        <v>Diethelm Roger</v>
      </c>
      <c r="B99" s="8" t="str">
        <f t="shared" si="9"/>
        <v>I</v>
      </c>
      <c r="C99" s="5">
        <f t="shared" si="10"/>
        <v>40735.58</v>
      </c>
      <c r="D99" s="6" t="str">
        <f t="shared" si="11"/>
        <v>vis</v>
      </c>
      <c r="E99" s="14" t="e">
        <f>VLOOKUP(C99,#REF!,3,FALSE)</f>
        <v>#REF!</v>
      </c>
      <c r="G99" s="6">
        <v>-8487</v>
      </c>
      <c r="H99" s="6">
        <v>-1.4E-2</v>
      </c>
      <c r="I99" s="6">
        <v>40735.58</v>
      </c>
      <c r="J99" s="6" t="s">
        <v>130</v>
      </c>
      <c r="K99" s="6" t="s">
        <v>89</v>
      </c>
      <c r="L99" s="6" t="s">
        <v>881</v>
      </c>
      <c r="N99" s="6" t="s">
        <v>883</v>
      </c>
    </row>
    <row r="100" spans="1:15" x14ac:dyDescent="0.2">
      <c r="A100" s="5" t="str">
        <f t="shared" si="8"/>
        <v>Diethelm Roger</v>
      </c>
      <c r="B100" s="8" t="str">
        <f t="shared" si="9"/>
        <v>I</v>
      </c>
      <c r="C100" s="5">
        <f t="shared" si="10"/>
        <v>40768.434999999998</v>
      </c>
      <c r="D100" s="6" t="str">
        <f t="shared" si="11"/>
        <v>vis</v>
      </c>
      <c r="E100" s="14" t="e">
        <f>VLOOKUP(C100,#REF!,3,FALSE)</f>
        <v>#REF!</v>
      </c>
      <c r="G100" s="6">
        <v>-8451</v>
      </c>
      <c r="H100" s="6">
        <v>6.1999999999999998E-3</v>
      </c>
      <c r="I100" s="6">
        <v>40768.434999999998</v>
      </c>
      <c r="J100" s="6" t="s">
        <v>130</v>
      </c>
      <c r="K100" s="6" t="s">
        <v>89</v>
      </c>
      <c r="L100" s="6" t="s">
        <v>881</v>
      </c>
      <c r="N100" s="6" t="s">
        <v>884</v>
      </c>
    </row>
    <row r="101" spans="1:15" x14ac:dyDescent="0.2">
      <c r="A101" s="5" t="str">
        <f t="shared" si="8"/>
        <v>Peter H</v>
      </c>
      <c r="B101" s="8" t="str">
        <f t="shared" si="9"/>
        <v>I</v>
      </c>
      <c r="C101" s="5">
        <f t="shared" si="10"/>
        <v>41141.472000000002</v>
      </c>
      <c r="D101" s="6" t="str">
        <f t="shared" si="11"/>
        <v>vis</v>
      </c>
      <c r="E101" s="14" t="e">
        <f>VLOOKUP(C101,#REF!,3,FALSE)</f>
        <v>#REF!</v>
      </c>
      <c r="G101" s="6">
        <v>-8042</v>
      </c>
      <c r="H101" s="6">
        <v>3.3E-3</v>
      </c>
      <c r="I101" s="6">
        <v>41141.472000000002</v>
      </c>
      <c r="J101" s="6" t="s">
        <v>130</v>
      </c>
      <c r="K101" s="6" t="s">
        <v>89</v>
      </c>
      <c r="L101" s="6" t="s">
        <v>885</v>
      </c>
      <c r="O101" s="6" t="s">
        <v>886</v>
      </c>
    </row>
    <row r="102" spans="1:15" x14ac:dyDescent="0.2">
      <c r="A102" s="5" t="str">
        <f t="shared" si="8"/>
        <v>Ibanoglu C</v>
      </c>
      <c r="B102" s="8" t="str">
        <f t="shared" si="9"/>
        <v>I</v>
      </c>
      <c r="C102" s="5">
        <f t="shared" si="10"/>
        <v>41163.366399999999</v>
      </c>
      <c r="D102" s="6" t="str">
        <f t="shared" si="11"/>
        <v>pe</v>
      </c>
      <c r="E102" s="14" t="e">
        <f>VLOOKUP(C102,#REF!,3,FALSE)</f>
        <v>#REF!</v>
      </c>
      <c r="G102" s="6">
        <v>-8018</v>
      </c>
      <c r="H102" s="6">
        <v>7.7999999999999996E-3</v>
      </c>
      <c r="I102" s="6">
        <v>41163.366399999999</v>
      </c>
      <c r="J102" s="6" t="s">
        <v>130</v>
      </c>
      <c r="K102" s="6" t="s">
        <v>869</v>
      </c>
      <c r="L102" s="6" t="s">
        <v>887</v>
      </c>
      <c r="N102" s="6" t="s">
        <v>888</v>
      </c>
    </row>
    <row r="103" spans="1:15" x14ac:dyDescent="0.2">
      <c r="A103" s="5" t="str">
        <f t="shared" si="8"/>
        <v>Peter H</v>
      </c>
      <c r="B103" s="8" t="str">
        <f t="shared" si="9"/>
        <v>I</v>
      </c>
      <c r="C103" s="5">
        <f t="shared" si="10"/>
        <v>41173.413999999997</v>
      </c>
      <c r="D103" s="6" t="str">
        <f t="shared" si="11"/>
        <v>vis</v>
      </c>
      <c r="E103" s="14" t="e">
        <f>VLOOKUP(C103,#REF!,3,FALSE)</f>
        <v>#REF!</v>
      </c>
      <c r="G103" s="6">
        <v>-8007</v>
      </c>
      <c r="H103" s="6">
        <v>2.2499999999999999E-2</v>
      </c>
      <c r="I103" s="6">
        <v>41173.413999999997</v>
      </c>
      <c r="J103" s="6" t="s">
        <v>130</v>
      </c>
      <c r="K103" s="6" t="s">
        <v>89</v>
      </c>
      <c r="L103" s="6" t="s">
        <v>885</v>
      </c>
      <c r="O103" s="6" t="s">
        <v>889</v>
      </c>
    </row>
    <row r="104" spans="1:15" x14ac:dyDescent="0.2">
      <c r="A104" s="5" t="str">
        <f t="shared" si="8"/>
        <v>Peter H</v>
      </c>
      <c r="B104" s="8" t="str">
        <f t="shared" si="9"/>
        <v>I</v>
      </c>
      <c r="C104" s="5">
        <f t="shared" si="10"/>
        <v>41473.410000000003</v>
      </c>
      <c r="D104" s="6" t="str">
        <f t="shared" si="11"/>
        <v>vis</v>
      </c>
      <c r="E104" s="14" t="e">
        <f>VLOOKUP(C104,#REF!,3,FALSE)</f>
        <v>#REF!</v>
      </c>
      <c r="G104" s="6">
        <v>-7678</v>
      </c>
      <c r="H104" s="6">
        <v>-5.5100000000000003E-2</v>
      </c>
      <c r="I104" s="6">
        <v>41473.410000000003</v>
      </c>
      <c r="J104" s="6" t="s">
        <v>130</v>
      </c>
      <c r="K104" s="6" t="s">
        <v>89</v>
      </c>
      <c r="L104" s="6" t="s">
        <v>885</v>
      </c>
      <c r="O104" s="6" t="s">
        <v>890</v>
      </c>
    </row>
    <row r="105" spans="1:15" x14ac:dyDescent="0.2">
      <c r="A105" s="5" t="str">
        <f t="shared" si="8"/>
        <v>Peter H</v>
      </c>
      <c r="B105" s="8" t="str">
        <f t="shared" si="9"/>
        <v>I</v>
      </c>
      <c r="C105" s="5">
        <f t="shared" si="10"/>
        <v>41494.442999999999</v>
      </c>
      <c r="D105" s="6" t="str">
        <f t="shared" si="11"/>
        <v>vis</v>
      </c>
      <c r="E105" s="14" t="e">
        <f>VLOOKUP(C105,#REF!,3,FALSE)</f>
        <v>#REF!</v>
      </c>
      <c r="G105" s="6">
        <v>-7655</v>
      </c>
      <c r="H105" s="6">
        <v>1E-4</v>
      </c>
      <c r="I105" s="6">
        <v>41494.442999999999</v>
      </c>
      <c r="J105" s="6" t="s">
        <v>130</v>
      </c>
      <c r="K105" s="6" t="s">
        <v>89</v>
      </c>
      <c r="L105" s="6" t="s">
        <v>885</v>
      </c>
      <c r="O105" s="6" t="s">
        <v>890</v>
      </c>
    </row>
    <row r="106" spans="1:15" x14ac:dyDescent="0.2">
      <c r="A106" s="5" t="str">
        <f t="shared" si="8"/>
        <v>Peter H</v>
      </c>
      <c r="B106" s="8" t="str">
        <f t="shared" si="9"/>
        <v>I</v>
      </c>
      <c r="C106" s="5">
        <f t="shared" si="10"/>
        <v>41515.42</v>
      </c>
      <c r="D106" s="6" t="str">
        <f t="shared" si="11"/>
        <v>vis</v>
      </c>
      <c r="E106" s="14" t="e">
        <f>VLOOKUP(C106,#REF!,3,FALSE)</f>
        <v>#REF!</v>
      </c>
      <c r="G106" s="6">
        <v>-7632</v>
      </c>
      <c r="H106" s="6">
        <v>-6.9999999999999999E-4</v>
      </c>
      <c r="I106" s="6">
        <v>41515.42</v>
      </c>
      <c r="J106" s="6" t="s">
        <v>130</v>
      </c>
      <c r="K106" s="6" t="s">
        <v>89</v>
      </c>
      <c r="L106" s="6" t="s">
        <v>885</v>
      </c>
      <c r="O106" s="6" t="s">
        <v>891</v>
      </c>
    </row>
    <row r="107" spans="1:15" x14ac:dyDescent="0.2">
      <c r="A107" s="5" t="str">
        <f t="shared" ref="A107:A138" si="12">L107</f>
        <v>Locher Kurt</v>
      </c>
      <c r="B107" s="8" t="str">
        <f t="shared" ref="B107:B138" si="13">IF(J107="s","II","I")</f>
        <v>I</v>
      </c>
      <c r="C107" s="5">
        <f t="shared" ref="C107:C138" si="14">I107</f>
        <v>41536.381999999998</v>
      </c>
      <c r="D107" s="6" t="str">
        <f t="shared" ref="D107:D138" si="15">K107</f>
        <v>vis</v>
      </c>
      <c r="E107" s="14" t="e">
        <f>VLOOKUP(C107,#REF!,3,FALSE)</f>
        <v>#REF!</v>
      </c>
      <c r="G107" s="6">
        <v>-7609</v>
      </c>
      <c r="H107" s="6">
        <v>-1.6500000000000001E-2</v>
      </c>
      <c r="I107" s="6">
        <v>41536.381999999998</v>
      </c>
      <c r="J107" s="6" t="s">
        <v>130</v>
      </c>
      <c r="K107" s="6" t="s">
        <v>89</v>
      </c>
      <c r="L107" s="6" t="s">
        <v>892</v>
      </c>
      <c r="N107" s="6" t="s">
        <v>893</v>
      </c>
    </row>
    <row r="108" spans="1:15" x14ac:dyDescent="0.2">
      <c r="A108" s="5" t="str">
        <f t="shared" si="12"/>
        <v>Peter H</v>
      </c>
      <c r="B108" s="8" t="str">
        <f t="shared" si="13"/>
        <v>I</v>
      </c>
      <c r="C108" s="5">
        <f t="shared" si="14"/>
        <v>41536.391000000003</v>
      </c>
      <c r="D108" s="6" t="str">
        <f t="shared" si="15"/>
        <v>vis</v>
      </c>
      <c r="E108" s="14" t="e">
        <f>VLOOKUP(C108,#REF!,3,FALSE)</f>
        <v>#REF!</v>
      </c>
      <c r="G108" s="6">
        <v>-7609</v>
      </c>
      <c r="H108" s="6">
        <v>-7.4999999999999997E-3</v>
      </c>
      <c r="I108" s="6">
        <v>41536.391000000003</v>
      </c>
      <c r="J108" s="6" t="s">
        <v>130</v>
      </c>
      <c r="K108" s="6" t="s">
        <v>89</v>
      </c>
      <c r="L108" s="6" t="s">
        <v>885</v>
      </c>
      <c r="O108" s="6" t="s">
        <v>893</v>
      </c>
    </row>
    <row r="109" spans="1:15" x14ac:dyDescent="0.2">
      <c r="A109" s="5" t="str">
        <f t="shared" si="12"/>
        <v>Demircan O</v>
      </c>
      <c r="B109" s="8" t="str">
        <f t="shared" si="13"/>
        <v>I</v>
      </c>
      <c r="C109" s="5">
        <f t="shared" si="14"/>
        <v>42190.362000000001</v>
      </c>
      <c r="D109" s="6" t="str">
        <f t="shared" si="15"/>
        <v>V</v>
      </c>
      <c r="E109" s="14" t="e">
        <f>VLOOKUP(C109,#REF!,3,FALSE)</f>
        <v>#REF!</v>
      </c>
      <c r="G109" s="6">
        <v>-6892</v>
      </c>
      <c r="H109" s="6">
        <v>3.5999999999999999E-3</v>
      </c>
      <c r="I109" s="6">
        <v>42190.362000000001</v>
      </c>
      <c r="J109" s="6" t="s">
        <v>130</v>
      </c>
      <c r="K109" s="6" t="s">
        <v>139</v>
      </c>
      <c r="L109" s="6" t="s">
        <v>894</v>
      </c>
      <c r="N109" s="6" t="s">
        <v>895</v>
      </c>
    </row>
    <row r="110" spans="1:15" x14ac:dyDescent="0.2">
      <c r="A110" s="5" t="str">
        <f t="shared" si="12"/>
        <v>Demircan O</v>
      </c>
      <c r="B110" s="8" t="str">
        <f t="shared" si="13"/>
        <v>I</v>
      </c>
      <c r="C110" s="5">
        <f t="shared" si="14"/>
        <v>42190.364000000001</v>
      </c>
      <c r="D110" s="6" t="str">
        <f t="shared" si="15"/>
        <v>B</v>
      </c>
      <c r="E110" s="14" t="e">
        <f>VLOOKUP(C110,#REF!,3,FALSE)</f>
        <v>#REF!</v>
      </c>
      <c r="G110" s="6">
        <v>-6892</v>
      </c>
      <c r="H110" s="6">
        <v>5.5999999999999999E-3</v>
      </c>
      <c r="I110" s="6">
        <v>42190.364000000001</v>
      </c>
      <c r="J110" s="6" t="s">
        <v>130</v>
      </c>
      <c r="K110" s="6" t="s">
        <v>586</v>
      </c>
      <c r="L110" s="6" t="s">
        <v>894</v>
      </c>
      <c r="N110" s="6" t="s">
        <v>895</v>
      </c>
    </row>
    <row r="111" spans="1:15" x14ac:dyDescent="0.2">
      <c r="A111" s="5" t="str">
        <f t="shared" si="12"/>
        <v>Diethelm Roger</v>
      </c>
      <c r="B111" s="8" t="str">
        <f t="shared" si="13"/>
        <v>I</v>
      </c>
      <c r="C111" s="5">
        <f t="shared" si="14"/>
        <v>42241.442000000003</v>
      </c>
      <c r="D111" s="6" t="str">
        <f t="shared" si="15"/>
        <v>vis</v>
      </c>
      <c r="E111" s="14" t="e">
        <f>VLOOKUP(C111,#REF!,3,FALSE)</f>
        <v>#REF!</v>
      </c>
      <c r="G111" s="6">
        <v>-6836</v>
      </c>
      <c r="H111" s="6">
        <v>7.1999999999999998E-3</v>
      </c>
      <c r="I111" s="6">
        <v>42241.442000000003</v>
      </c>
      <c r="J111" s="6" t="s">
        <v>130</v>
      </c>
      <c r="K111" s="6" t="s">
        <v>89</v>
      </c>
      <c r="L111" s="6" t="s">
        <v>881</v>
      </c>
      <c r="N111" s="6" t="s">
        <v>896</v>
      </c>
    </row>
    <row r="112" spans="1:15" x14ac:dyDescent="0.2">
      <c r="A112" s="5" t="str">
        <f t="shared" si="12"/>
        <v>Diethelm Roger</v>
      </c>
      <c r="B112" s="8" t="str">
        <f t="shared" si="13"/>
        <v>I</v>
      </c>
      <c r="C112" s="5">
        <f t="shared" si="14"/>
        <v>42273.356</v>
      </c>
      <c r="D112" s="6" t="str">
        <f t="shared" si="15"/>
        <v>vis</v>
      </c>
      <c r="E112" s="14" t="e">
        <f>VLOOKUP(C112,#REF!,3,FALSE)</f>
        <v>#REF!</v>
      </c>
      <c r="G112" s="6">
        <v>-6801</v>
      </c>
      <c r="H112" s="6">
        <v>-1.5E-3</v>
      </c>
      <c r="I112" s="6">
        <v>42273.356</v>
      </c>
      <c r="J112" s="6" t="s">
        <v>130</v>
      </c>
      <c r="K112" s="6" t="s">
        <v>89</v>
      </c>
      <c r="L112" s="6" t="s">
        <v>881</v>
      </c>
      <c r="N112" s="6" t="s">
        <v>897</v>
      </c>
    </row>
    <row r="113" spans="1:15" x14ac:dyDescent="0.2">
      <c r="A113" s="5" t="str">
        <f t="shared" si="12"/>
        <v>Peter H</v>
      </c>
      <c r="B113" s="8" t="str">
        <f t="shared" si="13"/>
        <v>I</v>
      </c>
      <c r="C113" s="5">
        <f t="shared" si="14"/>
        <v>42531.464</v>
      </c>
      <c r="D113" s="6" t="str">
        <f t="shared" si="15"/>
        <v>vis</v>
      </c>
      <c r="E113" s="14" t="e">
        <f>VLOOKUP(C113,#REF!,3,FALSE)</f>
        <v>#REF!</v>
      </c>
      <c r="G113" s="6">
        <v>-6518</v>
      </c>
      <c r="H113" s="6">
        <v>-1.1599999999999999E-2</v>
      </c>
      <c r="I113" s="6">
        <v>42531.464</v>
      </c>
      <c r="J113" s="6" t="s">
        <v>130</v>
      </c>
      <c r="K113" s="6" t="s">
        <v>89</v>
      </c>
      <c r="L113" s="6" t="s">
        <v>885</v>
      </c>
      <c r="O113" s="6" t="s">
        <v>898</v>
      </c>
    </row>
    <row r="114" spans="1:15" x14ac:dyDescent="0.2">
      <c r="A114" s="5" t="str">
        <f t="shared" si="12"/>
        <v>Peter H</v>
      </c>
      <c r="B114" s="8" t="str">
        <f t="shared" si="13"/>
        <v>I</v>
      </c>
      <c r="C114" s="5">
        <f t="shared" si="14"/>
        <v>42688.341999999997</v>
      </c>
      <c r="D114" s="6" t="str">
        <f t="shared" si="15"/>
        <v>vis</v>
      </c>
      <c r="E114" s="14" t="e">
        <f>VLOOKUP(C114,#REF!,3,FALSE)</f>
        <v>#REF!</v>
      </c>
      <c r="G114" s="6">
        <v>-6346</v>
      </c>
      <c r="H114" s="6">
        <v>-1.0999999999999999E-2</v>
      </c>
      <c r="I114" s="6">
        <v>42688.341999999997</v>
      </c>
      <c r="J114" s="6" t="s">
        <v>130</v>
      </c>
      <c r="K114" s="6" t="s">
        <v>89</v>
      </c>
      <c r="L114" s="6" t="s">
        <v>885</v>
      </c>
      <c r="O114" s="6" t="s">
        <v>899</v>
      </c>
    </row>
    <row r="115" spans="1:15" x14ac:dyDescent="0.2">
      <c r="A115" s="5" t="str">
        <f t="shared" si="12"/>
        <v>Peter H</v>
      </c>
      <c r="B115" s="8" t="str">
        <f t="shared" si="13"/>
        <v>I</v>
      </c>
      <c r="C115" s="5">
        <f t="shared" si="14"/>
        <v>42935.523999999998</v>
      </c>
      <c r="D115" s="6" t="str">
        <f t="shared" si="15"/>
        <v>vis</v>
      </c>
      <c r="E115" s="14" t="e">
        <f>VLOOKUP(C115,#REF!,3,FALSE)</f>
        <v>#REF!</v>
      </c>
      <c r="G115" s="6">
        <v>-6075</v>
      </c>
      <c r="H115" s="6">
        <v>-2.2000000000000001E-3</v>
      </c>
      <c r="I115" s="6">
        <v>42935.523999999998</v>
      </c>
      <c r="J115" s="6" t="s">
        <v>130</v>
      </c>
      <c r="K115" s="6" t="s">
        <v>89</v>
      </c>
      <c r="L115" s="6" t="s">
        <v>885</v>
      </c>
      <c r="O115" s="6" t="s">
        <v>900</v>
      </c>
    </row>
    <row r="116" spans="1:15" x14ac:dyDescent="0.2">
      <c r="A116" s="5" t="str">
        <f t="shared" si="12"/>
        <v>Peter H</v>
      </c>
      <c r="B116" s="8" t="str">
        <f t="shared" si="13"/>
        <v>I</v>
      </c>
      <c r="C116" s="5">
        <f t="shared" si="14"/>
        <v>42957.413</v>
      </c>
      <c r="D116" s="6" t="str">
        <f t="shared" si="15"/>
        <v>vis</v>
      </c>
      <c r="E116" s="14" t="e">
        <f>VLOOKUP(C116,#REF!,3,FALSE)</f>
        <v>#REF!</v>
      </c>
      <c r="G116" s="6">
        <v>-6051</v>
      </c>
      <c r="H116" s="6">
        <v>-3.0000000000000001E-3</v>
      </c>
      <c r="I116" s="6">
        <v>42957.413</v>
      </c>
      <c r="J116" s="6" t="s">
        <v>130</v>
      </c>
      <c r="K116" s="6" t="s">
        <v>89</v>
      </c>
      <c r="L116" s="6" t="s">
        <v>885</v>
      </c>
      <c r="O116" s="6" t="s">
        <v>900</v>
      </c>
    </row>
    <row r="117" spans="1:15" x14ac:dyDescent="0.2">
      <c r="A117" s="5" t="str">
        <f t="shared" si="12"/>
        <v>Peter H</v>
      </c>
      <c r="B117" s="8" t="str">
        <f t="shared" si="13"/>
        <v>I</v>
      </c>
      <c r="C117" s="5">
        <f t="shared" si="14"/>
        <v>43662.430999999997</v>
      </c>
      <c r="D117" s="6" t="str">
        <f t="shared" si="15"/>
        <v>vis</v>
      </c>
      <c r="E117" s="14" t="e">
        <f>VLOOKUP(C117,#REF!,3,FALSE)</f>
        <v>#REF!</v>
      </c>
      <c r="G117" s="6">
        <v>-5278</v>
      </c>
      <c r="H117" s="6">
        <v>-2.1299999999999999E-2</v>
      </c>
      <c r="I117" s="6">
        <v>43662.430999999997</v>
      </c>
      <c r="J117" s="6" t="s">
        <v>130</v>
      </c>
      <c r="K117" s="6" t="s">
        <v>89</v>
      </c>
      <c r="L117" s="6" t="s">
        <v>885</v>
      </c>
      <c r="O117" s="6" t="s">
        <v>901</v>
      </c>
    </row>
    <row r="118" spans="1:15" x14ac:dyDescent="0.2">
      <c r="A118" s="5" t="str">
        <f t="shared" si="12"/>
        <v>Germann R</v>
      </c>
      <c r="B118" s="8" t="str">
        <f t="shared" si="13"/>
        <v>I</v>
      </c>
      <c r="C118" s="5">
        <f t="shared" si="14"/>
        <v>43714.417000000001</v>
      </c>
      <c r="D118" s="6" t="str">
        <f t="shared" si="15"/>
        <v>vis</v>
      </c>
      <c r="E118" s="14" t="e">
        <f>VLOOKUP(C118,#REF!,3,FALSE)</f>
        <v>#REF!</v>
      </c>
      <c r="G118" s="6">
        <v>-5221</v>
      </c>
      <c r="H118" s="6">
        <v>-2.3800000000000002E-2</v>
      </c>
      <c r="I118" s="6">
        <v>43714.417000000001</v>
      </c>
      <c r="J118" s="6" t="s">
        <v>130</v>
      </c>
      <c r="K118" s="6" t="s">
        <v>89</v>
      </c>
      <c r="L118" s="6" t="s">
        <v>902</v>
      </c>
      <c r="N118" s="6" t="s">
        <v>903</v>
      </c>
    </row>
    <row r="119" spans="1:15" x14ac:dyDescent="0.2">
      <c r="A119" s="5" t="str">
        <f t="shared" si="12"/>
        <v>Peter H</v>
      </c>
      <c r="B119" s="8" t="str">
        <f t="shared" si="13"/>
        <v>I</v>
      </c>
      <c r="C119" s="5">
        <f t="shared" si="14"/>
        <v>43735.41</v>
      </c>
      <c r="D119" s="6" t="str">
        <f t="shared" si="15"/>
        <v>vis</v>
      </c>
      <c r="E119" s="14" t="e">
        <f>VLOOKUP(C119,#REF!,3,FALSE)</f>
        <v>#REF!</v>
      </c>
      <c r="G119" s="6">
        <v>-5198</v>
      </c>
      <c r="H119" s="6">
        <v>-8.6E-3</v>
      </c>
      <c r="I119" s="6">
        <v>43735.41</v>
      </c>
      <c r="J119" s="6" t="s">
        <v>130</v>
      </c>
      <c r="K119" s="6" t="s">
        <v>89</v>
      </c>
      <c r="L119" s="6" t="s">
        <v>885</v>
      </c>
      <c r="O119" s="6" t="s">
        <v>903</v>
      </c>
    </row>
    <row r="120" spans="1:15" x14ac:dyDescent="0.2">
      <c r="A120" s="5" t="str">
        <f t="shared" si="12"/>
        <v>Germann R</v>
      </c>
      <c r="B120" s="8" t="str">
        <f t="shared" si="13"/>
        <v>I</v>
      </c>
      <c r="C120" s="5">
        <f t="shared" si="14"/>
        <v>43756.368000000002</v>
      </c>
      <c r="D120" s="6" t="str">
        <f t="shared" si="15"/>
        <v>vis</v>
      </c>
      <c r="E120" s="14" t="e">
        <f>VLOOKUP(C120,#REF!,3,FALSE)</f>
        <v>#REF!</v>
      </c>
      <c r="G120" s="6">
        <v>-5175</v>
      </c>
      <c r="H120" s="6">
        <v>-2.8400000000000002E-2</v>
      </c>
      <c r="I120" s="6">
        <v>43756.368000000002</v>
      </c>
      <c r="J120" s="6" t="s">
        <v>130</v>
      </c>
      <c r="K120" s="6" t="s">
        <v>89</v>
      </c>
      <c r="L120" s="6" t="s">
        <v>902</v>
      </c>
      <c r="N120" s="6" t="s">
        <v>904</v>
      </c>
    </row>
    <row r="121" spans="1:15" x14ac:dyDescent="0.2">
      <c r="A121" s="5" t="str">
        <f t="shared" si="12"/>
        <v>Germann R</v>
      </c>
      <c r="B121" s="8" t="str">
        <f t="shared" si="13"/>
        <v>I</v>
      </c>
      <c r="C121" s="5">
        <f t="shared" si="14"/>
        <v>43767.32</v>
      </c>
      <c r="D121" s="6" t="str">
        <f t="shared" si="15"/>
        <v>vis</v>
      </c>
      <c r="E121" s="14" t="e">
        <f>VLOOKUP(C121,#REF!,3,FALSE)</f>
        <v>#REF!</v>
      </c>
      <c r="G121" s="6">
        <v>-5163</v>
      </c>
      <c r="H121" s="6">
        <v>-2.1299999999999999E-2</v>
      </c>
      <c r="I121" s="6">
        <v>43767.32</v>
      </c>
      <c r="J121" s="6" t="s">
        <v>130</v>
      </c>
      <c r="K121" s="6" t="s">
        <v>89</v>
      </c>
      <c r="L121" s="6" t="s">
        <v>902</v>
      </c>
      <c r="N121" s="6" t="s">
        <v>904</v>
      </c>
    </row>
    <row r="122" spans="1:15" x14ac:dyDescent="0.2">
      <c r="A122" s="5" t="str">
        <f t="shared" si="12"/>
        <v>Germann R</v>
      </c>
      <c r="B122" s="8" t="str">
        <f t="shared" si="13"/>
        <v>I</v>
      </c>
      <c r="C122" s="5">
        <f t="shared" si="14"/>
        <v>43788.292999999998</v>
      </c>
      <c r="D122" s="6" t="str">
        <f t="shared" si="15"/>
        <v>vis</v>
      </c>
      <c r="E122" s="14" t="e">
        <f>VLOOKUP(C122,#REF!,3,FALSE)</f>
        <v>#REF!</v>
      </c>
      <c r="G122" s="6">
        <v>-5140</v>
      </c>
      <c r="H122" s="6">
        <v>-2.6100000000000002E-2</v>
      </c>
      <c r="I122" s="6">
        <v>43788.292999999998</v>
      </c>
      <c r="J122" s="6" t="s">
        <v>130</v>
      </c>
      <c r="K122" s="6" t="s">
        <v>89</v>
      </c>
      <c r="L122" s="6" t="s">
        <v>902</v>
      </c>
      <c r="N122" s="6" t="s">
        <v>904</v>
      </c>
    </row>
    <row r="123" spans="1:15" x14ac:dyDescent="0.2">
      <c r="A123" s="5" t="str">
        <f t="shared" si="12"/>
        <v>Germann R</v>
      </c>
      <c r="B123" s="8" t="str">
        <f t="shared" si="13"/>
        <v>I</v>
      </c>
      <c r="C123" s="5">
        <f t="shared" si="14"/>
        <v>43809.252999999997</v>
      </c>
      <c r="D123" s="6" t="str">
        <f t="shared" si="15"/>
        <v>vis</v>
      </c>
      <c r="E123" s="14" t="e">
        <f>VLOOKUP(C123,#REF!,3,FALSE)</f>
        <v>#REF!</v>
      </c>
      <c r="G123" s="6">
        <v>-5117</v>
      </c>
      <c r="H123" s="6">
        <v>-4.3900000000000002E-2</v>
      </c>
      <c r="I123" s="6">
        <v>43809.252999999997</v>
      </c>
      <c r="J123" s="6" t="s">
        <v>130</v>
      </c>
      <c r="K123" s="6" t="s">
        <v>89</v>
      </c>
      <c r="L123" s="6" t="s">
        <v>902</v>
      </c>
      <c r="N123" s="6" t="s">
        <v>904</v>
      </c>
    </row>
    <row r="124" spans="1:15" x14ac:dyDescent="0.2">
      <c r="A124" s="5" t="str">
        <f t="shared" si="12"/>
        <v>D'Orsi</v>
      </c>
      <c r="B124" s="8" t="str">
        <f t="shared" si="13"/>
        <v>I</v>
      </c>
      <c r="C124" s="5">
        <f t="shared" si="14"/>
        <v>44015.424500000001</v>
      </c>
      <c r="D124" s="6" t="str">
        <f t="shared" si="15"/>
        <v>U</v>
      </c>
      <c r="E124" s="14" t="e">
        <f>VLOOKUP(C124,#REF!,3,FALSE)</f>
        <v>#REF!</v>
      </c>
      <c r="G124" s="6">
        <v>-4891</v>
      </c>
      <c r="H124" s="6">
        <v>-2E-3</v>
      </c>
      <c r="I124" s="6">
        <v>44015.424500000001</v>
      </c>
      <c r="J124" s="6" t="s">
        <v>130</v>
      </c>
      <c r="K124" s="6" t="s">
        <v>905</v>
      </c>
      <c r="L124" s="6" t="s">
        <v>906</v>
      </c>
      <c r="O124" s="6" t="s">
        <v>907</v>
      </c>
    </row>
    <row r="125" spans="1:15" x14ac:dyDescent="0.2">
      <c r="A125" s="5" t="str">
        <f t="shared" si="12"/>
        <v>D'Orsi</v>
      </c>
      <c r="B125" s="8" t="str">
        <f t="shared" si="13"/>
        <v>I</v>
      </c>
      <c r="C125" s="5">
        <f t="shared" si="14"/>
        <v>44015.4254</v>
      </c>
      <c r="D125" s="6" t="str">
        <f t="shared" si="15"/>
        <v>V</v>
      </c>
      <c r="E125" s="14" t="e">
        <f>VLOOKUP(C125,#REF!,3,FALSE)</f>
        <v>#REF!</v>
      </c>
      <c r="G125" s="6">
        <v>-4891</v>
      </c>
      <c r="H125" s="6">
        <v>-1.1000000000000001E-3</v>
      </c>
      <c r="I125" s="6">
        <v>44015.4254</v>
      </c>
      <c r="J125" s="6" t="s">
        <v>130</v>
      </c>
      <c r="K125" s="6" t="s">
        <v>139</v>
      </c>
      <c r="L125" s="6" t="s">
        <v>906</v>
      </c>
      <c r="O125" s="6" t="s">
        <v>907</v>
      </c>
    </row>
    <row r="126" spans="1:15" x14ac:dyDescent="0.2">
      <c r="A126" s="5" t="str">
        <f t="shared" si="12"/>
        <v>D'Orsi</v>
      </c>
      <c r="B126" s="8" t="str">
        <f t="shared" si="13"/>
        <v>I</v>
      </c>
      <c r="C126" s="5">
        <f t="shared" si="14"/>
        <v>44015.426200000002</v>
      </c>
      <c r="D126" s="6" t="str">
        <f t="shared" si="15"/>
        <v>B</v>
      </c>
      <c r="E126" s="14" t="e">
        <f>VLOOKUP(C126,#REF!,3,FALSE)</f>
        <v>#REF!</v>
      </c>
      <c r="G126" s="6">
        <v>-4891</v>
      </c>
      <c r="H126" s="6">
        <v>-2.9999999999999997E-4</v>
      </c>
      <c r="I126" s="6">
        <v>44015.426200000002</v>
      </c>
      <c r="J126" s="6" t="s">
        <v>130</v>
      </c>
      <c r="K126" s="6" t="s">
        <v>586</v>
      </c>
      <c r="L126" s="6" t="s">
        <v>906</v>
      </c>
      <c r="O126" s="6" t="s">
        <v>907</v>
      </c>
    </row>
    <row r="127" spans="1:15" x14ac:dyDescent="0.2">
      <c r="A127" s="5" t="str">
        <f t="shared" si="12"/>
        <v>D'Orsi</v>
      </c>
      <c r="B127" s="8" t="str">
        <f t="shared" si="13"/>
        <v>I</v>
      </c>
      <c r="C127" s="5">
        <f t="shared" si="14"/>
        <v>44025.454700000002</v>
      </c>
      <c r="D127" s="6" t="str">
        <f t="shared" si="15"/>
        <v>U</v>
      </c>
      <c r="E127" s="14" t="e">
        <f>VLOOKUP(C127,#REF!,3,FALSE)</f>
        <v>#REF!</v>
      </c>
      <c r="G127" s="6">
        <v>-4880</v>
      </c>
      <c r="H127" s="6">
        <v>-4.7000000000000002E-3</v>
      </c>
      <c r="I127" s="6">
        <v>44025.454700000002</v>
      </c>
      <c r="J127" s="6" t="s">
        <v>130</v>
      </c>
      <c r="K127" s="6" t="s">
        <v>905</v>
      </c>
      <c r="L127" s="6" t="s">
        <v>906</v>
      </c>
      <c r="O127" s="6" t="s">
        <v>907</v>
      </c>
    </row>
    <row r="128" spans="1:15" x14ac:dyDescent="0.2">
      <c r="A128" s="5" t="str">
        <f t="shared" si="12"/>
        <v>D'Orsi</v>
      </c>
      <c r="B128" s="8" t="str">
        <f t="shared" si="13"/>
        <v>I</v>
      </c>
      <c r="C128" s="5">
        <f t="shared" si="14"/>
        <v>44025.457399999999</v>
      </c>
      <c r="D128" s="6" t="str">
        <f t="shared" si="15"/>
        <v>V</v>
      </c>
      <c r="E128" s="14" t="e">
        <f>VLOOKUP(C128,#REF!,3,FALSE)</f>
        <v>#REF!</v>
      </c>
      <c r="G128" s="6">
        <v>-4880</v>
      </c>
      <c r="H128" s="6">
        <v>-2E-3</v>
      </c>
      <c r="I128" s="6">
        <v>44025.457399999999</v>
      </c>
      <c r="J128" s="6" t="s">
        <v>130</v>
      </c>
      <c r="K128" s="6" t="s">
        <v>139</v>
      </c>
      <c r="L128" s="6" t="s">
        <v>906</v>
      </c>
      <c r="O128" s="6" t="s">
        <v>907</v>
      </c>
    </row>
    <row r="129" spans="1:15" x14ac:dyDescent="0.2">
      <c r="A129" s="5" t="str">
        <f t="shared" si="12"/>
        <v>D'Orsi</v>
      </c>
      <c r="B129" s="8" t="str">
        <f t="shared" si="13"/>
        <v>I</v>
      </c>
      <c r="C129" s="5">
        <f t="shared" si="14"/>
        <v>44025.459900000002</v>
      </c>
      <c r="D129" s="6" t="str">
        <f t="shared" si="15"/>
        <v>B</v>
      </c>
      <c r="E129" s="14" t="e">
        <f>VLOOKUP(C129,#REF!,3,FALSE)</f>
        <v>#REF!</v>
      </c>
      <c r="G129" s="6">
        <v>-4880</v>
      </c>
      <c r="H129" s="6">
        <v>5.0000000000000001E-4</v>
      </c>
      <c r="I129" s="6">
        <v>44025.459900000002</v>
      </c>
      <c r="J129" s="6" t="s">
        <v>130</v>
      </c>
      <c r="K129" s="6" t="s">
        <v>586</v>
      </c>
      <c r="L129" s="6" t="s">
        <v>906</v>
      </c>
      <c r="O129" s="6" t="s">
        <v>907</v>
      </c>
    </row>
    <row r="130" spans="1:15" x14ac:dyDescent="0.2">
      <c r="A130" s="5" t="str">
        <f t="shared" si="12"/>
        <v>Germann R</v>
      </c>
      <c r="B130" s="8" t="str">
        <f t="shared" si="13"/>
        <v>I</v>
      </c>
      <c r="C130" s="5">
        <f t="shared" si="14"/>
        <v>44046.430999999997</v>
      </c>
      <c r="D130" s="6" t="str">
        <f t="shared" si="15"/>
        <v>vis</v>
      </c>
      <c r="E130" s="14" t="e">
        <f>VLOOKUP(C130,#REF!,3,FALSE)</f>
        <v>#REF!</v>
      </c>
      <c r="G130" s="6">
        <v>-4857</v>
      </c>
      <c r="H130" s="6">
        <v>-6.1999999999999998E-3</v>
      </c>
      <c r="I130" s="6">
        <v>44046.430999999997</v>
      </c>
      <c r="J130" s="6" t="s">
        <v>130</v>
      </c>
      <c r="K130" s="6" t="s">
        <v>89</v>
      </c>
      <c r="L130" s="6" t="s">
        <v>902</v>
      </c>
      <c r="N130" s="6" t="s">
        <v>908</v>
      </c>
    </row>
    <row r="131" spans="1:15" x14ac:dyDescent="0.2">
      <c r="A131" s="5" t="str">
        <f t="shared" si="12"/>
        <v>Germann R</v>
      </c>
      <c r="B131" s="8" t="str">
        <f t="shared" si="13"/>
        <v>I</v>
      </c>
      <c r="C131" s="5">
        <f t="shared" si="14"/>
        <v>44793.415000000001</v>
      </c>
      <c r="D131" s="6" t="str">
        <f t="shared" si="15"/>
        <v>vis</v>
      </c>
      <c r="E131" s="14" t="e">
        <f>VLOOKUP(C131,#REF!,3,FALSE)</f>
        <v>#REF!</v>
      </c>
      <c r="G131" s="6">
        <v>-4038</v>
      </c>
      <c r="H131" s="6">
        <v>-1.4E-2</v>
      </c>
      <c r="I131" s="6">
        <v>44793.415000000001</v>
      </c>
      <c r="J131" s="6" t="s">
        <v>130</v>
      </c>
      <c r="K131" s="6" t="s">
        <v>89</v>
      </c>
      <c r="L131" s="6" t="s">
        <v>902</v>
      </c>
      <c r="N131" s="6" t="s">
        <v>909</v>
      </c>
    </row>
    <row r="132" spans="1:15" x14ac:dyDescent="0.2">
      <c r="A132" s="5" t="str">
        <f t="shared" si="12"/>
        <v>Diethelm Roger</v>
      </c>
      <c r="B132" s="8" t="str">
        <f t="shared" si="13"/>
        <v>I</v>
      </c>
      <c r="C132" s="5">
        <f t="shared" si="14"/>
        <v>45103.536999999997</v>
      </c>
      <c r="D132" s="6" t="str">
        <f t="shared" si="15"/>
        <v>vis</v>
      </c>
      <c r="E132" s="14" t="e">
        <f>VLOOKUP(C132,#REF!,3,FALSE)</f>
        <v>#REF!</v>
      </c>
      <c r="G132" s="6">
        <v>-3698</v>
      </c>
      <c r="H132" s="6">
        <v>1.4E-3</v>
      </c>
      <c r="I132" s="6">
        <v>45103.536999999997</v>
      </c>
      <c r="J132" s="6" t="s">
        <v>130</v>
      </c>
      <c r="K132" s="6" t="s">
        <v>89</v>
      </c>
      <c r="L132" s="6" t="s">
        <v>881</v>
      </c>
      <c r="N132" s="6" t="s">
        <v>910</v>
      </c>
    </row>
    <row r="133" spans="1:15" x14ac:dyDescent="0.2">
      <c r="A133" s="5" t="str">
        <f t="shared" si="12"/>
        <v>Germann R</v>
      </c>
      <c r="B133" s="8" t="str">
        <f t="shared" si="13"/>
        <v>I</v>
      </c>
      <c r="C133" s="5">
        <f t="shared" si="14"/>
        <v>45115.374000000003</v>
      </c>
      <c r="D133" s="6" t="str">
        <f t="shared" si="15"/>
        <v>vis</v>
      </c>
      <c r="E133" s="14" t="e">
        <f>VLOOKUP(C133,#REF!,3,FALSE)</f>
        <v>#REF!</v>
      </c>
      <c r="G133" s="6">
        <v>-3685</v>
      </c>
      <c r="H133" s="6">
        <v>-1.8599999999999998E-2</v>
      </c>
      <c r="I133" s="6">
        <v>45115.374000000003</v>
      </c>
      <c r="J133" s="6" t="s">
        <v>130</v>
      </c>
      <c r="K133" s="6" t="s">
        <v>89</v>
      </c>
      <c r="L133" s="6" t="s">
        <v>902</v>
      </c>
      <c r="N133" s="6" t="s">
        <v>910</v>
      </c>
    </row>
    <row r="134" spans="1:15" x14ac:dyDescent="0.2">
      <c r="A134" s="5" t="str">
        <f t="shared" si="12"/>
        <v>Germann R</v>
      </c>
      <c r="B134" s="8" t="str">
        <f t="shared" si="13"/>
        <v>I</v>
      </c>
      <c r="C134" s="5">
        <f t="shared" si="14"/>
        <v>45165.553999999996</v>
      </c>
      <c r="D134" s="6" t="str">
        <f t="shared" si="15"/>
        <v>vis</v>
      </c>
      <c r="E134" s="14" t="e">
        <f>VLOOKUP(C134,#REF!,3,FALSE)</f>
        <v>#REF!</v>
      </c>
      <c r="G134" s="6">
        <v>-3630</v>
      </c>
      <c r="H134" s="6">
        <v>-2.8999999999999998E-3</v>
      </c>
      <c r="I134" s="6">
        <v>45165.553999999996</v>
      </c>
      <c r="J134" s="6" t="s">
        <v>130</v>
      </c>
      <c r="K134" s="6" t="s">
        <v>89</v>
      </c>
      <c r="L134" s="6" t="s">
        <v>902</v>
      </c>
      <c r="N134" s="6" t="s">
        <v>911</v>
      </c>
    </row>
    <row r="135" spans="1:15" x14ac:dyDescent="0.2">
      <c r="A135" s="5" t="str">
        <f t="shared" si="12"/>
        <v>Braune Werner</v>
      </c>
      <c r="B135" s="8" t="str">
        <f t="shared" si="13"/>
        <v>I</v>
      </c>
      <c r="C135" s="5">
        <f t="shared" si="14"/>
        <v>45539.535000000003</v>
      </c>
      <c r="D135" s="6" t="str">
        <f t="shared" si="15"/>
        <v>vis</v>
      </c>
      <c r="E135" s="14" t="e">
        <f>VLOOKUP(C135,#REF!,3,FALSE)</f>
        <v>#REF!</v>
      </c>
      <c r="G135" s="6">
        <v>-3220</v>
      </c>
      <c r="H135" s="6">
        <v>2.6200000000000001E-2</v>
      </c>
      <c r="I135" s="6">
        <v>45539.535000000003</v>
      </c>
      <c r="J135" s="6" t="s">
        <v>130</v>
      </c>
      <c r="K135" s="6" t="s">
        <v>89</v>
      </c>
      <c r="L135" s="6" t="s">
        <v>912</v>
      </c>
      <c r="N135" s="6" t="s">
        <v>913</v>
      </c>
    </row>
    <row r="136" spans="1:15" x14ac:dyDescent="0.2">
      <c r="A136" s="5" t="str">
        <f t="shared" si="12"/>
        <v>Kaemper B C</v>
      </c>
      <c r="B136" s="8" t="str">
        <f t="shared" si="13"/>
        <v>I</v>
      </c>
      <c r="C136" s="5">
        <f t="shared" si="14"/>
        <v>45819.510999999999</v>
      </c>
      <c r="D136" s="6" t="str">
        <f t="shared" si="15"/>
        <v>vis</v>
      </c>
      <c r="E136" s="14" t="e">
        <f>VLOOKUP(C136,#REF!,3,FALSE)</f>
        <v>#REF!</v>
      </c>
      <c r="G136" s="6">
        <v>-2913</v>
      </c>
      <c r="H136" s="6">
        <v>-5.7999999999999996E-3</v>
      </c>
      <c r="I136" s="6">
        <v>45819.510999999999</v>
      </c>
      <c r="J136" s="6" t="s">
        <v>130</v>
      </c>
      <c r="K136" s="6" t="s">
        <v>89</v>
      </c>
      <c r="L136" s="6" t="s">
        <v>914</v>
      </c>
      <c r="N136" s="6" t="s">
        <v>915</v>
      </c>
    </row>
    <row r="137" spans="1:15" x14ac:dyDescent="0.2">
      <c r="A137" s="5" t="str">
        <f t="shared" si="12"/>
        <v>Diethelm Roger</v>
      </c>
      <c r="B137" s="8" t="str">
        <f t="shared" si="13"/>
        <v>I</v>
      </c>
      <c r="C137" s="5">
        <f t="shared" si="14"/>
        <v>45882.449800000002</v>
      </c>
      <c r="D137" s="6" t="str">
        <f t="shared" si="15"/>
        <v>vis</v>
      </c>
      <c r="E137" s="14" t="e">
        <f>VLOOKUP(C137,#REF!,3,FALSE)</f>
        <v>#REF!</v>
      </c>
      <c r="G137" s="6">
        <v>-2844</v>
      </c>
      <c r="H137" s="6">
        <v>-4.0000000000000002E-4</v>
      </c>
      <c r="I137" s="6">
        <v>45882.449800000002</v>
      </c>
      <c r="J137" s="6" t="s">
        <v>130</v>
      </c>
      <c r="K137" s="6" t="s">
        <v>89</v>
      </c>
      <c r="L137" s="6" t="s">
        <v>881</v>
      </c>
      <c r="N137" s="6" t="s">
        <v>916</v>
      </c>
    </row>
    <row r="138" spans="1:15" x14ac:dyDescent="0.2">
      <c r="A138" s="5" t="str">
        <f t="shared" si="12"/>
        <v>Isles J E</v>
      </c>
      <c r="B138" s="8" t="str">
        <f t="shared" si="13"/>
        <v>I</v>
      </c>
      <c r="C138" s="5">
        <f t="shared" si="14"/>
        <v>46970.561000000002</v>
      </c>
      <c r="D138" s="6" t="str">
        <f t="shared" si="15"/>
        <v>vis</v>
      </c>
      <c r="E138" s="14" t="e">
        <f>VLOOKUP(C138,#REF!,3,FALSE)</f>
        <v>#REF!</v>
      </c>
      <c r="G138" s="6">
        <v>-1651</v>
      </c>
      <c r="H138" s="6">
        <v>1.8E-3</v>
      </c>
      <c r="I138" s="6">
        <v>46970.561000000002</v>
      </c>
      <c r="J138" s="6" t="s">
        <v>130</v>
      </c>
      <c r="K138" s="6" t="s">
        <v>89</v>
      </c>
      <c r="L138" s="6" t="s">
        <v>917</v>
      </c>
      <c r="N138" s="6" t="s">
        <v>918</v>
      </c>
    </row>
    <row r="139" spans="1:15" x14ac:dyDescent="0.2">
      <c r="A139" s="5" t="str">
        <f t="shared" ref="A139:A170" si="16">L139</f>
        <v>Isles J E</v>
      </c>
      <c r="B139" s="8" t="str">
        <f t="shared" ref="B139:B170" si="17">IF(J139="s","II","I")</f>
        <v>I</v>
      </c>
      <c r="C139" s="5">
        <f t="shared" ref="C139:C170" si="18">I139</f>
        <v>47003.41</v>
      </c>
      <c r="D139" s="6" t="str">
        <f t="shared" ref="D139:D170" si="19">K139</f>
        <v>vis</v>
      </c>
      <c r="E139" s="14" t="e">
        <f>VLOOKUP(C139,#REF!,3,FALSE)</f>
        <v>#REF!</v>
      </c>
      <c r="G139" s="6">
        <v>-1615</v>
      </c>
      <c r="H139" s="6">
        <v>1.6E-2</v>
      </c>
      <c r="I139" s="6">
        <v>47003.41</v>
      </c>
      <c r="J139" s="6" t="s">
        <v>130</v>
      </c>
      <c r="K139" s="6" t="s">
        <v>89</v>
      </c>
      <c r="L139" s="6" t="s">
        <v>917</v>
      </c>
      <c r="N139" s="6" t="s">
        <v>918</v>
      </c>
    </row>
    <row r="140" spans="1:15" x14ac:dyDescent="0.2">
      <c r="A140" s="5" t="str">
        <f t="shared" si="16"/>
        <v>Mavrofridis G</v>
      </c>
      <c r="B140" s="8" t="str">
        <f t="shared" si="17"/>
        <v>I</v>
      </c>
      <c r="C140" s="5">
        <f t="shared" si="18"/>
        <v>47056.279000000002</v>
      </c>
      <c r="D140" s="6" t="str">
        <f t="shared" si="19"/>
        <v>vis</v>
      </c>
      <c r="E140" s="14" t="e">
        <f>VLOOKUP(C140,#REF!,3,FALSE)</f>
        <v>#REF!</v>
      </c>
      <c r="G140" s="6">
        <v>-1557</v>
      </c>
      <c r="H140" s="6">
        <v>-1.5599999999999999E-2</v>
      </c>
      <c r="I140" s="6">
        <v>47056.279000000002</v>
      </c>
      <c r="J140" s="6" t="s">
        <v>130</v>
      </c>
      <c r="K140" s="6" t="s">
        <v>89</v>
      </c>
      <c r="L140" s="6" t="s">
        <v>919</v>
      </c>
      <c r="N140" s="6" t="s">
        <v>920</v>
      </c>
    </row>
    <row r="141" spans="1:15" x14ac:dyDescent="0.2">
      <c r="A141" s="5" t="str">
        <f t="shared" si="16"/>
        <v>Mavrofridis G</v>
      </c>
      <c r="B141" s="8" t="str">
        <f t="shared" si="17"/>
        <v>I</v>
      </c>
      <c r="C141" s="5">
        <f t="shared" si="18"/>
        <v>47324.444000000003</v>
      </c>
      <c r="D141" s="6" t="str">
        <f t="shared" si="19"/>
        <v>vis</v>
      </c>
      <c r="E141" s="14" t="e">
        <f>VLOOKUP(C141,#REF!,3,FALSE)</f>
        <v>#REF!</v>
      </c>
      <c r="G141" s="6">
        <v>-1263</v>
      </c>
      <c r="H141" s="6">
        <v>-1.5E-3</v>
      </c>
      <c r="I141" s="6">
        <v>47324.444000000003</v>
      </c>
      <c r="J141" s="6" t="s">
        <v>130</v>
      </c>
      <c r="K141" s="6" t="s">
        <v>89</v>
      </c>
      <c r="L141" s="6" t="s">
        <v>919</v>
      </c>
      <c r="N141" s="6" t="s">
        <v>921</v>
      </c>
    </row>
    <row r="142" spans="1:15" x14ac:dyDescent="0.2">
      <c r="A142" s="5" t="str">
        <f t="shared" si="16"/>
        <v>Paschke Anton</v>
      </c>
      <c r="B142" s="8" t="str">
        <f t="shared" si="17"/>
        <v>I</v>
      </c>
      <c r="C142" s="5">
        <f t="shared" si="18"/>
        <v>47365.485000000001</v>
      </c>
      <c r="D142" s="6" t="str">
        <f t="shared" si="19"/>
        <v>vis</v>
      </c>
      <c r="E142" s="14" t="e">
        <f>VLOOKUP(C142,#REF!,3,FALSE)</f>
        <v>#REF!</v>
      </c>
      <c r="G142" s="6">
        <v>-1218</v>
      </c>
      <c r="H142" s="6">
        <v>-4.0000000000000001E-3</v>
      </c>
      <c r="I142" s="6">
        <v>47365.485000000001</v>
      </c>
      <c r="J142" s="6" t="s">
        <v>130</v>
      </c>
      <c r="K142" s="6" t="s">
        <v>89</v>
      </c>
      <c r="L142" s="6" t="s">
        <v>922</v>
      </c>
      <c r="N142" s="6" t="s">
        <v>923</v>
      </c>
    </row>
    <row r="143" spans="1:15" x14ac:dyDescent="0.2">
      <c r="A143" s="5" t="str">
        <f t="shared" si="16"/>
        <v>Mavrofridis G</v>
      </c>
      <c r="B143" s="8" t="str">
        <f t="shared" si="17"/>
        <v>I</v>
      </c>
      <c r="C143" s="5">
        <f t="shared" si="18"/>
        <v>47366.404999999999</v>
      </c>
      <c r="D143" s="6" t="str">
        <f t="shared" si="19"/>
        <v>vis</v>
      </c>
      <c r="E143" s="14" t="e">
        <f>VLOOKUP(C143,#REF!,3,FALSE)</f>
        <v>#REF!</v>
      </c>
      <c r="G143" s="6">
        <v>-1217</v>
      </c>
      <c r="H143" s="6">
        <v>3.8999999999999998E-3</v>
      </c>
      <c r="I143" s="6">
        <v>47366.404999999999</v>
      </c>
      <c r="J143" s="6" t="s">
        <v>130</v>
      </c>
      <c r="K143" s="6" t="s">
        <v>89</v>
      </c>
      <c r="L143" s="6" t="s">
        <v>919</v>
      </c>
      <c r="N143" s="6" t="s">
        <v>923</v>
      </c>
    </row>
    <row r="144" spans="1:15" x14ac:dyDescent="0.2">
      <c r="A144" s="5" t="str">
        <f t="shared" si="16"/>
        <v>Fabregat J</v>
      </c>
      <c r="B144" s="8" t="str">
        <f t="shared" si="17"/>
        <v>I</v>
      </c>
      <c r="C144" s="5">
        <f t="shared" si="18"/>
        <v>47387.39</v>
      </c>
      <c r="D144" s="6" t="str">
        <f t="shared" si="19"/>
        <v>vis</v>
      </c>
      <c r="E144" s="14" t="e">
        <f>VLOOKUP(C144,#REF!,3,FALSE)</f>
        <v>#REF!</v>
      </c>
      <c r="G144" s="6">
        <v>-1194</v>
      </c>
      <c r="H144" s="6">
        <v>1.11E-2</v>
      </c>
      <c r="I144" s="6">
        <v>47387.39</v>
      </c>
      <c r="J144" s="6" t="s">
        <v>130</v>
      </c>
      <c r="K144" s="6" t="s">
        <v>89</v>
      </c>
      <c r="L144" s="6" t="s">
        <v>924</v>
      </c>
      <c r="N144" s="6" t="s">
        <v>925</v>
      </c>
    </row>
    <row r="145" spans="1:14" x14ac:dyDescent="0.2">
      <c r="A145" s="5" t="str">
        <f t="shared" si="16"/>
        <v>Paschke Anton</v>
      </c>
      <c r="B145" s="8" t="str">
        <f t="shared" si="17"/>
        <v>I</v>
      </c>
      <c r="C145" s="5">
        <f t="shared" si="18"/>
        <v>47397.415999999997</v>
      </c>
      <c r="D145" s="6" t="str">
        <f t="shared" si="19"/>
        <v>vis</v>
      </c>
      <c r="E145" s="14" t="e">
        <f>VLOOKUP(C145,#REF!,3,FALSE)</f>
        <v>#REF!</v>
      </c>
      <c r="G145" s="6">
        <v>-1183</v>
      </c>
      <c r="H145" s="6">
        <v>4.3E-3</v>
      </c>
      <c r="I145" s="6">
        <v>47397.415999999997</v>
      </c>
      <c r="J145" s="6" t="s">
        <v>130</v>
      </c>
      <c r="K145" s="6" t="s">
        <v>89</v>
      </c>
      <c r="L145" s="6" t="s">
        <v>922</v>
      </c>
      <c r="N145" s="6" t="s">
        <v>923</v>
      </c>
    </row>
    <row r="146" spans="1:14" x14ac:dyDescent="0.2">
      <c r="A146" s="5" t="str">
        <f t="shared" si="16"/>
        <v>Hanzl Dalibor</v>
      </c>
      <c r="B146" s="8" t="str">
        <f t="shared" si="17"/>
        <v>I</v>
      </c>
      <c r="C146" s="5">
        <f t="shared" si="18"/>
        <v>48444.476199999997</v>
      </c>
      <c r="D146" s="6" t="str">
        <f t="shared" si="19"/>
        <v>V</v>
      </c>
      <c r="E146" s="14" t="e">
        <f>VLOOKUP(C146,#REF!,3,FALSE)</f>
        <v>#REF!</v>
      </c>
      <c r="G146" s="6">
        <v>-35</v>
      </c>
      <c r="H146" s="6">
        <v>-1.1000000000000001E-3</v>
      </c>
      <c r="I146" s="6">
        <v>48444.476199999997</v>
      </c>
      <c r="J146" s="6" t="s">
        <v>130</v>
      </c>
      <c r="K146" s="6" t="s">
        <v>139</v>
      </c>
      <c r="L146" s="6" t="s">
        <v>926</v>
      </c>
      <c r="N146" s="6" t="s">
        <v>927</v>
      </c>
    </row>
    <row r="147" spans="1:14" x14ac:dyDescent="0.2">
      <c r="A147" s="5" t="str">
        <f t="shared" si="16"/>
        <v>Cervinka T</v>
      </c>
      <c r="B147" s="8" t="str">
        <f t="shared" si="17"/>
        <v>I</v>
      </c>
      <c r="C147" s="5">
        <f t="shared" si="18"/>
        <v>48444.481</v>
      </c>
      <c r="D147" s="6" t="str">
        <f t="shared" si="19"/>
        <v>vis</v>
      </c>
      <c r="E147" s="14" t="e">
        <f>VLOOKUP(C147,#REF!,3,FALSE)</f>
        <v>#REF!</v>
      </c>
      <c r="G147" s="6">
        <v>-35</v>
      </c>
      <c r="H147" s="6">
        <v>3.7000000000000002E-3</v>
      </c>
      <c r="I147" s="6">
        <v>48444.481</v>
      </c>
      <c r="J147" s="6" t="s">
        <v>130</v>
      </c>
      <c r="K147" s="6" t="s">
        <v>89</v>
      </c>
      <c r="L147" s="6" t="s">
        <v>981</v>
      </c>
      <c r="N147" s="6" t="s">
        <v>982</v>
      </c>
    </row>
    <row r="148" spans="1:14" x14ac:dyDescent="0.2">
      <c r="A148" s="5" t="str">
        <f t="shared" si="16"/>
        <v>Hanzl Dalibor</v>
      </c>
      <c r="B148" s="8" t="str">
        <f t="shared" si="17"/>
        <v>I</v>
      </c>
      <c r="C148" s="5">
        <f t="shared" si="18"/>
        <v>48444.481599999999</v>
      </c>
      <c r="D148" s="6" t="str">
        <f t="shared" si="19"/>
        <v>B</v>
      </c>
      <c r="E148" s="14" t="e">
        <f>VLOOKUP(C148,#REF!,3,FALSE)</f>
        <v>#REF!</v>
      </c>
      <c r="G148" s="6">
        <v>-35</v>
      </c>
      <c r="H148" s="6">
        <v>4.3E-3</v>
      </c>
      <c r="I148" s="6">
        <v>48444.481599999999</v>
      </c>
      <c r="J148" s="6" t="s">
        <v>130</v>
      </c>
      <c r="K148" s="6" t="s">
        <v>586</v>
      </c>
      <c r="L148" s="6" t="s">
        <v>926</v>
      </c>
      <c r="N148" s="6" t="s">
        <v>927</v>
      </c>
    </row>
    <row r="149" spans="1:14" x14ac:dyDescent="0.2">
      <c r="A149" s="5" t="str">
        <f t="shared" si="16"/>
        <v>Kolarik Ma</v>
      </c>
      <c r="B149" s="8" t="str">
        <f t="shared" si="17"/>
        <v>I</v>
      </c>
      <c r="C149" s="5">
        <f t="shared" si="18"/>
        <v>48444.487000000001</v>
      </c>
      <c r="D149" s="6" t="str">
        <f t="shared" si="19"/>
        <v>vis</v>
      </c>
      <c r="E149" s="14" t="e">
        <f>VLOOKUP(C149,#REF!,3,FALSE)</f>
        <v>#REF!</v>
      </c>
      <c r="G149" s="6">
        <v>-35</v>
      </c>
      <c r="H149" s="6">
        <v>9.7000000000000003E-3</v>
      </c>
      <c r="I149" s="6">
        <v>48444.487000000001</v>
      </c>
      <c r="J149" s="6" t="s">
        <v>130</v>
      </c>
      <c r="K149" s="6" t="s">
        <v>89</v>
      </c>
      <c r="L149" s="6" t="s">
        <v>983</v>
      </c>
      <c r="N149" s="6" t="s">
        <v>982</v>
      </c>
    </row>
    <row r="150" spans="1:14" x14ac:dyDescent="0.2">
      <c r="A150" s="5" t="str">
        <f t="shared" si="16"/>
        <v>Dolinsky P</v>
      </c>
      <c r="B150" s="8" t="str">
        <f t="shared" si="17"/>
        <v>I</v>
      </c>
      <c r="C150" s="5">
        <f t="shared" si="18"/>
        <v>48445.402000000002</v>
      </c>
      <c r="D150" s="6" t="str">
        <f t="shared" si="19"/>
        <v>vis</v>
      </c>
      <c r="E150" s="14" t="e">
        <f>VLOOKUP(C150,#REF!,3,FALSE)</f>
        <v>#REF!</v>
      </c>
      <c r="G150" s="6">
        <v>-34</v>
      </c>
      <c r="H150" s="6">
        <v>1.2699999999999999E-2</v>
      </c>
      <c r="I150" s="6">
        <v>48445.402000000002</v>
      </c>
      <c r="J150" s="6" t="s">
        <v>130</v>
      </c>
      <c r="K150" s="6" t="s">
        <v>89</v>
      </c>
      <c r="L150" s="6" t="s">
        <v>984</v>
      </c>
      <c r="N150" s="6" t="s">
        <v>982</v>
      </c>
    </row>
    <row r="151" spans="1:14" x14ac:dyDescent="0.2">
      <c r="A151" s="5" t="str">
        <f t="shared" si="16"/>
        <v>Silhan Jindrich</v>
      </c>
      <c r="B151" s="8" t="str">
        <f t="shared" si="17"/>
        <v>I</v>
      </c>
      <c r="C151" s="5">
        <f t="shared" si="18"/>
        <v>48445.404999999999</v>
      </c>
      <c r="D151" s="6" t="str">
        <f t="shared" si="19"/>
        <v>vis</v>
      </c>
      <c r="E151" s="14" t="e">
        <f>VLOOKUP(C151,#REF!,3,FALSE)</f>
        <v>#REF!</v>
      </c>
      <c r="G151" s="6">
        <v>-34</v>
      </c>
      <c r="H151" s="6">
        <v>1.5699999999999999E-2</v>
      </c>
      <c r="I151" s="6">
        <v>48445.404999999999</v>
      </c>
      <c r="J151" s="6" t="s">
        <v>130</v>
      </c>
      <c r="K151" s="6" t="s">
        <v>89</v>
      </c>
      <c r="L151" s="6" t="s">
        <v>985</v>
      </c>
      <c r="N151" s="6" t="s">
        <v>982</v>
      </c>
    </row>
    <row r="152" spans="1:14" x14ac:dyDescent="0.2">
      <c r="A152" s="5" t="str">
        <f t="shared" si="16"/>
        <v>Petrik K</v>
      </c>
      <c r="B152" s="8" t="str">
        <f t="shared" si="17"/>
        <v>I</v>
      </c>
      <c r="C152" s="5">
        <f t="shared" si="18"/>
        <v>48446.31</v>
      </c>
      <c r="D152" s="6" t="str">
        <f t="shared" si="19"/>
        <v>vis</v>
      </c>
      <c r="E152" s="14" t="e">
        <f>VLOOKUP(C152,#REF!,3,FALSE)</f>
        <v>#REF!</v>
      </c>
      <c r="G152" s="6">
        <v>-33</v>
      </c>
      <c r="H152" s="6">
        <v>8.6E-3</v>
      </c>
      <c r="I152" s="6">
        <v>48446.31</v>
      </c>
      <c r="J152" s="6" t="s">
        <v>130</v>
      </c>
      <c r="K152" s="6" t="s">
        <v>89</v>
      </c>
      <c r="L152" s="6" t="s">
        <v>986</v>
      </c>
      <c r="N152" s="6" t="s">
        <v>982</v>
      </c>
    </row>
    <row r="153" spans="1:14" x14ac:dyDescent="0.2">
      <c r="A153" s="5" t="str">
        <f t="shared" si="16"/>
        <v>Vrastak M</v>
      </c>
      <c r="B153" s="8" t="str">
        <f t="shared" si="17"/>
        <v>I</v>
      </c>
      <c r="C153" s="5">
        <f t="shared" si="18"/>
        <v>48446.31</v>
      </c>
      <c r="D153" s="6" t="str">
        <f t="shared" si="19"/>
        <v>vis</v>
      </c>
      <c r="E153" s="14" t="e">
        <f>VLOOKUP(C153,#REF!,3,FALSE)</f>
        <v>#REF!</v>
      </c>
      <c r="G153" s="6">
        <v>-33</v>
      </c>
      <c r="H153" s="6">
        <v>8.6E-3</v>
      </c>
      <c r="I153" s="6">
        <v>48446.31</v>
      </c>
      <c r="J153" s="6" t="s">
        <v>130</v>
      </c>
      <c r="K153" s="6" t="s">
        <v>89</v>
      </c>
      <c r="L153" s="6" t="s">
        <v>987</v>
      </c>
      <c r="N153" s="6" t="s">
        <v>982</v>
      </c>
    </row>
    <row r="154" spans="1:14" x14ac:dyDescent="0.2">
      <c r="A154" s="5" t="str">
        <f t="shared" si="16"/>
        <v>Silhan Jindrich</v>
      </c>
      <c r="B154" s="8" t="str">
        <f t="shared" si="17"/>
        <v>I</v>
      </c>
      <c r="C154" s="5">
        <f t="shared" si="18"/>
        <v>48476.398999999998</v>
      </c>
      <c r="D154" s="6" t="str">
        <f t="shared" si="19"/>
        <v>vis</v>
      </c>
      <c r="E154" s="14" t="e">
        <f>VLOOKUP(C154,#REF!,3,FALSE)</f>
        <v>#REF!</v>
      </c>
      <c r="G154" s="6">
        <v>0</v>
      </c>
      <c r="H154" s="6">
        <v>-1E-3</v>
      </c>
      <c r="I154" s="6">
        <v>48476.398999999998</v>
      </c>
      <c r="J154" s="6" t="s">
        <v>130</v>
      </c>
      <c r="K154" s="6" t="s">
        <v>89</v>
      </c>
      <c r="L154" s="6" t="s">
        <v>985</v>
      </c>
      <c r="N154" s="6" t="s">
        <v>982</v>
      </c>
    </row>
    <row r="155" spans="1:14" x14ac:dyDescent="0.2">
      <c r="A155" s="5" t="str">
        <f t="shared" si="16"/>
        <v>Blaettler Ernst</v>
      </c>
      <c r="B155" s="8" t="str">
        <f t="shared" si="17"/>
        <v>I</v>
      </c>
      <c r="C155" s="5">
        <f t="shared" si="18"/>
        <v>48476.406900000002</v>
      </c>
      <c r="D155" s="6" t="str">
        <f t="shared" si="19"/>
        <v>B</v>
      </c>
      <c r="E155" s="14" t="e">
        <f>VLOOKUP(C155,#REF!,3,FALSE)</f>
        <v>#REF!</v>
      </c>
      <c r="G155" s="6">
        <v>0</v>
      </c>
      <c r="H155" s="6">
        <v>6.8999999999999999E-3</v>
      </c>
      <c r="I155" s="6">
        <v>48476.406900000002</v>
      </c>
      <c r="J155" s="6" t="s">
        <v>130</v>
      </c>
      <c r="K155" s="6" t="s">
        <v>586</v>
      </c>
      <c r="L155" s="6" t="s">
        <v>928</v>
      </c>
      <c r="N155" s="6" t="s">
        <v>929</v>
      </c>
    </row>
    <row r="156" spans="1:14" x14ac:dyDescent="0.2">
      <c r="A156" s="5" t="str">
        <f t="shared" si="16"/>
        <v>Hanzl Dalibor</v>
      </c>
      <c r="B156" s="8" t="str">
        <f t="shared" si="17"/>
        <v>I</v>
      </c>
      <c r="C156" s="5">
        <f t="shared" si="18"/>
        <v>48839.411999999997</v>
      </c>
      <c r="D156" s="6" t="str">
        <f t="shared" si="19"/>
        <v>V</v>
      </c>
      <c r="E156" s="14" t="e">
        <f>VLOOKUP(C156,#REF!,3,FALSE)</f>
        <v>#REF!</v>
      </c>
      <c r="G156" s="6">
        <v>398</v>
      </c>
      <c r="H156" s="6">
        <v>5.0000000000000001E-3</v>
      </c>
      <c r="I156" s="6">
        <v>48839.411999999997</v>
      </c>
      <c r="J156" s="6" t="s">
        <v>130</v>
      </c>
      <c r="K156" s="6" t="s">
        <v>139</v>
      </c>
      <c r="L156" s="6" t="s">
        <v>926</v>
      </c>
      <c r="N156" s="6" t="s">
        <v>927</v>
      </c>
    </row>
    <row r="157" spans="1:14" x14ac:dyDescent="0.2">
      <c r="A157" s="5" t="str">
        <f t="shared" si="16"/>
        <v>Hanzl Dalibor</v>
      </c>
      <c r="B157" s="8" t="str">
        <f t="shared" si="17"/>
        <v>I</v>
      </c>
      <c r="C157" s="5">
        <f t="shared" si="18"/>
        <v>48839.412400000001</v>
      </c>
      <c r="D157" s="6" t="str">
        <f t="shared" si="19"/>
        <v>B</v>
      </c>
      <c r="E157" s="14" t="e">
        <f>VLOOKUP(C157,#REF!,3,FALSE)</f>
        <v>#REF!</v>
      </c>
      <c r="G157" s="6">
        <v>398</v>
      </c>
      <c r="H157" s="6">
        <v>5.4000000000000003E-3</v>
      </c>
      <c r="I157" s="6">
        <v>48839.412400000001</v>
      </c>
      <c r="J157" s="6" t="s">
        <v>130</v>
      </c>
      <c r="K157" s="6" t="s">
        <v>586</v>
      </c>
      <c r="L157" s="6" t="s">
        <v>926</v>
      </c>
      <c r="N157" s="6" t="s">
        <v>927</v>
      </c>
    </row>
    <row r="158" spans="1:14" x14ac:dyDescent="0.2">
      <c r="A158" s="5" t="str">
        <f t="shared" si="16"/>
        <v>Dedoch A</v>
      </c>
      <c r="B158" s="8" t="str">
        <f t="shared" si="17"/>
        <v>I</v>
      </c>
      <c r="C158" s="5">
        <f t="shared" si="18"/>
        <v>49108.472000000002</v>
      </c>
      <c r="D158" s="6" t="str">
        <f t="shared" si="19"/>
        <v>vis</v>
      </c>
      <c r="E158" s="14" t="e">
        <f>VLOOKUP(C158,#REF!,3,FALSE)</f>
        <v>#REF!</v>
      </c>
      <c r="G158" s="6">
        <v>693</v>
      </c>
      <c r="H158" s="6">
        <v>1.9E-3</v>
      </c>
      <c r="I158" s="6">
        <v>49108.472000000002</v>
      </c>
      <c r="J158" s="6" t="s">
        <v>130</v>
      </c>
      <c r="K158" s="6" t="s">
        <v>89</v>
      </c>
      <c r="L158" s="6" t="s">
        <v>979</v>
      </c>
      <c r="N158" s="6" t="s">
        <v>982</v>
      </c>
    </row>
    <row r="159" spans="1:14" x14ac:dyDescent="0.2">
      <c r="A159" s="5" t="str">
        <f t="shared" si="16"/>
        <v>Diethelm Roger</v>
      </c>
      <c r="B159" s="8" t="str">
        <f t="shared" si="17"/>
        <v>II</v>
      </c>
      <c r="C159" s="5">
        <f t="shared" si="18"/>
        <v>49549.468999999997</v>
      </c>
      <c r="D159" s="6" t="str">
        <f t="shared" si="19"/>
        <v>vis</v>
      </c>
      <c r="E159" s="14" t="e">
        <f>VLOOKUP(C159,#REF!,3,FALSE)</f>
        <v>#REF!</v>
      </c>
      <c r="G159" s="6">
        <v>1176</v>
      </c>
      <c r="H159" s="6">
        <v>9.2999999999999992E-3</v>
      </c>
      <c r="I159" s="6">
        <v>49549.468999999997</v>
      </c>
      <c r="J159" s="6" t="s">
        <v>932</v>
      </c>
      <c r="K159" s="6" t="s">
        <v>89</v>
      </c>
      <c r="L159" s="6" t="s">
        <v>881</v>
      </c>
      <c r="N159" s="6" t="s">
        <v>933</v>
      </c>
    </row>
    <row r="160" spans="1:14" x14ac:dyDescent="0.2">
      <c r="A160" s="5" t="str">
        <f t="shared" si="16"/>
        <v>Kleikamp Wilhelm</v>
      </c>
      <c r="B160" s="8" t="str">
        <f t="shared" si="17"/>
        <v>I</v>
      </c>
      <c r="C160" s="5">
        <f t="shared" si="18"/>
        <v>50249.487000000001</v>
      </c>
      <c r="D160" s="6" t="str">
        <f t="shared" si="19"/>
        <v>ccd</v>
      </c>
      <c r="E160" s="14" t="e">
        <f>VLOOKUP(C160,#REF!,3,FALSE)</f>
        <v>#REF!</v>
      </c>
      <c r="G160" s="6">
        <v>1944</v>
      </c>
      <c r="H160" s="6">
        <v>7.4000000000000003E-3</v>
      </c>
      <c r="I160" s="6">
        <v>50249.487000000001</v>
      </c>
      <c r="J160" s="6" t="s">
        <v>130</v>
      </c>
      <c r="K160" s="6" t="s">
        <v>934</v>
      </c>
      <c r="L160" s="6" t="s">
        <v>935</v>
      </c>
      <c r="M160" s="6" t="s">
        <v>936</v>
      </c>
    </row>
    <row r="161" spans="1:15" x14ac:dyDescent="0.2">
      <c r="A161" s="5" t="str">
        <f t="shared" si="16"/>
        <v>Kleikamp Wilhelm</v>
      </c>
      <c r="B161" s="8" t="str">
        <f t="shared" si="17"/>
        <v>I</v>
      </c>
      <c r="C161" s="5">
        <f t="shared" si="18"/>
        <v>50602.4611</v>
      </c>
      <c r="D161" s="6" t="str">
        <f t="shared" si="19"/>
        <v>ccd</v>
      </c>
      <c r="E161" s="14" t="e">
        <f>VLOOKUP(C161,#REF!,3,FALSE)</f>
        <v>#REF!</v>
      </c>
      <c r="G161" s="6">
        <v>2331</v>
      </c>
      <c r="H161" s="6">
        <v>7.3000000000000001E-3</v>
      </c>
      <c r="I161" s="6">
        <v>50602.4611</v>
      </c>
      <c r="J161" s="6" t="s">
        <v>130</v>
      </c>
      <c r="K161" s="6" t="s">
        <v>934</v>
      </c>
      <c r="L161" s="6" t="s">
        <v>935</v>
      </c>
      <c r="M161" s="6" t="s">
        <v>937</v>
      </c>
    </row>
    <row r="162" spans="1:15" x14ac:dyDescent="0.2">
      <c r="A162" s="5" t="str">
        <f t="shared" si="16"/>
        <v>Kleikamp Wilhelm</v>
      </c>
      <c r="B162" s="8" t="str">
        <f t="shared" si="17"/>
        <v>I</v>
      </c>
      <c r="C162" s="5">
        <f t="shared" si="18"/>
        <v>51712.456100000003</v>
      </c>
      <c r="D162" s="6" t="e">
        <f t="shared" si="19"/>
        <v>#NAME?</v>
      </c>
      <c r="E162" s="14" t="e">
        <f>VLOOKUP(C162,#REF!,3,FALSE)</f>
        <v>#REF!</v>
      </c>
      <c r="G162" s="6">
        <v>3548</v>
      </c>
      <c r="H162" s="6">
        <v>3.3999999999999998E-3</v>
      </c>
      <c r="I162" s="6">
        <v>51712.456100000003</v>
      </c>
      <c r="J162" s="6" t="s">
        <v>130</v>
      </c>
      <c r="K162" s="6" t="e">
        <f>-Ir</f>
        <v>#NAME?</v>
      </c>
      <c r="L162" s="6" t="s">
        <v>935</v>
      </c>
      <c r="M162" s="6" t="s">
        <v>939</v>
      </c>
    </row>
    <row r="163" spans="1:15" x14ac:dyDescent="0.2">
      <c r="A163" s="5" t="str">
        <f t="shared" si="16"/>
        <v>Hajek P</v>
      </c>
      <c r="B163" s="8" t="str">
        <f t="shared" si="17"/>
        <v>I</v>
      </c>
      <c r="C163" s="5">
        <f t="shared" si="18"/>
        <v>52033.504000000001</v>
      </c>
      <c r="D163" s="6" t="str">
        <f t="shared" si="19"/>
        <v>ccdV</v>
      </c>
      <c r="E163" s="14" t="e">
        <f>VLOOKUP(C163,#REF!,3,FALSE)</f>
        <v>#REF!</v>
      </c>
      <c r="G163" s="6">
        <v>3900</v>
      </c>
      <c r="H163" s="6">
        <v>-2.0000000000000001E-4</v>
      </c>
      <c r="I163" s="6">
        <v>52033.504000000001</v>
      </c>
      <c r="J163" s="6" t="s">
        <v>130</v>
      </c>
      <c r="K163" s="6" t="s">
        <v>996</v>
      </c>
      <c r="L163" s="6" t="s">
        <v>976</v>
      </c>
      <c r="O163" s="6" t="s">
        <v>997</v>
      </c>
    </row>
    <row r="164" spans="1:15" x14ac:dyDescent="0.2">
      <c r="A164" s="5" t="str">
        <f t="shared" si="16"/>
        <v>Lucha P</v>
      </c>
      <c r="B164" s="8" t="str">
        <f t="shared" si="17"/>
        <v>I</v>
      </c>
      <c r="C164" s="5">
        <f t="shared" si="18"/>
        <v>52106.471299999997</v>
      </c>
      <c r="D164" s="6" t="str">
        <f t="shared" si="19"/>
        <v>vis</v>
      </c>
      <c r="E164" s="14" t="e">
        <f>VLOOKUP(C164,#REF!,3,FALSE)</f>
        <v>#REF!</v>
      </c>
      <c r="G164" s="6">
        <v>3980</v>
      </c>
      <c r="H164" s="6">
        <v>8.9999999999999998E-4</v>
      </c>
      <c r="I164" s="6">
        <v>52106.471299999997</v>
      </c>
      <c r="J164" s="6" t="s">
        <v>130</v>
      </c>
      <c r="K164" s="6" t="s">
        <v>89</v>
      </c>
      <c r="L164" s="6" t="s">
        <v>998</v>
      </c>
      <c r="O164" s="6" t="s">
        <v>999</v>
      </c>
    </row>
    <row r="165" spans="1:15" x14ac:dyDescent="0.2">
      <c r="A165" s="5" t="str">
        <f t="shared" si="16"/>
        <v>Baldinelli Luigi</v>
      </c>
      <c r="B165" s="8" t="str">
        <f t="shared" si="17"/>
        <v>I</v>
      </c>
      <c r="C165" s="5">
        <f t="shared" si="18"/>
        <v>52149.343399999998</v>
      </c>
      <c r="D165" s="6" t="str">
        <f t="shared" si="19"/>
        <v>ccd</v>
      </c>
      <c r="E165" s="14" t="e">
        <f>VLOOKUP(C165,#REF!,3,FALSE)</f>
        <v>#REF!</v>
      </c>
      <c r="G165" s="6">
        <v>4027</v>
      </c>
      <c r="H165" s="6">
        <v>5.3E-3</v>
      </c>
      <c r="I165" s="6">
        <v>52149.343399999998</v>
      </c>
      <c r="J165" s="6" t="s">
        <v>130</v>
      </c>
      <c r="K165" s="6" t="s">
        <v>934</v>
      </c>
      <c r="L165" s="6" t="s">
        <v>940</v>
      </c>
      <c r="M165" s="6" t="s">
        <v>941</v>
      </c>
    </row>
    <row r="166" spans="1:15" x14ac:dyDescent="0.2">
      <c r="A166" s="5" t="str">
        <f t="shared" si="16"/>
        <v>Nelson Robert</v>
      </c>
      <c r="B166" s="8" t="str">
        <f t="shared" si="17"/>
        <v>I</v>
      </c>
      <c r="C166" s="5">
        <f t="shared" si="18"/>
        <v>52755.868699999999</v>
      </c>
      <c r="D166" s="6" t="str">
        <f t="shared" si="19"/>
        <v>ccd</v>
      </c>
      <c r="E166" s="14" t="e">
        <f>VLOOKUP(C166,#REF!,3,FALSE)</f>
        <v>#REF!</v>
      </c>
      <c r="G166" s="6">
        <v>4692</v>
      </c>
      <c r="H166" s="6">
        <v>-1.2999999999999999E-3</v>
      </c>
      <c r="I166" s="6">
        <v>52755.868699999999</v>
      </c>
      <c r="J166" s="6" t="s">
        <v>130</v>
      </c>
      <c r="K166" s="6" t="s">
        <v>934</v>
      </c>
      <c r="L166" s="6" t="s">
        <v>944</v>
      </c>
      <c r="N166" s="6" t="s">
        <v>945</v>
      </c>
    </row>
    <row r="167" spans="1:15" x14ac:dyDescent="0.2">
      <c r="A167" s="5" t="str">
        <f t="shared" si="16"/>
        <v>Poschinger Konst</v>
      </c>
      <c r="B167" s="8" t="str">
        <f t="shared" si="17"/>
        <v>I</v>
      </c>
      <c r="C167" s="5">
        <f t="shared" si="18"/>
        <v>53164.483699999997</v>
      </c>
      <c r="D167" s="6" t="str">
        <f t="shared" si="19"/>
        <v>ccd</v>
      </c>
      <c r="E167" s="14" t="e">
        <f>VLOOKUP(C167,#REF!,3,FALSE)</f>
        <v>#REF!</v>
      </c>
      <c r="G167" s="6">
        <v>5140</v>
      </c>
      <c r="H167" s="6">
        <v>2.8E-3</v>
      </c>
      <c r="I167" s="6">
        <v>53164.483699999997</v>
      </c>
      <c r="J167" s="6" t="s">
        <v>130</v>
      </c>
      <c r="K167" s="6" t="s">
        <v>934</v>
      </c>
      <c r="L167" s="6" t="s">
        <v>948</v>
      </c>
      <c r="M167" s="6" t="s">
        <v>949</v>
      </c>
    </row>
    <row r="168" spans="1:15" x14ac:dyDescent="0.2">
      <c r="A168" s="5" t="str">
        <f t="shared" si="16"/>
        <v>Poschinger Konst</v>
      </c>
      <c r="B168" s="8" t="str">
        <f t="shared" si="17"/>
        <v>I</v>
      </c>
      <c r="C168" s="5">
        <f t="shared" si="18"/>
        <v>53463.639000000003</v>
      </c>
      <c r="D168" s="6" t="str">
        <f t="shared" si="19"/>
        <v>ccd</v>
      </c>
      <c r="E168" s="14" t="e">
        <f>VLOOKUP(C168,#REF!,3,FALSE)</f>
        <v>#REF!</v>
      </c>
      <c r="G168" s="6">
        <v>5468</v>
      </c>
      <c r="H168" s="6">
        <v>-3.5000000000000001E-3</v>
      </c>
      <c r="I168" s="6">
        <v>53463.639000000003</v>
      </c>
      <c r="J168" s="6" t="s">
        <v>130</v>
      </c>
      <c r="K168" s="6" t="s">
        <v>934</v>
      </c>
      <c r="L168" s="6" t="s">
        <v>948</v>
      </c>
      <c r="M168" s="6" t="s">
        <v>949</v>
      </c>
    </row>
    <row r="169" spans="1:15" x14ac:dyDescent="0.2">
      <c r="A169" s="5" t="str">
        <f t="shared" si="16"/>
        <v>Terzioglu</v>
      </c>
      <c r="B169" s="8" t="str">
        <f t="shared" si="17"/>
        <v>I</v>
      </c>
      <c r="C169" s="5">
        <f t="shared" si="18"/>
        <v>53912.387300000002</v>
      </c>
      <c r="D169" s="6" t="str">
        <f t="shared" si="19"/>
        <v>BV</v>
      </c>
      <c r="E169" s="14" t="e">
        <f>VLOOKUP(C169,#REF!,3,FALSE)</f>
        <v>#REF!</v>
      </c>
      <c r="G169" s="6">
        <v>5960</v>
      </c>
      <c r="H169" s="6">
        <v>2.3999999999999998E-3</v>
      </c>
      <c r="I169" s="6">
        <v>53912.387300000002</v>
      </c>
      <c r="J169" s="6" t="s">
        <v>130</v>
      </c>
      <c r="K169" s="6" t="s">
        <v>833</v>
      </c>
      <c r="L169" s="6" t="s">
        <v>953</v>
      </c>
      <c r="N169" s="6" t="s">
        <v>954</v>
      </c>
    </row>
    <row r="170" spans="1:15" x14ac:dyDescent="0.2">
      <c r="A170" s="5" t="str">
        <f t="shared" si="16"/>
        <v>Bialozynski J</v>
      </c>
      <c r="B170" s="8" t="str">
        <f t="shared" si="17"/>
        <v>I</v>
      </c>
      <c r="C170" s="5">
        <f t="shared" si="18"/>
        <v>54592.799099999997</v>
      </c>
      <c r="D170" s="6" t="str">
        <f t="shared" si="19"/>
        <v>ccd</v>
      </c>
      <c r="E170" s="14" t="e">
        <f>VLOOKUP(C170,#REF!,3,FALSE)</f>
        <v>#REF!</v>
      </c>
      <c r="G170" s="6">
        <v>6706</v>
      </c>
      <c r="H170" s="6">
        <v>4.0000000000000001E-3</v>
      </c>
      <c r="I170" s="6">
        <v>54592.799099999997</v>
      </c>
      <c r="J170" s="6" t="s">
        <v>130</v>
      </c>
      <c r="K170" s="6" t="s">
        <v>934</v>
      </c>
      <c r="L170" s="6" t="s">
        <v>950</v>
      </c>
      <c r="N170" s="6" t="s">
        <v>956</v>
      </c>
    </row>
    <row r="171" spans="1:15" x14ac:dyDescent="0.2">
      <c r="A171" s="5" t="str">
        <f t="shared" ref="A171:A191" si="20">L171</f>
        <v>Nelson Robert</v>
      </c>
      <c r="B171" s="8" t="str">
        <f t="shared" ref="B171:B191" si="21">IF(J171="s","II","I")</f>
        <v>I</v>
      </c>
      <c r="C171" s="5">
        <f t="shared" ref="C171:C191" si="22">I171</f>
        <v>54602.832399999999</v>
      </c>
      <c r="D171" s="6" t="str">
        <f t="shared" ref="D171:D191" si="23">K171</f>
        <v>VRI</v>
      </c>
      <c r="E171" s="14" t="e">
        <f>VLOOKUP(C171,#REF!,3,FALSE)</f>
        <v>#REF!</v>
      </c>
      <c r="G171" s="6">
        <v>6717</v>
      </c>
      <c r="H171" s="6">
        <v>4.4999999999999997E-3</v>
      </c>
      <c r="I171" s="6">
        <v>54602.832399999999</v>
      </c>
      <c r="J171" s="6" t="s">
        <v>130</v>
      </c>
      <c r="K171" s="6" t="s">
        <v>957</v>
      </c>
      <c r="L171" s="6" t="s">
        <v>944</v>
      </c>
      <c r="N171" s="6" t="s">
        <v>958</v>
      </c>
    </row>
    <row r="172" spans="1:15" x14ac:dyDescent="0.2">
      <c r="A172" s="5" t="str">
        <f t="shared" si="20"/>
        <v>Nelson Robert</v>
      </c>
      <c r="B172" s="8" t="str">
        <f t="shared" si="21"/>
        <v>I</v>
      </c>
      <c r="C172" s="5">
        <f t="shared" si="22"/>
        <v>54603.744200000001</v>
      </c>
      <c r="D172" s="6" t="str">
        <f t="shared" si="23"/>
        <v>VRI</v>
      </c>
      <c r="E172" s="14" t="e">
        <f>VLOOKUP(C172,#REF!,3,FALSE)</f>
        <v>#REF!</v>
      </c>
      <c r="G172" s="6">
        <v>6718</v>
      </c>
      <c r="H172" s="6">
        <v>4.1999999999999997E-3</v>
      </c>
      <c r="I172" s="6">
        <v>54603.744200000001</v>
      </c>
      <c r="J172" s="6" t="s">
        <v>130</v>
      </c>
      <c r="K172" s="6" t="s">
        <v>957</v>
      </c>
      <c r="L172" s="6" t="s">
        <v>944</v>
      </c>
      <c r="N172" s="6" t="s">
        <v>958</v>
      </c>
    </row>
    <row r="173" spans="1:15" x14ac:dyDescent="0.2">
      <c r="A173" s="5" t="str">
        <f t="shared" si="20"/>
        <v>Nelson Robert</v>
      </c>
      <c r="B173" s="8" t="str">
        <f t="shared" si="21"/>
        <v>II</v>
      </c>
      <c r="C173" s="5">
        <f t="shared" si="22"/>
        <v>54618.792800000003</v>
      </c>
      <c r="D173" s="6" t="str">
        <f t="shared" si="23"/>
        <v>VRI</v>
      </c>
      <c r="E173" s="14" t="e">
        <f>VLOOKUP(C173,#REF!,3,FALSE)</f>
        <v>#REF!</v>
      </c>
      <c r="G173" s="6">
        <v>6734</v>
      </c>
      <c r="H173" s="6">
        <v>3.5000000000000001E-3</v>
      </c>
      <c r="I173" s="6">
        <v>54618.792800000003</v>
      </c>
      <c r="J173" s="6" t="s">
        <v>932</v>
      </c>
      <c r="K173" s="6" t="s">
        <v>957</v>
      </c>
      <c r="L173" s="6" t="s">
        <v>944</v>
      </c>
      <c r="N173" s="6" t="s">
        <v>958</v>
      </c>
    </row>
    <row r="174" spans="1:15" x14ac:dyDescent="0.2">
      <c r="A174" s="5" t="str">
        <f t="shared" si="20"/>
        <v>Walter Frank</v>
      </c>
      <c r="B174" s="8" t="str">
        <f t="shared" si="21"/>
        <v>I</v>
      </c>
      <c r="C174" s="5">
        <f t="shared" si="22"/>
        <v>54638.403100000003</v>
      </c>
      <c r="D174" s="6" t="e">
        <f t="shared" si="23"/>
        <v>#NAME?</v>
      </c>
      <c r="E174" s="14" t="e">
        <f>VLOOKUP(C174,#REF!,3,FALSE)</f>
        <v>#REF!</v>
      </c>
      <c r="G174" s="6">
        <v>6756</v>
      </c>
      <c r="H174" s="6">
        <v>4.1000000000000003E-3</v>
      </c>
      <c r="I174" s="6">
        <v>54638.403100000003</v>
      </c>
      <c r="J174" s="6" t="s">
        <v>130</v>
      </c>
      <c r="K174" s="6" t="e">
        <f>-Ir</f>
        <v>#NAME?</v>
      </c>
      <c r="L174" s="6" t="s">
        <v>959</v>
      </c>
      <c r="N174" s="6" t="s">
        <v>960</v>
      </c>
    </row>
    <row r="175" spans="1:15" x14ac:dyDescent="0.2">
      <c r="A175" s="5" t="str">
        <f t="shared" si="20"/>
        <v>Samolyk G</v>
      </c>
      <c r="B175" s="8" t="str">
        <f t="shared" si="21"/>
        <v>I</v>
      </c>
      <c r="C175" s="5">
        <f t="shared" si="22"/>
        <v>54708.633399999999</v>
      </c>
      <c r="D175" s="6" t="str">
        <f t="shared" si="23"/>
        <v>ccd</v>
      </c>
      <c r="E175" s="14" t="e">
        <f>VLOOKUP(C175,#REF!,3,FALSE)</f>
        <v>#REF!</v>
      </c>
      <c r="G175" s="6">
        <v>6833</v>
      </c>
      <c r="H175" s="6">
        <v>4.4000000000000003E-3</v>
      </c>
      <c r="I175" s="6">
        <v>54708.633399999999</v>
      </c>
      <c r="J175" s="6" t="s">
        <v>130</v>
      </c>
      <c r="K175" s="6" t="s">
        <v>934</v>
      </c>
      <c r="L175" s="6" t="s">
        <v>955</v>
      </c>
      <c r="N175" s="6" t="s">
        <v>956</v>
      </c>
    </row>
    <row r="176" spans="1:15" x14ac:dyDescent="0.2">
      <c r="A176" s="5" t="str">
        <f t="shared" si="20"/>
        <v>Menzies K</v>
      </c>
      <c r="B176" s="8" t="str">
        <f t="shared" si="21"/>
        <v>I</v>
      </c>
      <c r="C176" s="5">
        <f t="shared" si="22"/>
        <v>54913.851199999997</v>
      </c>
      <c r="D176" s="6" t="str">
        <f t="shared" si="23"/>
        <v>ccd</v>
      </c>
      <c r="E176" s="14" t="e">
        <f>VLOOKUP(C176,#REF!,3,FALSE)</f>
        <v>#REF!</v>
      </c>
      <c r="G176" s="6">
        <v>7058</v>
      </c>
      <c r="H176" s="6">
        <v>4.7000000000000002E-3</v>
      </c>
      <c r="I176" s="6">
        <v>54913.851199999997</v>
      </c>
      <c r="J176" s="6" t="s">
        <v>130</v>
      </c>
      <c r="K176" s="6" t="s">
        <v>934</v>
      </c>
      <c r="L176" s="6" t="s">
        <v>961</v>
      </c>
      <c r="N176" s="6" t="s">
        <v>962</v>
      </c>
    </row>
    <row r="177" spans="1:15" x14ac:dyDescent="0.2">
      <c r="A177" s="5" t="str">
        <f t="shared" si="20"/>
        <v>Raetz M</v>
      </c>
      <c r="B177" s="8" t="str">
        <f t="shared" si="21"/>
        <v>II</v>
      </c>
      <c r="C177" s="5">
        <f t="shared" si="22"/>
        <v>54943.489699999998</v>
      </c>
      <c r="D177" s="6" t="e">
        <f t="shared" si="23"/>
        <v>#NAME?</v>
      </c>
      <c r="E177" s="14" t="e">
        <f>VLOOKUP(C177,#REF!,3,FALSE)</f>
        <v>#REF!</v>
      </c>
      <c r="G177" s="6">
        <v>7090</v>
      </c>
      <c r="H177" s="6">
        <v>6.9999999999999999E-4</v>
      </c>
      <c r="I177" s="6">
        <v>54943.489699999998</v>
      </c>
      <c r="J177" s="6" t="s">
        <v>932</v>
      </c>
      <c r="K177" s="6" t="e">
        <f>-#NAME?-I</f>
        <v>#NAME?</v>
      </c>
      <c r="L177" s="6" t="s">
        <v>963</v>
      </c>
      <c r="O177" s="6" t="s">
        <v>964</v>
      </c>
    </row>
    <row r="178" spans="1:15" x14ac:dyDescent="0.2">
      <c r="A178" s="5" t="str">
        <f t="shared" si="20"/>
        <v>Samolyk G</v>
      </c>
      <c r="B178" s="8" t="str">
        <f t="shared" si="21"/>
        <v>I</v>
      </c>
      <c r="C178" s="5">
        <f t="shared" si="22"/>
        <v>54987.728499999997</v>
      </c>
      <c r="D178" s="6" t="str">
        <f t="shared" si="23"/>
        <v>ccd</v>
      </c>
      <c r="E178" s="14" t="e">
        <f>VLOOKUP(C178,#REF!,3,FALSE)</f>
        <v>#REF!</v>
      </c>
      <c r="G178" s="6">
        <v>7139</v>
      </c>
      <c r="H178" s="6">
        <v>3.7000000000000002E-3</v>
      </c>
      <c r="I178" s="6">
        <v>54987.728499999997</v>
      </c>
      <c r="J178" s="6" t="s">
        <v>130</v>
      </c>
      <c r="K178" s="6" t="s">
        <v>934</v>
      </c>
      <c r="L178" s="6" t="s">
        <v>955</v>
      </c>
      <c r="N178" s="6" t="s">
        <v>962</v>
      </c>
    </row>
    <row r="179" spans="1:15" x14ac:dyDescent="0.2">
      <c r="A179" s="5" t="str">
        <f t="shared" si="20"/>
        <v>Schirmer J</v>
      </c>
      <c r="B179" s="8" t="str">
        <f t="shared" si="21"/>
        <v>I</v>
      </c>
      <c r="C179" s="5">
        <f t="shared" si="22"/>
        <v>55011.443099999997</v>
      </c>
      <c r="D179" s="6" t="e">
        <f t="shared" si="23"/>
        <v>#NAME?</v>
      </c>
      <c r="E179" s="14" t="e">
        <f>VLOOKUP(C179,#REF!,3,FALSE)</f>
        <v>#REF!</v>
      </c>
      <c r="G179" s="6">
        <v>7165</v>
      </c>
      <c r="H179" s="6">
        <v>4.1999999999999997E-3</v>
      </c>
      <c r="I179" s="6">
        <v>55011.443099999997</v>
      </c>
      <c r="J179" s="6" t="s">
        <v>130</v>
      </c>
      <c r="K179" s="6" t="e">
        <f>-Ir</f>
        <v>#NAME?</v>
      </c>
      <c r="L179" s="6" t="s">
        <v>965</v>
      </c>
      <c r="N179" s="6" t="s">
        <v>966</v>
      </c>
    </row>
    <row r="180" spans="1:15" x14ac:dyDescent="0.2">
      <c r="A180" s="5" t="str">
        <f t="shared" si="20"/>
        <v>Menzies K</v>
      </c>
      <c r="B180" s="8" t="str">
        <f t="shared" si="21"/>
        <v>I</v>
      </c>
      <c r="C180" s="5">
        <f t="shared" si="22"/>
        <v>55329.758600000001</v>
      </c>
      <c r="D180" s="6" t="str">
        <f t="shared" si="23"/>
        <v>ccd</v>
      </c>
      <c r="E180" s="14" t="e">
        <f>VLOOKUP(C180,#REF!,3,FALSE)</f>
        <v>#REF!</v>
      </c>
      <c r="G180" s="6">
        <v>7514</v>
      </c>
      <c r="H180" s="6">
        <v>4.4999999999999997E-3</v>
      </c>
      <c r="I180" s="6">
        <v>55329.758600000001</v>
      </c>
      <c r="J180" s="6" t="s">
        <v>130</v>
      </c>
      <c r="K180" s="6" t="s">
        <v>934</v>
      </c>
      <c r="L180" s="6" t="s">
        <v>961</v>
      </c>
      <c r="N180" s="6" t="s">
        <v>967</v>
      </c>
    </row>
    <row r="181" spans="1:15" x14ac:dyDescent="0.2">
      <c r="A181" s="5" t="str">
        <f t="shared" si="20"/>
        <v>Diethelm Roger</v>
      </c>
      <c r="B181" s="8" t="str">
        <f t="shared" si="21"/>
        <v>I</v>
      </c>
      <c r="C181" s="5">
        <f t="shared" si="22"/>
        <v>55712.833100000003</v>
      </c>
      <c r="D181" s="6" t="str">
        <f t="shared" si="23"/>
        <v>V</v>
      </c>
      <c r="E181" s="14" t="e">
        <f>VLOOKUP(C181,#REF!,3,FALSE)</f>
        <v>#REF!</v>
      </c>
      <c r="G181" s="6">
        <v>7934</v>
      </c>
      <c r="H181" s="6">
        <v>6.1999999999999998E-3</v>
      </c>
      <c r="I181" s="6">
        <v>55712.833100000003</v>
      </c>
      <c r="J181" s="6" t="s">
        <v>130</v>
      </c>
      <c r="K181" s="6" t="s">
        <v>139</v>
      </c>
      <c r="L181" s="6" t="s">
        <v>881</v>
      </c>
      <c r="N181" s="6" t="s">
        <v>968</v>
      </c>
    </row>
    <row r="182" spans="1:15" x14ac:dyDescent="0.2">
      <c r="A182" s="5" t="str">
        <f t="shared" si="20"/>
        <v>Diethelm Roger</v>
      </c>
      <c r="B182" s="8" t="str">
        <f t="shared" si="21"/>
        <v>I</v>
      </c>
      <c r="C182" s="5">
        <f t="shared" si="22"/>
        <v>56054.856599999999</v>
      </c>
      <c r="D182" s="6" t="str">
        <f t="shared" si="23"/>
        <v>V</v>
      </c>
      <c r="E182" s="14" t="e">
        <f>VLOOKUP(C182,#REF!,3,FALSE)</f>
        <v>#REF!</v>
      </c>
      <c r="G182" s="6">
        <v>8309</v>
      </c>
      <c r="H182" s="6">
        <v>5.0000000000000001E-4</v>
      </c>
      <c r="I182" s="6">
        <v>56054.856599999999</v>
      </c>
      <c r="J182" s="6" t="s">
        <v>130</v>
      </c>
      <c r="K182" s="6" t="s">
        <v>139</v>
      </c>
      <c r="L182" s="6" t="s">
        <v>881</v>
      </c>
      <c r="N182" s="6" t="s">
        <v>969</v>
      </c>
    </row>
    <row r="183" spans="1:15" x14ac:dyDescent="0.2">
      <c r="A183" s="5" t="str">
        <f t="shared" si="20"/>
        <v>Samolyk G</v>
      </c>
      <c r="B183" s="8" t="str">
        <f t="shared" si="21"/>
        <v>I</v>
      </c>
      <c r="C183" s="5">
        <f t="shared" si="22"/>
        <v>56492.656499999997</v>
      </c>
      <c r="D183" s="6" t="str">
        <f t="shared" si="23"/>
        <v>V</v>
      </c>
      <c r="E183" s="14" t="e">
        <f>VLOOKUP(C183,#REF!,3,FALSE)</f>
        <v>#REF!</v>
      </c>
      <c r="G183" s="6">
        <v>8789</v>
      </c>
      <c r="H183" s="6">
        <v>3.0000000000000001E-3</v>
      </c>
      <c r="I183" s="6">
        <v>56492.656499999997</v>
      </c>
      <c r="J183" s="6" t="s">
        <v>130</v>
      </c>
      <c r="K183" s="6" t="s">
        <v>139</v>
      </c>
      <c r="L183" s="6" t="s">
        <v>955</v>
      </c>
      <c r="N183" s="6" t="s">
        <v>973</v>
      </c>
    </row>
    <row r="184" spans="1:15" x14ac:dyDescent="0.2">
      <c r="A184" s="5" t="str">
        <f t="shared" si="20"/>
        <v>Lause F</v>
      </c>
      <c r="B184" s="8" t="str">
        <f t="shared" si="21"/>
        <v>I</v>
      </c>
      <c r="C184" s="5">
        <f t="shared" si="22"/>
        <v>28446.238000000001</v>
      </c>
      <c r="D184" s="6" t="str">
        <f t="shared" si="23"/>
        <v>vis</v>
      </c>
      <c r="E184" s="14" t="e">
        <f>VLOOKUP(C184,#REF!,3,FALSE)</f>
        <v>#REF!</v>
      </c>
      <c r="G184" s="6">
        <v>-21961</v>
      </c>
      <c r="H184" s="6">
        <v>-1.7000000000000001E-2</v>
      </c>
      <c r="I184" s="6">
        <v>28446.238000000001</v>
      </c>
      <c r="J184" s="6" t="s">
        <v>130</v>
      </c>
      <c r="K184" s="6" t="s">
        <v>89</v>
      </c>
      <c r="L184" s="6" t="s">
        <v>855</v>
      </c>
      <c r="O184" s="6" t="s">
        <v>860</v>
      </c>
    </row>
    <row r="185" spans="1:15" x14ac:dyDescent="0.2">
      <c r="A185" s="5" t="str">
        <f t="shared" si="20"/>
        <v>Lause F</v>
      </c>
      <c r="B185" s="8" t="str">
        <f t="shared" si="21"/>
        <v>I</v>
      </c>
      <c r="C185" s="5">
        <f t="shared" si="22"/>
        <v>28808.334999999999</v>
      </c>
      <c r="D185" s="6" t="str">
        <f t="shared" si="23"/>
        <v>vis</v>
      </c>
      <c r="E185" s="14" t="e">
        <f>VLOOKUP(C185,#REF!,3,FALSE)</f>
        <v>#REF!</v>
      </c>
      <c r="G185" s="6">
        <v>-21564</v>
      </c>
      <c r="H185" s="6">
        <v>-1.4999999999999999E-2</v>
      </c>
      <c r="I185" s="6">
        <v>28808.334999999999</v>
      </c>
      <c r="J185" s="6" t="s">
        <v>130</v>
      </c>
      <c r="K185" s="6" t="s">
        <v>89</v>
      </c>
      <c r="L185" s="6" t="s">
        <v>855</v>
      </c>
      <c r="O185" s="6" t="s">
        <v>860</v>
      </c>
    </row>
    <row r="186" spans="1:15" x14ac:dyDescent="0.2">
      <c r="A186" s="5" t="str">
        <f t="shared" si="20"/>
        <v>Kaho S</v>
      </c>
      <c r="B186" s="8" t="str">
        <f t="shared" si="21"/>
        <v>I</v>
      </c>
      <c r="C186" s="5">
        <f t="shared" si="22"/>
        <v>33570.315999999999</v>
      </c>
      <c r="D186" s="6" t="str">
        <f t="shared" si="23"/>
        <v>pg</v>
      </c>
      <c r="E186" s="14" t="e">
        <f>VLOOKUP(C186,#REF!,3,FALSE)</f>
        <v>#REF!</v>
      </c>
      <c r="G186" s="6">
        <v>-16343</v>
      </c>
      <c r="H186" s="6">
        <v>6.7999999999999996E-3</v>
      </c>
      <c r="I186" s="6">
        <v>33570.315999999999</v>
      </c>
      <c r="J186" s="6" t="s">
        <v>130</v>
      </c>
      <c r="K186" s="6" t="s">
        <v>131</v>
      </c>
      <c r="L186" s="6" t="s">
        <v>867</v>
      </c>
      <c r="O186" s="6" t="s">
        <v>868</v>
      </c>
    </row>
    <row r="187" spans="1:15" x14ac:dyDescent="0.2">
      <c r="A187" s="5" t="str">
        <f t="shared" si="20"/>
        <v>Hipparcos</v>
      </c>
      <c r="B187" s="8" t="str">
        <f t="shared" si="21"/>
        <v>I</v>
      </c>
      <c r="C187" s="5">
        <f t="shared" si="22"/>
        <v>48500.120999999999</v>
      </c>
      <c r="D187" s="6" t="str">
        <f t="shared" si="23"/>
        <v>V</v>
      </c>
      <c r="E187" s="14" t="e">
        <f>VLOOKUP(C187,#REF!,3,FALSE)</f>
        <v>#REF!</v>
      </c>
      <c r="G187" s="6">
        <v>26</v>
      </c>
      <c r="H187" s="6">
        <v>7.0000000000000001E-3</v>
      </c>
      <c r="I187" s="6">
        <v>48500.120999999999</v>
      </c>
      <c r="J187" s="6" t="s">
        <v>130</v>
      </c>
      <c r="K187" s="6" t="s">
        <v>139</v>
      </c>
      <c r="L187" s="6" t="s">
        <v>930</v>
      </c>
      <c r="N187" s="6" t="s">
        <v>931</v>
      </c>
    </row>
    <row r="188" spans="1:15" x14ac:dyDescent="0.2">
      <c r="A188" s="5" t="str">
        <f t="shared" si="20"/>
        <v>Paschke Anton</v>
      </c>
      <c r="B188" s="8" t="str">
        <f t="shared" si="21"/>
        <v>I</v>
      </c>
      <c r="C188" s="5">
        <f t="shared" si="22"/>
        <v>51278.307999999997</v>
      </c>
      <c r="D188" s="6" t="str">
        <f t="shared" si="23"/>
        <v>ccd</v>
      </c>
      <c r="E188" s="14" t="e">
        <f>VLOOKUP(C188,#REF!,3,FALSE)</f>
        <v>#REF!</v>
      </c>
      <c r="G188" s="6">
        <v>3072</v>
      </c>
      <c r="H188" s="6">
        <v>4.4000000000000003E-3</v>
      </c>
      <c r="I188" s="6">
        <v>51278.307999999997</v>
      </c>
      <c r="J188" s="6" t="s">
        <v>130</v>
      </c>
      <c r="K188" s="6" t="s">
        <v>934</v>
      </c>
      <c r="L188" s="6" t="s">
        <v>922</v>
      </c>
      <c r="N188" s="6" t="s">
        <v>938</v>
      </c>
    </row>
    <row r="189" spans="1:15" x14ac:dyDescent="0.2">
      <c r="A189" s="5" t="str">
        <f t="shared" si="20"/>
        <v>Stephan Chris</v>
      </c>
      <c r="B189" s="8" t="str">
        <f t="shared" si="21"/>
        <v>I</v>
      </c>
      <c r="C189" s="5">
        <f t="shared" si="22"/>
        <v>52830.658000000003</v>
      </c>
      <c r="D189" s="6" t="str">
        <f t="shared" si="23"/>
        <v>vis</v>
      </c>
      <c r="E189" s="14" t="e">
        <f>VLOOKUP(C189,#REF!,3,FALSE)</f>
        <v>#REF!</v>
      </c>
      <c r="G189" s="6">
        <v>4774</v>
      </c>
      <c r="H189" s="6">
        <v>-2.3999999999999998E-3</v>
      </c>
      <c r="I189" s="6">
        <v>52830.658000000003</v>
      </c>
      <c r="J189" s="6" t="s">
        <v>130</v>
      </c>
      <c r="K189" s="6" t="s">
        <v>89</v>
      </c>
      <c r="L189" s="6" t="s">
        <v>946</v>
      </c>
      <c r="N189" s="6" t="s">
        <v>947</v>
      </c>
    </row>
    <row r="190" spans="1:15" x14ac:dyDescent="0.2">
      <c r="A190" s="5" t="str">
        <f t="shared" si="20"/>
        <v>Tichy T</v>
      </c>
      <c r="B190" s="8" t="str">
        <f t="shared" si="21"/>
        <v>I</v>
      </c>
      <c r="C190" s="5">
        <f t="shared" si="22"/>
        <v>49928.439899999998</v>
      </c>
      <c r="D190" s="6" t="str">
        <f t="shared" si="23"/>
        <v>vis</v>
      </c>
      <c r="E190" s="14" t="e">
        <f>VLOOKUP(C190,#REF!,3,FALSE)</f>
        <v>#REF!</v>
      </c>
      <c r="G190" s="6">
        <v>1592</v>
      </c>
      <c r="H190" s="6">
        <v>1.17E-2</v>
      </c>
      <c r="I190" s="6">
        <v>49928.439899999998</v>
      </c>
      <c r="J190" s="6" t="s">
        <v>130</v>
      </c>
      <c r="K190" s="6" t="s">
        <v>89</v>
      </c>
      <c r="L190" s="6" t="s">
        <v>992</v>
      </c>
      <c r="O190" s="6" t="s">
        <v>993</v>
      </c>
    </row>
    <row r="191" spans="1:15" x14ac:dyDescent="0.2">
      <c r="A191" s="5" t="str">
        <f t="shared" si="20"/>
        <v>Ehrenberger R</v>
      </c>
      <c r="B191" s="8" t="str">
        <f t="shared" si="21"/>
        <v>I</v>
      </c>
      <c r="C191" s="5">
        <f t="shared" si="22"/>
        <v>53580.392099999997</v>
      </c>
      <c r="D191" s="6" t="str">
        <f t="shared" si="23"/>
        <v>ccdC</v>
      </c>
      <c r="E191" s="14" t="e">
        <f>VLOOKUP(C191,#REF!,3,FALSE)</f>
        <v>#REF!</v>
      </c>
      <c r="G191" s="6">
        <v>5596</v>
      </c>
      <c r="H191" s="6">
        <v>3.5999999999999999E-3</v>
      </c>
      <c r="I191" s="6">
        <v>53580.392099999997</v>
      </c>
      <c r="J191" s="6" t="s">
        <v>130</v>
      </c>
      <c r="K191" s="6" t="s">
        <v>1000</v>
      </c>
      <c r="L191" s="6" t="s">
        <v>1001</v>
      </c>
      <c r="N191" s="6" t="s">
        <v>1002</v>
      </c>
    </row>
    <row r="192" spans="1:15" x14ac:dyDescent="0.2">
      <c r="B192" s="8"/>
      <c r="C192" s="5"/>
      <c r="E192" s="14"/>
    </row>
    <row r="193" spans="2:5" x14ac:dyDescent="0.2">
      <c r="B193" s="8"/>
      <c r="C193" s="5"/>
      <c r="E193" s="14"/>
    </row>
    <row r="194" spans="2:5" x14ac:dyDescent="0.2">
      <c r="B194" s="8"/>
      <c r="C194" s="5"/>
      <c r="E194" s="14"/>
    </row>
    <row r="195" spans="2:5" x14ac:dyDescent="0.2">
      <c r="B195" s="8"/>
      <c r="C195" s="5"/>
      <c r="E195" s="14"/>
    </row>
    <row r="196" spans="2:5" x14ac:dyDescent="0.2">
      <c r="B196" s="8"/>
      <c r="C196" s="5"/>
      <c r="E196" s="14"/>
    </row>
    <row r="197" spans="2:5" x14ac:dyDescent="0.2">
      <c r="B197" s="8"/>
      <c r="C197" s="5"/>
      <c r="E197" s="14"/>
    </row>
    <row r="198" spans="2:5" x14ac:dyDescent="0.2">
      <c r="B198" s="8"/>
      <c r="C198" s="5"/>
      <c r="E198" s="14"/>
    </row>
    <row r="199" spans="2:5" x14ac:dyDescent="0.2">
      <c r="B199" s="8"/>
      <c r="C199" s="5"/>
      <c r="E199" s="14"/>
    </row>
    <row r="200" spans="2:5" x14ac:dyDescent="0.2">
      <c r="B200" s="8"/>
      <c r="C200" s="5"/>
      <c r="E200" s="14"/>
    </row>
    <row r="201" spans="2:5" x14ac:dyDescent="0.2">
      <c r="B201" s="8"/>
      <c r="C201" s="5"/>
      <c r="E201" s="14"/>
    </row>
    <row r="202" spans="2:5" x14ac:dyDescent="0.2">
      <c r="B202" s="8"/>
      <c r="C202" s="5"/>
      <c r="E202" s="14"/>
    </row>
    <row r="203" spans="2:5" x14ac:dyDescent="0.2">
      <c r="B203" s="8"/>
      <c r="C203" s="5"/>
      <c r="E203" s="14"/>
    </row>
    <row r="204" spans="2:5" x14ac:dyDescent="0.2">
      <c r="B204" s="8"/>
      <c r="C204" s="5"/>
      <c r="E204" s="14"/>
    </row>
    <row r="205" spans="2:5" x14ac:dyDescent="0.2">
      <c r="B205" s="8"/>
      <c r="C205" s="5"/>
      <c r="E205" s="14"/>
    </row>
    <row r="206" spans="2:5" x14ac:dyDescent="0.2">
      <c r="B206" s="8"/>
      <c r="C206" s="5"/>
      <c r="E206" s="14"/>
    </row>
    <row r="207" spans="2:5" x14ac:dyDescent="0.2">
      <c r="B207" s="8"/>
      <c r="C207" s="5"/>
      <c r="E207" s="14"/>
    </row>
    <row r="208" spans="2:5" x14ac:dyDescent="0.2">
      <c r="B208" s="8"/>
      <c r="C208" s="5"/>
      <c r="E208" s="14"/>
    </row>
    <row r="209" spans="2:5" x14ac:dyDescent="0.2">
      <c r="B209" s="8"/>
      <c r="C209" s="5"/>
      <c r="E209" s="14"/>
    </row>
    <row r="210" spans="2:5" x14ac:dyDescent="0.2">
      <c r="B210" s="8"/>
      <c r="C210" s="5"/>
      <c r="E210" s="14"/>
    </row>
    <row r="211" spans="2:5" x14ac:dyDescent="0.2">
      <c r="B211" s="8"/>
      <c r="C211" s="5"/>
      <c r="E211" s="14"/>
    </row>
    <row r="212" spans="2:5" x14ac:dyDescent="0.2">
      <c r="B212" s="8"/>
      <c r="C212" s="5"/>
      <c r="E212" s="14"/>
    </row>
    <row r="213" spans="2:5" x14ac:dyDescent="0.2">
      <c r="B213" s="8"/>
      <c r="C213" s="5"/>
      <c r="E213" s="14"/>
    </row>
    <row r="214" spans="2:5" x14ac:dyDescent="0.2">
      <c r="B214" s="8"/>
      <c r="C214" s="5"/>
      <c r="E214" s="14"/>
    </row>
    <row r="215" spans="2:5" x14ac:dyDescent="0.2">
      <c r="B215" s="8"/>
      <c r="C215" s="5"/>
      <c r="E215" s="14"/>
    </row>
    <row r="216" spans="2:5" x14ac:dyDescent="0.2">
      <c r="B216" s="8"/>
      <c r="C216" s="5"/>
      <c r="E216" s="14"/>
    </row>
    <row r="217" spans="2:5" x14ac:dyDescent="0.2">
      <c r="B217" s="8"/>
      <c r="C217" s="5"/>
      <c r="E217" s="14"/>
    </row>
    <row r="218" spans="2:5" x14ac:dyDescent="0.2">
      <c r="B218" s="8"/>
      <c r="C218" s="5"/>
      <c r="E218" s="14"/>
    </row>
    <row r="219" spans="2:5" x14ac:dyDescent="0.2">
      <c r="B219" s="8"/>
      <c r="C219" s="5"/>
      <c r="E219" s="14"/>
    </row>
    <row r="220" spans="2:5" x14ac:dyDescent="0.2">
      <c r="B220" s="8"/>
      <c r="C220" s="5"/>
      <c r="E220" s="14"/>
    </row>
    <row r="221" spans="2:5" x14ac:dyDescent="0.2">
      <c r="B221" s="8"/>
      <c r="C221" s="5"/>
      <c r="E221" s="14"/>
    </row>
    <row r="222" spans="2:5" x14ac:dyDescent="0.2">
      <c r="B222" s="8"/>
      <c r="C222" s="5"/>
      <c r="E222" s="14"/>
    </row>
    <row r="223" spans="2:5" x14ac:dyDescent="0.2">
      <c r="B223" s="8"/>
      <c r="C223" s="5"/>
      <c r="E223" s="14"/>
    </row>
    <row r="224" spans="2:5" x14ac:dyDescent="0.2">
      <c r="B224" s="8"/>
      <c r="C224" s="5"/>
      <c r="E224" s="14"/>
    </row>
    <row r="225" spans="2:5" x14ac:dyDescent="0.2">
      <c r="B225" s="8"/>
      <c r="C225" s="5"/>
      <c r="E225" s="14"/>
    </row>
    <row r="226" spans="2:5" x14ac:dyDescent="0.2">
      <c r="B226" s="8"/>
      <c r="C226" s="5"/>
      <c r="E226" s="14"/>
    </row>
    <row r="227" spans="2:5" x14ac:dyDescent="0.2">
      <c r="B227" s="8"/>
      <c r="C227" s="5"/>
      <c r="E227" s="14"/>
    </row>
    <row r="228" spans="2:5" x14ac:dyDescent="0.2">
      <c r="B228" s="8"/>
      <c r="C228" s="5"/>
      <c r="E228" s="14"/>
    </row>
    <row r="229" spans="2:5" x14ac:dyDescent="0.2">
      <c r="B229" s="8"/>
      <c r="C229" s="5"/>
      <c r="E229" s="14"/>
    </row>
    <row r="230" spans="2:5" x14ac:dyDescent="0.2">
      <c r="B230" s="8"/>
      <c r="C230" s="5"/>
      <c r="E230" s="14"/>
    </row>
    <row r="231" spans="2:5" x14ac:dyDescent="0.2">
      <c r="B231" s="8"/>
      <c r="C231" s="5"/>
      <c r="E231" s="14"/>
    </row>
    <row r="232" spans="2:5" x14ac:dyDescent="0.2">
      <c r="B232" s="8"/>
      <c r="C232" s="5"/>
      <c r="E232" s="14"/>
    </row>
    <row r="233" spans="2:5" x14ac:dyDescent="0.2">
      <c r="B233" s="8"/>
      <c r="C233" s="5"/>
      <c r="E233" s="14"/>
    </row>
    <row r="234" spans="2:5" x14ac:dyDescent="0.2">
      <c r="B234" s="8"/>
      <c r="C234" s="5"/>
      <c r="E234" s="14"/>
    </row>
    <row r="235" spans="2:5" x14ac:dyDescent="0.2">
      <c r="B235" s="8"/>
      <c r="C235" s="5"/>
      <c r="E235" s="14"/>
    </row>
    <row r="236" spans="2:5" x14ac:dyDescent="0.2">
      <c r="B236" s="8"/>
      <c r="C236" s="5"/>
      <c r="E236" s="14"/>
    </row>
    <row r="237" spans="2:5" x14ac:dyDescent="0.2">
      <c r="B237" s="8"/>
      <c r="C237" s="5"/>
      <c r="E237" s="14"/>
    </row>
    <row r="238" spans="2:5" x14ac:dyDescent="0.2">
      <c r="B238" s="8"/>
      <c r="C238" s="5"/>
      <c r="E238" s="14"/>
    </row>
    <row r="239" spans="2:5" x14ac:dyDescent="0.2">
      <c r="B239" s="8"/>
      <c r="C239" s="5"/>
      <c r="E239" s="14"/>
    </row>
    <row r="240" spans="2:5" x14ac:dyDescent="0.2">
      <c r="B240" s="8"/>
      <c r="C240" s="5"/>
      <c r="E240" s="14"/>
    </row>
    <row r="241" spans="2:5" x14ac:dyDescent="0.2">
      <c r="B241" s="8"/>
      <c r="C241" s="5"/>
      <c r="E241" s="14"/>
    </row>
    <row r="242" spans="2:5" x14ac:dyDescent="0.2">
      <c r="B242" s="8"/>
      <c r="C242" s="5"/>
      <c r="E242" s="14"/>
    </row>
    <row r="243" spans="2:5" x14ac:dyDescent="0.2">
      <c r="B243" s="8"/>
      <c r="C243" s="5"/>
      <c r="E243" s="14"/>
    </row>
    <row r="244" spans="2:5" x14ac:dyDescent="0.2">
      <c r="B244" s="8"/>
      <c r="C244" s="5"/>
      <c r="E244" s="14"/>
    </row>
    <row r="245" spans="2:5" x14ac:dyDescent="0.2">
      <c r="B245" s="8"/>
      <c r="C245" s="5"/>
      <c r="E245" s="14"/>
    </row>
    <row r="246" spans="2:5" x14ac:dyDescent="0.2">
      <c r="B246" s="8"/>
      <c r="C246" s="5"/>
      <c r="E246" s="14"/>
    </row>
    <row r="247" spans="2:5" x14ac:dyDescent="0.2">
      <c r="B247" s="8"/>
      <c r="C247" s="5"/>
      <c r="E247" s="14"/>
    </row>
    <row r="248" spans="2:5" x14ac:dyDescent="0.2">
      <c r="B248" s="8"/>
      <c r="C248" s="5"/>
      <c r="E248" s="14"/>
    </row>
    <row r="249" spans="2:5" x14ac:dyDescent="0.2">
      <c r="B249" s="8"/>
      <c r="C249" s="5"/>
      <c r="E249" s="14"/>
    </row>
    <row r="250" spans="2:5" x14ac:dyDescent="0.2">
      <c r="B250" s="8"/>
      <c r="C250" s="5"/>
      <c r="E250" s="14"/>
    </row>
    <row r="251" spans="2:5" x14ac:dyDescent="0.2">
      <c r="B251" s="8"/>
      <c r="C251" s="5"/>
      <c r="E251" s="14"/>
    </row>
    <row r="252" spans="2:5" x14ac:dyDescent="0.2">
      <c r="B252" s="8"/>
      <c r="C252" s="5"/>
      <c r="E252" s="14"/>
    </row>
    <row r="253" spans="2:5" x14ac:dyDescent="0.2">
      <c r="B253" s="8"/>
      <c r="C253" s="5"/>
      <c r="E253" s="14"/>
    </row>
    <row r="254" spans="2:5" x14ac:dyDescent="0.2">
      <c r="B254" s="8"/>
      <c r="C254" s="5"/>
      <c r="E254" s="14"/>
    </row>
    <row r="255" spans="2:5" x14ac:dyDescent="0.2">
      <c r="B255" s="8"/>
      <c r="C255" s="5"/>
    </row>
    <row r="256" spans="2:5" x14ac:dyDescent="0.2">
      <c r="B256" s="8"/>
      <c r="C256" s="5"/>
    </row>
    <row r="257" spans="2:3" x14ac:dyDescent="0.2">
      <c r="B257" s="8"/>
      <c r="C257" s="5"/>
    </row>
    <row r="258" spans="2:3" x14ac:dyDescent="0.2">
      <c r="B258" s="8"/>
      <c r="C258" s="5"/>
    </row>
    <row r="259" spans="2:3" x14ac:dyDescent="0.2">
      <c r="B259" s="8"/>
      <c r="C259" s="5"/>
    </row>
    <row r="260" spans="2:3" x14ac:dyDescent="0.2">
      <c r="B260" s="8"/>
      <c r="C260" s="5"/>
    </row>
    <row r="261" spans="2:3" x14ac:dyDescent="0.2">
      <c r="B261" s="8"/>
      <c r="C261" s="5"/>
    </row>
    <row r="262" spans="2:3" x14ac:dyDescent="0.2">
      <c r="B262" s="8"/>
      <c r="C262" s="5"/>
    </row>
    <row r="263" spans="2:3" x14ac:dyDescent="0.2">
      <c r="B263" s="8"/>
      <c r="C263" s="5"/>
    </row>
    <row r="264" spans="2:3" x14ac:dyDescent="0.2">
      <c r="B264" s="8"/>
      <c r="C264" s="5"/>
    </row>
    <row r="265" spans="2:3" x14ac:dyDescent="0.2">
      <c r="B265" s="8"/>
      <c r="C265" s="5"/>
    </row>
    <row r="266" spans="2:3" x14ac:dyDescent="0.2">
      <c r="B266" s="8"/>
      <c r="C266" s="5"/>
    </row>
    <row r="267" spans="2:3" x14ac:dyDescent="0.2">
      <c r="B267" s="8"/>
      <c r="C267" s="5"/>
    </row>
    <row r="268" spans="2:3" x14ac:dyDescent="0.2">
      <c r="B268" s="8"/>
      <c r="C268" s="5"/>
    </row>
    <row r="269" spans="2:3" x14ac:dyDescent="0.2">
      <c r="B269" s="8"/>
      <c r="C269" s="5"/>
    </row>
    <row r="270" spans="2:3" x14ac:dyDescent="0.2">
      <c r="B270" s="8"/>
      <c r="C270" s="5"/>
    </row>
    <row r="271" spans="2:3" x14ac:dyDescent="0.2">
      <c r="B271" s="8"/>
      <c r="C271" s="5"/>
    </row>
    <row r="272" spans="2:3" x14ac:dyDescent="0.2">
      <c r="B272" s="8"/>
      <c r="C272" s="5"/>
    </row>
    <row r="273" spans="2:3" x14ac:dyDescent="0.2">
      <c r="B273" s="8"/>
      <c r="C273" s="5"/>
    </row>
    <row r="274" spans="2:3" x14ac:dyDescent="0.2">
      <c r="B274" s="8"/>
      <c r="C274" s="5"/>
    </row>
    <row r="275" spans="2:3" x14ac:dyDescent="0.2">
      <c r="B275" s="8"/>
      <c r="C275" s="5"/>
    </row>
    <row r="276" spans="2:3" x14ac:dyDescent="0.2">
      <c r="B276" s="8"/>
      <c r="C276" s="5"/>
    </row>
    <row r="277" spans="2:3" x14ac:dyDescent="0.2">
      <c r="B277" s="8"/>
      <c r="C277" s="5"/>
    </row>
    <row r="278" spans="2:3" x14ac:dyDescent="0.2">
      <c r="B278" s="8"/>
      <c r="C278" s="5"/>
    </row>
    <row r="279" spans="2:3" x14ac:dyDescent="0.2">
      <c r="B279" s="8"/>
      <c r="C279" s="5"/>
    </row>
    <row r="280" spans="2:3" x14ac:dyDescent="0.2">
      <c r="B280" s="8"/>
      <c r="C280" s="5"/>
    </row>
    <row r="281" spans="2:3" x14ac:dyDescent="0.2">
      <c r="B281" s="8"/>
      <c r="C281" s="5"/>
    </row>
    <row r="282" spans="2:3" x14ac:dyDescent="0.2">
      <c r="B282" s="8"/>
      <c r="C282" s="5"/>
    </row>
    <row r="283" spans="2:3" x14ac:dyDescent="0.2">
      <c r="B283" s="8"/>
      <c r="C283" s="5"/>
    </row>
    <row r="284" spans="2:3" x14ac:dyDescent="0.2">
      <c r="B284" s="8"/>
      <c r="C284" s="5"/>
    </row>
    <row r="285" spans="2:3" x14ac:dyDescent="0.2">
      <c r="B285" s="8"/>
      <c r="C285" s="5"/>
    </row>
    <row r="286" spans="2:3" x14ac:dyDescent="0.2">
      <c r="B286" s="8"/>
      <c r="C286" s="5"/>
    </row>
    <row r="287" spans="2:3" x14ac:dyDescent="0.2">
      <c r="B287" s="8"/>
      <c r="C287" s="5"/>
    </row>
    <row r="288" spans="2:3" x14ac:dyDescent="0.2">
      <c r="B288" s="8"/>
      <c r="C288" s="5"/>
    </row>
    <row r="289" spans="2:3" x14ac:dyDescent="0.2">
      <c r="B289" s="8"/>
      <c r="C289" s="5"/>
    </row>
    <row r="290" spans="2:3" x14ac:dyDescent="0.2">
      <c r="B290" s="8"/>
      <c r="C290" s="5"/>
    </row>
    <row r="291" spans="2:3" x14ac:dyDescent="0.2">
      <c r="B291" s="8"/>
      <c r="C291" s="5"/>
    </row>
    <row r="292" spans="2:3" x14ac:dyDescent="0.2">
      <c r="B292" s="8"/>
      <c r="C292" s="5"/>
    </row>
    <row r="293" spans="2:3" x14ac:dyDescent="0.2">
      <c r="B293" s="8"/>
      <c r="C293" s="5"/>
    </row>
    <row r="294" spans="2:3" x14ac:dyDescent="0.2">
      <c r="B294" s="8"/>
      <c r="C294" s="5"/>
    </row>
    <row r="295" spans="2:3" x14ac:dyDescent="0.2">
      <c r="B295" s="8"/>
      <c r="C295" s="5"/>
    </row>
    <row r="296" spans="2:3" x14ac:dyDescent="0.2">
      <c r="B296" s="8"/>
      <c r="C296" s="5"/>
    </row>
    <row r="297" spans="2:3" x14ac:dyDescent="0.2">
      <c r="B297" s="8"/>
      <c r="C297" s="5"/>
    </row>
    <row r="298" spans="2:3" x14ac:dyDescent="0.2">
      <c r="B298" s="8"/>
      <c r="C298" s="5"/>
    </row>
    <row r="299" spans="2:3" x14ac:dyDescent="0.2">
      <c r="B299" s="8"/>
      <c r="C299" s="5"/>
    </row>
    <row r="300" spans="2:3" x14ac:dyDescent="0.2">
      <c r="B300" s="8"/>
      <c r="C300" s="5"/>
    </row>
    <row r="301" spans="2:3" x14ac:dyDescent="0.2">
      <c r="B301" s="8"/>
      <c r="C301" s="5"/>
    </row>
    <row r="302" spans="2:3" x14ac:dyDescent="0.2">
      <c r="B302" s="8"/>
      <c r="C302" s="5"/>
    </row>
    <row r="303" spans="2:3" x14ac:dyDescent="0.2">
      <c r="B303" s="8"/>
      <c r="C303" s="5"/>
    </row>
    <row r="304" spans="2:3" x14ac:dyDescent="0.2">
      <c r="B304" s="8"/>
      <c r="C304" s="5"/>
    </row>
    <row r="305" spans="2:3" x14ac:dyDescent="0.2">
      <c r="B305" s="8"/>
      <c r="C305" s="5"/>
    </row>
    <row r="306" spans="2:3" x14ac:dyDescent="0.2">
      <c r="B306" s="8"/>
      <c r="C306" s="5"/>
    </row>
    <row r="307" spans="2:3" x14ac:dyDescent="0.2">
      <c r="B307" s="8"/>
      <c r="C307" s="5"/>
    </row>
    <row r="308" spans="2:3" x14ac:dyDescent="0.2">
      <c r="B308" s="8"/>
      <c r="C308" s="5"/>
    </row>
    <row r="309" spans="2:3" x14ac:dyDescent="0.2">
      <c r="B309" s="8"/>
      <c r="C309" s="5"/>
    </row>
    <row r="310" spans="2:3" x14ac:dyDescent="0.2">
      <c r="B310" s="8"/>
      <c r="C310" s="5"/>
    </row>
    <row r="311" spans="2:3" x14ac:dyDescent="0.2">
      <c r="B311" s="8"/>
      <c r="C311" s="5"/>
    </row>
    <row r="312" spans="2:3" x14ac:dyDescent="0.2">
      <c r="B312" s="8"/>
      <c r="C312" s="5"/>
    </row>
    <row r="313" spans="2:3" x14ac:dyDescent="0.2">
      <c r="B313" s="8"/>
      <c r="C313" s="5"/>
    </row>
    <row r="314" spans="2:3" x14ac:dyDescent="0.2">
      <c r="B314" s="8"/>
      <c r="C314" s="5"/>
    </row>
    <row r="315" spans="2:3" x14ac:dyDescent="0.2">
      <c r="B315" s="8"/>
      <c r="C315" s="5"/>
    </row>
    <row r="316" spans="2:3" x14ac:dyDescent="0.2">
      <c r="B316" s="8"/>
      <c r="C316" s="5"/>
    </row>
    <row r="317" spans="2:3" x14ac:dyDescent="0.2">
      <c r="B317" s="8"/>
      <c r="C317" s="5"/>
    </row>
    <row r="318" spans="2:3" x14ac:dyDescent="0.2">
      <c r="B318" s="8"/>
      <c r="C318" s="5"/>
    </row>
    <row r="319" spans="2:3" x14ac:dyDescent="0.2">
      <c r="B319" s="8"/>
      <c r="C319" s="5"/>
    </row>
    <row r="320" spans="2:3" x14ac:dyDescent="0.2">
      <c r="B320" s="8"/>
      <c r="C320" s="5"/>
    </row>
    <row r="321" spans="2:3" x14ac:dyDescent="0.2">
      <c r="B321" s="8"/>
      <c r="C321" s="5"/>
    </row>
    <row r="322" spans="2:3" x14ac:dyDescent="0.2">
      <c r="B322" s="8"/>
      <c r="C322" s="5"/>
    </row>
    <row r="323" spans="2:3" x14ac:dyDescent="0.2">
      <c r="B323" s="8"/>
      <c r="C323" s="5"/>
    </row>
    <row r="324" spans="2:3" x14ac:dyDescent="0.2">
      <c r="B324" s="8"/>
      <c r="C324" s="5"/>
    </row>
    <row r="325" spans="2:3" x14ac:dyDescent="0.2">
      <c r="B325" s="8"/>
      <c r="C325" s="5"/>
    </row>
    <row r="326" spans="2:3" x14ac:dyDescent="0.2">
      <c r="B326" s="8"/>
      <c r="C326" s="5"/>
    </row>
    <row r="327" spans="2:3" x14ac:dyDescent="0.2">
      <c r="B327" s="8"/>
      <c r="C327" s="5"/>
    </row>
    <row r="328" spans="2:3" x14ac:dyDescent="0.2">
      <c r="B328" s="8"/>
      <c r="C328" s="5"/>
    </row>
    <row r="329" spans="2:3" x14ac:dyDescent="0.2">
      <c r="B329" s="8"/>
      <c r="C329" s="5"/>
    </row>
    <row r="330" spans="2:3" x14ac:dyDescent="0.2">
      <c r="B330" s="8"/>
      <c r="C330" s="5"/>
    </row>
    <row r="331" spans="2:3" x14ac:dyDescent="0.2">
      <c r="B331" s="8"/>
      <c r="C331" s="5"/>
    </row>
    <row r="332" spans="2:3" x14ac:dyDescent="0.2">
      <c r="B332" s="8"/>
      <c r="C332" s="5"/>
    </row>
    <row r="333" spans="2:3" x14ac:dyDescent="0.2">
      <c r="B333" s="8"/>
      <c r="C333" s="5"/>
    </row>
    <row r="334" spans="2:3" x14ac:dyDescent="0.2">
      <c r="B334" s="8"/>
      <c r="C334" s="5"/>
    </row>
    <row r="335" spans="2:3" x14ac:dyDescent="0.2">
      <c r="B335" s="8"/>
      <c r="C335" s="5"/>
    </row>
    <row r="336" spans="2:3" x14ac:dyDescent="0.2">
      <c r="B336" s="8"/>
      <c r="C336" s="5"/>
    </row>
    <row r="337" spans="2:3" x14ac:dyDescent="0.2">
      <c r="B337" s="8"/>
      <c r="C337" s="5"/>
    </row>
    <row r="338" spans="2:3" x14ac:dyDescent="0.2">
      <c r="B338" s="8"/>
      <c r="C338" s="5"/>
    </row>
    <row r="339" spans="2:3" x14ac:dyDescent="0.2">
      <c r="B339" s="8"/>
      <c r="C339" s="5"/>
    </row>
    <row r="340" spans="2:3" x14ac:dyDescent="0.2">
      <c r="B340" s="8"/>
      <c r="C340" s="5"/>
    </row>
    <row r="341" spans="2:3" x14ac:dyDescent="0.2">
      <c r="B341" s="8"/>
      <c r="C341" s="5"/>
    </row>
    <row r="342" spans="2:3" x14ac:dyDescent="0.2">
      <c r="B342" s="8"/>
      <c r="C342" s="5"/>
    </row>
    <row r="343" spans="2:3" x14ac:dyDescent="0.2">
      <c r="B343" s="8"/>
      <c r="C343" s="5"/>
    </row>
    <row r="344" spans="2:3" x14ac:dyDescent="0.2">
      <c r="B344" s="8"/>
      <c r="C344" s="5"/>
    </row>
    <row r="345" spans="2:3" x14ac:dyDescent="0.2">
      <c r="B345" s="8"/>
      <c r="C345" s="5"/>
    </row>
    <row r="346" spans="2:3" x14ac:dyDescent="0.2">
      <c r="B346" s="8"/>
      <c r="C346" s="5"/>
    </row>
    <row r="347" spans="2:3" x14ac:dyDescent="0.2">
      <c r="B347" s="8"/>
      <c r="C347" s="5"/>
    </row>
    <row r="348" spans="2:3" x14ac:dyDescent="0.2">
      <c r="B348" s="8"/>
      <c r="C348" s="5"/>
    </row>
    <row r="349" spans="2:3" x14ac:dyDescent="0.2">
      <c r="B349" s="8"/>
      <c r="C349" s="5"/>
    </row>
    <row r="350" spans="2:3" x14ac:dyDescent="0.2">
      <c r="B350" s="8"/>
      <c r="C350" s="5"/>
    </row>
    <row r="351" spans="2:3" x14ac:dyDescent="0.2">
      <c r="B351" s="8"/>
      <c r="C351" s="5"/>
    </row>
    <row r="352" spans="2:3" x14ac:dyDescent="0.2">
      <c r="B352" s="8"/>
      <c r="C352" s="5"/>
    </row>
    <row r="353" spans="2:3" x14ac:dyDescent="0.2">
      <c r="B353" s="8"/>
      <c r="C353" s="5"/>
    </row>
    <row r="354" spans="2:3" x14ac:dyDescent="0.2">
      <c r="B354" s="8"/>
      <c r="C354" s="5"/>
    </row>
    <row r="355" spans="2:3" x14ac:dyDescent="0.2">
      <c r="B355" s="8"/>
      <c r="C355" s="5"/>
    </row>
    <row r="356" spans="2:3" x14ac:dyDescent="0.2">
      <c r="B356" s="8"/>
      <c r="C356" s="5"/>
    </row>
    <row r="357" spans="2:3" x14ac:dyDescent="0.2">
      <c r="B357" s="8"/>
      <c r="C357" s="5"/>
    </row>
    <row r="358" spans="2:3" x14ac:dyDescent="0.2">
      <c r="B358" s="8"/>
      <c r="C358" s="5"/>
    </row>
    <row r="359" spans="2:3" x14ac:dyDescent="0.2">
      <c r="B359" s="8"/>
      <c r="C359" s="5"/>
    </row>
    <row r="360" spans="2:3" x14ac:dyDescent="0.2">
      <c r="B360" s="8"/>
      <c r="C360" s="5"/>
    </row>
    <row r="361" spans="2:3" x14ac:dyDescent="0.2">
      <c r="B361" s="8"/>
      <c r="C361" s="5"/>
    </row>
    <row r="362" spans="2:3" x14ac:dyDescent="0.2">
      <c r="B362" s="8"/>
      <c r="C362" s="5"/>
    </row>
    <row r="363" spans="2:3" x14ac:dyDescent="0.2">
      <c r="B363" s="8"/>
      <c r="C363" s="5"/>
    </row>
    <row r="364" spans="2:3" x14ac:dyDescent="0.2">
      <c r="B364" s="8"/>
      <c r="C364" s="5"/>
    </row>
    <row r="365" spans="2:3" x14ac:dyDescent="0.2">
      <c r="B365" s="8"/>
      <c r="C365" s="5"/>
    </row>
    <row r="366" spans="2:3" x14ac:dyDescent="0.2">
      <c r="B366" s="8"/>
      <c r="C366" s="5"/>
    </row>
    <row r="367" spans="2:3" x14ac:dyDescent="0.2">
      <c r="B367" s="8"/>
      <c r="C367" s="5"/>
    </row>
    <row r="368" spans="2:3" x14ac:dyDescent="0.2">
      <c r="B368" s="8"/>
      <c r="C368" s="5"/>
    </row>
    <row r="369" spans="2:3" x14ac:dyDescent="0.2">
      <c r="B369" s="8"/>
      <c r="C369" s="5"/>
    </row>
    <row r="370" spans="2:3" x14ac:dyDescent="0.2">
      <c r="B370" s="8"/>
      <c r="C370" s="5"/>
    </row>
    <row r="371" spans="2:3" x14ac:dyDescent="0.2">
      <c r="B371" s="8"/>
      <c r="C371" s="5"/>
    </row>
    <row r="372" spans="2:3" x14ac:dyDescent="0.2">
      <c r="B372" s="8"/>
      <c r="C372" s="5"/>
    </row>
    <row r="373" spans="2:3" x14ac:dyDescent="0.2">
      <c r="B373" s="8"/>
      <c r="C373" s="5"/>
    </row>
    <row r="374" spans="2:3" x14ac:dyDescent="0.2">
      <c r="B374" s="8"/>
      <c r="C374" s="5"/>
    </row>
    <row r="375" spans="2:3" x14ac:dyDescent="0.2">
      <c r="B375" s="8"/>
      <c r="C375" s="5"/>
    </row>
    <row r="376" spans="2:3" x14ac:dyDescent="0.2">
      <c r="B376" s="8"/>
      <c r="C376" s="5"/>
    </row>
    <row r="377" spans="2:3" x14ac:dyDescent="0.2">
      <c r="B377" s="8"/>
      <c r="C377" s="5"/>
    </row>
    <row r="378" spans="2:3" x14ac:dyDescent="0.2">
      <c r="B378" s="8"/>
      <c r="C378" s="5"/>
    </row>
    <row r="379" spans="2:3" x14ac:dyDescent="0.2">
      <c r="B379" s="8"/>
      <c r="C379" s="5"/>
    </row>
    <row r="380" spans="2:3" x14ac:dyDescent="0.2">
      <c r="B380" s="8"/>
      <c r="C380" s="5"/>
    </row>
    <row r="381" spans="2:3" x14ac:dyDescent="0.2">
      <c r="B381" s="8"/>
      <c r="C381" s="5"/>
    </row>
    <row r="382" spans="2:3" x14ac:dyDescent="0.2">
      <c r="B382" s="8"/>
      <c r="C382" s="5"/>
    </row>
    <row r="383" spans="2:3" x14ac:dyDescent="0.2">
      <c r="B383" s="8"/>
      <c r="C383" s="5"/>
    </row>
    <row r="384" spans="2:3" x14ac:dyDescent="0.2">
      <c r="B384" s="8"/>
      <c r="C384" s="5"/>
    </row>
    <row r="385" spans="2:3" x14ac:dyDescent="0.2">
      <c r="B385" s="8"/>
      <c r="C385" s="5"/>
    </row>
    <row r="386" spans="2:3" x14ac:dyDescent="0.2">
      <c r="B386" s="8"/>
      <c r="C386" s="5"/>
    </row>
    <row r="387" spans="2:3" x14ac:dyDescent="0.2">
      <c r="B387" s="8"/>
      <c r="C387" s="5"/>
    </row>
    <row r="388" spans="2:3" x14ac:dyDescent="0.2">
      <c r="B388" s="8"/>
      <c r="C388" s="5"/>
    </row>
    <row r="389" spans="2:3" x14ac:dyDescent="0.2">
      <c r="B389" s="8"/>
      <c r="C389" s="5"/>
    </row>
    <row r="390" spans="2:3" x14ac:dyDescent="0.2">
      <c r="B390" s="8"/>
      <c r="C390" s="5"/>
    </row>
    <row r="391" spans="2:3" x14ac:dyDescent="0.2">
      <c r="B391" s="8"/>
      <c r="C391" s="5"/>
    </row>
    <row r="392" spans="2:3" x14ac:dyDescent="0.2">
      <c r="B392" s="8"/>
      <c r="C392" s="5"/>
    </row>
    <row r="393" spans="2:3" x14ac:dyDescent="0.2">
      <c r="B393" s="8"/>
      <c r="C393" s="5"/>
    </row>
    <row r="394" spans="2:3" x14ac:dyDescent="0.2">
      <c r="B394" s="8"/>
      <c r="C394" s="5"/>
    </row>
    <row r="395" spans="2:3" x14ac:dyDescent="0.2">
      <c r="B395" s="8"/>
      <c r="C395" s="5"/>
    </row>
    <row r="396" spans="2:3" x14ac:dyDescent="0.2">
      <c r="B396" s="8"/>
      <c r="C396" s="5"/>
    </row>
    <row r="397" spans="2:3" x14ac:dyDescent="0.2">
      <c r="B397" s="8"/>
      <c r="C397" s="5"/>
    </row>
    <row r="398" spans="2:3" x14ac:dyDescent="0.2">
      <c r="B398" s="8"/>
      <c r="C398" s="5"/>
    </row>
    <row r="399" spans="2:3" x14ac:dyDescent="0.2">
      <c r="B399" s="8"/>
      <c r="C399" s="5"/>
    </row>
    <row r="400" spans="2:3" x14ac:dyDescent="0.2">
      <c r="B400" s="8"/>
      <c r="C400" s="5"/>
    </row>
    <row r="401" spans="2:3" x14ac:dyDescent="0.2">
      <c r="B401" s="8"/>
      <c r="C401" s="5"/>
    </row>
    <row r="402" spans="2:3" x14ac:dyDescent="0.2">
      <c r="B402" s="8"/>
      <c r="C402" s="5"/>
    </row>
    <row r="403" spans="2:3" x14ac:dyDescent="0.2">
      <c r="B403" s="8"/>
      <c r="C403" s="5"/>
    </row>
    <row r="404" spans="2:3" x14ac:dyDescent="0.2">
      <c r="B404" s="8"/>
      <c r="C404" s="5"/>
    </row>
    <row r="405" spans="2:3" x14ac:dyDescent="0.2">
      <c r="B405" s="8"/>
      <c r="C405" s="5"/>
    </row>
    <row r="406" spans="2:3" x14ac:dyDescent="0.2">
      <c r="B406" s="8"/>
      <c r="C406" s="5"/>
    </row>
    <row r="407" spans="2:3" x14ac:dyDescent="0.2">
      <c r="B407" s="8"/>
      <c r="C407" s="5"/>
    </row>
    <row r="408" spans="2:3" x14ac:dyDescent="0.2">
      <c r="B408" s="8"/>
      <c r="C408" s="5"/>
    </row>
    <row r="409" spans="2:3" x14ac:dyDescent="0.2">
      <c r="B409" s="8"/>
      <c r="C409" s="5"/>
    </row>
    <row r="410" spans="2:3" x14ac:dyDescent="0.2">
      <c r="B410" s="8"/>
      <c r="C410" s="5"/>
    </row>
    <row r="411" spans="2:3" x14ac:dyDescent="0.2">
      <c r="B411" s="8"/>
      <c r="C411" s="5"/>
    </row>
    <row r="412" spans="2:3" x14ac:dyDescent="0.2">
      <c r="B412" s="8"/>
      <c r="C412" s="5"/>
    </row>
    <row r="413" spans="2:3" x14ac:dyDescent="0.2">
      <c r="B413" s="8"/>
      <c r="C413" s="5"/>
    </row>
    <row r="414" spans="2:3" x14ac:dyDescent="0.2">
      <c r="B414" s="8"/>
      <c r="C414" s="5"/>
    </row>
    <row r="415" spans="2:3" x14ac:dyDescent="0.2">
      <c r="B415" s="8"/>
      <c r="C415" s="5"/>
    </row>
    <row r="416" spans="2:3" x14ac:dyDescent="0.2">
      <c r="B416" s="8"/>
      <c r="C416" s="5"/>
    </row>
    <row r="417" spans="2:3" x14ac:dyDescent="0.2">
      <c r="B417" s="8"/>
      <c r="C417" s="5"/>
    </row>
    <row r="418" spans="2:3" x14ac:dyDescent="0.2">
      <c r="B418" s="8"/>
      <c r="C418" s="5"/>
    </row>
    <row r="419" spans="2:3" x14ac:dyDescent="0.2">
      <c r="B419" s="8"/>
      <c r="C419" s="5"/>
    </row>
    <row r="420" spans="2:3" x14ac:dyDescent="0.2">
      <c r="B420" s="8"/>
      <c r="C420" s="5"/>
    </row>
    <row r="421" spans="2:3" x14ac:dyDescent="0.2">
      <c r="B421" s="8"/>
      <c r="C421" s="5"/>
    </row>
    <row r="422" spans="2:3" x14ac:dyDescent="0.2">
      <c r="B422" s="8"/>
      <c r="C422" s="5"/>
    </row>
    <row r="423" spans="2:3" x14ac:dyDescent="0.2">
      <c r="B423" s="8"/>
      <c r="C423" s="5"/>
    </row>
    <row r="424" spans="2:3" x14ac:dyDescent="0.2">
      <c r="B424" s="8"/>
      <c r="C424" s="5"/>
    </row>
    <row r="425" spans="2:3" x14ac:dyDescent="0.2">
      <c r="B425" s="8"/>
      <c r="C425" s="5"/>
    </row>
    <row r="426" spans="2:3" x14ac:dyDescent="0.2">
      <c r="B426" s="8"/>
      <c r="C426" s="5"/>
    </row>
    <row r="427" spans="2:3" x14ac:dyDescent="0.2">
      <c r="B427" s="8"/>
      <c r="C427" s="5"/>
    </row>
    <row r="428" spans="2:3" x14ac:dyDescent="0.2">
      <c r="B428" s="8"/>
      <c r="C428" s="5"/>
    </row>
    <row r="429" spans="2:3" x14ac:dyDescent="0.2">
      <c r="B429" s="8"/>
      <c r="C429" s="5"/>
    </row>
    <row r="430" spans="2:3" x14ac:dyDescent="0.2">
      <c r="B430" s="8"/>
      <c r="C430" s="5"/>
    </row>
    <row r="431" spans="2:3" x14ac:dyDescent="0.2">
      <c r="B431" s="8"/>
      <c r="C431" s="5"/>
    </row>
    <row r="432" spans="2:3" x14ac:dyDescent="0.2">
      <c r="B432" s="8"/>
      <c r="C432" s="5"/>
    </row>
    <row r="433" spans="2:3" x14ac:dyDescent="0.2">
      <c r="B433" s="8"/>
      <c r="C433" s="5"/>
    </row>
    <row r="434" spans="2:3" x14ac:dyDescent="0.2">
      <c r="B434" s="8"/>
      <c r="C434" s="5"/>
    </row>
    <row r="435" spans="2:3" x14ac:dyDescent="0.2">
      <c r="B435" s="8"/>
      <c r="C435" s="5"/>
    </row>
    <row r="436" spans="2:3" x14ac:dyDescent="0.2">
      <c r="B436" s="8"/>
      <c r="C436" s="5"/>
    </row>
    <row r="437" spans="2:3" x14ac:dyDescent="0.2">
      <c r="B437" s="8"/>
      <c r="C437" s="5"/>
    </row>
    <row r="438" spans="2:3" x14ac:dyDescent="0.2">
      <c r="B438" s="8"/>
      <c r="C438" s="5"/>
    </row>
    <row r="439" spans="2:3" x14ac:dyDescent="0.2">
      <c r="B439" s="8"/>
      <c r="C439" s="5"/>
    </row>
    <row r="440" spans="2:3" x14ac:dyDescent="0.2">
      <c r="B440" s="8"/>
      <c r="C440" s="5"/>
    </row>
    <row r="441" spans="2:3" x14ac:dyDescent="0.2">
      <c r="B441" s="8"/>
      <c r="C441" s="5"/>
    </row>
    <row r="442" spans="2:3" x14ac:dyDescent="0.2">
      <c r="B442" s="8"/>
      <c r="C442" s="5"/>
    </row>
    <row r="443" spans="2:3" x14ac:dyDescent="0.2">
      <c r="B443" s="8"/>
      <c r="C443" s="5"/>
    </row>
    <row r="444" spans="2:3" x14ac:dyDescent="0.2">
      <c r="B444" s="8"/>
      <c r="C444" s="5"/>
    </row>
    <row r="445" spans="2:3" x14ac:dyDescent="0.2">
      <c r="B445" s="8"/>
      <c r="C445" s="5"/>
    </row>
    <row r="446" spans="2:3" x14ac:dyDescent="0.2">
      <c r="B446" s="8"/>
      <c r="C446" s="5"/>
    </row>
    <row r="447" spans="2:3" x14ac:dyDescent="0.2">
      <c r="B447" s="8"/>
      <c r="C447" s="5"/>
    </row>
    <row r="448" spans="2:3" x14ac:dyDescent="0.2">
      <c r="B448" s="8"/>
      <c r="C448" s="5"/>
    </row>
    <row r="449" spans="2:3" x14ac:dyDescent="0.2">
      <c r="B449" s="8"/>
      <c r="C449" s="5"/>
    </row>
    <row r="450" spans="2:3" x14ac:dyDescent="0.2">
      <c r="B450" s="8"/>
      <c r="C450" s="5"/>
    </row>
    <row r="451" spans="2:3" x14ac:dyDescent="0.2">
      <c r="B451" s="8"/>
      <c r="C451" s="5"/>
    </row>
    <row r="452" spans="2:3" x14ac:dyDescent="0.2">
      <c r="B452" s="8"/>
      <c r="C452" s="5"/>
    </row>
    <row r="453" spans="2:3" x14ac:dyDescent="0.2">
      <c r="B453" s="8"/>
      <c r="C453" s="5"/>
    </row>
    <row r="454" spans="2:3" x14ac:dyDescent="0.2">
      <c r="B454" s="8"/>
      <c r="C454" s="5"/>
    </row>
    <row r="455" spans="2:3" x14ac:dyDescent="0.2">
      <c r="B455" s="8"/>
      <c r="C455" s="5"/>
    </row>
    <row r="456" spans="2:3" x14ac:dyDescent="0.2">
      <c r="B456" s="8"/>
      <c r="C456" s="5"/>
    </row>
    <row r="457" spans="2:3" x14ac:dyDescent="0.2">
      <c r="B457" s="8"/>
      <c r="C457" s="5"/>
    </row>
    <row r="458" spans="2:3" x14ac:dyDescent="0.2">
      <c r="B458" s="8"/>
      <c r="C458" s="5"/>
    </row>
    <row r="459" spans="2:3" x14ac:dyDescent="0.2">
      <c r="B459" s="8"/>
      <c r="C459" s="5"/>
    </row>
    <row r="460" spans="2:3" x14ac:dyDescent="0.2">
      <c r="B460" s="8"/>
      <c r="C460" s="5"/>
    </row>
    <row r="461" spans="2:3" x14ac:dyDescent="0.2">
      <c r="B461" s="8"/>
      <c r="C461" s="5"/>
    </row>
    <row r="462" spans="2:3" x14ac:dyDescent="0.2">
      <c r="B462" s="8"/>
      <c r="C462" s="5"/>
    </row>
    <row r="463" spans="2:3" x14ac:dyDescent="0.2">
      <c r="B463" s="8"/>
      <c r="C463" s="5"/>
    </row>
    <row r="464" spans="2:3" x14ac:dyDescent="0.2">
      <c r="B464" s="8"/>
      <c r="C464" s="5"/>
    </row>
    <row r="465" spans="2:3" x14ac:dyDescent="0.2">
      <c r="B465" s="8"/>
      <c r="C465" s="5"/>
    </row>
    <row r="466" spans="2:3" x14ac:dyDescent="0.2">
      <c r="B466" s="8"/>
      <c r="C466" s="5"/>
    </row>
    <row r="467" spans="2:3" x14ac:dyDescent="0.2">
      <c r="B467" s="8"/>
      <c r="C467" s="5"/>
    </row>
    <row r="468" spans="2:3" x14ac:dyDescent="0.2">
      <c r="B468" s="8"/>
      <c r="C468" s="5"/>
    </row>
    <row r="469" spans="2:3" x14ac:dyDescent="0.2">
      <c r="B469" s="8"/>
      <c r="C469" s="5"/>
    </row>
    <row r="470" spans="2:3" x14ac:dyDescent="0.2">
      <c r="B470" s="8"/>
      <c r="C470" s="5"/>
    </row>
    <row r="471" spans="2:3" x14ac:dyDescent="0.2">
      <c r="B471" s="8"/>
      <c r="C471" s="5"/>
    </row>
    <row r="472" spans="2:3" x14ac:dyDescent="0.2">
      <c r="B472" s="8"/>
      <c r="C472" s="5"/>
    </row>
    <row r="473" spans="2:3" x14ac:dyDescent="0.2">
      <c r="B473" s="8"/>
      <c r="C473" s="5"/>
    </row>
    <row r="474" spans="2:3" x14ac:dyDescent="0.2">
      <c r="B474" s="8"/>
      <c r="C474" s="5"/>
    </row>
    <row r="475" spans="2:3" x14ac:dyDescent="0.2">
      <c r="B475" s="8"/>
      <c r="C475" s="5"/>
    </row>
    <row r="476" spans="2:3" x14ac:dyDescent="0.2">
      <c r="B476" s="8"/>
      <c r="C476" s="5"/>
    </row>
    <row r="477" spans="2:3" x14ac:dyDescent="0.2">
      <c r="B477" s="8"/>
      <c r="C477" s="5"/>
    </row>
    <row r="478" spans="2:3" x14ac:dyDescent="0.2">
      <c r="B478" s="8"/>
      <c r="C478" s="5"/>
    </row>
    <row r="479" spans="2:3" x14ac:dyDescent="0.2">
      <c r="B479" s="8"/>
      <c r="C479" s="5"/>
    </row>
    <row r="480" spans="2:3" x14ac:dyDescent="0.2">
      <c r="B480" s="8"/>
      <c r="C480" s="5"/>
    </row>
    <row r="481" spans="2:3" x14ac:dyDescent="0.2">
      <c r="B481" s="8"/>
      <c r="C481" s="5"/>
    </row>
    <row r="482" spans="2:3" x14ac:dyDescent="0.2">
      <c r="B482" s="8"/>
      <c r="C482" s="5"/>
    </row>
    <row r="483" spans="2:3" x14ac:dyDescent="0.2">
      <c r="B483" s="8"/>
      <c r="C483" s="5"/>
    </row>
    <row r="484" spans="2:3" x14ac:dyDescent="0.2">
      <c r="B484" s="8"/>
      <c r="C484" s="5"/>
    </row>
    <row r="485" spans="2:3" x14ac:dyDescent="0.2">
      <c r="B485" s="8"/>
      <c r="C485" s="5"/>
    </row>
    <row r="486" spans="2:3" x14ac:dyDescent="0.2">
      <c r="B486" s="8"/>
      <c r="C486" s="5"/>
    </row>
    <row r="487" spans="2:3" x14ac:dyDescent="0.2">
      <c r="B487" s="8"/>
      <c r="C487" s="5"/>
    </row>
    <row r="488" spans="2:3" x14ac:dyDescent="0.2">
      <c r="B488" s="8"/>
      <c r="C488" s="5"/>
    </row>
    <row r="489" spans="2:3" x14ac:dyDescent="0.2">
      <c r="B489" s="8"/>
      <c r="C489" s="5"/>
    </row>
    <row r="490" spans="2:3" x14ac:dyDescent="0.2">
      <c r="B490" s="8"/>
      <c r="C490" s="5"/>
    </row>
    <row r="491" spans="2:3" x14ac:dyDescent="0.2">
      <c r="B491" s="8"/>
      <c r="C491" s="5"/>
    </row>
    <row r="492" spans="2:3" x14ac:dyDescent="0.2">
      <c r="B492" s="8"/>
      <c r="C492" s="5"/>
    </row>
    <row r="493" spans="2:3" x14ac:dyDescent="0.2">
      <c r="B493" s="8"/>
      <c r="C493" s="5"/>
    </row>
    <row r="494" spans="2:3" x14ac:dyDescent="0.2">
      <c r="B494" s="8"/>
      <c r="C494" s="5"/>
    </row>
    <row r="495" spans="2:3" x14ac:dyDescent="0.2">
      <c r="B495" s="8"/>
      <c r="C495" s="5"/>
    </row>
    <row r="496" spans="2:3" x14ac:dyDescent="0.2">
      <c r="B496" s="8"/>
      <c r="C496" s="5"/>
    </row>
    <row r="497" spans="2:3" x14ac:dyDescent="0.2">
      <c r="B497" s="8"/>
      <c r="C497" s="5"/>
    </row>
    <row r="498" spans="2:3" x14ac:dyDescent="0.2">
      <c r="B498" s="8"/>
      <c r="C498" s="5"/>
    </row>
    <row r="499" spans="2:3" x14ac:dyDescent="0.2">
      <c r="B499" s="8"/>
      <c r="C499" s="5"/>
    </row>
    <row r="500" spans="2:3" x14ac:dyDescent="0.2">
      <c r="B500" s="8"/>
      <c r="C500" s="5"/>
    </row>
    <row r="501" spans="2:3" x14ac:dyDescent="0.2">
      <c r="B501" s="8"/>
      <c r="C501" s="5"/>
    </row>
    <row r="502" spans="2:3" x14ac:dyDescent="0.2">
      <c r="B502" s="8"/>
      <c r="C502" s="5"/>
    </row>
    <row r="503" spans="2:3" x14ac:dyDescent="0.2">
      <c r="B503" s="8"/>
      <c r="C503" s="5"/>
    </row>
    <row r="504" spans="2:3" x14ac:dyDescent="0.2">
      <c r="B504" s="8"/>
      <c r="C504" s="5"/>
    </row>
    <row r="505" spans="2:3" x14ac:dyDescent="0.2">
      <c r="B505" s="8"/>
      <c r="C505" s="5"/>
    </row>
    <row r="506" spans="2:3" x14ac:dyDescent="0.2">
      <c r="B506" s="8"/>
      <c r="C506" s="5"/>
    </row>
    <row r="507" spans="2:3" x14ac:dyDescent="0.2">
      <c r="B507" s="8"/>
      <c r="C507" s="5"/>
    </row>
    <row r="508" spans="2:3" x14ac:dyDescent="0.2">
      <c r="B508" s="8"/>
      <c r="C508" s="5"/>
    </row>
    <row r="509" spans="2:3" x14ac:dyDescent="0.2">
      <c r="B509" s="8"/>
      <c r="C509" s="5"/>
    </row>
    <row r="510" spans="2:3" x14ac:dyDescent="0.2">
      <c r="B510" s="8"/>
      <c r="C510" s="5"/>
    </row>
    <row r="511" spans="2:3" x14ac:dyDescent="0.2">
      <c r="B511" s="8"/>
      <c r="C511" s="5"/>
    </row>
    <row r="512" spans="2:3" x14ac:dyDescent="0.2">
      <c r="B512" s="8"/>
      <c r="C512" s="5"/>
    </row>
    <row r="513" spans="2:3" x14ac:dyDescent="0.2">
      <c r="B513" s="8"/>
      <c r="C513" s="5"/>
    </row>
    <row r="514" spans="2:3" x14ac:dyDescent="0.2">
      <c r="B514" s="8"/>
      <c r="C514" s="5"/>
    </row>
    <row r="515" spans="2:3" x14ac:dyDescent="0.2">
      <c r="B515" s="8"/>
      <c r="C515" s="5"/>
    </row>
    <row r="516" spans="2:3" x14ac:dyDescent="0.2">
      <c r="B516" s="8"/>
      <c r="C516" s="5"/>
    </row>
    <row r="517" spans="2:3" x14ac:dyDescent="0.2">
      <c r="B517" s="8"/>
      <c r="C517" s="5"/>
    </row>
    <row r="518" spans="2:3" x14ac:dyDescent="0.2">
      <c r="B518" s="8"/>
      <c r="C518" s="5"/>
    </row>
    <row r="519" spans="2:3" x14ac:dyDescent="0.2">
      <c r="B519" s="8"/>
      <c r="C519" s="5"/>
    </row>
    <row r="520" spans="2:3" x14ac:dyDescent="0.2">
      <c r="B520" s="8"/>
      <c r="C520" s="5"/>
    </row>
    <row r="521" spans="2:3" x14ac:dyDescent="0.2">
      <c r="B521" s="8"/>
      <c r="C521" s="5"/>
    </row>
    <row r="522" spans="2:3" x14ac:dyDescent="0.2">
      <c r="B522" s="8"/>
      <c r="C522" s="5"/>
    </row>
    <row r="523" spans="2:3" x14ac:dyDescent="0.2">
      <c r="B523" s="8"/>
      <c r="C523" s="5"/>
    </row>
    <row r="524" spans="2:3" x14ac:dyDescent="0.2">
      <c r="B524" s="8"/>
      <c r="C524" s="5"/>
    </row>
    <row r="525" spans="2:3" x14ac:dyDescent="0.2">
      <c r="B525" s="8"/>
      <c r="C525" s="5"/>
    </row>
    <row r="526" spans="2:3" x14ac:dyDescent="0.2">
      <c r="B526" s="8"/>
      <c r="C526" s="5"/>
    </row>
    <row r="527" spans="2:3" x14ac:dyDescent="0.2">
      <c r="B527" s="8"/>
      <c r="C527" s="5"/>
    </row>
    <row r="528" spans="2:3" x14ac:dyDescent="0.2">
      <c r="B528" s="8"/>
      <c r="C528" s="5"/>
    </row>
    <row r="529" spans="2:3" x14ac:dyDescent="0.2">
      <c r="B529" s="8"/>
      <c r="C529" s="5"/>
    </row>
    <row r="530" spans="2:3" x14ac:dyDescent="0.2">
      <c r="B530" s="8"/>
      <c r="C530" s="5"/>
    </row>
    <row r="531" spans="2:3" x14ac:dyDescent="0.2">
      <c r="B531" s="8"/>
      <c r="C531" s="5"/>
    </row>
    <row r="532" spans="2:3" x14ac:dyDescent="0.2">
      <c r="B532" s="8"/>
      <c r="C532" s="5"/>
    </row>
    <row r="533" spans="2:3" x14ac:dyDescent="0.2">
      <c r="B533" s="8"/>
      <c r="C533" s="5"/>
    </row>
    <row r="534" spans="2:3" x14ac:dyDescent="0.2">
      <c r="B534" s="8"/>
      <c r="C534" s="5"/>
    </row>
    <row r="535" spans="2:3" x14ac:dyDescent="0.2">
      <c r="B535" s="8"/>
      <c r="C535" s="5"/>
    </row>
    <row r="536" spans="2:3" x14ac:dyDescent="0.2">
      <c r="B536" s="8"/>
      <c r="C536" s="5"/>
    </row>
    <row r="537" spans="2:3" x14ac:dyDescent="0.2">
      <c r="B537" s="8"/>
      <c r="C537" s="5"/>
    </row>
    <row r="538" spans="2:3" x14ac:dyDescent="0.2">
      <c r="B538" s="8"/>
      <c r="C538" s="5"/>
    </row>
    <row r="539" spans="2:3" x14ac:dyDescent="0.2">
      <c r="B539" s="8"/>
      <c r="C539" s="5"/>
    </row>
    <row r="540" spans="2:3" x14ac:dyDescent="0.2">
      <c r="B540" s="8"/>
      <c r="C540" s="5"/>
    </row>
    <row r="541" spans="2:3" x14ac:dyDescent="0.2">
      <c r="B541" s="8"/>
      <c r="C541" s="5"/>
    </row>
    <row r="542" spans="2:3" x14ac:dyDescent="0.2">
      <c r="B542" s="8"/>
      <c r="C542" s="5"/>
    </row>
    <row r="543" spans="2:3" x14ac:dyDescent="0.2">
      <c r="B543" s="8"/>
      <c r="C543" s="5"/>
    </row>
    <row r="544" spans="2:3" x14ac:dyDescent="0.2">
      <c r="B544" s="8"/>
      <c r="C544" s="5"/>
    </row>
    <row r="545" spans="2:3" x14ac:dyDescent="0.2">
      <c r="B545" s="8"/>
      <c r="C545" s="5"/>
    </row>
    <row r="546" spans="2:3" x14ac:dyDescent="0.2">
      <c r="B546" s="8"/>
      <c r="C546" s="5"/>
    </row>
    <row r="547" spans="2:3" x14ac:dyDescent="0.2">
      <c r="B547" s="8"/>
      <c r="C547" s="5"/>
    </row>
    <row r="548" spans="2:3" x14ac:dyDescent="0.2">
      <c r="B548" s="8"/>
      <c r="C548" s="5"/>
    </row>
    <row r="549" spans="2:3" x14ac:dyDescent="0.2">
      <c r="B549" s="8"/>
      <c r="C549" s="5"/>
    </row>
    <row r="550" spans="2:3" x14ac:dyDescent="0.2">
      <c r="B550" s="8"/>
      <c r="C550" s="5"/>
    </row>
    <row r="551" spans="2:3" x14ac:dyDescent="0.2">
      <c r="B551" s="8"/>
      <c r="C551" s="5"/>
    </row>
    <row r="552" spans="2:3" x14ac:dyDescent="0.2">
      <c r="B552" s="8"/>
      <c r="C552" s="5"/>
    </row>
    <row r="553" spans="2:3" x14ac:dyDescent="0.2">
      <c r="B553" s="8"/>
      <c r="C553" s="5"/>
    </row>
    <row r="554" spans="2:3" x14ac:dyDescent="0.2">
      <c r="B554" s="8"/>
      <c r="C554" s="5"/>
    </row>
    <row r="555" spans="2:3" x14ac:dyDescent="0.2">
      <c r="B555" s="8"/>
      <c r="C555" s="5"/>
    </row>
    <row r="556" spans="2:3" x14ac:dyDescent="0.2">
      <c r="B556" s="8"/>
      <c r="C556" s="5"/>
    </row>
    <row r="557" spans="2:3" x14ac:dyDescent="0.2">
      <c r="B557" s="8"/>
      <c r="C557" s="5"/>
    </row>
    <row r="558" spans="2:3" x14ac:dyDescent="0.2">
      <c r="B558" s="8"/>
      <c r="C558" s="5"/>
    </row>
    <row r="559" spans="2:3" x14ac:dyDescent="0.2">
      <c r="B559" s="8"/>
      <c r="C559" s="5"/>
    </row>
    <row r="560" spans="2:3" x14ac:dyDescent="0.2">
      <c r="B560" s="8"/>
      <c r="C560" s="5"/>
    </row>
    <row r="561" spans="2:3" x14ac:dyDescent="0.2">
      <c r="B561" s="8"/>
      <c r="C561" s="5"/>
    </row>
    <row r="562" spans="2:3" x14ac:dyDescent="0.2">
      <c r="B562" s="8"/>
      <c r="C562" s="5"/>
    </row>
    <row r="563" spans="2:3" x14ac:dyDescent="0.2">
      <c r="B563" s="8"/>
      <c r="C563" s="5"/>
    </row>
    <row r="564" spans="2:3" x14ac:dyDescent="0.2">
      <c r="B564" s="8"/>
      <c r="C564" s="5"/>
    </row>
    <row r="565" spans="2:3" x14ac:dyDescent="0.2">
      <c r="B565" s="8"/>
      <c r="C565" s="5"/>
    </row>
    <row r="566" spans="2:3" x14ac:dyDescent="0.2">
      <c r="B566" s="8"/>
      <c r="C566" s="5"/>
    </row>
    <row r="567" spans="2:3" x14ac:dyDescent="0.2">
      <c r="B567" s="8"/>
      <c r="C567" s="5"/>
    </row>
    <row r="568" spans="2:3" x14ac:dyDescent="0.2">
      <c r="B568" s="8"/>
      <c r="C568" s="5"/>
    </row>
    <row r="569" spans="2:3" x14ac:dyDescent="0.2">
      <c r="B569" s="8"/>
      <c r="C569" s="5"/>
    </row>
    <row r="570" spans="2:3" x14ac:dyDescent="0.2">
      <c r="B570" s="8"/>
      <c r="C570" s="5"/>
    </row>
    <row r="571" spans="2:3" x14ac:dyDescent="0.2">
      <c r="B571" s="8"/>
      <c r="C571" s="5"/>
    </row>
    <row r="572" spans="2:3" x14ac:dyDescent="0.2">
      <c r="B572" s="8"/>
      <c r="C572" s="5"/>
    </row>
    <row r="573" spans="2:3" x14ac:dyDescent="0.2">
      <c r="B573" s="8"/>
      <c r="C573" s="5"/>
    </row>
    <row r="574" spans="2:3" x14ac:dyDescent="0.2">
      <c r="B574" s="8"/>
      <c r="C574" s="5"/>
    </row>
    <row r="575" spans="2:3" x14ac:dyDescent="0.2">
      <c r="B575" s="8"/>
      <c r="C575" s="5"/>
    </row>
    <row r="576" spans="2:3" x14ac:dyDescent="0.2">
      <c r="B576" s="8"/>
      <c r="C576" s="5"/>
    </row>
    <row r="577" spans="2:3" x14ac:dyDescent="0.2">
      <c r="B577" s="8"/>
      <c r="C577" s="5"/>
    </row>
    <row r="578" spans="2:3" x14ac:dyDescent="0.2">
      <c r="B578" s="8"/>
      <c r="C578" s="5"/>
    </row>
    <row r="579" spans="2:3" x14ac:dyDescent="0.2">
      <c r="B579" s="8"/>
      <c r="C579" s="5"/>
    </row>
    <row r="580" spans="2:3" x14ac:dyDescent="0.2">
      <c r="B580" s="8"/>
      <c r="C580" s="5"/>
    </row>
    <row r="581" spans="2:3" x14ac:dyDescent="0.2">
      <c r="B581" s="8"/>
      <c r="C581" s="5"/>
    </row>
    <row r="582" spans="2:3" x14ac:dyDescent="0.2">
      <c r="B582" s="8"/>
      <c r="C582" s="5"/>
    </row>
    <row r="583" spans="2:3" x14ac:dyDescent="0.2">
      <c r="B583" s="8"/>
      <c r="C583" s="5"/>
    </row>
    <row r="584" spans="2:3" x14ac:dyDescent="0.2">
      <c r="B584" s="8"/>
      <c r="C584" s="5"/>
    </row>
    <row r="585" spans="2:3" x14ac:dyDescent="0.2">
      <c r="B585" s="8"/>
      <c r="C585" s="5"/>
    </row>
    <row r="586" spans="2:3" x14ac:dyDescent="0.2">
      <c r="B586" s="8"/>
      <c r="C586" s="5"/>
    </row>
    <row r="587" spans="2:3" x14ac:dyDescent="0.2">
      <c r="B587" s="8"/>
      <c r="C587" s="5"/>
    </row>
    <row r="588" spans="2:3" x14ac:dyDescent="0.2">
      <c r="B588" s="8"/>
      <c r="C588" s="5"/>
    </row>
    <row r="589" spans="2:3" x14ac:dyDescent="0.2">
      <c r="B589" s="8"/>
      <c r="C589" s="5"/>
    </row>
    <row r="590" spans="2:3" x14ac:dyDescent="0.2">
      <c r="B590" s="8"/>
      <c r="C590" s="5"/>
    </row>
    <row r="591" spans="2:3" x14ac:dyDescent="0.2">
      <c r="B591" s="8"/>
      <c r="C591" s="5"/>
    </row>
    <row r="592" spans="2:3" x14ac:dyDescent="0.2">
      <c r="B592" s="8"/>
      <c r="C592" s="5"/>
    </row>
    <row r="593" spans="2:3" x14ac:dyDescent="0.2">
      <c r="B593" s="8"/>
      <c r="C593" s="5"/>
    </row>
    <row r="594" spans="2:3" x14ac:dyDescent="0.2">
      <c r="B594" s="8"/>
      <c r="C594" s="5"/>
    </row>
    <row r="595" spans="2:3" x14ac:dyDescent="0.2">
      <c r="B595" s="8"/>
      <c r="C595" s="5"/>
    </row>
    <row r="596" spans="2:3" x14ac:dyDescent="0.2">
      <c r="B596" s="8"/>
      <c r="C596" s="5"/>
    </row>
    <row r="597" spans="2:3" x14ac:dyDescent="0.2">
      <c r="B597" s="8"/>
      <c r="C597" s="5"/>
    </row>
    <row r="598" spans="2:3" x14ac:dyDescent="0.2">
      <c r="B598" s="8"/>
      <c r="C598" s="5"/>
    </row>
    <row r="599" spans="2:3" x14ac:dyDescent="0.2">
      <c r="B599" s="8"/>
      <c r="C599" s="5"/>
    </row>
    <row r="600" spans="2:3" x14ac:dyDescent="0.2">
      <c r="B600" s="8"/>
      <c r="C600" s="5"/>
    </row>
    <row r="601" spans="2:3" x14ac:dyDescent="0.2">
      <c r="B601" s="8"/>
      <c r="C601" s="5"/>
    </row>
    <row r="602" spans="2:3" x14ac:dyDescent="0.2">
      <c r="B602" s="8"/>
      <c r="C602" s="5"/>
    </row>
    <row r="603" spans="2:3" x14ac:dyDescent="0.2">
      <c r="B603" s="8"/>
      <c r="C603" s="5"/>
    </row>
    <row r="604" spans="2:3" x14ac:dyDescent="0.2">
      <c r="B604" s="8"/>
      <c r="C604" s="5"/>
    </row>
    <row r="605" spans="2:3" x14ac:dyDescent="0.2">
      <c r="B605" s="8"/>
      <c r="C605" s="5"/>
    </row>
    <row r="606" spans="2:3" x14ac:dyDescent="0.2">
      <c r="B606" s="8"/>
      <c r="C606" s="5"/>
    </row>
    <row r="607" spans="2:3" x14ac:dyDescent="0.2">
      <c r="B607" s="8"/>
      <c r="C607" s="5"/>
    </row>
    <row r="608" spans="2:3" x14ac:dyDescent="0.2">
      <c r="B608" s="8"/>
      <c r="C608" s="5"/>
    </row>
    <row r="609" spans="2:3" x14ac:dyDescent="0.2">
      <c r="B609" s="8"/>
      <c r="C609" s="5"/>
    </row>
    <row r="610" spans="2:3" x14ac:dyDescent="0.2">
      <c r="B610" s="8"/>
      <c r="C610" s="5"/>
    </row>
    <row r="611" spans="2:3" x14ac:dyDescent="0.2">
      <c r="B611" s="8"/>
      <c r="C611" s="5"/>
    </row>
    <row r="612" spans="2:3" x14ac:dyDescent="0.2">
      <c r="B612" s="8"/>
      <c r="C612" s="5"/>
    </row>
    <row r="613" spans="2:3" x14ac:dyDescent="0.2">
      <c r="B613" s="8"/>
      <c r="C613" s="5"/>
    </row>
    <row r="614" spans="2:3" x14ac:dyDescent="0.2">
      <c r="B614" s="8"/>
      <c r="C614" s="5"/>
    </row>
    <row r="615" spans="2:3" x14ac:dyDescent="0.2">
      <c r="B615" s="8"/>
      <c r="C615" s="5"/>
    </row>
    <row r="616" spans="2:3" x14ac:dyDescent="0.2">
      <c r="B616" s="8"/>
      <c r="C616" s="5"/>
    </row>
    <row r="617" spans="2:3" x14ac:dyDescent="0.2">
      <c r="B617" s="8"/>
      <c r="C617" s="5"/>
    </row>
    <row r="618" spans="2:3" x14ac:dyDescent="0.2">
      <c r="B618" s="8"/>
      <c r="C618" s="5"/>
    </row>
    <row r="619" spans="2:3" x14ac:dyDescent="0.2">
      <c r="B619" s="8"/>
      <c r="C619" s="5"/>
    </row>
    <row r="620" spans="2:3" x14ac:dyDescent="0.2">
      <c r="B620" s="8"/>
      <c r="C620" s="5"/>
    </row>
    <row r="621" spans="2:3" x14ac:dyDescent="0.2">
      <c r="B621" s="8"/>
      <c r="C621" s="5"/>
    </row>
    <row r="622" spans="2:3" x14ac:dyDescent="0.2">
      <c r="B622" s="8"/>
      <c r="C622" s="5"/>
    </row>
    <row r="623" spans="2:3" x14ac:dyDescent="0.2">
      <c r="B623" s="8"/>
      <c r="C623" s="5"/>
    </row>
    <row r="624" spans="2:3" x14ac:dyDescent="0.2">
      <c r="B624" s="8"/>
      <c r="C624" s="5"/>
    </row>
    <row r="625" spans="2:3" x14ac:dyDescent="0.2">
      <c r="B625" s="8"/>
      <c r="C625" s="5"/>
    </row>
    <row r="626" spans="2:3" x14ac:dyDescent="0.2">
      <c r="B626" s="8"/>
      <c r="C626" s="5"/>
    </row>
    <row r="627" spans="2:3" x14ac:dyDescent="0.2">
      <c r="B627" s="8"/>
      <c r="C627" s="5"/>
    </row>
    <row r="628" spans="2:3" x14ac:dyDescent="0.2">
      <c r="B628" s="8"/>
      <c r="C628" s="5"/>
    </row>
    <row r="629" spans="2:3" x14ac:dyDescent="0.2">
      <c r="B629" s="8"/>
      <c r="C629" s="5"/>
    </row>
    <row r="630" spans="2:3" x14ac:dyDescent="0.2">
      <c r="B630" s="8"/>
      <c r="C630" s="5"/>
    </row>
    <row r="631" spans="2:3" x14ac:dyDescent="0.2">
      <c r="B631" s="8"/>
      <c r="C631" s="5"/>
    </row>
    <row r="632" spans="2:3" x14ac:dyDescent="0.2">
      <c r="B632" s="8"/>
      <c r="C632" s="5"/>
    </row>
    <row r="633" spans="2:3" x14ac:dyDescent="0.2">
      <c r="B633" s="8"/>
      <c r="C633" s="5"/>
    </row>
    <row r="634" spans="2:3" x14ac:dyDescent="0.2">
      <c r="B634" s="8"/>
      <c r="C634" s="5"/>
    </row>
    <row r="635" spans="2:3" x14ac:dyDescent="0.2">
      <c r="B635" s="8"/>
      <c r="C635" s="5"/>
    </row>
    <row r="636" spans="2:3" x14ac:dyDescent="0.2">
      <c r="B636" s="8"/>
      <c r="C636" s="5"/>
    </row>
    <row r="637" spans="2:3" x14ac:dyDescent="0.2">
      <c r="B637" s="8"/>
      <c r="C637" s="5"/>
    </row>
    <row r="638" spans="2:3" x14ac:dyDescent="0.2">
      <c r="B638" s="8"/>
      <c r="C638" s="5"/>
    </row>
    <row r="639" spans="2:3" x14ac:dyDescent="0.2">
      <c r="B639" s="8"/>
      <c r="C639" s="5"/>
    </row>
    <row r="640" spans="2:3" x14ac:dyDescent="0.2">
      <c r="B640" s="8"/>
      <c r="C640" s="5"/>
    </row>
    <row r="641" spans="2:3" x14ac:dyDescent="0.2">
      <c r="B641" s="8"/>
      <c r="C641" s="5"/>
    </row>
    <row r="642" spans="2:3" x14ac:dyDescent="0.2">
      <c r="B642" s="8"/>
      <c r="C642" s="5"/>
    </row>
    <row r="643" spans="2:3" x14ac:dyDescent="0.2">
      <c r="B643" s="8"/>
      <c r="C643" s="5"/>
    </row>
    <row r="644" spans="2:3" x14ac:dyDescent="0.2">
      <c r="B644" s="8"/>
      <c r="C644" s="5"/>
    </row>
    <row r="645" spans="2:3" x14ac:dyDescent="0.2">
      <c r="B645" s="8"/>
      <c r="C645" s="5"/>
    </row>
    <row r="646" spans="2:3" x14ac:dyDescent="0.2">
      <c r="B646" s="8"/>
      <c r="C646" s="5"/>
    </row>
    <row r="647" spans="2:3" x14ac:dyDescent="0.2">
      <c r="B647" s="8"/>
      <c r="C647" s="5"/>
    </row>
    <row r="648" spans="2:3" x14ac:dyDescent="0.2">
      <c r="B648" s="8"/>
      <c r="C648" s="5"/>
    </row>
    <row r="649" spans="2:3" x14ac:dyDescent="0.2">
      <c r="B649" s="8"/>
      <c r="C649" s="5"/>
    </row>
    <row r="650" spans="2:3" x14ac:dyDescent="0.2">
      <c r="B650" s="8"/>
      <c r="C650" s="5"/>
    </row>
    <row r="651" spans="2:3" x14ac:dyDescent="0.2">
      <c r="B651" s="8"/>
      <c r="C651" s="5"/>
    </row>
    <row r="652" spans="2:3" x14ac:dyDescent="0.2">
      <c r="B652" s="8"/>
      <c r="C652" s="5"/>
    </row>
    <row r="653" spans="2:3" x14ac:dyDescent="0.2">
      <c r="B653" s="8"/>
      <c r="C653" s="5"/>
    </row>
    <row r="654" spans="2:3" x14ac:dyDescent="0.2">
      <c r="B654" s="8"/>
      <c r="C654" s="5"/>
    </row>
    <row r="655" spans="2:3" x14ac:dyDescent="0.2">
      <c r="B655" s="8"/>
      <c r="C655" s="5"/>
    </row>
    <row r="656" spans="2:3" x14ac:dyDescent="0.2">
      <c r="B656" s="8"/>
      <c r="C656" s="5"/>
    </row>
    <row r="657" spans="2:3" x14ac:dyDescent="0.2">
      <c r="B657" s="8"/>
      <c r="C657" s="5"/>
    </row>
    <row r="658" spans="2:3" x14ac:dyDescent="0.2">
      <c r="B658" s="8"/>
      <c r="C658" s="5"/>
    </row>
    <row r="659" spans="2:3" x14ac:dyDescent="0.2">
      <c r="B659" s="8"/>
      <c r="C659" s="5"/>
    </row>
    <row r="660" spans="2:3" x14ac:dyDescent="0.2">
      <c r="B660" s="8"/>
      <c r="C660" s="5"/>
    </row>
    <row r="661" spans="2:3" x14ac:dyDescent="0.2">
      <c r="B661" s="8"/>
      <c r="C661" s="5"/>
    </row>
    <row r="662" spans="2:3" x14ac:dyDescent="0.2">
      <c r="B662" s="8"/>
      <c r="C662" s="5"/>
    </row>
    <row r="663" spans="2:3" x14ac:dyDescent="0.2">
      <c r="B663" s="8"/>
      <c r="C663" s="5"/>
    </row>
    <row r="664" spans="2:3" x14ac:dyDescent="0.2">
      <c r="B664" s="8"/>
      <c r="C664" s="5"/>
    </row>
    <row r="665" spans="2:3" x14ac:dyDescent="0.2">
      <c r="B665" s="8"/>
      <c r="C665" s="5"/>
    </row>
    <row r="666" spans="2:3" x14ac:dyDescent="0.2">
      <c r="B666" s="8"/>
      <c r="C666" s="5"/>
    </row>
    <row r="667" spans="2:3" x14ac:dyDescent="0.2">
      <c r="B667" s="8"/>
      <c r="C667" s="5"/>
    </row>
    <row r="668" spans="2:3" x14ac:dyDescent="0.2">
      <c r="B668" s="8"/>
      <c r="C668" s="5"/>
    </row>
    <row r="669" spans="2:3" x14ac:dyDescent="0.2">
      <c r="B669" s="8"/>
      <c r="C669" s="5"/>
    </row>
    <row r="670" spans="2:3" x14ac:dyDescent="0.2">
      <c r="B670" s="8"/>
      <c r="C670" s="5"/>
    </row>
    <row r="671" spans="2:3" x14ac:dyDescent="0.2">
      <c r="B671" s="8"/>
      <c r="C671" s="5"/>
    </row>
    <row r="672" spans="2:3" x14ac:dyDescent="0.2">
      <c r="B672" s="8"/>
      <c r="C672" s="5"/>
    </row>
    <row r="673" spans="2:3" x14ac:dyDescent="0.2">
      <c r="B673" s="8"/>
      <c r="C673" s="5"/>
    </row>
    <row r="674" spans="2:3" x14ac:dyDescent="0.2">
      <c r="B674" s="8"/>
      <c r="C674" s="5"/>
    </row>
    <row r="675" spans="2:3" x14ac:dyDescent="0.2">
      <c r="B675" s="8"/>
      <c r="C675" s="5"/>
    </row>
    <row r="676" spans="2:3" x14ac:dyDescent="0.2">
      <c r="B676" s="8"/>
      <c r="C676" s="5"/>
    </row>
    <row r="677" spans="2:3" x14ac:dyDescent="0.2">
      <c r="B677" s="8"/>
      <c r="C677" s="5"/>
    </row>
    <row r="678" spans="2:3" x14ac:dyDescent="0.2">
      <c r="B678" s="8"/>
      <c r="C678" s="5"/>
    </row>
    <row r="679" spans="2:3" x14ac:dyDescent="0.2">
      <c r="B679" s="8"/>
      <c r="C679" s="5"/>
    </row>
    <row r="680" spans="2:3" x14ac:dyDescent="0.2">
      <c r="B680" s="8"/>
      <c r="C680" s="5"/>
    </row>
    <row r="681" spans="2:3" x14ac:dyDescent="0.2">
      <c r="B681" s="8"/>
      <c r="C681" s="5"/>
    </row>
    <row r="682" spans="2:3" x14ac:dyDescent="0.2">
      <c r="B682" s="8"/>
      <c r="C682" s="5"/>
    </row>
    <row r="683" spans="2:3" x14ac:dyDescent="0.2">
      <c r="B683" s="8"/>
      <c r="C683" s="5"/>
    </row>
    <row r="684" spans="2:3" x14ac:dyDescent="0.2">
      <c r="B684" s="8"/>
      <c r="C684" s="5"/>
    </row>
    <row r="685" spans="2:3" x14ac:dyDescent="0.2">
      <c r="B685" s="8"/>
      <c r="C685" s="5"/>
    </row>
    <row r="686" spans="2:3" x14ac:dyDescent="0.2">
      <c r="B686" s="8"/>
      <c r="C686" s="5"/>
    </row>
    <row r="687" spans="2:3" x14ac:dyDescent="0.2">
      <c r="B687" s="8"/>
      <c r="C687" s="5"/>
    </row>
    <row r="688" spans="2:3" x14ac:dyDescent="0.2">
      <c r="B688" s="8"/>
      <c r="C688" s="5"/>
    </row>
    <row r="689" spans="2:3" x14ac:dyDescent="0.2">
      <c r="B689" s="8"/>
      <c r="C689" s="5"/>
    </row>
    <row r="690" spans="2:3" x14ac:dyDescent="0.2">
      <c r="B690" s="8"/>
      <c r="C690" s="5"/>
    </row>
    <row r="691" spans="2:3" x14ac:dyDescent="0.2">
      <c r="B691" s="8"/>
      <c r="C691" s="5"/>
    </row>
    <row r="692" spans="2:3" x14ac:dyDescent="0.2">
      <c r="B692" s="8"/>
      <c r="C692" s="5"/>
    </row>
    <row r="693" spans="2:3" x14ac:dyDescent="0.2">
      <c r="B693" s="8"/>
      <c r="C693" s="5"/>
    </row>
    <row r="694" spans="2:3" x14ac:dyDescent="0.2">
      <c r="B694" s="8"/>
      <c r="C694" s="5"/>
    </row>
    <row r="695" spans="2:3" x14ac:dyDescent="0.2">
      <c r="B695" s="8"/>
      <c r="C695" s="5"/>
    </row>
    <row r="696" spans="2:3" x14ac:dyDescent="0.2">
      <c r="B696" s="8"/>
      <c r="C696" s="5"/>
    </row>
    <row r="697" spans="2:3" x14ac:dyDescent="0.2">
      <c r="B697" s="8"/>
      <c r="C697" s="5"/>
    </row>
    <row r="698" spans="2:3" x14ac:dyDescent="0.2">
      <c r="B698" s="8"/>
      <c r="C698" s="5"/>
    </row>
    <row r="699" spans="2:3" x14ac:dyDescent="0.2">
      <c r="B699" s="8"/>
      <c r="C699" s="5"/>
    </row>
    <row r="700" spans="2:3" x14ac:dyDescent="0.2">
      <c r="B700" s="8"/>
      <c r="C700" s="5"/>
    </row>
    <row r="701" spans="2:3" x14ac:dyDescent="0.2">
      <c r="B701" s="8"/>
      <c r="C701" s="5"/>
    </row>
    <row r="702" spans="2:3" x14ac:dyDescent="0.2">
      <c r="B702" s="8"/>
      <c r="C702" s="5"/>
    </row>
    <row r="703" spans="2:3" x14ac:dyDescent="0.2">
      <c r="B703" s="8"/>
      <c r="C703" s="5"/>
    </row>
    <row r="704" spans="2:3" x14ac:dyDescent="0.2">
      <c r="B704" s="8"/>
      <c r="C704" s="5"/>
    </row>
    <row r="705" spans="2:3" x14ac:dyDescent="0.2">
      <c r="B705" s="8"/>
      <c r="C705" s="5"/>
    </row>
    <row r="706" spans="2:3" x14ac:dyDescent="0.2">
      <c r="B706" s="8"/>
      <c r="C706" s="5"/>
    </row>
    <row r="707" spans="2:3" x14ac:dyDescent="0.2">
      <c r="B707" s="8"/>
      <c r="C707" s="5"/>
    </row>
    <row r="708" spans="2:3" x14ac:dyDescent="0.2">
      <c r="B708" s="8"/>
      <c r="C708" s="5"/>
    </row>
    <row r="709" spans="2:3" x14ac:dyDescent="0.2">
      <c r="B709" s="8"/>
      <c r="C709" s="5"/>
    </row>
    <row r="710" spans="2:3" x14ac:dyDescent="0.2">
      <c r="B710" s="8"/>
      <c r="C710" s="5"/>
    </row>
    <row r="711" spans="2:3" x14ac:dyDescent="0.2">
      <c r="B711" s="8"/>
      <c r="C711" s="5"/>
    </row>
    <row r="712" spans="2:3" x14ac:dyDescent="0.2">
      <c r="B712" s="8"/>
      <c r="C712" s="5"/>
    </row>
    <row r="713" spans="2:3" x14ac:dyDescent="0.2">
      <c r="B713" s="8"/>
      <c r="C713" s="5"/>
    </row>
    <row r="714" spans="2:3" x14ac:dyDescent="0.2">
      <c r="B714" s="8"/>
      <c r="C714" s="5"/>
    </row>
    <row r="715" spans="2:3" x14ac:dyDescent="0.2">
      <c r="B715" s="8"/>
      <c r="C715" s="5"/>
    </row>
    <row r="716" spans="2:3" x14ac:dyDescent="0.2">
      <c r="B716" s="8"/>
      <c r="C716" s="5"/>
    </row>
    <row r="717" spans="2:3" x14ac:dyDescent="0.2">
      <c r="B717" s="8"/>
      <c r="C717" s="5"/>
    </row>
    <row r="718" spans="2:3" x14ac:dyDescent="0.2">
      <c r="B718" s="8"/>
      <c r="C718" s="5"/>
    </row>
    <row r="719" spans="2:3" x14ac:dyDescent="0.2">
      <c r="B719" s="8"/>
      <c r="C719" s="5"/>
    </row>
    <row r="720" spans="2:3" x14ac:dyDescent="0.2">
      <c r="B720" s="8"/>
      <c r="C720" s="5"/>
    </row>
    <row r="721" spans="2:3" x14ac:dyDescent="0.2">
      <c r="B721" s="8"/>
      <c r="C721" s="5"/>
    </row>
    <row r="722" spans="2:3" x14ac:dyDescent="0.2">
      <c r="B722" s="8"/>
      <c r="C722" s="5"/>
    </row>
    <row r="723" spans="2:3" x14ac:dyDescent="0.2">
      <c r="B723" s="8"/>
      <c r="C723" s="5"/>
    </row>
    <row r="724" spans="2:3" x14ac:dyDescent="0.2">
      <c r="B724" s="8"/>
      <c r="C724" s="5"/>
    </row>
    <row r="725" spans="2:3" x14ac:dyDescent="0.2">
      <c r="B725" s="8"/>
      <c r="C725" s="5"/>
    </row>
    <row r="726" spans="2:3" x14ac:dyDescent="0.2">
      <c r="B726" s="8"/>
      <c r="C726" s="5"/>
    </row>
    <row r="727" spans="2:3" x14ac:dyDescent="0.2">
      <c r="B727" s="8"/>
      <c r="C727" s="5"/>
    </row>
    <row r="728" spans="2:3" x14ac:dyDescent="0.2">
      <c r="B728" s="8"/>
      <c r="C728" s="5"/>
    </row>
    <row r="729" spans="2:3" x14ac:dyDescent="0.2">
      <c r="B729" s="8"/>
      <c r="C729" s="5"/>
    </row>
    <row r="730" spans="2:3" x14ac:dyDescent="0.2">
      <c r="B730" s="8"/>
      <c r="C730" s="5"/>
    </row>
    <row r="731" spans="2:3" x14ac:dyDescent="0.2">
      <c r="B731" s="8"/>
      <c r="C731" s="5"/>
    </row>
    <row r="732" spans="2:3" x14ac:dyDescent="0.2">
      <c r="B732" s="8"/>
      <c r="C732" s="5"/>
    </row>
    <row r="733" spans="2:3" x14ac:dyDescent="0.2">
      <c r="B733" s="8"/>
      <c r="C733" s="5"/>
    </row>
    <row r="734" spans="2:3" x14ac:dyDescent="0.2">
      <c r="B734" s="8"/>
      <c r="C734" s="5"/>
    </row>
    <row r="735" spans="2:3" x14ac:dyDescent="0.2">
      <c r="B735" s="8"/>
      <c r="C735" s="5"/>
    </row>
    <row r="736" spans="2:3" x14ac:dyDescent="0.2">
      <c r="B736" s="8"/>
      <c r="C736" s="5"/>
    </row>
    <row r="737" spans="2:3" x14ac:dyDescent="0.2">
      <c r="B737" s="8"/>
      <c r="C737" s="5"/>
    </row>
    <row r="738" spans="2:3" x14ac:dyDescent="0.2">
      <c r="B738" s="8"/>
      <c r="C738" s="5"/>
    </row>
    <row r="739" spans="2:3" x14ac:dyDescent="0.2">
      <c r="B739" s="8"/>
      <c r="C739" s="5"/>
    </row>
    <row r="740" spans="2:3" x14ac:dyDescent="0.2">
      <c r="B740" s="8"/>
      <c r="C740" s="5"/>
    </row>
    <row r="741" spans="2:3" x14ac:dyDescent="0.2">
      <c r="B741" s="8"/>
      <c r="C741" s="5"/>
    </row>
    <row r="742" spans="2:3" x14ac:dyDescent="0.2">
      <c r="B742" s="8"/>
      <c r="C742" s="5"/>
    </row>
    <row r="743" spans="2:3" x14ac:dyDescent="0.2">
      <c r="B743" s="8"/>
      <c r="C743" s="5"/>
    </row>
    <row r="744" spans="2:3" x14ac:dyDescent="0.2">
      <c r="B744" s="8"/>
      <c r="C744" s="5"/>
    </row>
    <row r="745" spans="2:3" x14ac:dyDescent="0.2">
      <c r="B745" s="8"/>
      <c r="C745" s="5"/>
    </row>
    <row r="746" spans="2:3" x14ac:dyDescent="0.2">
      <c r="B746" s="8"/>
      <c r="C746" s="5"/>
    </row>
    <row r="747" spans="2:3" x14ac:dyDescent="0.2">
      <c r="B747" s="8"/>
      <c r="C747" s="5"/>
    </row>
    <row r="748" spans="2:3" x14ac:dyDescent="0.2">
      <c r="B748" s="8"/>
      <c r="C748" s="5"/>
    </row>
    <row r="749" spans="2:3" x14ac:dyDescent="0.2">
      <c r="B749" s="8"/>
      <c r="C749" s="5"/>
    </row>
    <row r="750" spans="2:3" x14ac:dyDescent="0.2">
      <c r="B750" s="8"/>
      <c r="C750" s="5"/>
    </row>
    <row r="751" spans="2:3" x14ac:dyDescent="0.2">
      <c r="B751" s="8"/>
      <c r="C751" s="5"/>
    </row>
    <row r="752" spans="2:3" x14ac:dyDescent="0.2">
      <c r="B752" s="8"/>
      <c r="C752" s="5"/>
    </row>
    <row r="753" spans="2:3" x14ac:dyDescent="0.2">
      <c r="B753" s="8"/>
      <c r="C753" s="5"/>
    </row>
    <row r="754" spans="2:3" x14ac:dyDescent="0.2">
      <c r="B754" s="8"/>
      <c r="C754" s="5"/>
    </row>
    <row r="755" spans="2:3" x14ac:dyDescent="0.2">
      <c r="B755" s="8"/>
      <c r="C755" s="5"/>
    </row>
    <row r="756" spans="2:3" x14ac:dyDescent="0.2">
      <c r="B756" s="8"/>
      <c r="C756" s="5"/>
    </row>
    <row r="757" spans="2:3" x14ac:dyDescent="0.2">
      <c r="B757" s="8"/>
      <c r="C757" s="5"/>
    </row>
    <row r="758" spans="2:3" x14ac:dyDescent="0.2">
      <c r="B758" s="8"/>
      <c r="C758" s="5"/>
    </row>
    <row r="759" spans="2:3" x14ac:dyDescent="0.2">
      <c r="B759" s="8"/>
      <c r="C759" s="5"/>
    </row>
    <row r="760" spans="2:3" x14ac:dyDescent="0.2">
      <c r="B760" s="8"/>
      <c r="C760" s="5"/>
    </row>
    <row r="761" spans="2:3" x14ac:dyDescent="0.2">
      <c r="B761" s="8"/>
      <c r="C761" s="5"/>
    </row>
    <row r="762" spans="2:3" x14ac:dyDescent="0.2">
      <c r="B762" s="8"/>
      <c r="C762" s="5"/>
    </row>
    <row r="763" spans="2:3" x14ac:dyDescent="0.2">
      <c r="B763" s="8"/>
      <c r="C763" s="5"/>
    </row>
    <row r="764" spans="2:3" x14ac:dyDescent="0.2">
      <c r="B764" s="8"/>
      <c r="C764" s="5"/>
    </row>
    <row r="765" spans="2:3" x14ac:dyDescent="0.2">
      <c r="B765" s="8"/>
      <c r="C765" s="5"/>
    </row>
    <row r="766" spans="2:3" x14ac:dyDescent="0.2">
      <c r="B766" s="8"/>
      <c r="C766" s="5"/>
    </row>
    <row r="767" spans="2:3" x14ac:dyDescent="0.2">
      <c r="B767" s="8"/>
      <c r="C767" s="5"/>
    </row>
    <row r="768" spans="2:3" x14ac:dyDescent="0.2">
      <c r="B768" s="8"/>
      <c r="C768" s="5"/>
    </row>
    <row r="769" spans="2:3" x14ac:dyDescent="0.2">
      <c r="B769" s="8"/>
      <c r="C769" s="5"/>
    </row>
    <row r="770" spans="2:3" x14ac:dyDescent="0.2">
      <c r="B770" s="8"/>
      <c r="C770" s="5"/>
    </row>
    <row r="771" spans="2:3" x14ac:dyDescent="0.2">
      <c r="B771" s="8"/>
      <c r="C771" s="5"/>
    </row>
    <row r="772" spans="2:3" x14ac:dyDescent="0.2">
      <c r="B772" s="8"/>
      <c r="C772" s="5"/>
    </row>
    <row r="773" spans="2:3" x14ac:dyDescent="0.2">
      <c r="B773" s="8"/>
      <c r="C773" s="5"/>
    </row>
    <row r="774" spans="2:3" x14ac:dyDescent="0.2">
      <c r="B774" s="8"/>
      <c r="C774" s="5"/>
    </row>
    <row r="775" spans="2:3" x14ac:dyDescent="0.2">
      <c r="B775" s="8"/>
      <c r="C775" s="5"/>
    </row>
    <row r="776" spans="2:3" x14ac:dyDescent="0.2">
      <c r="B776" s="8"/>
      <c r="C776" s="5"/>
    </row>
    <row r="777" spans="2:3" x14ac:dyDescent="0.2">
      <c r="B777" s="8"/>
      <c r="C777" s="5"/>
    </row>
    <row r="778" spans="2:3" x14ac:dyDescent="0.2">
      <c r="B778" s="8"/>
      <c r="C778" s="5"/>
    </row>
    <row r="779" spans="2:3" x14ac:dyDescent="0.2">
      <c r="B779" s="8"/>
      <c r="C779" s="5"/>
    </row>
    <row r="780" spans="2:3" x14ac:dyDescent="0.2">
      <c r="B780" s="8"/>
      <c r="C780" s="5"/>
    </row>
    <row r="781" spans="2:3" x14ac:dyDescent="0.2">
      <c r="B781" s="8"/>
      <c r="C781" s="5"/>
    </row>
    <row r="782" spans="2:3" x14ac:dyDescent="0.2">
      <c r="B782" s="8"/>
      <c r="C782" s="5"/>
    </row>
    <row r="783" spans="2:3" x14ac:dyDescent="0.2">
      <c r="B783" s="8"/>
      <c r="C783" s="5"/>
    </row>
    <row r="784" spans="2:3" x14ac:dyDescent="0.2">
      <c r="B784" s="8"/>
      <c r="C784" s="5"/>
    </row>
    <row r="785" spans="2:3" x14ac:dyDescent="0.2">
      <c r="B785" s="8"/>
      <c r="C785" s="5"/>
    </row>
    <row r="786" spans="2:3" x14ac:dyDescent="0.2">
      <c r="B786" s="8"/>
      <c r="C786" s="5"/>
    </row>
    <row r="787" spans="2:3" x14ac:dyDescent="0.2">
      <c r="B787" s="8"/>
      <c r="C787" s="5"/>
    </row>
    <row r="788" spans="2:3" x14ac:dyDescent="0.2">
      <c r="B788" s="8"/>
      <c r="C788" s="5"/>
    </row>
    <row r="789" spans="2:3" x14ac:dyDescent="0.2">
      <c r="B789" s="8"/>
      <c r="C789" s="5"/>
    </row>
    <row r="790" spans="2:3" x14ac:dyDescent="0.2">
      <c r="B790" s="8"/>
      <c r="C790" s="5"/>
    </row>
    <row r="791" spans="2:3" x14ac:dyDescent="0.2">
      <c r="B791" s="8"/>
      <c r="C791" s="5"/>
    </row>
    <row r="792" spans="2:3" x14ac:dyDescent="0.2">
      <c r="B792" s="8"/>
      <c r="C792" s="5"/>
    </row>
    <row r="793" spans="2:3" x14ac:dyDescent="0.2">
      <c r="B793" s="8"/>
      <c r="C793" s="5"/>
    </row>
    <row r="794" spans="2:3" x14ac:dyDescent="0.2">
      <c r="B794" s="8"/>
      <c r="C794" s="5"/>
    </row>
    <row r="795" spans="2:3" x14ac:dyDescent="0.2">
      <c r="B795" s="8"/>
      <c r="C795" s="5"/>
    </row>
    <row r="796" spans="2:3" x14ac:dyDescent="0.2">
      <c r="B796" s="8"/>
      <c r="C796" s="5"/>
    </row>
    <row r="797" spans="2:3" x14ac:dyDescent="0.2">
      <c r="B797" s="8"/>
      <c r="C797" s="5"/>
    </row>
    <row r="798" spans="2:3" x14ac:dyDescent="0.2">
      <c r="B798" s="8"/>
      <c r="C798" s="5"/>
    </row>
    <row r="799" spans="2:3" x14ac:dyDescent="0.2">
      <c r="B799" s="8"/>
      <c r="C799" s="5"/>
    </row>
    <row r="800" spans="2:3" x14ac:dyDescent="0.2">
      <c r="B800" s="8"/>
      <c r="C800" s="5"/>
    </row>
    <row r="801" spans="2:3" x14ac:dyDescent="0.2">
      <c r="B801" s="8"/>
      <c r="C801" s="5"/>
    </row>
    <row r="802" spans="2:3" x14ac:dyDescent="0.2">
      <c r="B802" s="8"/>
      <c r="C802" s="5"/>
    </row>
    <row r="803" spans="2:3" x14ac:dyDescent="0.2">
      <c r="B803" s="8"/>
      <c r="C803" s="5"/>
    </row>
    <row r="804" spans="2:3" x14ac:dyDescent="0.2">
      <c r="B804" s="8"/>
      <c r="C804" s="5"/>
    </row>
    <row r="805" spans="2:3" x14ac:dyDescent="0.2">
      <c r="B805" s="8"/>
      <c r="C805" s="5"/>
    </row>
    <row r="806" spans="2:3" x14ac:dyDescent="0.2">
      <c r="B806" s="8"/>
      <c r="C806" s="5"/>
    </row>
    <row r="807" spans="2:3" x14ac:dyDescent="0.2">
      <c r="B807" s="8"/>
      <c r="C807" s="5"/>
    </row>
    <row r="808" spans="2:3" x14ac:dyDescent="0.2">
      <c r="B808" s="8"/>
      <c r="C808" s="5"/>
    </row>
    <row r="809" spans="2:3" x14ac:dyDescent="0.2">
      <c r="B809" s="8"/>
      <c r="C809" s="5"/>
    </row>
    <row r="810" spans="2:3" x14ac:dyDescent="0.2">
      <c r="B810" s="8"/>
      <c r="C810" s="5"/>
    </row>
    <row r="811" spans="2:3" x14ac:dyDescent="0.2">
      <c r="B811" s="8"/>
      <c r="C811" s="5"/>
    </row>
    <row r="812" spans="2:3" x14ac:dyDescent="0.2">
      <c r="B812" s="8"/>
      <c r="C812" s="5"/>
    </row>
    <row r="813" spans="2:3" x14ac:dyDescent="0.2">
      <c r="B813" s="8"/>
      <c r="C813" s="5"/>
    </row>
    <row r="814" spans="2:3" x14ac:dyDescent="0.2">
      <c r="B814" s="8"/>
      <c r="C814" s="5"/>
    </row>
    <row r="815" spans="2:3" x14ac:dyDescent="0.2">
      <c r="B815" s="8"/>
      <c r="C815" s="5"/>
    </row>
    <row r="816" spans="2:3" x14ac:dyDescent="0.2">
      <c r="B816" s="8"/>
      <c r="C816" s="5"/>
    </row>
    <row r="817" spans="2:3" x14ac:dyDescent="0.2">
      <c r="B817" s="8"/>
      <c r="C817" s="5"/>
    </row>
    <row r="818" spans="2:3" x14ac:dyDescent="0.2">
      <c r="B818" s="8"/>
      <c r="C818" s="5"/>
    </row>
    <row r="819" spans="2:3" x14ac:dyDescent="0.2">
      <c r="B819" s="8"/>
      <c r="C819" s="5"/>
    </row>
    <row r="820" spans="2:3" x14ac:dyDescent="0.2">
      <c r="B820" s="8"/>
      <c r="C820" s="5"/>
    </row>
    <row r="821" spans="2:3" x14ac:dyDescent="0.2">
      <c r="B821" s="8"/>
      <c r="C821" s="5"/>
    </row>
    <row r="822" spans="2:3" x14ac:dyDescent="0.2">
      <c r="B822" s="8"/>
      <c r="C822" s="5"/>
    </row>
    <row r="823" spans="2:3" x14ac:dyDescent="0.2">
      <c r="B823" s="8"/>
      <c r="C823" s="5"/>
    </row>
    <row r="824" spans="2:3" x14ac:dyDescent="0.2">
      <c r="B824" s="8"/>
      <c r="C824" s="5"/>
    </row>
    <row r="825" spans="2:3" x14ac:dyDescent="0.2">
      <c r="B825" s="8"/>
      <c r="C825" s="5"/>
    </row>
    <row r="826" spans="2:3" x14ac:dyDescent="0.2">
      <c r="B826" s="8"/>
      <c r="C826" s="5"/>
    </row>
    <row r="827" spans="2:3" x14ac:dyDescent="0.2">
      <c r="B827" s="8"/>
      <c r="C827" s="5"/>
    </row>
    <row r="828" spans="2:3" x14ac:dyDescent="0.2">
      <c r="B828" s="8"/>
      <c r="C828" s="5"/>
    </row>
    <row r="829" spans="2:3" x14ac:dyDescent="0.2">
      <c r="B829" s="8"/>
      <c r="C829" s="5"/>
    </row>
    <row r="830" spans="2:3" x14ac:dyDescent="0.2">
      <c r="B830" s="8"/>
      <c r="C830" s="5"/>
    </row>
    <row r="831" spans="2:3" x14ac:dyDescent="0.2">
      <c r="B831" s="8"/>
      <c r="C831" s="5"/>
    </row>
    <row r="832" spans="2:3" x14ac:dyDescent="0.2">
      <c r="B832" s="8"/>
      <c r="C832" s="5"/>
    </row>
    <row r="833" spans="2:3" x14ac:dyDescent="0.2">
      <c r="B833" s="8"/>
      <c r="C833" s="5"/>
    </row>
    <row r="834" spans="2:3" x14ac:dyDescent="0.2">
      <c r="B834" s="8"/>
      <c r="C834" s="5"/>
    </row>
    <row r="835" spans="2:3" x14ac:dyDescent="0.2">
      <c r="B835" s="8"/>
      <c r="C835" s="5"/>
    </row>
    <row r="836" spans="2:3" x14ac:dyDescent="0.2">
      <c r="B836" s="8"/>
      <c r="C836" s="5"/>
    </row>
    <row r="837" spans="2:3" x14ac:dyDescent="0.2">
      <c r="B837" s="8"/>
      <c r="C837" s="5"/>
    </row>
    <row r="838" spans="2:3" x14ac:dyDescent="0.2">
      <c r="B838" s="8"/>
      <c r="C838" s="5"/>
    </row>
    <row r="839" spans="2:3" x14ac:dyDescent="0.2">
      <c r="B839" s="8"/>
      <c r="C839" s="5"/>
    </row>
    <row r="840" spans="2:3" x14ac:dyDescent="0.2">
      <c r="B840" s="8"/>
      <c r="C840" s="5"/>
    </row>
    <row r="841" spans="2:3" x14ac:dyDescent="0.2">
      <c r="B841" s="8"/>
      <c r="C841" s="5"/>
    </row>
    <row r="842" spans="2:3" x14ac:dyDescent="0.2">
      <c r="B842" s="8"/>
      <c r="C842" s="5"/>
    </row>
    <row r="843" spans="2:3" x14ac:dyDescent="0.2">
      <c r="B843" s="8"/>
      <c r="C843" s="5"/>
    </row>
    <row r="844" spans="2:3" x14ac:dyDescent="0.2">
      <c r="B844" s="8"/>
      <c r="C844" s="5"/>
    </row>
    <row r="845" spans="2:3" x14ac:dyDescent="0.2">
      <c r="B845" s="8"/>
      <c r="C845" s="5"/>
    </row>
    <row r="846" spans="2:3" x14ac:dyDescent="0.2">
      <c r="B846" s="8"/>
      <c r="C846" s="5"/>
    </row>
    <row r="847" spans="2:3" x14ac:dyDescent="0.2">
      <c r="B847" s="8"/>
      <c r="C847" s="5"/>
    </row>
    <row r="848" spans="2:3" x14ac:dyDescent="0.2">
      <c r="B848" s="8"/>
      <c r="C848" s="5"/>
    </row>
    <row r="849" spans="2:3" x14ac:dyDescent="0.2">
      <c r="B849" s="8"/>
      <c r="C849" s="5"/>
    </row>
    <row r="850" spans="2:3" x14ac:dyDescent="0.2">
      <c r="B850" s="8"/>
      <c r="C850" s="5"/>
    </row>
    <row r="851" spans="2:3" x14ac:dyDescent="0.2">
      <c r="B851" s="8"/>
      <c r="C851" s="5"/>
    </row>
    <row r="852" spans="2:3" x14ac:dyDescent="0.2">
      <c r="B852" s="8"/>
      <c r="C852" s="5"/>
    </row>
    <row r="853" spans="2:3" x14ac:dyDescent="0.2">
      <c r="B853" s="8"/>
      <c r="C853" s="5"/>
    </row>
    <row r="854" spans="2:3" x14ac:dyDescent="0.2">
      <c r="B854" s="8"/>
      <c r="C854" s="5"/>
    </row>
    <row r="855" spans="2:3" x14ac:dyDescent="0.2">
      <c r="B855" s="8"/>
      <c r="C855" s="5"/>
    </row>
    <row r="856" spans="2:3" x14ac:dyDescent="0.2">
      <c r="B856" s="8"/>
      <c r="C856" s="5"/>
    </row>
    <row r="857" spans="2:3" x14ac:dyDescent="0.2">
      <c r="B857" s="8"/>
      <c r="C857" s="5"/>
    </row>
    <row r="858" spans="2:3" x14ac:dyDescent="0.2">
      <c r="B858" s="8"/>
      <c r="C858" s="5"/>
    </row>
    <row r="859" spans="2:3" x14ac:dyDescent="0.2">
      <c r="B859" s="8"/>
      <c r="C859" s="5"/>
    </row>
    <row r="860" spans="2:3" x14ac:dyDescent="0.2">
      <c r="B860" s="8"/>
      <c r="C860" s="5"/>
    </row>
    <row r="861" spans="2:3" x14ac:dyDescent="0.2">
      <c r="B861" s="8"/>
      <c r="C861" s="5"/>
    </row>
    <row r="862" spans="2:3" x14ac:dyDescent="0.2">
      <c r="B862" s="8"/>
      <c r="C862" s="5"/>
    </row>
    <row r="863" spans="2:3" x14ac:dyDescent="0.2">
      <c r="B863" s="8"/>
      <c r="C863" s="5"/>
    </row>
    <row r="864" spans="2:3" x14ac:dyDescent="0.2">
      <c r="B864" s="8"/>
      <c r="C864" s="5"/>
    </row>
    <row r="865" spans="2:3" x14ac:dyDescent="0.2">
      <c r="B865" s="8"/>
      <c r="C865" s="5"/>
    </row>
    <row r="866" spans="2:3" x14ac:dyDescent="0.2">
      <c r="B866" s="8"/>
      <c r="C866" s="5"/>
    </row>
    <row r="867" spans="2:3" x14ac:dyDescent="0.2">
      <c r="B867" s="8"/>
      <c r="C867" s="5"/>
    </row>
    <row r="868" spans="2:3" x14ac:dyDescent="0.2">
      <c r="B868" s="8"/>
      <c r="C868" s="5"/>
    </row>
    <row r="869" spans="2:3" x14ac:dyDescent="0.2">
      <c r="B869" s="8"/>
      <c r="C869" s="5"/>
    </row>
    <row r="870" spans="2:3" x14ac:dyDescent="0.2">
      <c r="B870" s="8"/>
      <c r="C870" s="5"/>
    </row>
    <row r="871" spans="2:3" x14ac:dyDescent="0.2">
      <c r="B871" s="8"/>
      <c r="C871" s="5"/>
    </row>
    <row r="872" spans="2:3" x14ac:dyDescent="0.2">
      <c r="B872" s="8"/>
      <c r="C872" s="5"/>
    </row>
    <row r="873" spans="2:3" x14ac:dyDescent="0.2">
      <c r="B873" s="8"/>
      <c r="C873" s="5"/>
    </row>
    <row r="874" spans="2:3" x14ac:dyDescent="0.2">
      <c r="B874" s="8"/>
      <c r="C874" s="5"/>
    </row>
    <row r="875" spans="2:3" x14ac:dyDescent="0.2">
      <c r="B875" s="8"/>
      <c r="C875" s="5"/>
    </row>
    <row r="876" spans="2:3" x14ac:dyDescent="0.2">
      <c r="B876" s="8"/>
      <c r="C876" s="5"/>
    </row>
    <row r="877" spans="2:3" x14ac:dyDescent="0.2">
      <c r="B877" s="8"/>
      <c r="C877" s="5"/>
    </row>
    <row r="878" spans="2:3" x14ac:dyDescent="0.2">
      <c r="B878" s="8"/>
      <c r="C878" s="5"/>
    </row>
    <row r="879" spans="2:3" x14ac:dyDescent="0.2">
      <c r="B879" s="8"/>
      <c r="C879" s="5"/>
    </row>
    <row r="880" spans="2:3" x14ac:dyDescent="0.2">
      <c r="B880" s="8"/>
      <c r="C880" s="5"/>
    </row>
    <row r="881" spans="2:3" x14ac:dyDescent="0.2">
      <c r="B881" s="8"/>
      <c r="C881" s="5"/>
    </row>
    <row r="882" spans="2:3" x14ac:dyDescent="0.2">
      <c r="B882" s="8"/>
      <c r="C882" s="5"/>
    </row>
    <row r="883" spans="2:3" x14ac:dyDescent="0.2">
      <c r="B883" s="8"/>
      <c r="C883" s="5"/>
    </row>
    <row r="884" spans="2:3" x14ac:dyDescent="0.2">
      <c r="B884" s="8"/>
      <c r="C884" s="5"/>
    </row>
    <row r="885" spans="2:3" x14ac:dyDescent="0.2">
      <c r="B885" s="8"/>
      <c r="C885" s="5"/>
    </row>
    <row r="886" spans="2:3" x14ac:dyDescent="0.2">
      <c r="B886" s="8"/>
      <c r="C886" s="5"/>
    </row>
    <row r="887" spans="2:3" x14ac:dyDescent="0.2">
      <c r="B887" s="8"/>
      <c r="C887" s="5"/>
    </row>
    <row r="888" spans="2:3" x14ac:dyDescent="0.2">
      <c r="B888" s="8"/>
      <c r="C888" s="5"/>
    </row>
    <row r="889" spans="2:3" x14ac:dyDescent="0.2">
      <c r="B889" s="8"/>
      <c r="C889" s="5"/>
    </row>
    <row r="890" spans="2:3" x14ac:dyDescent="0.2">
      <c r="B890" s="8"/>
      <c r="C890" s="5"/>
    </row>
    <row r="891" spans="2:3" x14ac:dyDescent="0.2">
      <c r="B891" s="8"/>
      <c r="C891" s="5"/>
    </row>
    <row r="892" spans="2:3" x14ac:dyDescent="0.2">
      <c r="B892" s="8"/>
      <c r="C892" s="5"/>
    </row>
    <row r="893" spans="2:3" x14ac:dyDescent="0.2">
      <c r="B893" s="8"/>
      <c r="C893" s="5"/>
    </row>
    <row r="894" spans="2:3" x14ac:dyDescent="0.2">
      <c r="B894" s="8"/>
      <c r="C894" s="5"/>
    </row>
    <row r="895" spans="2:3" x14ac:dyDescent="0.2">
      <c r="B895" s="8"/>
      <c r="C895" s="5"/>
    </row>
    <row r="896" spans="2:3" x14ac:dyDescent="0.2">
      <c r="B896" s="8"/>
      <c r="C896" s="5"/>
    </row>
    <row r="897" spans="2:3" x14ac:dyDescent="0.2">
      <c r="B897" s="8"/>
      <c r="C897" s="5"/>
    </row>
    <row r="898" spans="2:3" x14ac:dyDescent="0.2">
      <c r="B898" s="8"/>
      <c r="C898" s="5"/>
    </row>
    <row r="899" spans="2:3" x14ac:dyDescent="0.2">
      <c r="B899" s="8"/>
      <c r="C899" s="5"/>
    </row>
    <row r="900" spans="2:3" x14ac:dyDescent="0.2">
      <c r="B900" s="8"/>
      <c r="C900" s="5"/>
    </row>
    <row r="901" spans="2:3" x14ac:dyDescent="0.2">
      <c r="B901" s="8"/>
      <c r="C901" s="5"/>
    </row>
    <row r="902" spans="2:3" x14ac:dyDescent="0.2">
      <c r="B902" s="8"/>
      <c r="C902" s="5"/>
    </row>
    <row r="903" spans="2:3" x14ac:dyDescent="0.2">
      <c r="B903" s="8"/>
      <c r="C903" s="5"/>
    </row>
    <row r="904" spans="2:3" x14ac:dyDescent="0.2">
      <c r="B904" s="8"/>
      <c r="C904" s="5"/>
    </row>
    <row r="905" spans="2:3" x14ac:dyDescent="0.2">
      <c r="B905" s="8"/>
      <c r="C905" s="5"/>
    </row>
    <row r="906" spans="2:3" x14ac:dyDescent="0.2">
      <c r="B906" s="8"/>
      <c r="C906" s="5"/>
    </row>
    <row r="907" spans="2:3" x14ac:dyDescent="0.2">
      <c r="B907" s="8"/>
      <c r="C907" s="5"/>
    </row>
    <row r="908" spans="2:3" x14ac:dyDescent="0.2">
      <c r="B908" s="8"/>
      <c r="C908" s="5"/>
    </row>
    <row r="909" spans="2:3" x14ac:dyDescent="0.2">
      <c r="B909" s="8"/>
      <c r="C909" s="5"/>
    </row>
    <row r="910" spans="2:3" x14ac:dyDescent="0.2">
      <c r="B910" s="8"/>
      <c r="C910" s="5"/>
    </row>
    <row r="911" spans="2:3" x14ac:dyDescent="0.2">
      <c r="B911" s="8"/>
      <c r="C911" s="5"/>
    </row>
    <row r="912" spans="2:3" x14ac:dyDescent="0.2">
      <c r="B912" s="8"/>
      <c r="C912" s="5"/>
    </row>
    <row r="913" spans="2:3" x14ac:dyDescent="0.2">
      <c r="B913" s="8"/>
      <c r="C913" s="5"/>
    </row>
    <row r="914" spans="2:3" x14ac:dyDescent="0.2">
      <c r="B914" s="8"/>
      <c r="C914" s="5"/>
    </row>
    <row r="915" spans="2:3" x14ac:dyDescent="0.2">
      <c r="B915" s="8"/>
      <c r="C915" s="5"/>
    </row>
    <row r="916" spans="2:3" x14ac:dyDescent="0.2">
      <c r="B916" s="8"/>
      <c r="C916" s="5"/>
    </row>
    <row r="917" spans="2:3" x14ac:dyDescent="0.2">
      <c r="B917" s="8"/>
      <c r="C917" s="5"/>
    </row>
    <row r="918" spans="2:3" x14ac:dyDescent="0.2">
      <c r="B918" s="8"/>
      <c r="C918" s="5"/>
    </row>
    <row r="919" spans="2:3" x14ac:dyDescent="0.2">
      <c r="B919" s="8"/>
      <c r="C919" s="5"/>
    </row>
    <row r="920" spans="2:3" x14ac:dyDescent="0.2">
      <c r="B920" s="8"/>
      <c r="C920" s="5"/>
    </row>
    <row r="921" spans="2:3" x14ac:dyDescent="0.2">
      <c r="B921" s="8"/>
      <c r="C921" s="5"/>
    </row>
    <row r="922" spans="2:3" x14ac:dyDescent="0.2">
      <c r="B922" s="8"/>
      <c r="C922" s="5"/>
    </row>
    <row r="923" spans="2:3" x14ac:dyDescent="0.2">
      <c r="B923" s="8"/>
      <c r="C923" s="5"/>
    </row>
    <row r="924" spans="2:3" x14ac:dyDescent="0.2">
      <c r="B924" s="8"/>
      <c r="C924" s="5"/>
    </row>
    <row r="925" spans="2:3" x14ac:dyDescent="0.2">
      <c r="B925" s="8"/>
      <c r="C925" s="5"/>
    </row>
    <row r="926" spans="2:3" x14ac:dyDescent="0.2">
      <c r="B926" s="8"/>
      <c r="C926" s="5"/>
    </row>
    <row r="927" spans="2:3" x14ac:dyDescent="0.2">
      <c r="B927" s="8"/>
      <c r="C927" s="5"/>
    </row>
    <row r="928" spans="2:3" x14ac:dyDescent="0.2">
      <c r="B928" s="8"/>
      <c r="C928" s="5"/>
    </row>
    <row r="929" spans="2:3" x14ac:dyDescent="0.2">
      <c r="B929" s="8"/>
      <c r="C929" s="5"/>
    </row>
    <row r="930" spans="2:3" x14ac:dyDescent="0.2">
      <c r="B930" s="8"/>
      <c r="C930" s="5"/>
    </row>
    <row r="931" spans="2:3" x14ac:dyDescent="0.2">
      <c r="B931" s="8"/>
      <c r="C931" s="5"/>
    </row>
    <row r="932" spans="2:3" x14ac:dyDescent="0.2">
      <c r="B932" s="8"/>
      <c r="C932" s="5"/>
    </row>
    <row r="933" spans="2:3" x14ac:dyDescent="0.2">
      <c r="B933" s="8"/>
      <c r="C933" s="5"/>
    </row>
    <row r="934" spans="2:3" x14ac:dyDescent="0.2">
      <c r="B934" s="8"/>
      <c r="C934" s="5"/>
    </row>
    <row r="935" spans="2:3" x14ac:dyDescent="0.2">
      <c r="B935" s="8"/>
      <c r="C935" s="5"/>
    </row>
    <row r="936" spans="2:3" x14ac:dyDescent="0.2">
      <c r="B936" s="8"/>
      <c r="C936" s="5"/>
    </row>
    <row r="937" spans="2:3" x14ac:dyDescent="0.2">
      <c r="B937" s="8"/>
      <c r="C937" s="5"/>
    </row>
    <row r="938" spans="2:3" x14ac:dyDescent="0.2">
      <c r="B938" s="8"/>
      <c r="C938" s="5"/>
    </row>
    <row r="939" spans="2:3" x14ac:dyDescent="0.2">
      <c r="B939" s="8"/>
      <c r="C939" s="5"/>
    </row>
    <row r="940" spans="2:3" x14ac:dyDescent="0.2">
      <c r="B940" s="8"/>
      <c r="C940" s="5"/>
    </row>
    <row r="941" spans="2:3" x14ac:dyDescent="0.2">
      <c r="B941" s="8"/>
      <c r="C941" s="5"/>
    </row>
    <row r="942" spans="2:3" x14ac:dyDescent="0.2">
      <c r="B942" s="8"/>
      <c r="C942" s="5"/>
    </row>
    <row r="943" spans="2:3" x14ac:dyDescent="0.2">
      <c r="B943" s="8"/>
      <c r="C943" s="5"/>
    </row>
    <row r="944" spans="2:3" x14ac:dyDescent="0.2">
      <c r="B944" s="8"/>
      <c r="C944" s="5"/>
    </row>
    <row r="945" spans="2:3" x14ac:dyDescent="0.2">
      <c r="B945" s="8"/>
      <c r="C945" s="5"/>
    </row>
    <row r="946" spans="2:3" x14ac:dyDescent="0.2">
      <c r="B946" s="8"/>
      <c r="C946" s="5"/>
    </row>
    <row r="947" spans="2:3" x14ac:dyDescent="0.2">
      <c r="B947" s="8"/>
      <c r="C947" s="5"/>
    </row>
    <row r="948" spans="2:3" x14ac:dyDescent="0.2">
      <c r="B948" s="8"/>
      <c r="C948" s="5"/>
    </row>
    <row r="949" spans="2:3" x14ac:dyDescent="0.2">
      <c r="B949" s="8"/>
      <c r="C949" s="5"/>
    </row>
    <row r="950" spans="2:3" x14ac:dyDescent="0.2">
      <c r="B950" s="8"/>
      <c r="C950" s="5"/>
    </row>
    <row r="951" spans="2:3" x14ac:dyDescent="0.2">
      <c r="B951" s="8"/>
      <c r="C951" s="5"/>
    </row>
    <row r="952" spans="2:3" x14ac:dyDescent="0.2">
      <c r="B952" s="8"/>
      <c r="C952" s="5"/>
    </row>
    <row r="953" spans="2:3" x14ac:dyDescent="0.2">
      <c r="B953" s="8"/>
      <c r="C953" s="5"/>
    </row>
    <row r="954" spans="2:3" x14ac:dyDescent="0.2">
      <c r="B954" s="8"/>
      <c r="C954" s="5"/>
    </row>
    <row r="955" spans="2:3" x14ac:dyDescent="0.2">
      <c r="B955" s="8"/>
      <c r="C955" s="5"/>
    </row>
    <row r="956" spans="2:3" x14ac:dyDescent="0.2">
      <c r="B956" s="8"/>
      <c r="C956" s="5"/>
    </row>
    <row r="957" spans="2:3" x14ac:dyDescent="0.2">
      <c r="B957" s="8"/>
      <c r="C957" s="5"/>
    </row>
    <row r="958" spans="2:3" x14ac:dyDescent="0.2">
      <c r="B958" s="8"/>
      <c r="C958" s="5"/>
    </row>
    <row r="959" spans="2:3" x14ac:dyDescent="0.2">
      <c r="B959" s="8"/>
      <c r="C959" s="5"/>
    </row>
    <row r="960" spans="2:3" x14ac:dyDescent="0.2">
      <c r="B960" s="8"/>
      <c r="C960" s="5"/>
    </row>
    <row r="961" spans="2:3" x14ac:dyDescent="0.2">
      <c r="B961" s="8"/>
      <c r="C961" s="5"/>
    </row>
    <row r="962" spans="2:3" x14ac:dyDescent="0.2">
      <c r="B962" s="8"/>
      <c r="C962" s="5"/>
    </row>
    <row r="963" spans="2:3" x14ac:dyDescent="0.2">
      <c r="B963" s="8"/>
      <c r="C963" s="5"/>
    </row>
    <row r="964" spans="2:3" x14ac:dyDescent="0.2">
      <c r="B964" s="8"/>
      <c r="C964" s="5"/>
    </row>
    <row r="965" spans="2:3" x14ac:dyDescent="0.2">
      <c r="B965" s="8"/>
      <c r="C965" s="5"/>
    </row>
    <row r="966" spans="2:3" x14ac:dyDescent="0.2">
      <c r="B966" s="8"/>
      <c r="C966" s="5"/>
    </row>
    <row r="967" spans="2:3" x14ac:dyDescent="0.2">
      <c r="B967" s="8"/>
      <c r="C967" s="5"/>
    </row>
    <row r="968" spans="2:3" x14ac:dyDescent="0.2">
      <c r="B968" s="8"/>
      <c r="C968" s="5"/>
    </row>
    <row r="969" spans="2:3" x14ac:dyDescent="0.2">
      <c r="B969" s="8"/>
      <c r="C969" s="5"/>
    </row>
    <row r="970" spans="2:3" x14ac:dyDescent="0.2">
      <c r="B970" s="8"/>
      <c r="C970" s="5"/>
    </row>
    <row r="971" spans="2:3" x14ac:dyDescent="0.2">
      <c r="B971" s="8"/>
      <c r="C971" s="5"/>
    </row>
    <row r="972" spans="2:3" x14ac:dyDescent="0.2">
      <c r="B972" s="8"/>
      <c r="C972" s="5"/>
    </row>
    <row r="973" spans="2:3" x14ac:dyDescent="0.2">
      <c r="B973" s="8"/>
      <c r="C973" s="5"/>
    </row>
    <row r="974" spans="2:3" x14ac:dyDescent="0.2">
      <c r="B974" s="8"/>
      <c r="C974" s="5"/>
    </row>
    <row r="975" spans="2:3" x14ac:dyDescent="0.2">
      <c r="B975" s="8"/>
      <c r="C975" s="5"/>
    </row>
    <row r="976" spans="2:3" x14ac:dyDescent="0.2">
      <c r="B976" s="8"/>
      <c r="C976" s="5"/>
    </row>
    <row r="977" spans="2:3" x14ac:dyDescent="0.2">
      <c r="B977" s="8"/>
      <c r="C977" s="5"/>
    </row>
    <row r="978" spans="2:3" x14ac:dyDescent="0.2">
      <c r="B978" s="8"/>
      <c r="C978" s="5"/>
    </row>
    <row r="979" spans="2:3" x14ac:dyDescent="0.2">
      <c r="B979" s="8"/>
      <c r="C979" s="5"/>
    </row>
    <row r="980" spans="2:3" x14ac:dyDescent="0.2">
      <c r="B980" s="8"/>
      <c r="C980" s="5"/>
    </row>
    <row r="981" spans="2:3" x14ac:dyDescent="0.2">
      <c r="B981" s="8"/>
      <c r="C981" s="5"/>
    </row>
    <row r="982" spans="2:3" x14ac:dyDescent="0.2">
      <c r="B982" s="8"/>
      <c r="C982" s="5"/>
    </row>
    <row r="983" spans="2:3" x14ac:dyDescent="0.2">
      <c r="B983" s="8"/>
      <c r="C983" s="5"/>
    </row>
    <row r="984" spans="2:3" x14ac:dyDescent="0.2">
      <c r="B984" s="8"/>
      <c r="C984" s="5"/>
    </row>
    <row r="985" spans="2:3" x14ac:dyDescent="0.2">
      <c r="B985" s="8"/>
      <c r="C985" s="5"/>
    </row>
    <row r="986" spans="2:3" x14ac:dyDescent="0.2">
      <c r="B986" s="8"/>
      <c r="C986" s="5"/>
    </row>
    <row r="987" spans="2:3" x14ac:dyDescent="0.2">
      <c r="B987" s="8"/>
      <c r="C987" s="5"/>
    </row>
    <row r="988" spans="2:3" x14ac:dyDescent="0.2">
      <c r="B988" s="8"/>
      <c r="C988" s="5"/>
    </row>
    <row r="989" spans="2:3" x14ac:dyDescent="0.2">
      <c r="B989" s="8"/>
      <c r="C989" s="5"/>
    </row>
    <row r="990" spans="2:3" x14ac:dyDescent="0.2">
      <c r="B990" s="8"/>
      <c r="C990" s="5"/>
    </row>
    <row r="991" spans="2:3" x14ac:dyDescent="0.2">
      <c r="B991" s="8"/>
      <c r="C991" s="5"/>
    </row>
    <row r="992" spans="2:3" x14ac:dyDescent="0.2">
      <c r="B992" s="8"/>
      <c r="C992" s="5"/>
    </row>
    <row r="993" spans="2:3" x14ac:dyDescent="0.2">
      <c r="B993" s="8"/>
      <c r="C993" s="5"/>
    </row>
    <row r="994" spans="2:3" x14ac:dyDescent="0.2">
      <c r="B994" s="8"/>
      <c r="C994" s="5"/>
    </row>
    <row r="995" spans="2:3" x14ac:dyDescent="0.2">
      <c r="B995" s="8"/>
      <c r="C995" s="5"/>
    </row>
    <row r="996" spans="2:3" x14ac:dyDescent="0.2">
      <c r="B996" s="8"/>
      <c r="C996" s="5"/>
    </row>
    <row r="997" spans="2:3" x14ac:dyDescent="0.2">
      <c r="B997" s="8"/>
      <c r="C997" s="5"/>
    </row>
    <row r="998" spans="2:3" x14ac:dyDescent="0.2">
      <c r="B998" s="8"/>
      <c r="C998" s="5"/>
    </row>
    <row r="999" spans="2:3" x14ac:dyDescent="0.2">
      <c r="B999" s="8"/>
      <c r="C999" s="5"/>
    </row>
    <row r="1000" spans="2:3" x14ac:dyDescent="0.2">
      <c r="B1000" s="8"/>
      <c r="C1000" s="5"/>
    </row>
    <row r="1001" spans="2:3" x14ac:dyDescent="0.2">
      <c r="B1001" s="8"/>
      <c r="C1001" s="5"/>
    </row>
    <row r="1002" spans="2:3" x14ac:dyDescent="0.2">
      <c r="B1002" s="8"/>
      <c r="C1002" s="5"/>
    </row>
    <row r="1003" spans="2:3" x14ac:dyDescent="0.2">
      <c r="B1003" s="8"/>
      <c r="C1003" s="5"/>
    </row>
    <row r="1004" spans="2:3" x14ac:dyDescent="0.2">
      <c r="B1004" s="8"/>
      <c r="C1004" s="5"/>
    </row>
    <row r="1005" spans="2:3" x14ac:dyDescent="0.2">
      <c r="B1005" s="8"/>
      <c r="C1005" s="5"/>
    </row>
    <row r="1006" spans="2:3" x14ac:dyDescent="0.2">
      <c r="B1006" s="8"/>
      <c r="C1006" s="5"/>
    </row>
    <row r="1007" spans="2:3" x14ac:dyDescent="0.2">
      <c r="B1007" s="8"/>
      <c r="C1007" s="5"/>
    </row>
    <row r="1008" spans="2:3" x14ac:dyDescent="0.2">
      <c r="B1008" s="8"/>
      <c r="C1008" s="5"/>
    </row>
    <row r="1009" spans="2:3" x14ac:dyDescent="0.2">
      <c r="B1009" s="8"/>
      <c r="C1009" s="5"/>
    </row>
    <row r="1010" spans="2:3" x14ac:dyDescent="0.2">
      <c r="B1010" s="8"/>
      <c r="C1010" s="5"/>
    </row>
    <row r="1011" spans="2:3" x14ac:dyDescent="0.2">
      <c r="B1011" s="8"/>
      <c r="C1011" s="5"/>
    </row>
    <row r="1012" spans="2:3" x14ac:dyDescent="0.2">
      <c r="B1012" s="8"/>
      <c r="C1012" s="5"/>
    </row>
    <row r="1013" spans="2:3" x14ac:dyDescent="0.2">
      <c r="B1013" s="8"/>
      <c r="C1013" s="5"/>
    </row>
    <row r="1014" spans="2:3" x14ac:dyDescent="0.2">
      <c r="B1014" s="8"/>
      <c r="C1014" s="5"/>
    </row>
    <row r="1015" spans="2:3" x14ac:dyDescent="0.2">
      <c r="B1015" s="8"/>
      <c r="C1015" s="5"/>
    </row>
    <row r="1016" spans="2:3" x14ac:dyDescent="0.2">
      <c r="B1016" s="8"/>
      <c r="C1016" s="5"/>
    </row>
    <row r="1017" spans="2:3" x14ac:dyDescent="0.2">
      <c r="B1017" s="8"/>
      <c r="C1017" s="5"/>
    </row>
    <row r="1018" spans="2:3" x14ac:dyDescent="0.2">
      <c r="B1018" s="8"/>
      <c r="C1018" s="5"/>
    </row>
    <row r="1019" spans="2:3" x14ac:dyDescent="0.2">
      <c r="B1019" s="8"/>
      <c r="C1019" s="5"/>
    </row>
    <row r="1020" spans="2:3" x14ac:dyDescent="0.2">
      <c r="B1020" s="8"/>
      <c r="C1020" s="5"/>
    </row>
    <row r="1021" spans="2:3" x14ac:dyDescent="0.2">
      <c r="B1021" s="8"/>
      <c r="C1021" s="5"/>
    </row>
    <row r="1022" spans="2:3" x14ac:dyDescent="0.2">
      <c r="B1022" s="8"/>
      <c r="C1022" s="5"/>
    </row>
    <row r="1023" spans="2:3" x14ac:dyDescent="0.2">
      <c r="B1023" s="8"/>
      <c r="C1023" s="5"/>
    </row>
    <row r="1024" spans="2:3" x14ac:dyDescent="0.2">
      <c r="B1024" s="8"/>
      <c r="C1024" s="5"/>
    </row>
    <row r="1025" spans="2:3" x14ac:dyDescent="0.2">
      <c r="B1025" s="8"/>
      <c r="C1025" s="5"/>
    </row>
    <row r="1026" spans="2:3" x14ac:dyDescent="0.2">
      <c r="B1026" s="8"/>
      <c r="C1026" s="5"/>
    </row>
    <row r="1027" spans="2:3" x14ac:dyDescent="0.2">
      <c r="B1027" s="8"/>
      <c r="C1027" s="5"/>
    </row>
    <row r="1028" spans="2:3" x14ac:dyDescent="0.2">
      <c r="B1028" s="8"/>
      <c r="C1028" s="5"/>
    </row>
    <row r="1029" spans="2:3" x14ac:dyDescent="0.2">
      <c r="B1029" s="8"/>
      <c r="C1029" s="5"/>
    </row>
    <row r="1030" spans="2:3" x14ac:dyDescent="0.2">
      <c r="B1030" s="8"/>
      <c r="C1030" s="5"/>
    </row>
    <row r="1031" spans="2:3" x14ac:dyDescent="0.2">
      <c r="B1031" s="8"/>
      <c r="C1031" s="5"/>
    </row>
    <row r="1032" spans="2:3" x14ac:dyDescent="0.2">
      <c r="B1032" s="8"/>
      <c r="C1032" s="5"/>
    </row>
    <row r="1033" spans="2:3" x14ac:dyDescent="0.2">
      <c r="B1033" s="8"/>
      <c r="C1033" s="5"/>
    </row>
    <row r="1034" spans="2:3" x14ac:dyDescent="0.2">
      <c r="B1034" s="8"/>
      <c r="C1034" s="5"/>
    </row>
    <row r="1035" spans="2:3" x14ac:dyDescent="0.2">
      <c r="B1035" s="8"/>
      <c r="C1035" s="5"/>
    </row>
    <row r="1036" spans="2:3" x14ac:dyDescent="0.2">
      <c r="B1036" s="8"/>
      <c r="C1036" s="5"/>
    </row>
    <row r="1037" spans="2:3" x14ac:dyDescent="0.2">
      <c r="B1037" s="8"/>
      <c r="C1037" s="5"/>
    </row>
    <row r="1038" spans="2:3" x14ac:dyDescent="0.2">
      <c r="B1038" s="8"/>
      <c r="C1038" s="5"/>
    </row>
    <row r="1039" spans="2:3" x14ac:dyDescent="0.2">
      <c r="B1039" s="8"/>
      <c r="C1039" s="5"/>
    </row>
    <row r="1040" spans="2:3" x14ac:dyDescent="0.2">
      <c r="B1040" s="8"/>
      <c r="C1040" s="5"/>
    </row>
    <row r="1041" spans="2:3" x14ac:dyDescent="0.2">
      <c r="B1041" s="8"/>
      <c r="C1041" s="5"/>
    </row>
    <row r="1042" spans="2:3" x14ac:dyDescent="0.2">
      <c r="B1042" s="8"/>
      <c r="C1042" s="5"/>
    </row>
    <row r="1043" spans="2:3" x14ac:dyDescent="0.2">
      <c r="B1043" s="8"/>
      <c r="C1043" s="5"/>
    </row>
    <row r="1044" spans="2:3" x14ac:dyDescent="0.2">
      <c r="B1044" s="8"/>
      <c r="C1044" s="5"/>
    </row>
    <row r="1045" spans="2:3" x14ac:dyDescent="0.2">
      <c r="B1045" s="8"/>
      <c r="C1045" s="5"/>
    </row>
    <row r="1046" spans="2:3" x14ac:dyDescent="0.2">
      <c r="B1046" s="8"/>
      <c r="C1046" s="5"/>
    </row>
    <row r="1047" spans="2:3" x14ac:dyDescent="0.2">
      <c r="B1047" s="8"/>
      <c r="C1047" s="5"/>
    </row>
    <row r="1048" spans="2:3" x14ac:dyDescent="0.2">
      <c r="B1048" s="8"/>
      <c r="C1048" s="5"/>
    </row>
    <row r="1049" spans="2:3" x14ac:dyDescent="0.2">
      <c r="B1049" s="8"/>
      <c r="C1049" s="5"/>
    </row>
    <row r="1050" spans="2:3" x14ac:dyDescent="0.2">
      <c r="B1050" s="8"/>
      <c r="C1050" s="5"/>
    </row>
    <row r="1051" spans="2:3" x14ac:dyDescent="0.2">
      <c r="B1051" s="8"/>
      <c r="C1051" s="5"/>
    </row>
    <row r="1052" spans="2:3" x14ac:dyDescent="0.2">
      <c r="B1052" s="8"/>
      <c r="C1052" s="5"/>
    </row>
    <row r="1053" spans="2:3" x14ac:dyDescent="0.2">
      <c r="B1053" s="8"/>
      <c r="C1053" s="5"/>
    </row>
    <row r="1054" spans="2:3" x14ac:dyDescent="0.2">
      <c r="B1054" s="8"/>
      <c r="C1054" s="5"/>
    </row>
    <row r="1055" spans="2:3" x14ac:dyDescent="0.2">
      <c r="B1055" s="8"/>
      <c r="C1055" s="5"/>
    </row>
    <row r="1056" spans="2:3" x14ac:dyDescent="0.2">
      <c r="B1056" s="8"/>
      <c r="C1056" s="5"/>
    </row>
    <row r="1057" spans="2:3" x14ac:dyDescent="0.2">
      <c r="B1057" s="8"/>
      <c r="C1057" s="5"/>
    </row>
    <row r="1058" spans="2:3" x14ac:dyDescent="0.2">
      <c r="B1058" s="8"/>
      <c r="C1058" s="5"/>
    </row>
    <row r="1059" spans="2:3" x14ac:dyDescent="0.2">
      <c r="B1059" s="8"/>
      <c r="C1059" s="5"/>
    </row>
    <row r="1060" spans="2:3" x14ac:dyDescent="0.2">
      <c r="B1060" s="8"/>
      <c r="C1060" s="5"/>
    </row>
    <row r="1061" spans="2:3" x14ac:dyDescent="0.2">
      <c r="B1061" s="8"/>
      <c r="C1061" s="5"/>
    </row>
    <row r="1062" spans="2:3" x14ac:dyDescent="0.2">
      <c r="B1062" s="8"/>
      <c r="C1062" s="5"/>
    </row>
    <row r="1063" spans="2:3" x14ac:dyDescent="0.2">
      <c r="B1063" s="8"/>
      <c r="C1063" s="5"/>
    </row>
    <row r="1064" spans="2:3" x14ac:dyDescent="0.2">
      <c r="B1064" s="8"/>
      <c r="C1064" s="5"/>
    </row>
    <row r="1065" spans="2:3" x14ac:dyDescent="0.2">
      <c r="B1065" s="8"/>
      <c r="C1065" s="5"/>
    </row>
    <row r="1066" spans="2:3" x14ac:dyDescent="0.2">
      <c r="B1066" s="8"/>
      <c r="C1066" s="5"/>
    </row>
    <row r="1067" spans="2:3" x14ac:dyDescent="0.2">
      <c r="B1067" s="8"/>
      <c r="C1067" s="5"/>
    </row>
    <row r="1068" spans="2:3" x14ac:dyDescent="0.2">
      <c r="B1068" s="8"/>
      <c r="C1068" s="5"/>
    </row>
    <row r="1069" spans="2:3" x14ac:dyDescent="0.2">
      <c r="B1069" s="8"/>
      <c r="C1069" s="5"/>
    </row>
    <row r="1070" spans="2:3" x14ac:dyDescent="0.2">
      <c r="B1070" s="8"/>
      <c r="C1070" s="5"/>
    </row>
    <row r="1071" spans="2:3" x14ac:dyDescent="0.2">
      <c r="B1071" s="8"/>
      <c r="C1071" s="5"/>
    </row>
    <row r="1072" spans="2:3" x14ac:dyDescent="0.2">
      <c r="B1072" s="8"/>
      <c r="C1072" s="5"/>
    </row>
    <row r="1073" spans="2:3" x14ac:dyDescent="0.2">
      <c r="B1073" s="8"/>
      <c r="C1073" s="5"/>
    </row>
    <row r="1074" spans="2:3" x14ac:dyDescent="0.2">
      <c r="B1074" s="8"/>
      <c r="C1074" s="5"/>
    </row>
    <row r="1075" spans="2:3" x14ac:dyDescent="0.2">
      <c r="B1075" s="8"/>
      <c r="C1075" s="5"/>
    </row>
    <row r="1076" spans="2:3" x14ac:dyDescent="0.2">
      <c r="B1076" s="8"/>
      <c r="C1076" s="5"/>
    </row>
    <row r="1077" spans="2:3" x14ac:dyDescent="0.2">
      <c r="B1077" s="8"/>
      <c r="C1077" s="5"/>
    </row>
    <row r="1078" spans="2:3" x14ac:dyDescent="0.2">
      <c r="B1078" s="8"/>
      <c r="C1078" s="5"/>
    </row>
    <row r="1079" spans="2:3" x14ac:dyDescent="0.2">
      <c r="B1079" s="8"/>
      <c r="C1079" s="5"/>
    </row>
    <row r="1080" spans="2:3" x14ac:dyDescent="0.2">
      <c r="B1080" s="8"/>
      <c r="C1080" s="5"/>
    </row>
    <row r="1081" spans="2:3" x14ac:dyDescent="0.2">
      <c r="B1081" s="8"/>
      <c r="C1081" s="5"/>
    </row>
    <row r="1082" spans="2:3" x14ac:dyDescent="0.2">
      <c r="B1082" s="8"/>
      <c r="C1082" s="5"/>
    </row>
    <row r="1083" spans="2:3" x14ac:dyDescent="0.2">
      <c r="B1083" s="8"/>
      <c r="C1083" s="5"/>
    </row>
    <row r="1084" spans="2:3" x14ac:dyDescent="0.2">
      <c r="B1084" s="8"/>
      <c r="C1084" s="5"/>
    </row>
    <row r="1085" spans="2:3" x14ac:dyDescent="0.2">
      <c r="B1085" s="8"/>
      <c r="C1085" s="5"/>
    </row>
    <row r="1086" spans="2:3" x14ac:dyDescent="0.2">
      <c r="B1086" s="8"/>
      <c r="C1086" s="5"/>
    </row>
    <row r="1087" spans="2:3" x14ac:dyDescent="0.2">
      <c r="B1087" s="8"/>
      <c r="C1087" s="5"/>
    </row>
    <row r="1088" spans="2:3" x14ac:dyDescent="0.2">
      <c r="B1088" s="8"/>
      <c r="C1088" s="5"/>
    </row>
    <row r="1089" spans="2:3" x14ac:dyDescent="0.2">
      <c r="B1089" s="8"/>
      <c r="C1089" s="5"/>
    </row>
    <row r="1090" spans="2:3" x14ac:dyDescent="0.2">
      <c r="B1090" s="8"/>
      <c r="C1090" s="5"/>
    </row>
    <row r="1091" spans="2:3" x14ac:dyDescent="0.2">
      <c r="B1091" s="8"/>
      <c r="C1091" s="5"/>
    </row>
    <row r="1092" spans="2:3" x14ac:dyDescent="0.2">
      <c r="B1092" s="8"/>
      <c r="C1092" s="5"/>
    </row>
    <row r="1093" spans="2:3" x14ac:dyDescent="0.2">
      <c r="B1093" s="8"/>
      <c r="C1093" s="5"/>
    </row>
    <row r="1094" spans="2:3" x14ac:dyDescent="0.2">
      <c r="B1094" s="8"/>
      <c r="C1094" s="5"/>
    </row>
    <row r="1095" spans="2:3" x14ac:dyDescent="0.2">
      <c r="B1095" s="8"/>
      <c r="C1095" s="5"/>
    </row>
    <row r="1096" spans="2:3" x14ac:dyDescent="0.2">
      <c r="B1096" s="8"/>
      <c r="C1096" s="5"/>
    </row>
    <row r="1097" spans="2:3" x14ac:dyDescent="0.2">
      <c r="B1097" s="8"/>
      <c r="C1097" s="5"/>
    </row>
    <row r="1098" spans="2:3" x14ac:dyDescent="0.2">
      <c r="B1098" s="8"/>
      <c r="C1098" s="5"/>
    </row>
    <row r="1099" spans="2:3" x14ac:dyDescent="0.2">
      <c r="B1099" s="8"/>
      <c r="C1099" s="5"/>
    </row>
    <row r="1100" spans="2:3" x14ac:dyDescent="0.2">
      <c r="B1100" s="8"/>
      <c r="C1100" s="5"/>
    </row>
    <row r="1101" spans="2:3" x14ac:dyDescent="0.2">
      <c r="B1101" s="8"/>
      <c r="C1101" s="5"/>
    </row>
    <row r="1102" spans="2:3" x14ac:dyDescent="0.2">
      <c r="B1102" s="8"/>
      <c r="C1102" s="5"/>
    </row>
    <row r="1103" spans="2:3" x14ac:dyDescent="0.2">
      <c r="B1103" s="8"/>
      <c r="C1103" s="5"/>
    </row>
    <row r="1104" spans="2:3" x14ac:dyDescent="0.2">
      <c r="B1104" s="8"/>
      <c r="C1104" s="5"/>
    </row>
    <row r="1105" spans="2:3" x14ac:dyDescent="0.2">
      <c r="B1105" s="8"/>
      <c r="C1105" s="5"/>
    </row>
    <row r="1106" spans="2:3" x14ac:dyDescent="0.2">
      <c r="B1106" s="8"/>
      <c r="C1106" s="5"/>
    </row>
    <row r="1107" spans="2:3" x14ac:dyDescent="0.2">
      <c r="B1107" s="8"/>
      <c r="C1107" s="5"/>
    </row>
    <row r="1108" spans="2:3" x14ac:dyDescent="0.2">
      <c r="B1108" s="8"/>
      <c r="C1108" s="5"/>
    </row>
    <row r="1109" spans="2:3" x14ac:dyDescent="0.2">
      <c r="B1109" s="8"/>
      <c r="C1109" s="5"/>
    </row>
    <row r="1110" spans="2:3" x14ac:dyDescent="0.2">
      <c r="B1110" s="8"/>
      <c r="C1110" s="5"/>
    </row>
    <row r="1111" spans="2:3" x14ac:dyDescent="0.2">
      <c r="B1111" s="8"/>
      <c r="C1111" s="5"/>
    </row>
    <row r="1112" spans="2:3" x14ac:dyDescent="0.2">
      <c r="B1112" s="8"/>
      <c r="C1112" s="5"/>
    </row>
    <row r="1113" spans="2:3" x14ac:dyDescent="0.2">
      <c r="B1113" s="8"/>
      <c r="C1113" s="5"/>
    </row>
    <row r="1114" spans="2:3" x14ac:dyDescent="0.2">
      <c r="B1114" s="8"/>
      <c r="C1114" s="5"/>
    </row>
    <row r="1115" spans="2:3" x14ac:dyDescent="0.2">
      <c r="B1115" s="8"/>
      <c r="C1115" s="5"/>
    </row>
    <row r="1116" spans="2:3" x14ac:dyDescent="0.2">
      <c r="B1116" s="8"/>
      <c r="C1116" s="5"/>
    </row>
    <row r="1117" spans="2:3" x14ac:dyDescent="0.2">
      <c r="B1117" s="8"/>
      <c r="C1117" s="5"/>
    </row>
    <row r="1118" spans="2:3" x14ac:dyDescent="0.2">
      <c r="B1118" s="8"/>
      <c r="C1118" s="5"/>
    </row>
    <row r="1119" spans="2:3" x14ac:dyDescent="0.2">
      <c r="B1119" s="8"/>
      <c r="C1119" s="5"/>
    </row>
    <row r="1120" spans="2:3" x14ac:dyDescent="0.2">
      <c r="B1120" s="8"/>
      <c r="C1120" s="5"/>
    </row>
    <row r="1121" spans="2:3" x14ac:dyDescent="0.2">
      <c r="B1121" s="8"/>
      <c r="C1121" s="5"/>
    </row>
    <row r="1122" spans="2:3" x14ac:dyDescent="0.2">
      <c r="B1122" s="8"/>
      <c r="C1122" s="5"/>
    </row>
    <row r="1123" spans="2:3" x14ac:dyDescent="0.2">
      <c r="B1123" s="8"/>
      <c r="C1123" s="5"/>
    </row>
    <row r="1124" spans="2:3" x14ac:dyDescent="0.2">
      <c r="B1124" s="8"/>
      <c r="C1124" s="5"/>
    </row>
    <row r="1125" spans="2:3" x14ac:dyDescent="0.2">
      <c r="B1125" s="8"/>
      <c r="C1125" s="5"/>
    </row>
    <row r="1126" spans="2:3" x14ac:dyDescent="0.2">
      <c r="B1126" s="8"/>
      <c r="C1126" s="5"/>
    </row>
    <row r="1127" spans="2:3" x14ac:dyDescent="0.2">
      <c r="B1127" s="8"/>
      <c r="C1127" s="5"/>
    </row>
    <row r="1128" spans="2:3" x14ac:dyDescent="0.2">
      <c r="B1128" s="8"/>
      <c r="C1128" s="5"/>
    </row>
    <row r="1129" spans="2:3" x14ac:dyDescent="0.2">
      <c r="B1129" s="8"/>
      <c r="C1129" s="5"/>
    </row>
    <row r="1130" spans="2:3" x14ac:dyDescent="0.2">
      <c r="B1130" s="8"/>
      <c r="C1130" s="5"/>
    </row>
    <row r="1131" spans="2:3" x14ac:dyDescent="0.2">
      <c r="B1131" s="8"/>
      <c r="C1131" s="5"/>
    </row>
    <row r="1132" spans="2:3" x14ac:dyDescent="0.2">
      <c r="B1132" s="8"/>
      <c r="C1132" s="5"/>
    </row>
    <row r="1133" spans="2:3" x14ac:dyDescent="0.2">
      <c r="B1133" s="8"/>
      <c r="C1133" s="5"/>
    </row>
    <row r="1134" spans="2:3" x14ac:dyDescent="0.2">
      <c r="B1134" s="8"/>
      <c r="C1134" s="5"/>
    </row>
    <row r="1135" spans="2:3" x14ac:dyDescent="0.2">
      <c r="B1135" s="8"/>
      <c r="C1135" s="5"/>
    </row>
    <row r="1136" spans="2:3" x14ac:dyDescent="0.2">
      <c r="B1136" s="8"/>
      <c r="C1136" s="5"/>
    </row>
    <row r="1137" spans="2:3" x14ac:dyDescent="0.2">
      <c r="B1137" s="8"/>
      <c r="C1137" s="5"/>
    </row>
    <row r="1138" spans="2:3" x14ac:dyDescent="0.2">
      <c r="B1138" s="8"/>
      <c r="C1138" s="5"/>
    </row>
    <row r="1139" spans="2:3" x14ac:dyDescent="0.2">
      <c r="B1139" s="8"/>
      <c r="C1139" s="5"/>
    </row>
    <row r="1140" spans="2:3" x14ac:dyDescent="0.2">
      <c r="B1140" s="8"/>
      <c r="C1140" s="5"/>
    </row>
    <row r="1141" spans="2:3" x14ac:dyDescent="0.2">
      <c r="B1141" s="8"/>
      <c r="C1141" s="5"/>
    </row>
    <row r="1142" spans="2:3" x14ac:dyDescent="0.2">
      <c r="B1142" s="8"/>
      <c r="C1142" s="5"/>
    </row>
    <row r="1143" spans="2:3" x14ac:dyDescent="0.2">
      <c r="B1143" s="8"/>
      <c r="C1143" s="5"/>
    </row>
    <row r="1144" spans="2:3" x14ac:dyDescent="0.2">
      <c r="B1144" s="8"/>
      <c r="C1144" s="5"/>
    </row>
    <row r="1145" spans="2:3" x14ac:dyDescent="0.2">
      <c r="B1145" s="8"/>
      <c r="C1145" s="5"/>
    </row>
    <row r="1146" spans="2:3" x14ac:dyDescent="0.2">
      <c r="B1146" s="8"/>
      <c r="C1146" s="5"/>
    </row>
    <row r="1147" spans="2:3" x14ac:dyDescent="0.2">
      <c r="B1147" s="8"/>
      <c r="C1147" s="5"/>
    </row>
    <row r="1148" spans="2:3" x14ac:dyDescent="0.2">
      <c r="B1148" s="8"/>
      <c r="C1148" s="5"/>
    </row>
    <row r="1149" spans="2:3" x14ac:dyDescent="0.2">
      <c r="B1149" s="8"/>
      <c r="C1149" s="5"/>
    </row>
    <row r="1150" spans="2:3" x14ac:dyDescent="0.2">
      <c r="B1150" s="8"/>
      <c r="C1150" s="5"/>
    </row>
    <row r="1151" spans="2:3" x14ac:dyDescent="0.2">
      <c r="B1151" s="8"/>
      <c r="C1151" s="5"/>
    </row>
    <row r="1152" spans="2:3" x14ac:dyDescent="0.2">
      <c r="B1152" s="8"/>
      <c r="C1152" s="5"/>
    </row>
    <row r="1153" spans="2:3" x14ac:dyDescent="0.2">
      <c r="B1153" s="8"/>
      <c r="C1153" s="5"/>
    </row>
    <row r="1154" spans="2:3" x14ac:dyDescent="0.2">
      <c r="B1154" s="8"/>
      <c r="C1154" s="5"/>
    </row>
    <row r="1155" spans="2:3" x14ac:dyDescent="0.2">
      <c r="B1155" s="8"/>
      <c r="C1155" s="5"/>
    </row>
    <row r="1156" spans="2:3" x14ac:dyDescent="0.2">
      <c r="B1156" s="8"/>
      <c r="C1156" s="5"/>
    </row>
    <row r="1157" spans="2:3" x14ac:dyDescent="0.2">
      <c r="B1157" s="8"/>
      <c r="C1157" s="5"/>
    </row>
    <row r="1158" spans="2:3" x14ac:dyDescent="0.2">
      <c r="B1158" s="8"/>
      <c r="C1158" s="5"/>
    </row>
    <row r="1159" spans="2:3" x14ac:dyDescent="0.2">
      <c r="B1159" s="8"/>
      <c r="C1159" s="5"/>
    </row>
    <row r="1160" spans="2:3" x14ac:dyDescent="0.2">
      <c r="B1160" s="8"/>
      <c r="C1160" s="5"/>
    </row>
    <row r="1161" spans="2:3" x14ac:dyDescent="0.2">
      <c r="B1161" s="8"/>
      <c r="C1161" s="5"/>
    </row>
    <row r="1162" spans="2:3" x14ac:dyDescent="0.2">
      <c r="B1162" s="8"/>
      <c r="C1162" s="5"/>
    </row>
    <row r="1163" spans="2:3" x14ac:dyDescent="0.2">
      <c r="B1163" s="8"/>
      <c r="C1163" s="5"/>
    </row>
    <row r="1164" spans="2:3" x14ac:dyDescent="0.2">
      <c r="B1164" s="8"/>
      <c r="C1164" s="5"/>
    </row>
    <row r="1165" spans="2:3" x14ac:dyDescent="0.2">
      <c r="B1165" s="8"/>
      <c r="C1165" s="5"/>
    </row>
    <row r="1166" spans="2:3" x14ac:dyDescent="0.2">
      <c r="B1166" s="8"/>
      <c r="C1166" s="5"/>
    </row>
    <row r="1167" spans="2:3" x14ac:dyDescent="0.2">
      <c r="B1167" s="8"/>
      <c r="C1167" s="5"/>
    </row>
    <row r="1168" spans="2:3" x14ac:dyDescent="0.2">
      <c r="B1168" s="8"/>
      <c r="C1168" s="5"/>
    </row>
    <row r="1169" spans="2:3" x14ac:dyDescent="0.2">
      <c r="B1169" s="8"/>
      <c r="C1169" s="5"/>
    </row>
    <row r="1170" spans="2:3" x14ac:dyDescent="0.2">
      <c r="B1170" s="8"/>
      <c r="C1170" s="5"/>
    </row>
    <row r="1171" spans="2:3" x14ac:dyDescent="0.2">
      <c r="B1171" s="8"/>
      <c r="C1171" s="5"/>
    </row>
    <row r="1172" spans="2:3" x14ac:dyDescent="0.2">
      <c r="B1172" s="8"/>
      <c r="C1172" s="5"/>
    </row>
    <row r="1173" spans="2:3" x14ac:dyDescent="0.2">
      <c r="B1173" s="8"/>
      <c r="C1173" s="5"/>
    </row>
    <row r="1174" spans="2:3" x14ac:dyDescent="0.2">
      <c r="B1174" s="8"/>
      <c r="C1174" s="5"/>
    </row>
    <row r="1175" spans="2:3" x14ac:dyDescent="0.2">
      <c r="B1175" s="8"/>
      <c r="C1175" s="5"/>
    </row>
    <row r="1176" spans="2:3" x14ac:dyDescent="0.2">
      <c r="B1176" s="8"/>
      <c r="C1176" s="5"/>
    </row>
    <row r="1177" spans="2:3" x14ac:dyDescent="0.2">
      <c r="B1177" s="8"/>
      <c r="C1177" s="5"/>
    </row>
    <row r="1178" spans="2:3" x14ac:dyDescent="0.2">
      <c r="B1178" s="8"/>
      <c r="C1178" s="5"/>
    </row>
    <row r="1179" spans="2:3" x14ac:dyDescent="0.2">
      <c r="B1179" s="8"/>
      <c r="C1179" s="5"/>
    </row>
    <row r="1180" spans="2:3" x14ac:dyDescent="0.2">
      <c r="B1180" s="8"/>
      <c r="C1180" s="5"/>
    </row>
    <row r="1181" spans="2:3" x14ac:dyDescent="0.2">
      <c r="B1181" s="8"/>
      <c r="C1181" s="5"/>
    </row>
    <row r="1182" spans="2:3" x14ac:dyDescent="0.2">
      <c r="B1182" s="8"/>
      <c r="C1182" s="5"/>
    </row>
    <row r="1183" spans="2:3" x14ac:dyDescent="0.2">
      <c r="B1183" s="8"/>
      <c r="C1183" s="5"/>
    </row>
    <row r="1184" spans="2:3" x14ac:dyDescent="0.2">
      <c r="B1184" s="8"/>
      <c r="C1184" s="5"/>
    </row>
    <row r="1185" spans="2:3" x14ac:dyDescent="0.2">
      <c r="B1185" s="8"/>
      <c r="C1185" s="5"/>
    </row>
    <row r="1186" spans="2:3" x14ac:dyDescent="0.2">
      <c r="B1186" s="8"/>
      <c r="C1186" s="5"/>
    </row>
    <row r="1187" spans="2:3" x14ac:dyDescent="0.2">
      <c r="B1187" s="8"/>
      <c r="C1187" s="5"/>
    </row>
    <row r="1188" spans="2:3" x14ac:dyDescent="0.2">
      <c r="B1188" s="8"/>
      <c r="C1188" s="5"/>
    </row>
    <row r="1189" spans="2:3" x14ac:dyDescent="0.2">
      <c r="B1189" s="8"/>
      <c r="C1189" s="5"/>
    </row>
    <row r="1190" spans="2:3" x14ac:dyDescent="0.2">
      <c r="B1190" s="8"/>
      <c r="C1190" s="5"/>
    </row>
    <row r="1191" spans="2:3" x14ac:dyDescent="0.2">
      <c r="B1191" s="8"/>
      <c r="C1191" s="5"/>
    </row>
    <row r="1192" spans="2:3" x14ac:dyDescent="0.2">
      <c r="B1192" s="8"/>
      <c r="C1192" s="5"/>
    </row>
    <row r="1193" spans="2:3" x14ac:dyDescent="0.2">
      <c r="B1193" s="8"/>
      <c r="C1193" s="5"/>
    </row>
    <row r="1194" spans="2:3" x14ac:dyDescent="0.2">
      <c r="B1194" s="8"/>
      <c r="C1194" s="5"/>
    </row>
    <row r="1195" spans="2:3" x14ac:dyDescent="0.2">
      <c r="B1195" s="8"/>
      <c r="C1195" s="5"/>
    </row>
    <row r="1196" spans="2:3" x14ac:dyDescent="0.2">
      <c r="B1196" s="8"/>
      <c r="C1196" s="5"/>
    </row>
    <row r="1197" spans="2:3" x14ac:dyDescent="0.2">
      <c r="B1197" s="8"/>
      <c r="C1197" s="5"/>
    </row>
    <row r="1198" spans="2:3" x14ac:dyDescent="0.2">
      <c r="B1198" s="8"/>
      <c r="C1198" s="5"/>
    </row>
    <row r="1199" spans="2:3" x14ac:dyDescent="0.2">
      <c r="B1199" s="8"/>
      <c r="C1199" s="5"/>
    </row>
    <row r="1200" spans="2:3" x14ac:dyDescent="0.2">
      <c r="B1200" s="8"/>
      <c r="C1200" s="5"/>
    </row>
    <row r="1201" spans="2:3" x14ac:dyDescent="0.2">
      <c r="B1201" s="8"/>
      <c r="C1201" s="5"/>
    </row>
    <row r="1202" spans="2:3" x14ac:dyDescent="0.2">
      <c r="B1202" s="8"/>
      <c r="C1202" s="5"/>
    </row>
    <row r="1203" spans="2:3" x14ac:dyDescent="0.2">
      <c r="B1203" s="8"/>
      <c r="C1203" s="5"/>
    </row>
    <row r="1204" spans="2:3" x14ac:dyDescent="0.2">
      <c r="B1204" s="8"/>
      <c r="C1204" s="5"/>
    </row>
    <row r="1205" spans="2:3" x14ac:dyDescent="0.2">
      <c r="B1205" s="8"/>
      <c r="C1205" s="5"/>
    </row>
    <row r="1206" spans="2:3" x14ac:dyDescent="0.2">
      <c r="B1206" s="8"/>
      <c r="C1206" s="5"/>
    </row>
    <row r="1207" spans="2:3" x14ac:dyDescent="0.2">
      <c r="B1207" s="8"/>
      <c r="C1207" s="5"/>
    </row>
    <row r="1208" spans="2:3" x14ac:dyDescent="0.2">
      <c r="B1208" s="8"/>
      <c r="C1208" s="5"/>
    </row>
    <row r="1209" spans="2:3" x14ac:dyDescent="0.2">
      <c r="B1209" s="8"/>
      <c r="C1209" s="5"/>
    </row>
    <row r="1210" spans="2:3" x14ac:dyDescent="0.2">
      <c r="B1210" s="8"/>
      <c r="C1210" s="5"/>
    </row>
    <row r="1211" spans="2:3" x14ac:dyDescent="0.2">
      <c r="B1211" s="8"/>
      <c r="C1211" s="5"/>
    </row>
    <row r="1212" spans="2:3" x14ac:dyDescent="0.2">
      <c r="B1212" s="8"/>
      <c r="C1212" s="5"/>
    </row>
    <row r="1213" spans="2:3" x14ac:dyDescent="0.2">
      <c r="B1213" s="8"/>
      <c r="C1213" s="5"/>
    </row>
    <row r="1214" spans="2:3" x14ac:dyDescent="0.2">
      <c r="B1214" s="8"/>
      <c r="C1214" s="5"/>
    </row>
    <row r="1215" spans="2:3" x14ac:dyDescent="0.2">
      <c r="B1215" s="8"/>
      <c r="C1215" s="5"/>
    </row>
    <row r="1216" spans="2:3" x14ac:dyDescent="0.2">
      <c r="B1216" s="8"/>
      <c r="C1216" s="5"/>
    </row>
    <row r="1217" spans="2:3" x14ac:dyDescent="0.2">
      <c r="B1217" s="8"/>
      <c r="C1217" s="5"/>
    </row>
    <row r="1218" spans="2:3" x14ac:dyDescent="0.2">
      <c r="B1218" s="8"/>
      <c r="C1218" s="5"/>
    </row>
    <row r="1219" spans="2:3" x14ac:dyDescent="0.2">
      <c r="B1219" s="8"/>
      <c r="C1219" s="5"/>
    </row>
    <row r="1220" spans="2:3" x14ac:dyDescent="0.2">
      <c r="B1220" s="8"/>
      <c r="C1220" s="5"/>
    </row>
    <row r="1221" spans="2:3" x14ac:dyDescent="0.2">
      <c r="B1221" s="8"/>
      <c r="C1221" s="5"/>
    </row>
    <row r="1222" spans="2:3" x14ac:dyDescent="0.2">
      <c r="B1222" s="8"/>
      <c r="C1222" s="5"/>
    </row>
    <row r="1223" spans="2:3" x14ac:dyDescent="0.2">
      <c r="B1223" s="8"/>
      <c r="C1223" s="5"/>
    </row>
    <row r="1224" spans="2:3" x14ac:dyDescent="0.2">
      <c r="B1224" s="8"/>
      <c r="C1224" s="5"/>
    </row>
    <row r="1225" spans="2:3" x14ac:dyDescent="0.2">
      <c r="B1225" s="8"/>
      <c r="C1225" s="5"/>
    </row>
    <row r="1226" spans="2:3" x14ac:dyDescent="0.2">
      <c r="B1226" s="8"/>
      <c r="C1226" s="5"/>
    </row>
    <row r="1227" spans="2:3" x14ac:dyDescent="0.2">
      <c r="B1227" s="8"/>
      <c r="C1227" s="5"/>
    </row>
    <row r="1228" spans="2:3" x14ac:dyDescent="0.2">
      <c r="B1228" s="8"/>
      <c r="C1228" s="5"/>
    </row>
    <row r="1229" spans="2:3" x14ac:dyDescent="0.2">
      <c r="B1229" s="8"/>
      <c r="C1229" s="5"/>
    </row>
    <row r="1230" spans="2:3" x14ac:dyDescent="0.2">
      <c r="B1230" s="8"/>
      <c r="C1230" s="5"/>
    </row>
    <row r="1231" spans="2:3" x14ac:dyDescent="0.2">
      <c r="B1231" s="8"/>
      <c r="C1231" s="5"/>
    </row>
    <row r="1232" spans="2:3" x14ac:dyDescent="0.2">
      <c r="B1232" s="8"/>
      <c r="C1232" s="5"/>
    </row>
    <row r="1233" spans="2:3" x14ac:dyDescent="0.2">
      <c r="B1233" s="8"/>
      <c r="C1233" s="5"/>
    </row>
    <row r="1234" spans="2:3" x14ac:dyDescent="0.2">
      <c r="B1234" s="8"/>
      <c r="C1234" s="5"/>
    </row>
    <row r="1235" spans="2:3" x14ac:dyDescent="0.2">
      <c r="B1235" s="8"/>
      <c r="C1235" s="5"/>
    </row>
    <row r="1236" spans="2:3" x14ac:dyDescent="0.2">
      <c r="B1236" s="8"/>
      <c r="C1236" s="5"/>
    </row>
    <row r="1237" spans="2:3" x14ac:dyDescent="0.2">
      <c r="B1237" s="8"/>
      <c r="C1237" s="5"/>
    </row>
    <row r="1238" spans="2:3" x14ac:dyDescent="0.2">
      <c r="B1238" s="8"/>
      <c r="C1238" s="5"/>
    </row>
    <row r="1239" spans="2:3" x14ac:dyDescent="0.2">
      <c r="B1239" s="8"/>
      <c r="C1239" s="5"/>
    </row>
    <row r="1240" spans="2:3" x14ac:dyDescent="0.2">
      <c r="B1240" s="8"/>
      <c r="C1240" s="5"/>
    </row>
    <row r="1241" spans="2:3" x14ac:dyDescent="0.2">
      <c r="B1241" s="8"/>
      <c r="C1241" s="5"/>
    </row>
    <row r="1242" spans="2:3" x14ac:dyDescent="0.2">
      <c r="B1242" s="8"/>
      <c r="C1242" s="5"/>
    </row>
    <row r="1243" spans="2:3" x14ac:dyDescent="0.2">
      <c r="B1243" s="8"/>
      <c r="C1243" s="5"/>
    </row>
    <row r="1244" spans="2:3" x14ac:dyDescent="0.2">
      <c r="B1244" s="8"/>
      <c r="C1244" s="5"/>
    </row>
    <row r="1245" spans="2:3" x14ac:dyDescent="0.2">
      <c r="B1245" s="8"/>
      <c r="C1245" s="5"/>
    </row>
    <row r="1246" spans="2:3" x14ac:dyDescent="0.2">
      <c r="B1246" s="8"/>
      <c r="C1246" s="5"/>
    </row>
    <row r="1247" spans="2:3" x14ac:dyDescent="0.2">
      <c r="B1247" s="8"/>
      <c r="C1247" s="5"/>
    </row>
    <row r="1248" spans="2:3" x14ac:dyDescent="0.2">
      <c r="B1248" s="8"/>
      <c r="C1248" s="5"/>
    </row>
    <row r="1249" spans="2:3" x14ac:dyDescent="0.2">
      <c r="B1249" s="8"/>
      <c r="C1249" s="5"/>
    </row>
    <row r="1250" spans="2:3" x14ac:dyDescent="0.2">
      <c r="B1250" s="8"/>
      <c r="C1250" s="5"/>
    </row>
    <row r="1251" spans="2:3" x14ac:dyDescent="0.2">
      <c r="B1251" s="8"/>
      <c r="C1251" s="5"/>
    </row>
    <row r="1252" spans="2:3" x14ac:dyDescent="0.2">
      <c r="B1252" s="8"/>
      <c r="C1252" s="5"/>
    </row>
    <row r="1253" spans="2:3" x14ac:dyDescent="0.2">
      <c r="B1253" s="8"/>
      <c r="C1253" s="5"/>
    </row>
    <row r="1254" spans="2:3" x14ac:dyDescent="0.2">
      <c r="B1254" s="8"/>
      <c r="C1254" s="5"/>
    </row>
    <row r="1255" spans="2:3" x14ac:dyDescent="0.2">
      <c r="B1255" s="8"/>
      <c r="C1255" s="5"/>
    </row>
    <row r="1256" spans="2:3" x14ac:dyDescent="0.2">
      <c r="B1256" s="8"/>
      <c r="C1256" s="5"/>
    </row>
    <row r="1257" spans="2:3" x14ac:dyDescent="0.2">
      <c r="B1257" s="8"/>
      <c r="C1257" s="5"/>
    </row>
    <row r="1258" spans="2:3" x14ac:dyDescent="0.2">
      <c r="B1258" s="8"/>
      <c r="C1258" s="5"/>
    </row>
    <row r="1259" spans="2:3" x14ac:dyDescent="0.2">
      <c r="B1259" s="8"/>
      <c r="C1259" s="5"/>
    </row>
    <row r="1260" spans="2:3" x14ac:dyDescent="0.2">
      <c r="B1260" s="8"/>
      <c r="C1260" s="5"/>
    </row>
    <row r="1261" spans="2:3" x14ac:dyDescent="0.2">
      <c r="B1261" s="8"/>
      <c r="C1261" s="5"/>
    </row>
    <row r="1262" spans="2:3" x14ac:dyDescent="0.2">
      <c r="B1262" s="8"/>
      <c r="C1262" s="5"/>
    </row>
    <row r="1263" spans="2:3" x14ac:dyDescent="0.2">
      <c r="B1263" s="8"/>
      <c r="C1263" s="5"/>
    </row>
    <row r="1264" spans="2:3" x14ac:dyDescent="0.2">
      <c r="B1264" s="8"/>
      <c r="C1264" s="5"/>
    </row>
    <row r="1265" spans="2:3" x14ac:dyDescent="0.2">
      <c r="B1265" s="8"/>
      <c r="C1265" s="5"/>
    </row>
    <row r="1266" spans="2:3" x14ac:dyDescent="0.2">
      <c r="B1266" s="8"/>
      <c r="C1266" s="5"/>
    </row>
  </sheetData>
  <phoneticPr fontId="8" type="noConversion"/>
  <hyperlinks>
    <hyperlink ref="A3" r:id="rId1" xr:uid="{00000000-0004-0000-03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Q_fit</vt:lpstr>
      <vt:lpstr>BAV</vt:lpstr>
      <vt:lpstr>O-C Gateway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2023-12-30T04:40:53Z</dcterms:modified>
</cp:coreProperties>
</file>