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d only\"/>
    </mc:Choice>
  </mc:AlternateContent>
  <xr:revisionPtr revIDLastSave="0" documentId="13_ncr:40009_{2287EFFA-9930-443E-8E6C-B5FB3C108D42}" xr6:coauthVersionLast="47" xr6:coauthVersionMax="47" xr10:uidLastSave="{00000000-0000-0000-0000-000000000000}"/>
  <bookViews>
    <workbookView xWindow="13770" yWindow="435" windowWidth="12975" windowHeight="14640"/>
  </bookViews>
  <sheets>
    <sheet name="Active 1" sheetId="1" r:id="rId1"/>
    <sheet name="Active 2" sheetId="3" r:id="rId2"/>
    <sheet name="BAV" sheetId="2" r:id="rId3"/>
  </sheets>
  <calcPr calcId="181029"/>
</workbook>
</file>

<file path=xl/calcChain.xml><?xml version="1.0" encoding="utf-8"?>
<calcChain xmlns="http://schemas.openxmlformats.org/spreadsheetml/2006/main">
  <c r="E177" i="3" l="1"/>
  <c r="F177" i="3" s="1"/>
  <c r="G177" i="3" s="1"/>
  <c r="K177" i="3" s="1"/>
  <c r="Q177" i="3"/>
  <c r="E178" i="3"/>
  <c r="F178" i="3"/>
  <c r="G178" i="3" s="1"/>
  <c r="K178" i="3" s="1"/>
  <c r="Q178" i="3"/>
  <c r="E177" i="1"/>
  <c r="F177" i="1" s="1"/>
  <c r="G177" i="1" s="1"/>
  <c r="K177" i="1" s="1"/>
  <c r="Q177" i="1"/>
  <c r="E178" i="1"/>
  <c r="F178" i="1"/>
  <c r="G178" i="1" s="1"/>
  <c r="K178" i="1" s="1"/>
  <c r="Q178" i="1"/>
  <c r="C7" i="3"/>
  <c r="E22" i="3"/>
  <c r="F22" i="3"/>
  <c r="C8" i="3"/>
  <c r="C9" i="3"/>
  <c r="D9" i="3"/>
  <c r="F16" i="3"/>
  <c r="F17" i="3" s="1"/>
  <c r="C17" i="3"/>
  <c r="Q21" i="3"/>
  <c r="Q22" i="3"/>
  <c r="E23" i="3"/>
  <c r="F23" i="3"/>
  <c r="Q23" i="3"/>
  <c r="E24" i="3"/>
  <c r="F24" i="3"/>
  <c r="G24" i="3"/>
  <c r="H24" i="3"/>
  <c r="Q24" i="3"/>
  <c r="E25" i="3"/>
  <c r="F25" i="3"/>
  <c r="G25" i="3"/>
  <c r="H25" i="3"/>
  <c r="Q25" i="3"/>
  <c r="E26" i="3"/>
  <c r="F26" i="3"/>
  <c r="G26" i="3"/>
  <c r="H26" i="3"/>
  <c r="Q26" i="3"/>
  <c r="E27" i="3"/>
  <c r="F27" i="3"/>
  <c r="G27" i="3"/>
  <c r="H27" i="3"/>
  <c r="Q27" i="3"/>
  <c r="E28" i="3"/>
  <c r="F28" i="3"/>
  <c r="G28" i="3"/>
  <c r="H28" i="3"/>
  <c r="Q28" i="3"/>
  <c r="E29" i="3"/>
  <c r="F29" i="3"/>
  <c r="G29" i="3"/>
  <c r="H29" i="3"/>
  <c r="Q29" i="3"/>
  <c r="E30" i="3"/>
  <c r="F30" i="3"/>
  <c r="G30" i="3"/>
  <c r="H30" i="3"/>
  <c r="Q30" i="3"/>
  <c r="E31" i="3"/>
  <c r="F31" i="3"/>
  <c r="G31" i="3"/>
  <c r="H31" i="3"/>
  <c r="Q31" i="3"/>
  <c r="E32" i="3"/>
  <c r="F32" i="3"/>
  <c r="G32" i="3"/>
  <c r="H32" i="3"/>
  <c r="Q32" i="3"/>
  <c r="E33" i="3"/>
  <c r="F33" i="3"/>
  <c r="G33" i="3"/>
  <c r="H33" i="3"/>
  <c r="Q33" i="3"/>
  <c r="E34" i="3"/>
  <c r="F34" i="3"/>
  <c r="G34" i="3"/>
  <c r="H34" i="3"/>
  <c r="Q34" i="3"/>
  <c r="E35" i="3"/>
  <c r="F35" i="3"/>
  <c r="G35" i="3"/>
  <c r="H35" i="3"/>
  <c r="Q35" i="3"/>
  <c r="E36" i="3"/>
  <c r="F36" i="3"/>
  <c r="G36" i="3"/>
  <c r="H36" i="3"/>
  <c r="Q36" i="3"/>
  <c r="E37" i="3"/>
  <c r="F37" i="3"/>
  <c r="G37" i="3"/>
  <c r="H37" i="3"/>
  <c r="Q37" i="3"/>
  <c r="E38" i="3"/>
  <c r="F38" i="3"/>
  <c r="G38" i="3"/>
  <c r="H38" i="3"/>
  <c r="Q38" i="3"/>
  <c r="E39" i="3"/>
  <c r="F39" i="3"/>
  <c r="G39" i="3"/>
  <c r="H39" i="3"/>
  <c r="Q39" i="3"/>
  <c r="E40" i="3"/>
  <c r="F40" i="3"/>
  <c r="G40" i="3"/>
  <c r="H40" i="3"/>
  <c r="Q40" i="3"/>
  <c r="E41" i="3"/>
  <c r="F41" i="3"/>
  <c r="G41" i="3"/>
  <c r="H41" i="3"/>
  <c r="Q41" i="3"/>
  <c r="E42" i="3"/>
  <c r="F42" i="3"/>
  <c r="G42" i="3"/>
  <c r="H42" i="3"/>
  <c r="Q42" i="3"/>
  <c r="E43" i="3"/>
  <c r="F43" i="3"/>
  <c r="G43" i="3"/>
  <c r="H43" i="3"/>
  <c r="Q43" i="3"/>
  <c r="E44" i="3"/>
  <c r="F44" i="3"/>
  <c r="G44" i="3"/>
  <c r="H44" i="3"/>
  <c r="Q44" i="3"/>
  <c r="E45" i="3"/>
  <c r="F45" i="3"/>
  <c r="G45" i="3"/>
  <c r="H45" i="3"/>
  <c r="Q45" i="3"/>
  <c r="E46" i="3"/>
  <c r="F46" i="3"/>
  <c r="G46" i="3"/>
  <c r="H46" i="3"/>
  <c r="Q46" i="3"/>
  <c r="E47" i="3"/>
  <c r="F47" i="3"/>
  <c r="G47" i="3"/>
  <c r="H47" i="3"/>
  <c r="Q47" i="3"/>
  <c r="E48" i="3"/>
  <c r="F48" i="3"/>
  <c r="G48" i="3"/>
  <c r="H48" i="3"/>
  <c r="Q48" i="3"/>
  <c r="E49" i="3"/>
  <c r="F49" i="3"/>
  <c r="G49" i="3"/>
  <c r="H49" i="3"/>
  <c r="Q49" i="3"/>
  <c r="E50" i="3"/>
  <c r="F50" i="3"/>
  <c r="G50" i="3"/>
  <c r="H50" i="3"/>
  <c r="Q50" i="3"/>
  <c r="E51" i="3"/>
  <c r="F51" i="3"/>
  <c r="G51" i="3"/>
  <c r="H51" i="3"/>
  <c r="Q51" i="3"/>
  <c r="E52" i="3"/>
  <c r="F52" i="3"/>
  <c r="G52" i="3"/>
  <c r="H52" i="3"/>
  <c r="Q52" i="3"/>
  <c r="E53" i="3"/>
  <c r="F53" i="3"/>
  <c r="G53" i="3"/>
  <c r="H53" i="3"/>
  <c r="Q53" i="3"/>
  <c r="E54" i="3"/>
  <c r="F54" i="3"/>
  <c r="G54" i="3"/>
  <c r="H54" i="3"/>
  <c r="Q54" i="3"/>
  <c r="E55" i="3"/>
  <c r="F55" i="3"/>
  <c r="G55" i="3"/>
  <c r="H55" i="3"/>
  <c r="Q55" i="3"/>
  <c r="E56" i="3"/>
  <c r="F56" i="3"/>
  <c r="G56" i="3"/>
  <c r="H56" i="3"/>
  <c r="Q56" i="3"/>
  <c r="E57" i="3"/>
  <c r="F57" i="3"/>
  <c r="G57" i="3"/>
  <c r="H57" i="3"/>
  <c r="Q57" i="3"/>
  <c r="E58" i="3"/>
  <c r="F58" i="3"/>
  <c r="G58" i="3"/>
  <c r="H58" i="3"/>
  <c r="Q58" i="3"/>
  <c r="E59" i="3"/>
  <c r="F59" i="3"/>
  <c r="G59" i="3"/>
  <c r="H59" i="3"/>
  <c r="Q59" i="3"/>
  <c r="E60" i="3"/>
  <c r="F60" i="3"/>
  <c r="G60" i="3"/>
  <c r="H60" i="3"/>
  <c r="Q60" i="3"/>
  <c r="E61" i="3"/>
  <c r="F61" i="3"/>
  <c r="G61" i="3"/>
  <c r="H61" i="3"/>
  <c r="Q61" i="3"/>
  <c r="E62" i="3"/>
  <c r="F62" i="3"/>
  <c r="G62" i="3"/>
  <c r="H62" i="3"/>
  <c r="Q62" i="3"/>
  <c r="E63" i="3"/>
  <c r="F63" i="3"/>
  <c r="G63" i="3"/>
  <c r="H63" i="3"/>
  <c r="Q63" i="3"/>
  <c r="E64" i="3"/>
  <c r="F64" i="3"/>
  <c r="G64" i="3"/>
  <c r="H64" i="3"/>
  <c r="Q64" i="3"/>
  <c r="E65" i="3"/>
  <c r="F65" i="3"/>
  <c r="G65" i="3"/>
  <c r="H65" i="3"/>
  <c r="Q65" i="3"/>
  <c r="E66" i="3"/>
  <c r="F66" i="3"/>
  <c r="G66" i="3"/>
  <c r="H66" i="3"/>
  <c r="Q66" i="3"/>
  <c r="E67" i="3"/>
  <c r="F67" i="3"/>
  <c r="G67" i="3"/>
  <c r="H67" i="3"/>
  <c r="Q67" i="3"/>
  <c r="E68" i="3"/>
  <c r="F68" i="3"/>
  <c r="G68" i="3"/>
  <c r="H68" i="3"/>
  <c r="Q68" i="3"/>
  <c r="E69" i="3"/>
  <c r="F69" i="3"/>
  <c r="G69" i="3"/>
  <c r="H69" i="3"/>
  <c r="Q69" i="3"/>
  <c r="E70" i="3"/>
  <c r="F70" i="3"/>
  <c r="G70" i="3"/>
  <c r="H70" i="3"/>
  <c r="Q70" i="3"/>
  <c r="E71" i="3"/>
  <c r="F71" i="3"/>
  <c r="G71" i="3"/>
  <c r="H71" i="3"/>
  <c r="Q71" i="3"/>
  <c r="E72" i="3"/>
  <c r="F72" i="3"/>
  <c r="G72" i="3"/>
  <c r="H72" i="3"/>
  <c r="Q72" i="3"/>
  <c r="E73" i="3"/>
  <c r="F73" i="3"/>
  <c r="G73" i="3"/>
  <c r="H73" i="3"/>
  <c r="Q73" i="3"/>
  <c r="E74" i="3"/>
  <c r="F74" i="3"/>
  <c r="G74" i="3"/>
  <c r="H74" i="3"/>
  <c r="Q74" i="3"/>
  <c r="E75" i="3"/>
  <c r="F75" i="3"/>
  <c r="G75" i="3"/>
  <c r="H75" i="3"/>
  <c r="Q75" i="3"/>
  <c r="E76" i="3"/>
  <c r="F76" i="3"/>
  <c r="G76" i="3"/>
  <c r="H76" i="3"/>
  <c r="Q76" i="3"/>
  <c r="E77" i="3"/>
  <c r="F77" i="3"/>
  <c r="G77" i="3"/>
  <c r="H77" i="3"/>
  <c r="Q77" i="3"/>
  <c r="E78" i="3"/>
  <c r="F78" i="3"/>
  <c r="G78" i="3"/>
  <c r="H78" i="3"/>
  <c r="Q78" i="3"/>
  <c r="E79" i="3"/>
  <c r="F79" i="3"/>
  <c r="G79" i="3"/>
  <c r="H79" i="3"/>
  <c r="Q79" i="3"/>
  <c r="E80" i="3"/>
  <c r="F80" i="3"/>
  <c r="G80" i="3"/>
  <c r="H80" i="3"/>
  <c r="Q80" i="3"/>
  <c r="E81" i="3"/>
  <c r="F81" i="3"/>
  <c r="G81" i="3"/>
  <c r="H81" i="3"/>
  <c r="Q81" i="3"/>
  <c r="E82" i="3"/>
  <c r="F82" i="3"/>
  <c r="G82" i="3"/>
  <c r="H82" i="3"/>
  <c r="Q82" i="3"/>
  <c r="E83" i="3"/>
  <c r="F83" i="3"/>
  <c r="G83" i="3"/>
  <c r="H83" i="3"/>
  <c r="Q83" i="3"/>
  <c r="E84" i="3"/>
  <c r="F84" i="3"/>
  <c r="G84" i="3"/>
  <c r="H84" i="3"/>
  <c r="Q84" i="3"/>
  <c r="E85" i="3"/>
  <c r="F85" i="3"/>
  <c r="G85" i="3"/>
  <c r="H85" i="3"/>
  <c r="Q85" i="3"/>
  <c r="E86" i="3"/>
  <c r="F86" i="3"/>
  <c r="G86" i="3"/>
  <c r="H86" i="3"/>
  <c r="Q86" i="3"/>
  <c r="E87" i="3"/>
  <c r="F87" i="3"/>
  <c r="G87" i="3"/>
  <c r="H87" i="3"/>
  <c r="Q87" i="3"/>
  <c r="E88" i="3"/>
  <c r="F88" i="3"/>
  <c r="G88" i="3"/>
  <c r="H88" i="3"/>
  <c r="Q88" i="3"/>
  <c r="E89" i="3"/>
  <c r="F89" i="3"/>
  <c r="G89" i="3"/>
  <c r="H89" i="3"/>
  <c r="Q89" i="3"/>
  <c r="E90" i="3"/>
  <c r="F90" i="3"/>
  <c r="G90" i="3"/>
  <c r="H90" i="3"/>
  <c r="Q90" i="3"/>
  <c r="E91" i="3"/>
  <c r="F91" i="3"/>
  <c r="G91" i="3"/>
  <c r="H91" i="3"/>
  <c r="Q91" i="3"/>
  <c r="E92" i="3"/>
  <c r="F92" i="3"/>
  <c r="G92" i="3"/>
  <c r="H92" i="3"/>
  <c r="Q92" i="3"/>
  <c r="E93" i="3"/>
  <c r="F93" i="3"/>
  <c r="G93" i="3"/>
  <c r="H93" i="3"/>
  <c r="Q93" i="3"/>
  <c r="E94" i="3"/>
  <c r="F94" i="3"/>
  <c r="G94" i="3"/>
  <c r="H94" i="3"/>
  <c r="Q94" i="3"/>
  <c r="E95" i="3"/>
  <c r="F95" i="3"/>
  <c r="G95" i="3"/>
  <c r="H95" i="3"/>
  <c r="Q95" i="3"/>
  <c r="E96" i="3"/>
  <c r="F96" i="3"/>
  <c r="G96" i="3"/>
  <c r="H96" i="3"/>
  <c r="Q96" i="3"/>
  <c r="E97" i="3"/>
  <c r="F97" i="3"/>
  <c r="G97" i="3"/>
  <c r="H97" i="3"/>
  <c r="Q97" i="3"/>
  <c r="E98" i="3"/>
  <c r="F98" i="3"/>
  <c r="G98" i="3"/>
  <c r="H98" i="3"/>
  <c r="Q98" i="3"/>
  <c r="E99" i="3"/>
  <c r="F99" i="3"/>
  <c r="G99" i="3"/>
  <c r="H99" i="3"/>
  <c r="Q99" i="3"/>
  <c r="E100" i="3"/>
  <c r="F100" i="3"/>
  <c r="G100" i="3"/>
  <c r="H100" i="3"/>
  <c r="Q100" i="3"/>
  <c r="E101" i="3"/>
  <c r="F101" i="3"/>
  <c r="G101" i="3"/>
  <c r="H101" i="3"/>
  <c r="Q101" i="3"/>
  <c r="E102" i="3"/>
  <c r="F102" i="3"/>
  <c r="G102" i="3"/>
  <c r="H102" i="3"/>
  <c r="Q102" i="3"/>
  <c r="E103" i="3"/>
  <c r="F103" i="3"/>
  <c r="G103" i="3"/>
  <c r="H103" i="3"/>
  <c r="Q103" i="3"/>
  <c r="E104" i="3"/>
  <c r="F104" i="3"/>
  <c r="G104" i="3"/>
  <c r="H104" i="3"/>
  <c r="Q104" i="3"/>
  <c r="E105" i="3"/>
  <c r="F105" i="3"/>
  <c r="G105" i="3"/>
  <c r="H105" i="3"/>
  <c r="Q105" i="3"/>
  <c r="E106" i="3"/>
  <c r="F106" i="3"/>
  <c r="G106" i="3"/>
  <c r="H106" i="3"/>
  <c r="Q106" i="3"/>
  <c r="E107" i="3"/>
  <c r="F107" i="3"/>
  <c r="G107" i="3"/>
  <c r="H107" i="3"/>
  <c r="Q107" i="3"/>
  <c r="E108" i="3"/>
  <c r="F108" i="3"/>
  <c r="G108" i="3"/>
  <c r="H108" i="3"/>
  <c r="Q108" i="3"/>
  <c r="E109" i="3"/>
  <c r="F109" i="3"/>
  <c r="G109" i="3"/>
  <c r="H109" i="3"/>
  <c r="Q109" i="3"/>
  <c r="E110" i="3"/>
  <c r="F110" i="3"/>
  <c r="G110" i="3"/>
  <c r="H110" i="3"/>
  <c r="Q110" i="3"/>
  <c r="E111" i="3"/>
  <c r="F111" i="3"/>
  <c r="G111" i="3"/>
  <c r="H111" i="3"/>
  <c r="Q111" i="3"/>
  <c r="E112" i="3"/>
  <c r="F112" i="3"/>
  <c r="G112" i="3"/>
  <c r="H112" i="3"/>
  <c r="Q112" i="3"/>
  <c r="E113" i="3"/>
  <c r="F113" i="3"/>
  <c r="G113" i="3"/>
  <c r="H113" i="3"/>
  <c r="Q113" i="3"/>
  <c r="E114" i="3"/>
  <c r="F114" i="3"/>
  <c r="G114" i="3"/>
  <c r="H114" i="3"/>
  <c r="Q114" i="3"/>
  <c r="E115" i="3"/>
  <c r="F115" i="3"/>
  <c r="G115" i="3"/>
  <c r="H115" i="3"/>
  <c r="Q115" i="3"/>
  <c r="E116" i="3"/>
  <c r="F116" i="3"/>
  <c r="G116" i="3"/>
  <c r="H116" i="3"/>
  <c r="Q116" i="3"/>
  <c r="E117" i="3"/>
  <c r="F117" i="3"/>
  <c r="G117" i="3"/>
  <c r="H117" i="3"/>
  <c r="Q117" i="3"/>
  <c r="E118" i="3"/>
  <c r="F118" i="3"/>
  <c r="G118" i="3"/>
  <c r="H118" i="3"/>
  <c r="Q118" i="3"/>
  <c r="E119" i="3"/>
  <c r="F119" i="3"/>
  <c r="G119" i="3"/>
  <c r="H119" i="3"/>
  <c r="Q119" i="3"/>
  <c r="E120" i="3"/>
  <c r="F120" i="3"/>
  <c r="G120" i="3"/>
  <c r="I120" i="3"/>
  <c r="Q120" i="3"/>
  <c r="E121" i="3"/>
  <c r="F121" i="3"/>
  <c r="G121" i="3"/>
  <c r="I121" i="3"/>
  <c r="Q121" i="3"/>
  <c r="E122" i="3"/>
  <c r="F122" i="3"/>
  <c r="G122" i="3"/>
  <c r="I122" i="3"/>
  <c r="Q122" i="3"/>
  <c r="E123" i="3"/>
  <c r="F123" i="3"/>
  <c r="G123" i="3"/>
  <c r="I123" i="3"/>
  <c r="Q123" i="3"/>
  <c r="E124" i="3"/>
  <c r="F124" i="3"/>
  <c r="G124" i="3"/>
  <c r="I124" i="3"/>
  <c r="Q124" i="3"/>
  <c r="E125" i="3"/>
  <c r="F125" i="3"/>
  <c r="G125" i="3"/>
  <c r="I125" i="3"/>
  <c r="Q125" i="3"/>
  <c r="E126" i="3"/>
  <c r="F126" i="3"/>
  <c r="G126" i="3"/>
  <c r="I126" i="3"/>
  <c r="Q126" i="3"/>
  <c r="E127" i="3"/>
  <c r="F127" i="3"/>
  <c r="G127" i="3"/>
  <c r="I127" i="3"/>
  <c r="Q127" i="3"/>
  <c r="E128" i="3"/>
  <c r="F128" i="3"/>
  <c r="G128" i="3"/>
  <c r="I128" i="3"/>
  <c r="Q128" i="3"/>
  <c r="E129" i="3"/>
  <c r="F129" i="3"/>
  <c r="G129" i="3"/>
  <c r="I129" i="3"/>
  <c r="Q129" i="3"/>
  <c r="E130" i="3"/>
  <c r="F130" i="3"/>
  <c r="G130" i="3"/>
  <c r="I130" i="3"/>
  <c r="Q130" i="3"/>
  <c r="E131" i="3"/>
  <c r="F131" i="3"/>
  <c r="G131" i="3"/>
  <c r="I131" i="3"/>
  <c r="Q131" i="3"/>
  <c r="E132" i="3"/>
  <c r="F132" i="3"/>
  <c r="G132" i="3"/>
  <c r="I132" i="3"/>
  <c r="Q132" i="3"/>
  <c r="E133" i="3"/>
  <c r="F133" i="3"/>
  <c r="G133" i="3"/>
  <c r="I133" i="3"/>
  <c r="Q133" i="3"/>
  <c r="E134" i="3"/>
  <c r="F134" i="3"/>
  <c r="G134" i="3"/>
  <c r="I134" i="3"/>
  <c r="Q134" i="3"/>
  <c r="E135" i="3"/>
  <c r="F135" i="3"/>
  <c r="G135" i="3"/>
  <c r="I135" i="3"/>
  <c r="Q135" i="3"/>
  <c r="E136" i="3"/>
  <c r="F136" i="3"/>
  <c r="G136" i="3"/>
  <c r="I136" i="3"/>
  <c r="Q136" i="3"/>
  <c r="E137" i="3"/>
  <c r="F137" i="3"/>
  <c r="G137" i="3"/>
  <c r="I137" i="3"/>
  <c r="Q137" i="3"/>
  <c r="E138" i="3"/>
  <c r="F138" i="3"/>
  <c r="G138" i="3"/>
  <c r="I138" i="3"/>
  <c r="Q138" i="3"/>
  <c r="E139" i="3"/>
  <c r="F139" i="3"/>
  <c r="G139" i="3"/>
  <c r="I139" i="3"/>
  <c r="Q139" i="3"/>
  <c r="E140" i="3"/>
  <c r="F140" i="3"/>
  <c r="G140" i="3"/>
  <c r="I140" i="3"/>
  <c r="Q140" i="3"/>
  <c r="E141" i="3"/>
  <c r="F141" i="3"/>
  <c r="G141" i="3"/>
  <c r="I141" i="3"/>
  <c r="Q141" i="3"/>
  <c r="E142" i="3"/>
  <c r="F142" i="3"/>
  <c r="G142" i="3"/>
  <c r="I142" i="3"/>
  <c r="Q142" i="3"/>
  <c r="E143" i="3"/>
  <c r="F143" i="3"/>
  <c r="G143" i="3"/>
  <c r="I143" i="3"/>
  <c r="Q143" i="3"/>
  <c r="E144" i="3"/>
  <c r="F144" i="3"/>
  <c r="G144" i="3"/>
  <c r="I144" i="3"/>
  <c r="Q144" i="3"/>
  <c r="E145" i="3"/>
  <c r="F145" i="3"/>
  <c r="G145" i="3"/>
  <c r="I145" i="3"/>
  <c r="Q145" i="3"/>
  <c r="E146" i="3"/>
  <c r="F146" i="3"/>
  <c r="G146" i="3"/>
  <c r="I146" i="3"/>
  <c r="Q146" i="3"/>
  <c r="E147" i="3"/>
  <c r="F147" i="3"/>
  <c r="G147" i="3"/>
  <c r="I147" i="3"/>
  <c r="Q147" i="3"/>
  <c r="E148" i="3"/>
  <c r="F148" i="3"/>
  <c r="G148" i="3"/>
  <c r="J148" i="3"/>
  <c r="Q148" i="3"/>
  <c r="E149" i="3"/>
  <c r="F149" i="3"/>
  <c r="G149" i="3"/>
  <c r="I149" i="3"/>
  <c r="Q149" i="3"/>
  <c r="E150" i="3"/>
  <c r="F150" i="3"/>
  <c r="G150" i="3"/>
  <c r="I150" i="3"/>
  <c r="Q150" i="3"/>
  <c r="E151" i="3"/>
  <c r="F151" i="3"/>
  <c r="G151" i="3"/>
  <c r="I151" i="3"/>
  <c r="Q151" i="3"/>
  <c r="E152" i="3"/>
  <c r="F152" i="3"/>
  <c r="G152" i="3"/>
  <c r="I152" i="3"/>
  <c r="Q152" i="3"/>
  <c r="E153" i="3"/>
  <c r="F153" i="3"/>
  <c r="G153" i="3"/>
  <c r="I153" i="3"/>
  <c r="Q153" i="3"/>
  <c r="E154" i="3"/>
  <c r="F154" i="3"/>
  <c r="G154" i="3"/>
  <c r="I154" i="3"/>
  <c r="Q154" i="3"/>
  <c r="E155" i="3"/>
  <c r="F155" i="3"/>
  <c r="G155" i="3"/>
  <c r="K155" i="3"/>
  <c r="Q155" i="3"/>
  <c r="E156" i="3"/>
  <c r="F156" i="3"/>
  <c r="G156" i="3"/>
  <c r="K156" i="3"/>
  <c r="Q156" i="3"/>
  <c r="E157" i="3"/>
  <c r="F157" i="3"/>
  <c r="G157" i="3"/>
  <c r="K157" i="3"/>
  <c r="Q157" i="3"/>
  <c r="E158" i="3"/>
  <c r="F158" i="3"/>
  <c r="G158" i="3"/>
  <c r="K158" i="3"/>
  <c r="Q158" i="3"/>
  <c r="E159" i="3"/>
  <c r="F159" i="3"/>
  <c r="G159" i="3"/>
  <c r="J159" i="3"/>
  <c r="Q159" i="3"/>
  <c r="E160" i="3"/>
  <c r="F160" i="3"/>
  <c r="G160" i="3"/>
  <c r="J160" i="3"/>
  <c r="Q160" i="3"/>
  <c r="E161" i="3"/>
  <c r="F161" i="3"/>
  <c r="G161" i="3"/>
  <c r="J161" i="3"/>
  <c r="Q161" i="3"/>
  <c r="E162" i="3"/>
  <c r="F162" i="3"/>
  <c r="G162" i="3"/>
  <c r="K162" i="3"/>
  <c r="Q162" i="3"/>
  <c r="E163" i="3"/>
  <c r="F163" i="3"/>
  <c r="G163" i="3"/>
  <c r="K163" i="3"/>
  <c r="Q163" i="3"/>
  <c r="E164" i="3"/>
  <c r="F164" i="3"/>
  <c r="G164" i="3"/>
  <c r="K164" i="3"/>
  <c r="Q164" i="3"/>
  <c r="E165" i="3"/>
  <c r="F165" i="3"/>
  <c r="G165" i="3"/>
  <c r="K165" i="3"/>
  <c r="Q165" i="3"/>
  <c r="E166" i="3"/>
  <c r="F166" i="3"/>
  <c r="G166" i="3"/>
  <c r="J166" i="3"/>
  <c r="Q166" i="3"/>
  <c r="E167" i="3"/>
  <c r="F167" i="3"/>
  <c r="G167" i="3"/>
  <c r="J167" i="3"/>
  <c r="Q167" i="3"/>
  <c r="E168" i="3"/>
  <c r="F168" i="3"/>
  <c r="G168" i="3"/>
  <c r="J168" i="3"/>
  <c r="Q168" i="3"/>
  <c r="E169" i="3"/>
  <c r="F169" i="3"/>
  <c r="G169" i="3"/>
  <c r="K169" i="3"/>
  <c r="Q169" i="3"/>
  <c r="E170" i="3"/>
  <c r="F170" i="3"/>
  <c r="G170" i="3"/>
  <c r="K170" i="3"/>
  <c r="Q170" i="3"/>
  <c r="E171" i="3"/>
  <c r="F171" i="3"/>
  <c r="G171" i="3"/>
  <c r="J171" i="3"/>
  <c r="Q171" i="3"/>
  <c r="E172" i="3"/>
  <c r="F172" i="3"/>
  <c r="G172" i="3"/>
  <c r="J172" i="3"/>
  <c r="Q172" i="3"/>
  <c r="E173" i="3"/>
  <c r="F173" i="3"/>
  <c r="G173" i="3"/>
  <c r="K173" i="3"/>
  <c r="Q173" i="3"/>
  <c r="E174" i="3"/>
  <c r="F174" i="3"/>
  <c r="G174" i="3"/>
  <c r="K174" i="3"/>
  <c r="Q174" i="3"/>
  <c r="E175" i="3"/>
  <c r="F175" i="3"/>
  <c r="G175" i="3"/>
  <c r="K175" i="3"/>
  <c r="Q175" i="3"/>
  <c r="E176" i="3"/>
  <c r="F176" i="3"/>
  <c r="G176" i="3"/>
  <c r="K176" i="3"/>
  <c r="Q176" i="3"/>
  <c r="E57" i="1"/>
  <c r="F57" i="1"/>
  <c r="E61" i="1"/>
  <c r="F61" i="1"/>
  <c r="E65" i="1"/>
  <c r="F65" i="1"/>
  <c r="E69" i="1"/>
  <c r="F69" i="1"/>
  <c r="E70" i="1"/>
  <c r="F70" i="1"/>
  <c r="E73" i="1"/>
  <c r="F73" i="1"/>
  <c r="E74" i="1"/>
  <c r="F74" i="1"/>
  <c r="E77" i="1"/>
  <c r="F77" i="1"/>
  <c r="E78" i="1"/>
  <c r="F78" i="1"/>
  <c r="E81" i="1"/>
  <c r="F81" i="1"/>
  <c r="E82" i="1"/>
  <c r="F82" i="1"/>
  <c r="E85" i="1"/>
  <c r="F85" i="1"/>
  <c r="E86" i="1"/>
  <c r="F86" i="1"/>
  <c r="E89" i="1"/>
  <c r="F89" i="1"/>
  <c r="E90" i="1"/>
  <c r="F90" i="1"/>
  <c r="E93" i="1"/>
  <c r="F93" i="1"/>
  <c r="E94" i="1"/>
  <c r="F94" i="1"/>
  <c r="E97" i="1"/>
  <c r="F97" i="1"/>
  <c r="E98" i="1"/>
  <c r="F98" i="1"/>
  <c r="E101" i="1"/>
  <c r="F101" i="1"/>
  <c r="E102" i="1"/>
  <c r="F102" i="1"/>
  <c r="E105" i="1"/>
  <c r="F105" i="1"/>
  <c r="E106" i="1"/>
  <c r="F106" i="1"/>
  <c r="E109" i="1"/>
  <c r="F109" i="1"/>
  <c r="E110" i="1"/>
  <c r="F110" i="1"/>
  <c r="E113" i="1"/>
  <c r="F113" i="1"/>
  <c r="E114" i="1"/>
  <c r="F114" i="1"/>
  <c r="E117" i="1"/>
  <c r="F117" i="1"/>
  <c r="E118" i="1"/>
  <c r="F118" i="1"/>
  <c r="E120" i="1"/>
  <c r="F120" i="1"/>
  <c r="E121" i="1"/>
  <c r="F121" i="1"/>
  <c r="E122" i="1"/>
  <c r="F122" i="1"/>
  <c r="E124" i="1"/>
  <c r="F124" i="1"/>
  <c r="E125" i="1"/>
  <c r="F125" i="1"/>
  <c r="E126" i="1"/>
  <c r="F126" i="1"/>
  <c r="E128" i="1"/>
  <c r="F128" i="1"/>
  <c r="E129" i="1"/>
  <c r="F129" i="1"/>
  <c r="E130" i="1"/>
  <c r="F130" i="1"/>
  <c r="E132" i="1"/>
  <c r="F132" i="1"/>
  <c r="E133" i="1"/>
  <c r="F133" i="1"/>
  <c r="E134" i="1"/>
  <c r="F134" i="1"/>
  <c r="E136" i="1"/>
  <c r="F136" i="1"/>
  <c r="E137" i="1"/>
  <c r="F137" i="1"/>
  <c r="E138" i="1"/>
  <c r="F138" i="1"/>
  <c r="E140" i="1"/>
  <c r="F140" i="1"/>
  <c r="E141" i="1"/>
  <c r="F141" i="1"/>
  <c r="E142" i="1"/>
  <c r="F142" i="1"/>
  <c r="E144" i="1"/>
  <c r="F144" i="1"/>
  <c r="E145" i="1"/>
  <c r="F145" i="1"/>
  <c r="E146" i="1"/>
  <c r="F146" i="1"/>
  <c r="E148" i="1"/>
  <c r="F148" i="1"/>
  <c r="E149" i="1"/>
  <c r="F149" i="1"/>
  <c r="E150" i="1"/>
  <c r="F150" i="1"/>
  <c r="E152" i="1"/>
  <c r="F152" i="1"/>
  <c r="E153" i="1"/>
  <c r="F153" i="1"/>
  <c r="E154" i="1"/>
  <c r="F154" i="1"/>
  <c r="E156" i="1"/>
  <c r="F156" i="1"/>
  <c r="E157" i="1"/>
  <c r="F157" i="1"/>
  <c r="E158" i="1"/>
  <c r="F158" i="1"/>
  <c r="E160" i="1"/>
  <c r="F160" i="1"/>
  <c r="E161" i="1"/>
  <c r="F161" i="1"/>
  <c r="E162" i="1"/>
  <c r="F162" i="1"/>
  <c r="E164" i="1"/>
  <c r="F164" i="1"/>
  <c r="E165" i="1"/>
  <c r="F165" i="1"/>
  <c r="E166" i="1"/>
  <c r="F166" i="1"/>
  <c r="E168" i="1"/>
  <c r="F168" i="1"/>
  <c r="E169" i="1"/>
  <c r="F169" i="1"/>
  <c r="E170" i="1"/>
  <c r="F170" i="1"/>
  <c r="E172" i="1"/>
  <c r="F172" i="1"/>
  <c r="E173" i="1"/>
  <c r="F173" i="1"/>
  <c r="E174" i="1"/>
  <c r="F174" i="1"/>
  <c r="D9" i="1"/>
  <c r="C9" i="1"/>
  <c r="Q176" i="1"/>
  <c r="C7" i="1"/>
  <c r="E176" i="1"/>
  <c r="F176" i="1"/>
  <c r="Q174" i="1"/>
  <c r="Q175" i="1"/>
  <c r="E51" i="1"/>
  <c r="F51" i="1"/>
  <c r="E50" i="1"/>
  <c r="F50" i="1"/>
  <c r="E49" i="1"/>
  <c r="F49" i="1"/>
  <c r="E43" i="1"/>
  <c r="F43" i="1"/>
  <c r="E36" i="1"/>
  <c r="F36" i="1"/>
  <c r="G36" i="1"/>
  <c r="E34" i="1"/>
  <c r="F34" i="1"/>
  <c r="E33" i="1"/>
  <c r="F33" i="1"/>
  <c r="E32" i="1"/>
  <c r="F32" i="1"/>
  <c r="E29" i="1"/>
  <c r="F29" i="1"/>
  <c r="G29" i="1"/>
  <c r="H29" i="1"/>
  <c r="E27" i="1"/>
  <c r="F27" i="1"/>
  <c r="E24" i="1"/>
  <c r="F24" i="1"/>
  <c r="E22" i="1"/>
  <c r="F22" i="1"/>
  <c r="E23" i="1"/>
  <c r="F23" i="1"/>
  <c r="G23" i="1"/>
  <c r="H23" i="1"/>
  <c r="E26" i="1"/>
  <c r="F26" i="1"/>
  <c r="E37" i="1"/>
  <c r="F37" i="1"/>
  <c r="E21" i="1"/>
  <c r="F21" i="1"/>
  <c r="G21" i="1"/>
  <c r="H21" i="1"/>
  <c r="Q173" i="1"/>
  <c r="G27" i="1"/>
  <c r="G33" i="1"/>
  <c r="H33" i="1"/>
  <c r="G37" i="1"/>
  <c r="H37" i="1"/>
  <c r="E39" i="1"/>
  <c r="F39" i="1"/>
  <c r="E40" i="1"/>
  <c r="F40" i="1"/>
  <c r="E41" i="1"/>
  <c r="F41" i="1"/>
  <c r="G41" i="1"/>
  <c r="H41" i="1"/>
  <c r="E44" i="1"/>
  <c r="F44" i="1"/>
  <c r="E45" i="1"/>
  <c r="F45" i="1"/>
  <c r="E47" i="1"/>
  <c r="F47" i="1"/>
  <c r="G47" i="1"/>
  <c r="H47" i="1"/>
  <c r="G50" i="1"/>
  <c r="E53" i="1"/>
  <c r="F53" i="1"/>
  <c r="G53" i="1"/>
  <c r="H53" i="1"/>
  <c r="Q158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H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H36" i="1"/>
  <c r="Q35" i="1"/>
  <c r="Q34" i="1"/>
  <c r="Q33" i="1"/>
  <c r="Q32" i="1"/>
  <c r="Q31" i="1"/>
  <c r="Q30" i="1"/>
  <c r="Q29" i="1"/>
  <c r="Q28" i="1"/>
  <c r="Q27" i="1"/>
  <c r="H27" i="1"/>
  <c r="Q26" i="1"/>
  <c r="Q25" i="1"/>
  <c r="Q24" i="1"/>
  <c r="Q23" i="1"/>
  <c r="Q22" i="1"/>
  <c r="Q21" i="1"/>
  <c r="G163" i="2"/>
  <c r="C163" i="2"/>
  <c r="E163" i="2"/>
  <c r="G63" i="2"/>
  <c r="C63" i="2"/>
  <c r="E63" i="2"/>
  <c r="G62" i="2"/>
  <c r="C62" i="2"/>
  <c r="G61" i="2"/>
  <c r="C61" i="2"/>
  <c r="E61" i="2"/>
  <c r="G60" i="2"/>
  <c r="C60" i="2"/>
  <c r="E60" i="2"/>
  <c r="G59" i="2"/>
  <c r="C59" i="2"/>
  <c r="E59" i="2"/>
  <c r="G58" i="2"/>
  <c r="C58" i="2"/>
  <c r="G57" i="2"/>
  <c r="C57" i="2"/>
  <c r="E57" i="2"/>
  <c r="G56" i="2"/>
  <c r="C56" i="2"/>
  <c r="E56" i="2"/>
  <c r="G55" i="2"/>
  <c r="C55" i="2"/>
  <c r="E55" i="2"/>
  <c r="G54" i="2"/>
  <c r="C54" i="2"/>
  <c r="G53" i="2"/>
  <c r="C53" i="2"/>
  <c r="G52" i="2"/>
  <c r="C52" i="2"/>
  <c r="E52" i="2"/>
  <c r="G51" i="2"/>
  <c r="C51" i="2"/>
  <c r="E51" i="2"/>
  <c r="G50" i="2"/>
  <c r="C50" i="2"/>
  <c r="G162" i="2"/>
  <c r="C162" i="2"/>
  <c r="E162" i="2"/>
  <c r="G49" i="2"/>
  <c r="C49" i="2"/>
  <c r="E49" i="2"/>
  <c r="G48" i="2"/>
  <c r="C48" i="2"/>
  <c r="E48" i="2"/>
  <c r="G47" i="2"/>
  <c r="C47" i="2"/>
  <c r="G46" i="2"/>
  <c r="C46" i="2"/>
  <c r="E46" i="2"/>
  <c r="G45" i="2"/>
  <c r="C45" i="2"/>
  <c r="E45" i="2"/>
  <c r="G44" i="2"/>
  <c r="C44" i="2"/>
  <c r="E44" i="2"/>
  <c r="G43" i="2"/>
  <c r="C43" i="2"/>
  <c r="G42" i="2"/>
  <c r="C42" i="2"/>
  <c r="E42" i="2"/>
  <c r="G41" i="2"/>
  <c r="C41" i="2"/>
  <c r="E41" i="2"/>
  <c r="G40" i="2"/>
  <c r="C40" i="2"/>
  <c r="E40" i="2"/>
  <c r="G39" i="2"/>
  <c r="C39" i="2"/>
  <c r="G38" i="2"/>
  <c r="C38" i="2"/>
  <c r="E38" i="2"/>
  <c r="G37" i="2"/>
  <c r="C37" i="2"/>
  <c r="E37" i="2"/>
  <c r="G36" i="2"/>
  <c r="C36" i="2"/>
  <c r="E36" i="2"/>
  <c r="G35" i="2"/>
  <c r="C35" i="2"/>
  <c r="G34" i="2"/>
  <c r="C34" i="2"/>
  <c r="E34" i="2"/>
  <c r="G33" i="2"/>
  <c r="C33" i="2"/>
  <c r="E33" i="2"/>
  <c r="G32" i="2"/>
  <c r="C32" i="2"/>
  <c r="E32" i="2"/>
  <c r="G31" i="2"/>
  <c r="C31" i="2"/>
  <c r="G30" i="2"/>
  <c r="C30" i="2"/>
  <c r="E30" i="2"/>
  <c r="G29" i="2"/>
  <c r="C29" i="2"/>
  <c r="E29" i="2"/>
  <c r="G28" i="2"/>
  <c r="C28" i="2"/>
  <c r="E28" i="2"/>
  <c r="G27" i="2"/>
  <c r="C27" i="2"/>
  <c r="G26" i="2"/>
  <c r="C26" i="2"/>
  <c r="E26" i="2"/>
  <c r="G25" i="2"/>
  <c r="C25" i="2"/>
  <c r="E25" i="2"/>
  <c r="G24" i="2"/>
  <c r="C24" i="2"/>
  <c r="E24" i="2"/>
  <c r="G23" i="2"/>
  <c r="C23" i="2"/>
  <c r="G22" i="2"/>
  <c r="C22" i="2"/>
  <c r="E22" i="2"/>
  <c r="G21" i="2"/>
  <c r="C21" i="2"/>
  <c r="E21" i="2"/>
  <c r="G20" i="2"/>
  <c r="C20" i="2"/>
  <c r="G19" i="2"/>
  <c r="C19" i="2"/>
  <c r="G18" i="2"/>
  <c r="C18" i="2"/>
  <c r="E18" i="2"/>
  <c r="G17" i="2"/>
  <c r="C17" i="2"/>
  <c r="E17" i="2"/>
  <c r="G16" i="2"/>
  <c r="C16" i="2"/>
  <c r="E16" i="2"/>
  <c r="G15" i="2"/>
  <c r="C15" i="2"/>
  <c r="G14" i="2"/>
  <c r="C14" i="2"/>
  <c r="E14" i="2"/>
  <c r="G13" i="2"/>
  <c r="C13" i="2"/>
  <c r="E13" i="2"/>
  <c r="G12" i="2"/>
  <c r="C12" i="2"/>
  <c r="E12" i="2"/>
  <c r="G11" i="2"/>
  <c r="C11" i="2"/>
  <c r="G161" i="2"/>
  <c r="C161" i="2"/>
  <c r="E161" i="2"/>
  <c r="G160" i="2"/>
  <c r="C160" i="2"/>
  <c r="E160" i="2"/>
  <c r="G159" i="2"/>
  <c r="C159" i="2"/>
  <c r="G158" i="2"/>
  <c r="C158" i="2"/>
  <c r="G157" i="2"/>
  <c r="C157" i="2"/>
  <c r="E157" i="2"/>
  <c r="G156" i="2"/>
  <c r="C156" i="2"/>
  <c r="E156" i="2"/>
  <c r="G155" i="2"/>
  <c r="C155" i="2"/>
  <c r="G154" i="2"/>
  <c r="C154" i="2"/>
  <c r="G153" i="2"/>
  <c r="C153" i="2"/>
  <c r="E153" i="2"/>
  <c r="G152" i="2"/>
  <c r="C152" i="2"/>
  <c r="E152" i="2"/>
  <c r="G151" i="2"/>
  <c r="C151" i="2"/>
  <c r="G150" i="2"/>
  <c r="C150" i="2"/>
  <c r="G149" i="2"/>
  <c r="C149" i="2"/>
  <c r="E149" i="2"/>
  <c r="G148" i="2"/>
  <c r="C148" i="2"/>
  <c r="E148" i="2"/>
  <c r="G147" i="2"/>
  <c r="C147" i="2"/>
  <c r="G146" i="2"/>
  <c r="C146" i="2"/>
  <c r="G145" i="2"/>
  <c r="C145" i="2"/>
  <c r="E145" i="2"/>
  <c r="G144" i="2"/>
  <c r="C144" i="2"/>
  <c r="E144" i="2"/>
  <c r="G143" i="2"/>
  <c r="C143" i="2"/>
  <c r="G142" i="2"/>
  <c r="C142" i="2"/>
  <c r="G141" i="2"/>
  <c r="C141" i="2"/>
  <c r="E141" i="2"/>
  <c r="G140" i="2"/>
  <c r="C140" i="2"/>
  <c r="E140" i="2"/>
  <c r="G139" i="2"/>
  <c r="C139" i="2"/>
  <c r="G138" i="2"/>
  <c r="C138" i="2"/>
  <c r="G137" i="2"/>
  <c r="C137" i="2"/>
  <c r="E137" i="2"/>
  <c r="G136" i="2"/>
  <c r="C136" i="2"/>
  <c r="E136" i="2"/>
  <c r="G135" i="2"/>
  <c r="C135" i="2"/>
  <c r="G134" i="2"/>
  <c r="C134" i="2"/>
  <c r="G133" i="2"/>
  <c r="C133" i="2"/>
  <c r="E133" i="2"/>
  <c r="G132" i="2"/>
  <c r="C132" i="2"/>
  <c r="E132" i="2"/>
  <c r="G131" i="2"/>
  <c r="C131" i="2"/>
  <c r="G130" i="2"/>
  <c r="C130" i="2"/>
  <c r="G129" i="2"/>
  <c r="C129" i="2"/>
  <c r="E129" i="2"/>
  <c r="G128" i="2"/>
  <c r="C128" i="2"/>
  <c r="E128" i="2"/>
  <c r="G127" i="2"/>
  <c r="C127" i="2"/>
  <c r="G126" i="2"/>
  <c r="C126" i="2"/>
  <c r="G125" i="2"/>
  <c r="C125" i="2"/>
  <c r="E125" i="2"/>
  <c r="G124" i="2"/>
  <c r="C124" i="2"/>
  <c r="E124" i="2"/>
  <c r="G123" i="2"/>
  <c r="C123" i="2"/>
  <c r="G122" i="2"/>
  <c r="C122" i="2"/>
  <c r="G121" i="2"/>
  <c r="C121" i="2"/>
  <c r="E121" i="2"/>
  <c r="G120" i="2"/>
  <c r="C120" i="2"/>
  <c r="E120" i="2"/>
  <c r="G119" i="2"/>
  <c r="C119" i="2"/>
  <c r="G118" i="2"/>
  <c r="C118" i="2"/>
  <c r="G117" i="2"/>
  <c r="C117" i="2"/>
  <c r="E117" i="2"/>
  <c r="G116" i="2"/>
  <c r="C116" i="2"/>
  <c r="E116" i="2"/>
  <c r="G115" i="2"/>
  <c r="C115" i="2"/>
  <c r="G114" i="2"/>
  <c r="C114" i="2"/>
  <c r="G113" i="2"/>
  <c r="C113" i="2"/>
  <c r="E113" i="2"/>
  <c r="G112" i="2"/>
  <c r="C112" i="2"/>
  <c r="E112" i="2"/>
  <c r="G111" i="2"/>
  <c r="C111" i="2"/>
  <c r="G110" i="2"/>
  <c r="C110" i="2"/>
  <c r="G109" i="2"/>
  <c r="C109" i="2"/>
  <c r="G108" i="2"/>
  <c r="C108" i="2"/>
  <c r="E108" i="2"/>
  <c r="G107" i="2"/>
  <c r="C107" i="2"/>
  <c r="G106" i="2"/>
  <c r="C106" i="2"/>
  <c r="G105" i="2"/>
  <c r="C105" i="2"/>
  <c r="G104" i="2"/>
  <c r="C104" i="2"/>
  <c r="E104" i="2"/>
  <c r="G103" i="2"/>
  <c r="C103" i="2"/>
  <c r="G102" i="2"/>
  <c r="C102" i="2"/>
  <c r="G101" i="2"/>
  <c r="C101" i="2"/>
  <c r="G100" i="2"/>
  <c r="C100" i="2"/>
  <c r="E100" i="2"/>
  <c r="G99" i="2"/>
  <c r="C99" i="2"/>
  <c r="G98" i="2"/>
  <c r="C98" i="2"/>
  <c r="G97" i="2"/>
  <c r="C97" i="2"/>
  <c r="G96" i="2"/>
  <c r="C96" i="2"/>
  <c r="E96" i="2"/>
  <c r="G95" i="2"/>
  <c r="C95" i="2"/>
  <c r="G94" i="2"/>
  <c r="C94" i="2"/>
  <c r="E94" i="2"/>
  <c r="G93" i="2"/>
  <c r="C93" i="2"/>
  <c r="E93" i="2"/>
  <c r="G92" i="2"/>
  <c r="C92" i="2"/>
  <c r="E92" i="2"/>
  <c r="G91" i="2"/>
  <c r="C91" i="2"/>
  <c r="G90" i="2"/>
  <c r="C90" i="2"/>
  <c r="E90" i="2"/>
  <c r="G89" i="2"/>
  <c r="C89" i="2"/>
  <c r="G88" i="2"/>
  <c r="C88" i="2"/>
  <c r="E88" i="2"/>
  <c r="G87" i="2"/>
  <c r="C87" i="2"/>
  <c r="E87" i="2"/>
  <c r="G86" i="2"/>
  <c r="C86" i="2"/>
  <c r="E86" i="2"/>
  <c r="G85" i="2"/>
  <c r="C85" i="2"/>
  <c r="G84" i="2"/>
  <c r="C84" i="2"/>
  <c r="E84" i="2"/>
  <c r="G83" i="2"/>
  <c r="C83" i="2"/>
  <c r="E83" i="2"/>
  <c r="G82" i="2"/>
  <c r="C82" i="2"/>
  <c r="E82" i="2"/>
  <c r="G81" i="2"/>
  <c r="C81" i="2"/>
  <c r="G80" i="2"/>
  <c r="C80" i="2"/>
  <c r="E80" i="2"/>
  <c r="G79" i="2"/>
  <c r="C79" i="2"/>
  <c r="E79" i="2"/>
  <c r="G78" i="2"/>
  <c r="C78" i="2"/>
  <c r="G77" i="2"/>
  <c r="C77" i="2"/>
  <c r="E77" i="2"/>
  <c r="G76" i="2"/>
  <c r="C76" i="2"/>
  <c r="E76" i="2"/>
  <c r="G75" i="2"/>
  <c r="C75" i="2"/>
  <c r="E75" i="2"/>
  <c r="G74" i="2"/>
  <c r="C74" i="2"/>
  <c r="G73" i="2"/>
  <c r="C73" i="2"/>
  <c r="G72" i="2"/>
  <c r="C72" i="2"/>
  <c r="E72" i="2"/>
  <c r="G71" i="2"/>
  <c r="C71" i="2"/>
  <c r="G70" i="2"/>
  <c r="C70" i="2"/>
  <c r="E70" i="2"/>
  <c r="G69" i="2"/>
  <c r="C69" i="2"/>
  <c r="E69" i="2"/>
  <c r="G68" i="2"/>
  <c r="C68" i="2"/>
  <c r="G67" i="2"/>
  <c r="C67" i="2"/>
  <c r="E67" i="2"/>
  <c r="G66" i="2"/>
  <c r="C66" i="2"/>
  <c r="E66" i="2"/>
  <c r="G65" i="2"/>
  <c r="C65" i="2"/>
  <c r="E65" i="2"/>
  <c r="G64" i="2"/>
  <c r="C64" i="2"/>
  <c r="E64" i="2"/>
  <c r="H163" i="2"/>
  <c r="B163" i="2"/>
  <c r="D163" i="2"/>
  <c r="A163" i="2"/>
  <c r="H63" i="2"/>
  <c r="B63" i="2"/>
  <c r="D63" i="2"/>
  <c r="A63" i="2"/>
  <c r="H62" i="2"/>
  <c r="B62" i="2"/>
  <c r="D62" i="2"/>
  <c r="A62" i="2"/>
  <c r="H61" i="2"/>
  <c r="B61" i="2"/>
  <c r="D61" i="2"/>
  <c r="A61" i="2"/>
  <c r="H60" i="2"/>
  <c r="B60" i="2"/>
  <c r="D60" i="2"/>
  <c r="A60" i="2"/>
  <c r="H59" i="2"/>
  <c r="B59" i="2"/>
  <c r="D59" i="2"/>
  <c r="A59" i="2"/>
  <c r="H58" i="2"/>
  <c r="B58" i="2"/>
  <c r="D58" i="2"/>
  <c r="A58" i="2"/>
  <c r="H57" i="2"/>
  <c r="B57" i="2"/>
  <c r="D57" i="2"/>
  <c r="A57" i="2"/>
  <c r="H56" i="2"/>
  <c r="B56" i="2"/>
  <c r="D56" i="2"/>
  <c r="A56" i="2"/>
  <c r="H55" i="2"/>
  <c r="B55" i="2"/>
  <c r="D55" i="2"/>
  <c r="A55" i="2"/>
  <c r="H54" i="2"/>
  <c r="B54" i="2"/>
  <c r="D54" i="2"/>
  <c r="A54" i="2"/>
  <c r="H53" i="2"/>
  <c r="B53" i="2"/>
  <c r="D53" i="2"/>
  <c r="A53" i="2"/>
  <c r="H52" i="2"/>
  <c r="B52" i="2"/>
  <c r="D52" i="2"/>
  <c r="A52" i="2"/>
  <c r="H51" i="2"/>
  <c r="B51" i="2"/>
  <c r="D51" i="2"/>
  <c r="A51" i="2"/>
  <c r="H50" i="2"/>
  <c r="B50" i="2"/>
  <c r="D50" i="2"/>
  <c r="A50" i="2"/>
  <c r="H162" i="2"/>
  <c r="B162" i="2"/>
  <c r="D162" i="2"/>
  <c r="A162" i="2"/>
  <c r="H49" i="2"/>
  <c r="B49" i="2"/>
  <c r="D49" i="2"/>
  <c r="A49" i="2"/>
  <c r="H48" i="2"/>
  <c r="B48" i="2"/>
  <c r="D48" i="2"/>
  <c r="A48" i="2"/>
  <c r="H47" i="2"/>
  <c r="B47" i="2"/>
  <c r="D47" i="2"/>
  <c r="A47" i="2"/>
  <c r="H46" i="2"/>
  <c r="B46" i="2"/>
  <c r="D46" i="2"/>
  <c r="A46" i="2"/>
  <c r="H45" i="2"/>
  <c r="B45" i="2"/>
  <c r="D45" i="2"/>
  <c r="A45" i="2"/>
  <c r="H44" i="2"/>
  <c r="B44" i="2"/>
  <c r="D44" i="2"/>
  <c r="A44" i="2"/>
  <c r="H43" i="2"/>
  <c r="B43" i="2"/>
  <c r="D43" i="2"/>
  <c r="A43" i="2"/>
  <c r="H42" i="2"/>
  <c r="B42" i="2"/>
  <c r="D42" i="2"/>
  <c r="A42" i="2"/>
  <c r="H41" i="2"/>
  <c r="B41" i="2"/>
  <c r="D41" i="2"/>
  <c r="A41" i="2"/>
  <c r="H40" i="2"/>
  <c r="B40" i="2"/>
  <c r="D40" i="2"/>
  <c r="A40" i="2"/>
  <c r="H39" i="2"/>
  <c r="B39" i="2"/>
  <c r="D39" i="2"/>
  <c r="A39" i="2"/>
  <c r="H38" i="2"/>
  <c r="B38" i="2"/>
  <c r="D38" i="2"/>
  <c r="A38" i="2"/>
  <c r="H37" i="2"/>
  <c r="B37" i="2"/>
  <c r="D37" i="2"/>
  <c r="A37" i="2"/>
  <c r="H36" i="2"/>
  <c r="B36" i="2"/>
  <c r="D36" i="2"/>
  <c r="A36" i="2"/>
  <c r="H35" i="2"/>
  <c r="B35" i="2"/>
  <c r="D35" i="2"/>
  <c r="A35" i="2"/>
  <c r="H34" i="2"/>
  <c r="B34" i="2"/>
  <c r="D34" i="2"/>
  <c r="A34" i="2"/>
  <c r="H33" i="2"/>
  <c r="B33" i="2"/>
  <c r="D33" i="2"/>
  <c r="A33" i="2"/>
  <c r="H32" i="2"/>
  <c r="B32" i="2"/>
  <c r="D32" i="2"/>
  <c r="A32" i="2"/>
  <c r="H31" i="2"/>
  <c r="B31" i="2"/>
  <c r="D31" i="2"/>
  <c r="A31" i="2"/>
  <c r="H30" i="2"/>
  <c r="B30" i="2"/>
  <c r="D30" i="2"/>
  <c r="A30" i="2"/>
  <c r="H29" i="2"/>
  <c r="B29" i="2"/>
  <c r="D29" i="2"/>
  <c r="A29" i="2"/>
  <c r="H28" i="2"/>
  <c r="B28" i="2"/>
  <c r="D28" i="2"/>
  <c r="A28" i="2"/>
  <c r="H27" i="2"/>
  <c r="B27" i="2"/>
  <c r="D27" i="2"/>
  <c r="A27" i="2"/>
  <c r="H26" i="2"/>
  <c r="B26" i="2"/>
  <c r="D26" i="2"/>
  <c r="A26" i="2"/>
  <c r="H25" i="2"/>
  <c r="B25" i="2"/>
  <c r="D25" i="2"/>
  <c r="A25" i="2"/>
  <c r="H24" i="2"/>
  <c r="B24" i="2"/>
  <c r="D24" i="2"/>
  <c r="A24" i="2"/>
  <c r="H23" i="2"/>
  <c r="B23" i="2"/>
  <c r="D23" i="2"/>
  <c r="A23" i="2"/>
  <c r="H22" i="2"/>
  <c r="B22" i="2"/>
  <c r="D22" i="2"/>
  <c r="A22" i="2"/>
  <c r="H21" i="2"/>
  <c r="B21" i="2"/>
  <c r="D21" i="2"/>
  <c r="A21" i="2"/>
  <c r="H20" i="2"/>
  <c r="B20" i="2"/>
  <c r="D20" i="2"/>
  <c r="A20" i="2"/>
  <c r="H19" i="2"/>
  <c r="B19" i="2"/>
  <c r="D19" i="2"/>
  <c r="A19" i="2"/>
  <c r="H18" i="2"/>
  <c r="B18" i="2"/>
  <c r="D18" i="2"/>
  <c r="A18" i="2"/>
  <c r="H17" i="2"/>
  <c r="B17" i="2"/>
  <c r="D17" i="2"/>
  <c r="A17" i="2"/>
  <c r="H16" i="2"/>
  <c r="D16" i="2"/>
  <c r="B16" i="2"/>
  <c r="A16" i="2"/>
  <c r="H15" i="2"/>
  <c r="B15" i="2"/>
  <c r="D15" i="2"/>
  <c r="A15" i="2"/>
  <c r="H14" i="2"/>
  <c r="B14" i="2"/>
  <c r="D14" i="2"/>
  <c r="A14" i="2"/>
  <c r="H13" i="2"/>
  <c r="B13" i="2"/>
  <c r="D13" i="2"/>
  <c r="A13" i="2"/>
  <c r="H12" i="2"/>
  <c r="B12" i="2"/>
  <c r="D12" i="2"/>
  <c r="A12" i="2"/>
  <c r="H11" i="2"/>
  <c r="B11" i="2"/>
  <c r="D11" i="2"/>
  <c r="A11" i="2"/>
  <c r="H161" i="2"/>
  <c r="D161" i="2"/>
  <c r="B161" i="2"/>
  <c r="A161" i="2"/>
  <c r="H160" i="2"/>
  <c r="B160" i="2"/>
  <c r="D160" i="2"/>
  <c r="A160" i="2"/>
  <c r="H159" i="2"/>
  <c r="D159" i="2"/>
  <c r="B159" i="2"/>
  <c r="A159" i="2"/>
  <c r="H158" i="2"/>
  <c r="B158" i="2"/>
  <c r="D158" i="2"/>
  <c r="A158" i="2"/>
  <c r="H157" i="2"/>
  <c r="B157" i="2"/>
  <c r="D157" i="2"/>
  <c r="A157" i="2"/>
  <c r="H156" i="2"/>
  <c r="B156" i="2"/>
  <c r="D156" i="2"/>
  <c r="A156" i="2"/>
  <c r="H155" i="2"/>
  <c r="D155" i="2"/>
  <c r="B155" i="2"/>
  <c r="A155" i="2"/>
  <c r="H154" i="2"/>
  <c r="B154" i="2"/>
  <c r="D154" i="2"/>
  <c r="A154" i="2"/>
  <c r="H153" i="2"/>
  <c r="B153" i="2"/>
  <c r="D153" i="2"/>
  <c r="A153" i="2"/>
  <c r="H152" i="2"/>
  <c r="B152" i="2"/>
  <c r="D152" i="2"/>
  <c r="A152" i="2"/>
  <c r="H151" i="2"/>
  <c r="D151" i="2"/>
  <c r="B151" i="2"/>
  <c r="A151" i="2"/>
  <c r="H150" i="2"/>
  <c r="B150" i="2"/>
  <c r="D150" i="2"/>
  <c r="A150" i="2"/>
  <c r="H149" i="2"/>
  <c r="B149" i="2"/>
  <c r="D149" i="2"/>
  <c r="A149" i="2"/>
  <c r="H148" i="2"/>
  <c r="B148" i="2"/>
  <c r="D148" i="2"/>
  <c r="A148" i="2"/>
  <c r="H147" i="2"/>
  <c r="B147" i="2"/>
  <c r="D147" i="2"/>
  <c r="A147" i="2"/>
  <c r="H146" i="2"/>
  <c r="B146" i="2"/>
  <c r="D146" i="2"/>
  <c r="A146" i="2"/>
  <c r="H145" i="2"/>
  <c r="D145" i="2"/>
  <c r="B145" i="2"/>
  <c r="A145" i="2"/>
  <c r="H144" i="2"/>
  <c r="B144" i="2"/>
  <c r="D144" i="2"/>
  <c r="A144" i="2"/>
  <c r="H143" i="2"/>
  <c r="D143" i="2"/>
  <c r="B143" i="2"/>
  <c r="A143" i="2"/>
  <c r="H142" i="2"/>
  <c r="B142" i="2"/>
  <c r="D142" i="2"/>
  <c r="A142" i="2"/>
  <c r="H141" i="2"/>
  <c r="B141" i="2"/>
  <c r="D141" i="2"/>
  <c r="A141" i="2"/>
  <c r="H140" i="2"/>
  <c r="B140" i="2"/>
  <c r="D140" i="2"/>
  <c r="A140" i="2"/>
  <c r="H139" i="2"/>
  <c r="D139" i="2"/>
  <c r="B139" i="2"/>
  <c r="A139" i="2"/>
  <c r="H138" i="2"/>
  <c r="B138" i="2"/>
  <c r="D138" i="2"/>
  <c r="A138" i="2"/>
  <c r="H137" i="2"/>
  <c r="B137" i="2"/>
  <c r="D137" i="2"/>
  <c r="A137" i="2"/>
  <c r="H136" i="2"/>
  <c r="B136" i="2"/>
  <c r="D136" i="2"/>
  <c r="A136" i="2"/>
  <c r="H135" i="2"/>
  <c r="F135" i="2"/>
  <c r="D135" i="2"/>
  <c r="B135" i="2"/>
  <c r="A135" i="2"/>
  <c r="H134" i="2"/>
  <c r="B134" i="2"/>
  <c r="F134" i="2"/>
  <c r="D134" i="2"/>
  <c r="A134" i="2"/>
  <c r="H133" i="2"/>
  <c r="F133" i="2"/>
  <c r="D133" i="2"/>
  <c r="B133" i="2"/>
  <c r="A133" i="2"/>
  <c r="H132" i="2"/>
  <c r="B132" i="2"/>
  <c r="F132" i="2"/>
  <c r="D132" i="2"/>
  <c r="A132" i="2"/>
  <c r="H131" i="2"/>
  <c r="F131" i="2"/>
  <c r="D131" i="2"/>
  <c r="B131" i="2"/>
  <c r="A131" i="2"/>
  <c r="H130" i="2"/>
  <c r="D130" i="2"/>
  <c r="B130" i="2"/>
  <c r="A130" i="2"/>
  <c r="H129" i="2"/>
  <c r="D129" i="2"/>
  <c r="B129" i="2"/>
  <c r="A129" i="2"/>
  <c r="H128" i="2"/>
  <c r="D128" i="2"/>
  <c r="B128" i="2"/>
  <c r="A128" i="2"/>
  <c r="H127" i="2"/>
  <c r="D127" i="2"/>
  <c r="B127" i="2"/>
  <c r="A127" i="2"/>
  <c r="H126" i="2"/>
  <c r="D126" i="2"/>
  <c r="B126" i="2"/>
  <c r="A126" i="2"/>
  <c r="H125" i="2"/>
  <c r="D125" i="2"/>
  <c r="B125" i="2"/>
  <c r="A125" i="2"/>
  <c r="H124" i="2"/>
  <c r="D124" i="2"/>
  <c r="B124" i="2"/>
  <c r="A124" i="2"/>
  <c r="H123" i="2"/>
  <c r="D123" i="2"/>
  <c r="B123" i="2"/>
  <c r="A123" i="2"/>
  <c r="H122" i="2"/>
  <c r="D122" i="2"/>
  <c r="B122" i="2"/>
  <c r="A122" i="2"/>
  <c r="H121" i="2"/>
  <c r="D121" i="2"/>
  <c r="B121" i="2"/>
  <c r="A121" i="2"/>
  <c r="H120" i="2"/>
  <c r="D120" i="2"/>
  <c r="B120" i="2"/>
  <c r="A120" i="2"/>
  <c r="H119" i="2"/>
  <c r="D119" i="2"/>
  <c r="B119" i="2"/>
  <c r="A119" i="2"/>
  <c r="H118" i="2"/>
  <c r="D118" i="2"/>
  <c r="B118" i="2"/>
  <c r="A118" i="2"/>
  <c r="H117" i="2"/>
  <c r="D117" i="2"/>
  <c r="B117" i="2"/>
  <c r="A117" i="2"/>
  <c r="H116" i="2"/>
  <c r="D116" i="2"/>
  <c r="B116" i="2"/>
  <c r="A116" i="2"/>
  <c r="H115" i="2"/>
  <c r="D115" i="2"/>
  <c r="B115" i="2"/>
  <c r="A115" i="2"/>
  <c r="H114" i="2"/>
  <c r="D114" i="2"/>
  <c r="B114" i="2"/>
  <c r="A114" i="2"/>
  <c r="H113" i="2"/>
  <c r="D113" i="2"/>
  <c r="B113" i="2"/>
  <c r="A113" i="2"/>
  <c r="H112" i="2"/>
  <c r="D112" i="2"/>
  <c r="B112" i="2"/>
  <c r="A112" i="2"/>
  <c r="H111" i="2"/>
  <c r="D111" i="2"/>
  <c r="B111" i="2"/>
  <c r="A111" i="2"/>
  <c r="H110" i="2"/>
  <c r="D110" i="2"/>
  <c r="B110" i="2"/>
  <c r="A110" i="2"/>
  <c r="H109" i="2"/>
  <c r="D109" i="2"/>
  <c r="B109" i="2"/>
  <c r="A109" i="2"/>
  <c r="H108" i="2"/>
  <c r="D108" i="2"/>
  <c r="B108" i="2"/>
  <c r="A108" i="2"/>
  <c r="H107" i="2"/>
  <c r="D107" i="2"/>
  <c r="B107" i="2"/>
  <c r="A107" i="2"/>
  <c r="H106" i="2"/>
  <c r="D106" i="2"/>
  <c r="B106" i="2"/>
  <c r="A106" i="2"/>
  <c r="H105" i="2"/>
  <c r="D105" i="2"/>
  <c r="B105" i="2"/>
  <c r="A105" i="2"/>
  <c r="H104" i="2"/>
  <c r="D104" i="2"/>
  <c r="B104" i="2"/>
  <c r="A104" i="2"/>
  <c r="H103" i="2"/>
  <c r="D103" i="2"/>
  <c r="B103" i="2"/>
  <c r="A103" i="2"/>
  <c r="H102" i="2"/>
  <c r="D102" i="2"/>
  <c r="B102" i="2"/>
  <c r="A102" i="2"/>
  <c r="H101" i="2"/>
  <c r="D101" i="2"/>
  <c r="B101" i="2"/>
  <c r="A101" i="2"/>
  <c r="H100" i="2"/>
  <c r="D100" i="2"/>
  <c r="B100" i="2"/>
  <c r="A100" i="2"/>
  <c r="H99" i="2"/>
  <c r="D99" i="2"/>
  <c r="B99" i="2"/>
  <c r="A99" i="2"/>
  <c r="H98" i="2"/>
  <c r="D98" i="2"/>
  <c r="B98" i="2"/>
  <c r="A98" i="2"/>
  <c r="H97" i="2"/>
  <c r="D97" i="2"/>
  <c r="B97" i="2"/>
  <c r="A97" i="2"/>
  <c r="H96" i="2"/>
  <c r="D96" i="2"/>
  <c r="B96" i="2"/>
  <c r="A96" i="2"/>
  <c r="H95" i="2"/>
  <c r="D95" i="2"/>
  <c r="B95" i="2"/>
  <c r="A95" i="2"/>
  <c r="H94" i="2"/>
  <c r="D94" i="2"/>
  <c r="B94" i="2"/>
  <c r="A94" i="2"/>
  <c r="H93" i="2"/>
  <c r="D93" i="2"/>
  <c r="B93" i="2"/>
  <c r="A93" i="2"/>
  <c r="H92" i="2"/>
  <c r="D92" i="2"/>
  <c r="B92" i="2"/>
  <c r="A92" i="2"/>
  <c r="H91" i="2"/>
  <c r="D91" i="2"/>
  <c r="B91" i="2"/>
  <c r="A91" i="2"/>
  <c r="H90" i="2"/>
  <c r="D90" i="2"/>
  <c r="B90" i="2"/>
  <c r="A90" i="2"/>
  <c r="H89" i="2"/>
  <c r="D89" i="2"/>
  <c r="B89" i="2"/>
  <c r="A89" i="2"/>
  <c r="H88" i="2"/>
  <c r="D88" i="2"/>
  <c r="B88" i="2"/>
  <c r="A88" i="2"/>
  <c r="H87" i="2"/>
  <c r="D87" i="2"/>
  <c r="B87" i="2"/>
  <c r="A87" i="2"/>
  <c r="H86" i="2"/>
  <c r="D86" i="2"/>
  <c r="B86" i="2"/>
  <c r="A86" i="2"/>
  <c r="H85" i="2"/>
  <c r="D85" i="2"/>
  <c r="B85" i="2"/>
  <c r="A85" i="2"/>
  <c r="H84" i="2"/>
  <c r="D84" i="2"/>
  <c r="B84" i="2"/>
  <c r="A84" i="2"/>
  <c r="H83" i="2"/>
  <c r="D83" i="2"/>
  <c r="B83" i="2"/>
  <c r="A83" i="2"/>
  <c r="H82" i="2"/>
  <c r="D82" i="2"/>
  <c r="B82" i="2"/>
  <c r="A82" i="2"/>
  <c r="H81" i="2"/>
  <c r="D81" i="2"/>
  <c r="B81" i="2"/>
  <c r="A81" i="2"/>
  <c r="H80" i="2"/>
  <c r="D80" i="2"/>
  <c r="B80" i="2"/>
  <c r="A80" i="2"/>
  <c r="H79" i="2"/>
  <c r="D79" i="2"/>
  <c r="B79" i="2"/>
  <c r="A79" i="2"/>
  <c r="H78" i="2"/>
  <c r="D78" i="2"/>
  <c r="B78" i="2"/>
  <c r="A78" i="2"/>
  <c r="H77" i="2"/>
  <c r="D77" i="2"/>
  <c r="B77" i="2"/>
  <c r="A77" i="2"/>
  <c r="H76" i="2"/>
  <c r="D76" i="2"/>
  <c r="B76" i="2"/>
  <c r="A76" i="2"/>
  <c r="H75" i="2"/>
  <c r="D75" i="2"/>
  <c r="B75" i="2"/>
  <c r="A75" i="2"/>
  <c r="H74" i="2"/>
  <c r="D74" i="2"/>
  <c r="B74" i="2"/>
  <c r="A74" i="2"/>
  <c r="H73" i="2"/>
  <c r="D73" i="2"/>
  <c r="B73" i="2"/>
  <c r="A73" i="2"/>
  <c r="H72" i="2"/>
  <c r="D72" i="2"/>
  <c r="B72" i="2"/>
  <c r="A72" i="2"/>
  <c r="H71" i="2"/>
  <c r="D71" i="2"/>
  <c r="B71" i="2"/>
  <c r="A71" i="2"/>
  <c r="H70" i="2"/>
  <c r="D70" i="2"/>
  <c r="B70" i="2"/>
  <c r="A70" i="2"/>
  <c r="H69" i="2"/>
  <c r="D69" i="2"/>
  <c r="B69" i="2"/>
  <c r="A69" i="2"/>
  <c r="H68" i="2"/>
  <c r="D68" i="2"/>
  <c r="B68" i="2"/>
  <c r="A68" i="2"/>
  <c r="H67" i="2"/>
  <c r="D67" i="2"/>
  <c r="B67" i="2"/>
  <c r="A67" i="2"/>
  <c r="H66" i="2"/>
  <c r="D66" i="2"/>
  <c r="B66" i="2"/>
  <c r="A66" i="2"/>
  <c r="H65" i="2"/>
  <c r="D65" i="2"/>
  <c r="B65" i="2"/>
  <c r="A65" i="2"/>
  <c r="H64" i="2"/>
  <c r="D64" i="2"/>
  <c r="B64" i="2"/>
  <c r="A64" i="2"/>
  <c r="Q171" i="1"/>
  <c r="Q172" i="1"/>
  <c r="Q170" i="1"/>
  <c r="Q166" i="1"/>
  <c r="Q167" i="1"/>
  <c r="Q168" i="1"/>
  <c r="Q169" i="1"/>
  <c r="F16" i="1"/>
  <c r="C17" i="1"/>
  <c r="Q162" i="1"/>
  <c r="Q163" i="1"/>
  <c r="Q164" i="1"/>
  <c r="Q165" i="1"/>
  <c r="Q161" i="1"/>
  <c r="Q159" i="1"/>
  <c r="Q160" i="1"/>
  <c r="Q155" i="1"/>
  <c r="Q156" i="1"/>
  <c r="Q157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19" i="1"/>
  <c r="E53" i="2"/>
  <c r="E54" i="1"/>
  <c r="F54" i="1"/>
  <c r="G54" i="1"/>
  <c r="H54" i="1"/>
  <c r="E48" i="1"/>
  <c r="F48" i="1"/>
  <c r="G48" i="1"/>
  <c r="H48" i="1"/>
  <c r="G43" i="1"/>
  <c r="H43" i="1"/>
  <c r="G22" i="1"/>
  <c r="H22" i="1"/>
  <c r="E30" i="1"/>
  <c r="F30" i="1"/>
  <c r="G30" i="1"/>
  <c r="H30" i="1"/>
  <c r="E46" i="1"/>
  <c r="F46" i="1"/>
  <c r="G46" i="1"/>
  <c r="H46" i="1"/>
  <c r="G172" i="1"/>
  <c r="J172" i="1"/>
  <c r="G168" i="1"/>
  <c r="J168" i="1"/>
  <c r="G164" i="1"/>
  <c r="K164" i="1"/>
  <c r="G160" i="1"/>
  <c r="J160" i="1"/>
  <c r="G156" i="1"/>
  <c r="K156" i="1"/>
  <c r="G152" i="1"/>
  <c r="I152" i="1"/>
  <c r="G148" i="1"/>
  <c r="J148" i="1"/>
  <c r="G144" i="1"/>
  <c r="I144" i="1"/>
  <c r="G140" i="1"/>
  <c r="I140" i="1"/>
  <c r="G136" i="1"/>
  <c r="I136" i="1"/>
  <c r="G132" i="1"/>
  <c r="I132" i="1"/>
  <c r="G128" i="1"/>
  <c r="I128" i="1"/>
  <c r="G124" i="1"/>
  <c r="I124" i="1"/>
  <c r="G120" i="1"/>
  <c r="I120" i="1"/>
  <c r="E116" i="1"/>
  <c r="F116" i="1"/>
  <c r="G116" i="1"/>
  <c r="H116" i="1"/>
  <c r="E112" i="1"/>
  <c r="F112" i="1"/>
  <c r="G112" i="1"/>
  <c r="H112" i="1"/>
  <c r="E108" i="1"/>
  <c r="F108" i="1"/>
  <c r="G108" i="1"/>
  <c r="H108" i="1"/>
  <c r="E104" i="1"/>
  <c r="F104" i="1"/>
  <c r="G104" i="1"/>
  <c r="H104" i="1"/>
  <c r="E100" i="1"/>
  <c r="F100" i="1"/>
  <c r="G100" i="1"/>
  <c r="H100" i="1"/>
  <c r="E96" i="1"/>
  <c r="F96" i="1"/>
  <c r="G96" i="1"/>
  <c r="H96" i="1"/>
  <c r="E92" i="1"/>
  <c r="F92" i="1"/>
  <c r="G92" i="1"/>
  <c r="H92" i="1"/>
  <c r="E88" i="1"/>
  <c r="F88" i="1"/>
  <c r="G88" i="1"/>
  <c r="H88" i="1"/>
  <c r="E84" i="1"/>
  <c r="F84" i="1"/>
  <c r="G84" i="1"/>
  <c r="H84" i="1"/>
  <c r="E80" i="1"/>
  <c r="F80" i="1"/>
  <c r="G80" i="1"/>
  <c r="H80" i="1"/>
  <c r="E76" i="1"/>
  <c r="F76" i="1"/>
  <c r="G76" i="1"/>
  <c r="H76" i="1"/>
  <c r="E72" i="1"/>
  <c r="F72" i="1"/>
  <c r="G72" i="1"/>
  <c r="H72" i="1"/>
  <c r="E68" i="1"/>
  <c r="F68" i="1"/>
  <c r="G68" i="1"/>
  <c r="H68" i="1"/>
  <c r="E64" i="1"/>
  <c r="F64" i="1"/>
  <c r="G64" i="1"/>
  <c r="H64" i="1"/>
  <c r="E60" i="1"/>
  <c r="F60" i="1"/>
  <c r="G60" i="1"/>
  <c r="H60" i="1"/>
  <c r="E56" i="1"/>
  <c r="F56" i="1"/>
  <c r="G56" i="1"/>
  <c r="H56" i="1"/>
  <c r="E175" i="1"/>
  <c r="F175" i="1"/>
  <c r="G175" i="1"/>
  <c r="K175" i="1"/>
  <c r="E171" i="1"/>
  <c r="F171" i="1"/>
  <c r="G171" i="1"/>
  <c r="J171" i="1"/>
  <c r="E167" i="1"/>
  <c r="F167" i="1"/>
  <c r="G167" i="1"/>
  <c r="J167" i="1"/>
  <c r="E163" i="1"/>
  <c r="F163" i="1"/>
  <c r="G163" i="1"/>
  <c r="K163" i="1"/>
  <c r="E159" i="1"/>
  <c r="F159" i="1"/>
  <c r="G159" i="1"/>
  <c r="J159" i="1"/>
  <c r="E155" i="1"/>
  <c r="F155" i="1"/>
  <c r="G155" i="1"/>
  <c r="E151" i="1"/>
  <c r="F151" i="1"/>
  <c r="G151" i="1"/>
  <c r="I151" i="1"/>
  <c r="E147" i="1"/>
  <c r="F147" i="1"/>
  <c r="G147" i="1"/>
  <c r="I147" i="1"/>
  <c r="E143" i="1"/>
  <c r="F143" i="1"/>
  <c r="G143" i="1"/>
  <c r="I143" i="1"/>
  <c r="E139" i="1"/>
  <c r="F139" i="1"/>
  <c r="G139" i="1"/>
  <c r="I139" i="1"/>
  <c r="E135" i="1"/>
  <c r="F135" i="1"/>
  <c r="G135" i="1"/>
  <c r="I135" i="1"/>
  <c r="E131" i="1"/>
  <c r="F131" i="1"/>
  <c r="G131" i="1"/>
  <c r="I131" i="1"/>
  <c r="E127" i="1"/>
  <c r="F127" i="1"/>
  <c r="G127" i="1"/>
  <c r="I127" i="1"/>
  <c r="E123" i="1"/>
  <c r="F123" i="1"/>
  <c r="G123" i="1"/>
  <c r="I123" i="1"/>
  <c r="E119" i="1"/>
  <c r="F119" i="1"/>
  <c r="G119" i="1"/>
  <c r="H119" i="1"/>
  <c r="E115" i="1"/>
  <c r="F115" i="1"/>
  <c r="G115" i="1"/>
  <c r="H115" i="1"/>
  <c r="E111" i="1"/>
  <c r="F111" i="1"/>
  <c r="G111" i="1"/>
  <c r="H111" i="1"/>
  <c r="E107" i="1"/>
  <c r="F107" i="1"/>
  <c r="G107" i="1"/>
  <c r="H107" i="1"/>
  <c r="E103" i="1"/>
  <c r="F103" i="1"/>
  <c r="G103" i="1"/>
  <c r="H103" i="1"/>
  <c r="E99" i="1"/>
  <c r="F99" i="1"/>
  <c r="G99" i="1"/>
  <c r="H99" i="1"/>
  <c r="E95" i="1"/>
  <c r="F95" i="1"/>
  <c r="G95" i="1"/>
  <c r="H95" i="1"/>
  <c r="E91" i="1"/>
  <c r="F91" i="1"/>
  <c r="G91" i="1"/>
  <c r="H91" i="1"/>
  <c r="E87" i="1"/>
  <c r="F87" i="1"/>
  <c r="G87" i="1"/>
  <c r="H87" i="1"/>
  <c r="E83" i="1"/>
  <c r="F83" i="1"/>
  <c r="G83" i="1"/>
  <c r="H83" i="1"/>
  <c r="E79" i="1"/>
  <c r="F79" i="1"/>
  <c r="G79" i="1"/>
  <c r="H79" i="1"/>
  <c r="E75" i="1"/>
  <c r="F75" i="1"/>
  <c r="G75" i="1"/>
  <c r="H75" i="1"/>
  <c r="E71" i="1"/>
  <c r="F71" i="1"/>
  <c r="G71" i="1"/>
  <c r="H71" i="1"/>
  <c r="E67" i="1"/>
  <c r="F67" i="1"/>
  <c r="G67" i="1"/>
  <c r="H67" i="1"/>
  <c r="E63" i="1"/>
  <c r="F63" i="1"/>
  <c r="G63" i="1"/>
  <c r="H63" i="1"/>
  <c r="E59" i="1"/>
  <c r="F59" i="1"/>
  <c r="G59" i="1"/>
  <c r="H59" i="1"/>
  <c r="E55" i="1"/>
  <c r="F55" i="1"/>
  <c r="G55" i="1"/>
  <c r="H55" i="1"/>
  <c r="G51" i="1"/>
  <c r="H51" i="1"/>
  <c r="G45" i="1"/>
  <c r="H45" i="1"/>
  <c r="G40" i="1"/>
  <c r="H40" i="1"/>
  <c r="G34" i="1"/>
  <c r="H34" i="1"/>
  <c r="G26" i="1"/>
  <c r="H26" i="1"/>
  <c r="E38" i="1"/>
  <c r="F38" i="1"/>
  <c r="G38" i="1"/>
  <c r="H38" i="1"/>
  <c r="E25" i="1"/>
  <c r="F25" i="1"/>
  <c r="G25" i="1"/>
  <c r="H25" i="1"/>
  <c r="E35" i="1"/>
  <c r="F35" i="1"/>
  <c r="G35" i="1"/>
  <c r="H35" i="1"/>
  <c r="E52" i="1"/>
  <c r="F52" i="1"/>
  <c r="G52" i="1"/>
  <c r="H52" i="1"/>
  <c r="G174" i="1"/>
  <c r="K174" i="1"/>
  <c r="G170" i="1"/>
  <c r="K170" i="1"/>
  <c r="G166" i="1"/>
  <c r="J166" i="1"/>
  <c r="G162" i="1"/>
  <c r="K162" i="1"/>
  <c r="G158" i="1"/>
  <c r="K158" i="1"/>
  <c r="G154" i="1"/>
  <c r="I154" i="1"/>
  <c r="G150" i="1"/>
  <c r="I150" i="1"/>
  <c r="G146" i="1"/>
  <c r="I146" i="1"/>
  <c r="G142" i="1"/>
  <c r="I142" i="1"/>
  <c r="G138" i="1"/>
  <c r="I138" i="1"/>
  <c r="G134" i="1"/>
  <c r="I134" i="1"/>
  <c r="G130" i="1"/>
  <c r="I130" i="1"/>
  <c r="G126" i="1"/>
  <c r="I126" i="1"/>
  <c r="G122" i="1"/>
  <c r="I122" i="1"/>
  <c r="G118" i="1"/>
  <c r="H118" i="1"/>
  <c r="G114" i="1"/>
  <c r="H114" i="1"/>
  <c r="G110" i="1"/>
  <c r="H110" i="1"/>
  <c r="G106" i="1"/>
  <c r="H106" i="1"/>
  <c r="G102" i="1"/>
  <c r="H102" i="1"/>
  <c r="G98" i="1"/>
  <c r="H98" i="1"/>
  <c r="G94" i="1"/>
  <c r="H94" i="1"/>
  <c r="G90" i="1"/>
  <c r="H90" i="1"/>
  <c r="G86" i="1"/>
  <c r="H86" i="1"/>
  <c r="G82" i="1"/>
  <c r="H82" i="1"/>
  <c r="G78" i="1"/>
  <c r="H78" i="1"/>
  <c r="G74" i="1"/>
  <c r="H74" i="1"/>
  <c r="G70" i="1"/>
  <c r="H70" i="1"/>
  <c r="G66" i="1"/>
  <c r="H66" i="1"/>
  <c r="E66" i="1"/>
  <c r="F66" i="1"/>
  <c r="E62" i="1"/>
  <c r="F62" i="1"/>
  <c r="G62" i="1"/>
  <c r="H62" i="1"/>
  <c r="E58" i="1"/>
  <c r="F58" i="1"/>
  <c r="G58" i="1"/>
  <c r="H58" i="1"/>
  <c r="G176" i="1"/>
  <c r="K176" i="1"/>
  <c r="G49" i="1"/>
  <c r="H49" i="1"/>
  <c r="G44" i="1"/>
  <c r="H44" i="1"/>
  <c r="G39" i="1"/>
  <c r="H39" i="1"/>
  <c r="G32" i="1"/>
  <c r="H32" i="1"/>
  <c r="G24" i="1"/>
  <c r="H24" i="1"/>
  <c r="E31" i="1"/>
  <c r="F31" i="1"/>
  <c r="G31" i="1"/>
  <c r="H31" i="1"/>
  <c r="E28" i="1"/>
  <c r="F28" i="1"/>
  <c r="G28" i="1"/>
  <c r="H28" i="1"/>
  <c r="E42" i="1"/>
  <c r="F42" i="1"/>
  <c r="G42" i="1"/>
  <c r="H42" i="1"/>
  <c r="G173" i="1"/>
  <c r="K173" i="1"/>
  <c r="G169" i="1"/>
  <c r="K169" i="1"/>
  <c r="G165" i="1"/>
  <c r="K165" i="1"/>
  <c r="G161" i="1"/>
  <c r="J161" i="1"/>
  <c r="G157" i="1"/>
  <c r="K157" i="1"/>
  <c r="G153" i="1"/>
  <c r="I153" i="1"/>
  <c r="G149" i="1"/>
  <c r="I149" i="1"/>
  <c r="G145" i="1"/>
  <c r="I145" i="1"/>
  <c r="G141" i="1"/>
  <c r="I141" i="1"/>
  <c r="G137" i="1"/>
  <c r="I137" i="1"/>
  <c r="G133" i="1"/>
  <c r="I133" i="1"/>
  <c r="G129" i="1"/>
  <c r="I129" i="1"/>
  <c r="G125" i="1"/>
  <c r="I125" i="1"/>
  <c r="G121" i="1"/>
  <c r="I121" i="1"/>
  <c r="G117" i="1"/>
  <c r="H117" i="1"/>
  <c r="G113" i="1"/>
  <c r="H113" i="1"/>
  <c r="G109" i="1"/>
  <c r="H109" i="1"/>
  <c r="G105" i="1"/>
  <c r="H105" i="1"/>
  <c r="G101" i="1"/>
  <c r="H101" i="1"/>
  <c r="G97" i="1"/>
  <c r="H97" i="1"/>
  <c r="G93" i="1"/>
  <c r="H93" i="1"/>
  <c r="G89" i="1"/>
  <c r="H89" i="1"/>
  <c r="G85" i="1"/>
  <c r="H85" i="1"/>
  <c r="G81" i="1"/>
  <c r="H81" i="1"/>
  <c r="G77" i="1"/>
  <c r="H77" i="1"/>
  <c r="G73" i="1"/>
  <c r="H73" i="1"/>
  <c r="G69" i="1"/>
  <c r="H69" i="1"/>
  <c r="G65" i="1"/>
  <c r="H65" i="1"/>
  <c r="G61" i="1"/>
  <c r="H61" i="1"/>
  <c r="G57" i="1"/>
  <c r="H57" i="1"/>
  <c r="G22" i="3"/>
  <c r="H22" i="3"/>
  <c r="E21" i="3"/>
  <c r="F21" i="3"/>
  <c r="G21" i="3"/>
  <c r="H21" i="3"/>
  <c r="G23" i="3"/>
  <c r="H23" i="3"/>
  <c r="E54" i="2"/>
  <c r="E58" i="2"/>
  <c r="E73" i="2"/>
  <c r="E68" i="2"/>
  <c r="E111" i="2"/>
  <c r="E115" i="2"/>
  <c r="E139" i="2"/>
  <c r="E35" i="2"/>
  <c r="E20" i="2"/>
  <c r="E119" i="2"/>
  <c r="E101" i="2"/>
  <c r="E110" i="2"/>
  <c r="E134" i="2"/>
  <c r="E31" i="2"/>
  <c r="E147" i="2"/>
  <c r="E15" i="2"/>
  <c r="E39" i="2"/>
  <c r="E89" i="2"/>
  <c r="E91" i="2"/>
  <c r="E105" i="2"/>
  <c r="E114" i="2"/>
  <c r="E11" i="2"/>
  <c r="E142" i="2"/>
  <c r="E146" i="2"/>
  <c r="E19" i="2"/>
  <c r="E62" i="2"/>
  <c r="E81" i="2"/>
  <c r="E50" i="2"/>
  <c r="E95" i="2"/>
  <c r="E143" i="2"/>
  <c r="E122" i="2"/>
  <c r="E127" i="2"/>
  <c r="E151" i="2"/>
  <c r="E43" i="2"/>
  <c r="E99" i="2"/>
  <c r="E138" i="2"/>
  <c r="E85" i="2"/>
  <c r="K155" i="1"/>
  <c r="E123" i="2"/>
  <c r="E103" i="2"/>
  <c r="E107" i="2"/>
  <c r="E131" i="2"/>
  <c r="E155" i="2"/>
  <c r="E23" i="2"/>
  <c r="E47" i="2"/>
  <c r="E71" i="2"/>
  <c r="E118" i="2"/>
  <c r="E78" i="2"/>
  <c r="E102" i="2"/>
  <c r="E126" i="2"/>
  <c r="E150" i="2"/>
  <c r="E154" i="2"/>
  <c r="E27" i="2"/>
  <c r="E158" i="2"/>
  <c r="E98" i="2"/>
  <c r="E109" i="2"/>
  <c r="E97" i="2"/>
  <c r="E106" i="2"/>
  <c r="E130" i="2"/>
  <c r="E135" i="2"/>
  <c r="E159" i="2"/>
  <c r="E74" i="2"/>
  <c r="C11" i="3"/>
  <c r="C12" i="3"/>
  <c r="C11" i="1"/>
  <c r="C12" i="1"/>
  <c r="O178" i="3" l="1"/>
  <c r="O177" i="3"/>
  <c r="O178" i="1"/>
  <c r="O177" i="1"/>
  <c r="C16" i="1"/>
  <c r="D18" i="1" s="1"/>
  <c r="O175" i="1"/>
  <c r="O64" i="1"/>
  <c r="O58" i="1"/>
  <c r="O86" i="1"/>
  <c r="O100" i="1"/>
  <c r="O107" i="1"/>
  <c r="O117" i="1"/>
  <c r="O24" i="1"/>
  <c r="O29" i="1"/>
  <c r="O40" i="1"/>
  <c r="O73" i="1"/>
  <c r="O69" i="1"/>
  <c r="O155" i="1"/>
  <c r="O136" i="1"/>
  <c r="O148" i="1"/>
  <c r="O126" i="1"/>
  <c r="O162" i="1"/>
  <c r="O166" i="1"/>
  <c r="O169" i="1"/>
  <c r="O115" i="1"/>
  <c r="O173" i="1"/>
  <c r="O114" i="1"/>
  <c r="O50" i="1"/>
  <c r="O78" i="1"/>
  <c r="O93" i="1"/>
  <c r="O103" i="1"/>
  <c r="O92" i="1"/>
  <c r="O113" i="1"/>
  <c r="O21" i="1"/>
  <c r="O37" i="1"/>
  <c r="O59" i="1"/>
  <c r="O52" i="1"/>
  <c r="O79" i="1"/>
  <c r="O140" i="1"/>
  <c r="O121" i="1"/>
  <c r="O134" i="1"/>
  <c r="O156" i="1"/>
  <c r="O161" i="1"/>
  <c r="O147" i="1"/>
  <c r="O163" i="1"/>
  <c r="O112" i="1"/>
  <c r="O106" i="1"/>
  <c r="O42" i="1"/>
  <c r="O70" i="1"/>
  <c r="O68" i="1"/>
  <c r="O89" i="1"/>
  <c r="O85" i="1"/>
  <c r="O99" i="1"/>
  <c r="O116" i="1"/>
  <c r="O34" i="1"/>
  <c r="O43" i="1"/>
  <c r="O49" i="1"/>
  <c r="O167" i="1"/>
  <c r="O144" i="1"/>
  <c r="O129" i="1"/>
  <c r="O146" i="1"/>
  <c r="O125" i="1"/>
  <c r="O131" i="1"/>
  <c r="O55" i="1"/>
  <c r="O157" i="1"/>
  <c r="O104" i="1"/>
  <c r="O98" i="1"/>
  <c r="O174" i="1"/>
  <c r="O62" i="1"/>
  <c r="O61" i="1"/>
  <c r="O75" i="1"/>
  <c r="O60" i="1"/>
  <c r="O95" i="1"/>
  <c r="O109" i="1"/>
  <c r="O26" i="1"/>
  <c r="O31" i="1"/>
  <c r="O36" i="1"/>
  <c r="O164" i="1"/>
  <c r="O151" i="1"/>
  <c r="O137" i="1"/>
  <c r="O139" i="1"/>
  <c r="O133" i="1"/>
  <c r="O150" i="1"/>
  <c r="O160" i="1"/>
  <c r="O135" i="1"/>
  <c r="O96" i="1"/>
  <c r="O90" i="1"/>
  <c r="O118" i="1"/>
  <c r="O54" i="1"/>
  <c r="O48" i="1"/>
  <c r="O71" i="1"/>
  <c r="O57" i="1"/>
  <c r="O81" i="1"/>
  <c r="O84" i="1"/>
  <c r="O158" i="1"/>
  <c r="O23" i="1"/>
  <c r="O28" i="1"/>
  <c r="O120" i="1"/>
  <c r="O119" i="1"/>
  <c r="O145" i="1"/>
  <c r="O111" i="1"/>
  <c r="O141" i="1"/>
  <c r="O97" i="1"/>
  <c r="O138" i="1"/>
  <c r="O154" i="1"/>
  <c r="O88" i="1"/>
  <c r="O82" i="1"/>
  <c r="O110" i="1"/>
  <c r="O46" i="1"/>
  <c r="O45" i="1"/>
  <c r="O51" i="1"/>
  <c r="O44" i="1"/>
  <c r="O67" i="1"/>
  <c r="O77" i="1"/>
  <c r="O105" i="1"/>
  <c r="O108" i="1"/>
  <c r="O39" i="1"/>
  <c r="O124" i="1"/>
  <c r="O127" i="1"/>
  <c r="O152" i="1"/>
  <c r="O25" i="1"/>
  <c r="O130" i="1"/>
  <c r="O83" i="1"/>
  <c r="O153" i="1"/>
  <c r="O80" i="1"/>
  <c r="O74" i="1"/>
  <c r="O102" i="1"/>
  <c r="O38" i="1"/>
  <c r="O30" i="1"/>
  <c r="O35" i="1"/>
  <c r="O41" i="1"/>
  <c r="O63" i="1"/>
  <c r="O56" i="1"/>
  <c r="O91" i="1"/>
  <c r="O101" i="1"/>
  <c r="O33" i="1"/>
  <c r="O128" i="1"/>
  <c r="O65" i="1"/>
  <c r="O171" i="1"/>
  <c r="O170" i="1"/>
  <c r="O142" i="1"/>
  <c r="O168" i="1"/>
  <c r="O123" i="1"/>
  <c r="O72" i="1"/>
  <c r="O66" i="1"/>
  <c r="O94" i="1"/>
  <c r="O176" i="1"/>
  <c r="O22" i="1"/>
  <c r="O27" i="1"/>
  <c r="O32" i="1"/>
  <c r="O47" i="1"/>
  <c r="O53" i="1"/>
  <c r="O87" i="1"/>
  <c r="O76" i="1"/>
  <c r="O172" i="1"/>
  <c r="O132" i="1"/>
  <c r="O159" i="1"/>
  <c r="O122" i="1"/>
  <c r="C15" i="1"/>
  <c r="O149" i="1"/>
  <c r="O165" i="1"/>
  <c r="O143" i="1"/>
  <c r="C16" i="3"/>
  <c r="D18" i="3" s="1"/>
  <c r="O52" i="3"/>
  <c r="O84" i="3"/>
  <c r="O116" i="3"/>
  <c r="O23" i="3"/>
  <c r="O55" i="3"/>
  <c r="O87" i="3"/>
  <c r="O119" i="3"/>
  <c r="O26" i="3"/>
  <c r="O58" i="3"/>
  <c r="O21" i="3"/>
  <c r="O53" i="3"/>
  <c r="O85" i="3"/>
  <c r="O117" i="3"/>
  <c r="O171" i="3"/>
  <c r="O146" i="3"/>
  <c r="O126" i="3"/>
  <c r="O169" i="3"/>
  <c r="O138" i="3"/>
  <c r="O172" i="3"/>
  <c r="O24" i="3"/>
  <c r="O56" i="3"/>
  <c r="O88" i="3"/>
  <c r="O120" i="3"/>
  <c r="O27" i="3"/>
  <c r="O59" i="3"/>
  <c r="O91" i="3"/>
  <c r="O123" i="3"/>
  <c r="O30" i="3"/>
  <c r="O62" i="3"/>
  <c r="O25" i="3"/>
  <c r="O57" i="3"/>
  <c r="O89" i="3"/>
  <c r="O121" i="3"/>
  <c r="O175" i="3"/>
  <c r="O150" i="3"/>
  <c r="O133" i="3"/>
  <c r="O173" i="3"/>
  <c r="O145" i="3"/>
  <c r="O176" i="3"/>
  <c r="O28" i="3"/>
  <c r="O60" i="3"/>
  <c r="O92" i="3"/>
  <c r="O124" i="3"/>
  <c r="O31" i="3"/>
  <c r="O63" i="3"/>
  <c r="O95" i="3"/>
  <c r="O127" i="3"/>
  <c r="O34" i="3"/>
  <c r="O66" i="3"/>
  <c r="O29" i="3"/>
  <c r="O61" i="3"/>
  <c r="O93" i="3"/>
  <c r="O147" i="3"/>
  <c r="O94" i="3"/>
  <c r="O154" i="3"/>
  <c r="O142" i="3"/>
  <c r="O90" i="3"/>
  <c r="O148" i="3"/>
  <c r="O125" i="3"/>
  <c r="O32" i="3"/>
  <c r="O64" i="3"/>
  <c r="O96" i="3"/>
  <c r="O128" i="3"/>
  <c r="O35" i="3"/>
  <c r="O67" i="3"/>
  <c r="O99" i="3"/>
  <c r="O131" i="3"/>
  <c r="O38" i="3"/>
  <c r="O70" i="3"/>
  <c r="O33" i="3"/>
  <c r="O65" i="3"/>
  <c r="O97" i="3"/>
  <c r="O151" i="3"/>
  <c r="O102" i="3"/>
  <c r="O158" i="3"/>
  <c r="O149" i="3"/>
  <c r="O98" i="3"/>
  <c r="O152" i="3"/>
  <c r="O141" i="3"/>
  <c r="O36" i="3"/>
  <c r="O68" i="3"/>
  <c r="O100" i="3"/>
  <c r="O132" i="3"/>
  <c r="O39" i="3"/>
  <c r="O71" i="3"/>
  <c r="O103" i="3"/>
  <c r="O135" i="3"/>
  <c r="O42" i="3"/>
  <c r="O74" i="3"/>
  <c r="O37" i="3"/>
  <c r="O69" i="3"/>
  <c r="O101" i="3"/>
  <c r="O155" i="3"/>
  <c r="O110" i="3"/>
  <c r="O162" i="3"/>
  <c r="O153" i="3"/>
  <c r="O106" i="3"/>
  <c r="O156" i="3"/>
  <c r="O134" i="3"/>
  <c r="O40" i="3"/>
  <c r="O72" i="3"/>
  <c r="O104" i="3"/>
  <c r="O136" i="3"/>
  <c r="O43" i="3"/>
  <c r="O75" i="3"/>
  <c r="O107" i="3"/>
  <c r="O139" i="3"/>
  <c r="O46" i="3"/>
  <c r="O78" i="3"/>
  <c r="O41" i="3"/>
  <c r="O73" i="3"/>
  <c r="O105" i="3"/>
  <c r="O159" i="3"/>
  <c r="O118" i="3"/>
  <c r="O166" i="3"/>
  <c r="O157" i="3"/>
  <c r="O114" i="3"/>
  <c r="O160" i="3"/>
  <c r="C15" i="3"/>
  <c r="O44" i="3"/>
  <c r="O76" i="3"/>
  <c r="O108" i="3"/>
  <c r="O140" i="3"/>
  <c r="O47" i="3"/>
  <c r="O79" i="3"/>
  <c r="O111" i="3"/>
  <c r="O143" i="3"/>
  <c r="O50" i="3"/>
  <c r="O82" i="3"/>
  <c r="O45" i="3"/>
  <c r="O77" i="3"/>
  <c r="O109" i="3"/>
  <c r="O163" i="3"/>
  <c r="O130" i="3"/>
  <c r="O170" i="3"/>
  <c r="O161" i="3"/>
  <c r="O122" i="3"/>
  <c r="O164" i="3"/>
  <c r="O48" i="3"/>
  <c r="O80" i="3"/>
  <c r="O112" i="3"/>
  <c r="O144" i="3"/>
  <c r="O51" i="3"/>
  <c r="O83" i="3"/>
  <c r="O115" i="3"/>
  <c r="O22" i="3"/>
  <c r="O54" i="3"/>
  <c r="O86" i="3"/>
  <c r="O49" i="3"/>
  <c r="O81" i="3"/>
  <c r="O113" i="3"/>
  <c r="O167" i="3"/>
  <c r="O137" i="3"/>
  <c r="O174" i="3"/>
  <c r="O165" i="3"/>
  <c r="O129" i="3"/>
  <c r="O168" i="3"/>
  <c r="F17" i="1"/>
  <c r="F18" i="1" l="1"/>
  <c r="F19" i="1" s="1"/>
  <c r="C18" i="3"/>
  <c r="F18" i="3"/>
  <c r="F19" i="3" s="1"/>
  <c r="C18" i="1"/>
</calcChain>
</file>

<file path=xl/sharedStrings.xml><?xml version="1.0" encoding="utf-8"?>
<sst xmlns="http://schemas.openxmlformats.org/spreadsheetml/2006/main" count="2145" uniqueCount="621">
  <si>
    <t>IBVS 6244</t>
  </si>
  <si>
    <t>IBVS 6196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</si>
  <si>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</si>
  <si>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</si>
  <si>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</si>
  <si>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</si>
  <si>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</si>
  <si>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</si>
  <si>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</si>
  <si>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</si>
  <si>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</si>
  <si>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</si>
  <si>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</si>
  <si>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</si>
  <si>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</si>
  <si>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</si>
  <si>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</si>
  <si>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</si>
  <si>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</si>
  <si>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</si>
  <si>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</si>
  <si>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</si>
  <si>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</si>
  <si>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</si>
  <si>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</si>
  <si>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</si>
  <si>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</si>
  <si>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</si>
  <si>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</si>
  <si>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</si>
  <si>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Peter H</t>
  </si>
  <si>
    <t>B</t>
  </si>
  <si>
    <t>v</t>
  </si>
  <si>
    <t>BBSAG Bull.38</t>
  </si>
  <si>
    <t>BRNO 26</t>
  </si>
  <si>
    <t>K</t>
  </si>
  <si>
    <t>phe</t>
  </si>
  <si>
    <t>Diethelm R</t>
  </si>
  <si>
    <t>BBSAG Bull.60</t>
  </si>
  <si>
    <t>BBSAG Bull.62</t>
  </si>
  <si>
    <t>Germann R</t>
  </si>
  <si>
    <t>BBSAG Bull.74</t>
  </si>
  <si>
    <t>BRNO 27</t>
  </si>
  <si>
    <t>BBSAG Bull.78</t>
  </si>
  <si>
    <t>BBSAG Bull.89</t>
  </si>
  <si>
    <t>BBSAG Bull.92</t>
  </si>
  <si>
    <t>BBSAG Bull.93</t>
  </si>
  <si>
    <t>BBSAG Bull.95</t>
  </si>
  <si>
    <t>pg</t>
  </si>
  <si>
    <t>BAV-M 59</t>
  </si>
  <si>
    <t>BBSAG Bull.96</t>
  </si>
  <si>
    <t>BBSAG Bull.99</t>
  </si>
  <si>
    <t>BBSAG Bull.101</t>
  </si>
  <si>
    <t>BBSAG Bull.104</t>
  </si>
  <si>
    <t>BBSAG Bull.105</t>
  </si>
  <si>
    <t>BAV-M 68</t>
  </si>
  <si>
    <t>BBSAG Bull.107</t>
  </si>
  <si>
    <t>BRNO 31</t>
  </si>
  <si>
    <t>BBSAG Bull.109</t>
  </si>
  <si>
    <t>BBSAG Bull.113</t>
  </si>
  <si>
    <t>BBSAG Bull.115</t>
  </si>
  <si>
    <t>IBVS 5595</t>
  </si>
  <si>
    <t>I</t>
  </si>
  <si>
    <t>II</t>
  </si>
  <si>
    <t>V359 Her / GSC 03071-00858</t>
  </si>
  <si>
    <t>EA/SD</t>
  </si>
  <si>
    <t>IBVS 5694</t>
  </si>
  <si>
    <t># of data points:</t>
  </si>
  <si>
    <t>IBVS 5731</t>
  </si>
  <si>
    <t>IBVS 5874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</si>
  <si>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</si>
  <si>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</si>
  <si>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</si>
  <si>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</si>
  <si>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</si>
  <si>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</si>
  <si>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IBVS 5931</t>
  </si>
  <si>
    <t>Add cycle</t>
  </si>
  <si>
    <t>Old Cycle</t>
  </si>
  <si>
    <t>IBVS 5918</t>
  </si>
  <si>
    <t>IBVS 5959</t>
  </si>
  <si>
    <t>IBVS 5992</t>
  </si>
  <si>
    <t>IBVS 6029</t>
  </si>
  <si>
    <t>IBVS 6149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</si>
  <si>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</si>
  <si>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</si>
  <si>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</si>
  <si>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</si>
  <si>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</si>
  <si>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</si>
  <si>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</si>
  <si>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</t>
  </si>
  <si>
    <t>V</t>
  </si>
  <si>
    <t>vis</t>
  </si>
  <si>
    <t> -0.003 </t>
  </si>
  <si>
    <t>F </t>
  </si>
  <si>
    <t>2414755.809 </t>
  </si>
  <si>
    <t> 11.04.1899 07:24 </t>
  </si>
  <si>
    <t> -0.668 </t>
  </si>
  <si>
    <t>P </t>
  </si>
  <si>
    <t> H.Bauernfeind </t>
  </si>
  <si>
    <t> VB 7.72 </t>
  </si>
  <si>
    <t>2415078.920 </t>
  </si>
  <si>
    <t> 28.02.1900 10:04 </t>
  </si>
  <si>
    <t> -0.612 </t>
  </si>
  <si>
    <t>2415665.539 </t>
  </si>
  <si>
    <t> 08.10.1901 00:56 </t>
  </si>
  <si>
    <t> -0.408 </t>
  </si>
  <si>
    <t>2415900.627 </t>
  </si>
  <si>
    <t> 31.05.1902 03:02 </t>
  </si>
  <si>
    <t> -0.589 </t>
  </si>
  <si>
    <t>2416016.534 </t>
  </si>
  <si>
    <t> 24.09.1902 00:48 </t>
  </si>
  <si>
    <t> -0.560 </t>
  </si>
  <si>
    <t>2416032.505 </t>
  </si>
  <si>
    <t> 10.10.1902 00:07 </t>
  </si>
  <si>
    <t> -0.391 </t>
  </si>
  <si>
    <t>2416046.476 </t>
  </si>
  <si>
    <t> 23.10.1902 23:25 </t>
  </si>
  <si>
    <t> -0.466 </t>
  </si>
  <si>
    <t>2416553.872 </t>
  </si>
  <si>
    <t> 14.03.1904 08:55 </t>
  </si>
  <si>
    <t> -0.477 </t>
  </si>
  <si>
    <t>2416720.582 </t>
  </si>
  <si>
    <t> 28.08.1904 01:58 </t>
  </si>
  <si>
    <t> -0.562 </t>
  </si>
  <si>
    <t>2417475.535 </t>
  </si>
  <si>
    <t> 22.09.1906 00:50 </t>
  </si>
  <si>
    <t> -0.575 </t>
  </si>
  <si>
    <t>2418100.759 </t>
  </si>
  <si>
    <t> 08.06.1908 06:12 </t>
  </si>
  <si>
    <t> -0.393 </t>
  </si>
  <si>
    <t>2418144.586 </t>
  </si>
  <si>
    <t> 22.07.1908 02:03 </t>
  </si>
  <si>
    <t> -0.459 </t>
  </si>
  <si>
    <t>2418230.475 </t>
  </si>
  <si>
    <t> 15.10.1908 23:24 </t>
  </si>
  <si>
    <t> -0.601 </t>
  </si>
  <si>
    <t>2418335.886 </t>
  </si>
  <si>
    <t> 29.01.1909 09:15 </t>
  </si>
  <si>
    <t> -0.534 </t>
  </si>
  <si>
    <t>2418818.793 </t>
  </si>
  <si>
    <t> 27.05.1910 07:01 </t>
  </si>
  <si>
    <t> -0.454 </t>
  </si>
  <si>
    <t>2419229.630 </t>
  </si>
  <si>
    <t> 12.07.1911 03:07 </t>
  </si>
  <si>
    <t>2420154.940 </t>
  </si>
  <si>
    <t> 22.01.1914 10:33 </t>
  </si>
  <si>
    <t> -0.422 </t>
  </si>
  <si>
    <t>2420212.891 </t>
  </si>
  <si>
    <t> 21.03.1914 09:23 </t>
  </si>
  <si>
    <t> -0.410 </t>
  </si>
  <si>
    <t>2421041.718 </t>
  </si>
  <si>
    <t> 27.06.1916 05:13 </t>
  </si>
  <si>
    <t> -0.290 </t>
  </si>
  <si>
    <t>2421643.849 </t>
  </si>
  <si>
    <t> 19.02.1918 08:22 </t>
  </si>
  <si>
    <t> -0.376 </t>
  </si>
  <si>
    <t>2421752.720 </t>
  </si>
  <si>
    <t> 08.06.1918 05:16 </t>
  </si>
  <si>
    <t> -0.361 </t>
  </si>
  <si>
    <t>2421993.938 </t>
  </si>
  <si>
    <t> 04.02.1919 10:30 </t>
  </si>
  <si>
    <t> -0.556 </t>
  </si>
  <si>
    <t>2422001.896 </t>
  </si>
  <si>
    <t> 12.02.1919 09:30 </t>
  </si>
  <si>
    <t> -0.499 </t>
  </si>
  <si>
    <t>2422609.528 </t>
  </si>
  <si>
    <t> 12.10.1920 00:40 </t>
  </si>
  <si>
    <t> -0.351 </t>
  </si>
  <si>
    <t>2425653.900 </t>
  </si>
  <si>
    <t> 11.02.1929 09:36 </t>
  </si>
  <si>
    <t> -0.424 </t>
  </si>
  <si>
    <t>2425697.778 </t>
  </si>
  <si>
    <t> 27.03.1929 06:40 </t>
  </si>
  <si>
    <t> -0.439 </t>
  </si>
  <si>
    <t>2425748.778 </t>
  </si>
  <si>
    <t> 17.05.1929 06:40 </t>
  </si>
  <si>
    <t> -0.355 </t>
  </si>
  <si>
    <t>2425792.658 </t>
  </si>
  <si>
    <t> 30.06.1929 03:47 </t>
  </si>
  <si>
    <t> -0.369 </t>
  </si>
  <si>
    <t>2425878.556 </t>
  </si>
  <si>
    <t> 24.09.1929 01:20 </t>
  </si>
  <si>
    <t> -0.502 </t>
  </si>
  <si>
    <t>2425906.656 </t>
  </si>
  <si>
    <t> 22.10.1929 03:44 </t>
  </si>
  <si>
    <t> -0.494 </t>
  </si>
  <si>
    <t>2426113.820 </t>
  </si>
  <si>
    <t> 17.05.1930 07:40 </t>
  </si>
  <si>
    <t> -0.506 </t>
  </si>
  <si>
    <t>2426194.624 </t>
  </si>
  <si>
    <t> 06.08.1930 02:58 </t>
  </si>
  <si>
    <t>2426217.553 </t>
  </si>
  <si>
    <t> 29.08.1930 01:16 </t>
  </si>
  <si>
    <t> -0.362 </t>
  </si>
  <si>
    <t>2426431.783 </t>
  </si>
  <si>
    <t> 31.03.1931 06:47 </t>
  </si>
  <si>
    <t> -0.331 </t>
  </si>
  <si>
    <t>2426505.416 </t>
  </si>
  <si>
    <t> 12.06.1931 21:59 </t>
  </si>
  <si>
    <t> W.Strohmeier </t>
  </si>
  <si>
    <t> KVB 22.2 </t>
  </si>
  <si>
    <t>2426726.671 </t>
  </si>
  <si>
    <t> 20.01.1932 04:06 </t>
  </si>
  <si>
    <t> -0.407 </t>
  </si>
  <si>
    <t>2426726.672 </t>
  </si>
  <si>
    <t> 20.01.1932 04:07 </t>
  </si>
  <si>
    <t> -0.406 </t>
  </si>
  <si>
    <t> W.Reim </t>
  </si>
  <si>
    <t> KVB 17.3 </t>
  </si>
  <si>
    <t>2426726.682 </t>
  </si>
  <si>
    <t> 20.01.1932 04:22 </t>
  </si>
  <si>
    <t> -0.396 </t>
  </si>
  <si>
    <t>2426726.683 </t>
  </si>
  <si>
    <t> 20.01.1932 04:23 </t>
  </si>
  <si>
    <t> -0.395 </t>
  </si>
  <si>
    <t>2426738.948 </t>
  </si>
  <si>
    <t> 01.02.1932 10:45 </t>
  </si>
  <si>
    <t> -0.420 </t>
  </si>
  <si>
    <t>2426828.597 </t>
  </si>
  <si>
    <t> 01.05.1932 02:19 </t>
  </si>
  <si>
    <t> -0.313 </t>
  </si>
  <si>
    <t>2426842.507 </t>
  </si>
  <si>
    <t> 15.05.1932 00:10 </t>
  </si>
  <si>
    <t> -0.449 </t>
  </si>
  <si>
    <t>2426883.748 </t>
  </si>
  <si>
    <t> 25.06.1932 05:57 </t>
  </si>
  <si>
    <t> -0.468 </t>
  </si>
  <si>
    <t>2426900.601 </t>
  </si>
  <si>
    <t> 12.07.1932 02:25 </t>
  </si>
  <si>
    <t> -0.295 </t>
  </si>
  <si>
    <t>2426916.384 </t>
  </si>
  <si>
    <t> 27.07.1932 21:12 </t>
  </si>
  <si>
    <t>2427158.593 </t>
  </si>
  <si>
    <t> 27.03.1933 02:13 </t>
  </si>
  <si>
    <t>2427267.637 </t>
  </si>
  <si>
    <t> 14.07.1933 03:17 </t>
  </si>
  <si>
    <t> -0.207 </t>
  </si>
  <si>
    <t>2427539.620 </t>
  </si>
  <si>
    <t> 12.04.1934 02:52 </t>
  </si>
  <si>
    <t> -0.363 </t>
  </si>
  <si>
    <t>2427539.622 </t>
  </si>
  <si>
    <t> 12.04.1934 02:55 </t>
  </si>
  <si>
    <t>2427569.529 </t>
  </si>
  <si>
    <t> 12.05.1934 00:41 </t>
  </si>
  <si>
    <t> -0.302 </t>
  </si>
  <si>
    <t>2427569.531 </t>
  </si>
  <si>
    <t> 12.05.1934 00:44 </t>
  </si>
  <si>
    <t> -0.300 </t>
  </si>
  <si>
    <t>2427581.785 </t>
  </si>
  <si>
    <t> 24.05.1934 06:50 </t>
  </si>
  <si>
    <t> -0.336 </t>
  </si>
  <si>
    <t>2427588.738 </t>
  </si>
  <si>
    <t> 31.05.1934 05:42 </t>
  </si>
  <si>
    <t>2427625.612 </t>
  </si>
  <si>
    <t> 07.07.1934 02:41 </t>
  </si>
  <si>
    <t> -0.402 </t>
  </si>
  <si>
    <t>2427685.328 </t>
  </si>
  <si>
    <t> 04.09.1934 19:52 </t>
  </si>
  <si>
    <t> -0.381 </t>
  </si>
  <si>
    <t>2427685.339 </t>
  </si>
  <si>
    <t> 04.09.1934 20:08 </t>
  </si>
  <si>
    <t> -0.370 </t>
  </si>
  <si>
    <t>2427755.731 </t>
  </si>
  <si>
    <t> 14.11.1934 05:32 </t>
  </si>
  <si>
    <t>2428610.599 </t>
  </si>
  <si>
    <t> 18.03.1937 02:22 </t>
  </si>
  <si>
    <t> -0.382 </t>
  </si>
  <si>
    <t>2428691.504 </t>
  </si>
  <si>
    <t> 07.06.1937 00:05 </t>
  </si>
  <si>
    <t> -0.241 </t>
  </si>
  <si>
    <t>2428963.541 </t>
  </si>
  <si>
    <t> 06.03.1938 00:59 </t>
  </si>
  <si>
    <t> -0.343 </t>
  </si>
  <si>
    <t> E.Geyer et al. </t>
  </si>
  <si>
    <t> KVB 11.5 </t>
  </si>
  <si>
    <t>2428963.551 </t>
  </si>
  <si>
    <t> 06.03.1938 01:13 </t>
  </si>
  <si>
    <t> -0.333 </t>
  </si>
  <si>
    <t>2428984.570 </t>
  </si>
  <si>
    <t> 27.03.1938 01:40 </t>
  </si>
  <si>
    <t> -0.383 </t>
  </si>
  <si>
    <t>2429014.473 </t>
  </si>
  <si>
    <t> 25.04.1938 23:21 </t>
  </si>
  <si>
    <t> -0.327 </t>
  </si>
  <si>
    <t>2429014.475 </t>
  </si>
  <si>
    <t> 25.04.1938 23:24 </t>
  </si>
  <si>
    <t> -0.325 </t>
  </si>
  <si>
    <t>2429014.540 </t>
  </si>
  <si>
    <t> 26.04.1938 00:57 </t>
  </si>
  <si>
    <t> -0.260 </t>
  </si>
  <si>
    <t>2429019.767 </t>
  </si>
  <si>
    <t> 01.05.1938 06:24 </t>
  </si>
  <si>
    <t> -0.301 </t>
  </si>
  <si>
    <t>2429070.758 </t>
  </si>
  <si>
    <t> 21.06.1938 06:11 </t>
  </si>
  <si>
    <t> -0.226 </t>
  </si>
  <si>
    <t>2429072.470 </t>
  </si>
  <si>
    <t> 22.06.1938 23:16 </t>
  </si>
  <si>
    <t> -0.270 </t>
  </si>
  <si>
    <t>2429072.472 </t>
  </si>
  <si>
    <t> 22.06.1938 23:19 </t>
  </si>
  <si>
    <t> -0.268 </t>
  </si>
  <si>
    <t>2429167.291 </t>
  </si>
  <si>
    <t> 25.09.1938 18:59 </t>
  </si>
  <si>
    <t> -0.258 </t>
  </si>
  <si>
    <t>2429167.292 </t>
  </si>
  <si>
    <t> 25.09.1938 19:00 </t>
  </si>
  <si>
    <t> -0.257 </t>
  </si>
  <si>
    <t>2429363.799 </t>
  </si>
  <si>
    <t> 10.04.1939 07:10 </t>
  </si>
  <si>
    <t>2429374.466 </t>
  </si>
  <si>
    <t> 20.04.1939 23:11 </t>
  </si>
  <si>
    <t>2429374.468 </t>
  </si>
  <si>
    <t> 20.04.1939 23:13 </t>
  </si>
  <si>
    <t>2429400.731 </t>
  </si>
  <si>
    <t> 17.05.1939 05:32 </t>
  </si>
  <si>
    <t>2429569.241 </t>
  </si>
  <si>
    <t> 01.11.1939 17:47 </t>
  </si>
  <si>
    <t> -0.372 </t>
  </si>
  <si>
    <t>2429760.765 </t>
  </si>
  <si>
    <t> 11.05.1940 06:21 </t>
  </si>
  <si>
    <t> -0.223 </t>
  </si>
  <si>
    <t>2429788.679 </t>
  </si>
  <si>
    <t> 08.06.1940 04:17 </t>
  </si>
  <si>
    <t> -0.401 </t>
  </si>
  <si>
    <t>2429825.584 </t>
  </si>
  <si>
    <t> 15.07.1940 02:00 </t>
  </si>
  <si>
    <t> -0.366 </t>
  </si>
  <si>
    <t>2429825.703 </t>
  </si>
  <si>
    <t> 15.07.1940 04:52 </t>
  </si>
  <si>
    <t> -0.247 </t>
  </si>
  <si>
    <t>2429988.938 </t>
  </si>
  <si>
    <t> 25.12.1940 10:30 </t>
  </si>
  <si>
    <t>2430060.875 </t>
  </si>
  <si>
    <t> 07.03.1941 09:00 </t>
  </si>
  <si>
    <t> -0.344 </t>
  </si>
  <si>
    <t>2430164.646 </t>
  </si>
  <si>
    <t> 19.06.1941 03:30 </t>
  </si>
  <si>
    <t> -0.161 </t>
  </si>
  <si>
    <t>2430213.713 </t>
  </si>
  <si>
    <t> 07.08.1941 05:06 </t>
  </si>
  <si>
    <t> -0.254 </t>
  </si>
  <si>
    <t>2431219.730 </t>
  </si>
  <si>
    <t> 09.05.1944 05:31 </t>
  </si>
  <si>
    <t> -0.274 </t>
  </si>
  <si>
    <t>2431242.637 </t>
  </si>
  <si>
    <t> 01.06.1944 03:17 </t>
  </si>
  <si>
    <t> -0.191 </t>
  </si>
  <si>
    <t>2431644.615 </t>
  </si>
  <si>
    <t> 08.07.1945 02:45 </t>
  </si>
  <si>
    <t> -0.277 </t>
  </si>
  <si>
    <t>2431681.603 </t>
  </si>
  <si>
    <t> 14.08.1945 02:28 </t>
  </si>
  <si>
    <t> -0.159 </t>
  </si>
  <si>
    <t>2431997.667 </t>
  </si>
  <si>
    <t> 26.06.1946 04:00 </t>
  </si>
  <si>
    <t> -0.127 </t>
  </si>
  <si>
    <t>2432371.776 </t>
  </si>
  <si>
    <t> 05.07.1947 06:37 </t>
  </si>
  <si>
    <t> 0.010 </t>
  </si>
  <si>
    <t>2433053.630 </t>
  </si>
  <si>
    <t> 17.05.1949 03:07 </t>
  </si>
  <si>
    <t> -0.239 </t>
  </si>
  <si>
    <t>2434424.031 </t>
  </si>
  <si>
    <t> 15.02.1953 12:44 </t>
  </si>
  <si>
    <t> -0.189 </t>
  </si>
  <si>
    <t> E.A.Satanova </t>
  </si>
  <si>
    <t> PZ 12.155 </t>
  </si>
  <si>
    <t>2435693.47 </t>
  </si>
  <si>
    <t> 07.08.1956 23:16 </t>
  </si>
  <si>
    <t> -0.15 </t>
  </si>
  <si>
    <t>V </t>
  </si>
  <si>
    <t> W.Zessewitsch </t>
  </si>
  <si>
    <t> AC 173.16 </t>
  </si>
  <si>
    <t>2435700.49 </t>
  </si>
  <si>
    <t> 14.08.1956 23:45 </t>
  </si>
  <si>
    <t>2435702.19 </t>
  </si>
  <si>
    <t> 16.08.1956 16:33 </t>
  </si>
  <si>
    <t> -0.21 </t>
  </si>
  <si>
    <t>2435705.752 </t>
  </si>
  <si>
    <t> 20.08.1956 06:02 </t>
  </si>
  <si>
    <t> -0.155 </t>
  </si>
  <si>
    <t>2435714.49 </t>
  </si>
  <si>
    <t> 28.08.1956 23:45 </t>
  </si>
  <si>
    <t> -0.20 </t>
  </si>
  <si>
    <t>2435716.19 </t>
  </si>
  <si>
    <t> 30.08.1956 16:33 </t>
  </si>
  <si>
    <t> -0.25 </t>
  </si>
  <si>
    <t>2443673.432 </t>
  </si>
  <si>
    <t> 13.06.1978 22:22 </t>
  </si>
  <si>
    <t> 0.000 </t>
  </si>
  <si>
    <t> H.Peter </t>
  </si>
  <si>
    <t> BBS 37 </t>
  </si>
  <si>
    <t>2443738.394 </t>
  </si>
  <si>
    <t> 17.08.1978 21:27 </t>
  </si>
  <si>
    <t> -0.000 </t>
  </si>
  <si>
    <t> BBS 38 </t>
  </si>
  <si>
    <t>2443745.414 </t>
  </si>
  <si>
    <t> 24.08.1978 21:56 </t>
  </si>
  <si>
    <t>2444809.406 </t>
  </si>
  <si>
    <t> 23.07.1981 21:44 </t>
  </si>
  <si>
    <t> 0.013 </t>
  </si>
  <si>
    <t> K.Carbol </t>
  </si>
  <si>
    <t> BRNO 26 </t>
  </si>
  <si>
    <t>2445074.520 </t>
  </si>
  <si>
    <t> 15.04.1982 00:28 </t>
  </si>
  <si>
    <t> 0.011 </t>
  </si>
  <si>
    <t>E </t>
  </si>
  <si>
    <t>?</t>
  </si>
  <si>
    <t> R.Diethelm </t>
  </si>
  <si>
    <t> BBS 60 </t>
  </si>
  <si>
    <t>2445183.362 </t>
  </si>
  <si>
    <t> 01.08.1982 20:41 </t>
  </si>
  <si>
    <t> -0.002 </t>
  </si>
  <si>
    <t> BBS 62 </t>
  </si>
  <si>
    <t>2445241.303 </t>
  </si>
  <si>
    <t> 28.09.1982 19:16 </t>
  </si>
  <si>
    <t> R.Germann </t>
  </si>
  <si>
    <t>2445945.375 </t>
  </si>
  <si>
    <t> 01.09.1984 21:00 </t>
  </si>
  <si>
    <t> 0.022 </t>
  </si>
  <si>
    <t> BBS 74 </t>
  </si>
  <si>
    <t>2446175.402 </t>
  </si>
  <si>
    <t> 19.04.1985 21:38 </t>
  </si>
  <si>
    <t> 0.048 </t>
  </si>
  <si>
    <t> P.Hajek </t>
  </si>
  <si>
    <t> BRNO 27 </t>
  </si>
  <si>
    <t> L.Kalab </t>
  </si>
  <si>
    <t>2446319.354 </t>
  </si>
  <si>
    <t> 10.09.1985 20:29 </t>
  </si>
  <si>
    <t> 0.029 </t>
  </si>
  <si>
    <t> BBS 78 </t>
  </si>
  <si>
    <t>2446326.352 </t>
  </si>
  <si>
    <t> 17.09.1985 20:26 </t>
  </si>
  <si>
    <t> 0.004 </t>
  </si>
  <si>
    <t>2447353.504 </t>
  </si>
  <si>
    <t> 11.07.1988 00:05 </t>
  </si>
  <si>
    <t> 0.051 </t>
  </si>
  <si>
    <t> BBS 89 </t>
  </si>
  <si>
    <t>2447390.360 </t>
  </si>
  <si>
    <t> 16.08.1988 20:38 </t>
  </si>
  <si>
    <t> 0.037 </t>
  </si>
  <si>
    <t>2447713.468 </t>
  </si>
  <si>
    <t> 05.07.1989 23:13 </t>
  </si>
  <si>
    <t> 0.090 </t>
  </si>
  <si>
    <t> BBS 92 </t>
  </si>
  <si>
    <t>2447727.421 </t>
  </si>
  <si>
    <t> 19.07.1989 22:06 </t>
  </si>
  <si>
    <t>2447734.455 </t>
  </si>
  <si>
    <t> 26.07.1989 22:55 </t>
  </si>
  <si>
    <t> 0.008 </t>
  </si>
  <si>
    <t>2447815.290 </t>
  </si>
  <si>
    <t> 15.10.1989 18:57 </t>
  </si>
  <si>
    <t> 0.079 </t>
  </si>
  <si>
    <t> BBS 93 </t>
  </si>
  <si>
    <t>2447822.311 </t>
  </si>
  <si>
    <t> 22.10.1989 19:27 </t>
  </si>
  <si>
    <t> 0.077 </t>
  </si>
  <si>
    <t>2448015.422 </t>
  </si>
  <si>
    <t> 03.05.1990 22:07 </t>
  </si>
  <si>
    <t> 0.057 </t>
  </si>
  <si>
    <t> BBS 95 </t>
  </si>
  <si>
    <t>2448015.447 </t>
  </si>
  <si>
    <t> 03.05.1990 22:43 </t>
  </si>
  <si>
    <t> 0.082 </t>
  </si>
  <si>
    <t> Moschner&amp;Kleikamp </t>
  </si>
  <si>
    <t>BAVM 59 </t>
  </si>
  <si>
    <t>2448087.426 </t>
  </si>
  <si>
    <t> 14.07.1990 22:13 </t>
  </si>
  <si>
    <t> 0.076 </t>
  </si>
  <si>
    <t> BBS 96 </t>
  </si>
  <si>
    <t>2448519.337 </t>
  </si>
  <si>
    <t> 19.09.1991 20:05 </t>
  </si>
  <si>
    <t> BBS 99 </t>
  </si>
  <si>
    <t>2448533.376 </t>
  </si>
  <si>
    <t> 03.10.1991 21:01 </t>
  </si>
  <si>
    <t> 0.070 </t>
  </si>
  <si>
    <t>2448763.391 </t>
  </si>
  <si>
    <t> 20.05.1992 21:23 </t>
  </si>
  <si>
    <t> 0.083 </t>
  </si>
  <si>
    <t> BBS 101 </t>
  </si>
  <si>
    <t>2448770.398 </t>
  </si>
  <si>
    <t> 27.05.1992 21:33 </t>
  </si>
  <si>
    <t> 0.067 </t>
  </si>
  <si>
    <t>2449158.403 </t>
  </si>
  <si>
    <t> 19.06.1993 21:40 </t>
  </si>
  <si>
    <t> 0.055 </t>
  </si>
  <si>
    <t> BBS 104 </t>
  </si>
  <si>
    <t>2449172.454 </t>
  </si>
  <si>
    <t> 03.07.1993 22:53 </t>
  </si>
  <si>
    <t> 0.060 </t>
  </si>
  <si>
    <t>2449216.364 </t>
  </si>
  <si>
    <t> 16.08.1993 20:44 </t>
  </si>
  <si>
    <t> BBS 105 </t>
  </si>
  <si>
    <t>2449481.5069 </t>
  </si>
  <si>
    <t> 09.05.1994 00:09 </t>
  </si>
  <si>
    <t> 0.1035 </t>
  </si>
  <si>
    <t>o</t>
  </si>
  <si>
    <t> F.Agerer </t>
  </si>
  <si>
    <t>BAVM 68 </t>
  </si>
  <si>
    <t>2449546.444 </t>
  </si>
  <si>
    <t> 12.07.1994 22:39 </t>
  </si>
  <si>
    <t> 0.078 </t>
  </si>
  <si>
    <t> BBS 107 </t>
  </si>
  <si>
    <t>2449567.447 </t>
  </si>
  <si>
    <t> 02.08.1994 22:43 </t>
  </si>
  <si>
    <t> L.Honzik </t>
  </si>
  <si>
    <t> BRNO 31 </t>
  </si>
  <si>
    <t>2449567.470 </t>
  </si>
  <si>
    <t> 02.08.1994 23:16 </t>
  </si>
  <si>
    <t> 0.036 </t>
  </si>
  <si>
    <t> A.Dedoch </t>
  </si>
  <si>
    <t>2449841.408 </t>
  </si>
  <si>
    <t> 03.05.1995 21:47 </t>
  </si>
  <si>
    <t> BBS 109 </t>
  </si>
  <si>
    <t>2450352.349 </t>
  </si>
  <si>
    <t> 25.09.1996 20:22 </t>
  </si>
  <si>
    <t> 0.101 </t>
  </si>
  <si>
    <t> BBS 113 </t>
  </si>
  <si>
    <t>2450675.402 </t>
  </si>
  <si>
    <t> 14.08.1997 21:38 </t>
  </si>
  <si>
    <t> 0.099 </t>
  </si>
  <si>
    <t> BBS 115 </t>
  </si>
  <si>
    <t>2452718.2410 </t>
  </si>
  <si>
    <t> 19.03.2003 17:47 </t>
  </si>
  <si>
    <t> 0.1401 </t>
  </si>
  <si>
    <t> C.-H.Kim et al. </t>
  </si>
  <si>
    <t>IBVS 5694 </t>
  </si>
  <si>
    <t>2453124.7066 </t>
  </si>
  <si>
    <t> 29.04.2004 04:57 </t>
  </si>
  <si>
    <t> 0.1531 </t>
  </si>
  <si>
    <t> Caton &amp; Smith </t>
  </si>
  <si>
    <t>IBVS 5595 </t>
  </si>
  <si>
    <t>2453225.6627 </t>
  </si>
  <si>
    <t> 08.08.2004 03:54 </t>
  </si>
  <si>
    <t> 0.1544 </t>
  </si>
  <si>
    <t>2453458.2987 </t>
  </si>
  <si>
    <t> 28.03.2005 19:10 </t>
  </si>
  <si>
    <t> 0.1555 </t>
  </si>
  <si>
    <t> Nakajima </t>
  </si>
  <si>
    <t>VSB 44 </t>
  </si>
  <si>
    <t>2453860.3678 </t>
  </si>
  <si>
    <t> 04.05.2006 20:49 </t>
  </si>
  <si>
    <t> 0.1613 </t>
  </si>
  <si>
    <t>C </t>
  </si>
  <si>
    <t>-I</t>
  </si>
  <si>
    <t>BAVM 178 </t>
  </si>
  <si>
    <t>2453895.4833 </t>
  </si>
  <si>
    <t> 08.06.2006 23:35 </t>
  </si>
  <si>
    <t>5822</t>
  </si>
  <si>
    <t> 0.1621 </t>
  </si>
  <si>
    <t> H.Jungbluth </t>
  </si>
  <si>
    <t>2454204.5004 </t>
  </si>
  <si>
    <t> 14.04.2007 00:00 </t>
  </si>
  <si>
    <t>5998</t>
  </si>
  <si>
    <t> 0.1699 </t>
  </si>
  <si>
    <t> M.&amp; C.Rätz </t>
  </si>
  <si>
    <t>BAVM 201 </t>
  </si>
  <si>
    <t>2454346.7169 </t>
  </si>
  <si>
    <t> 03.09.2007 05:12 </t>
  </si>
  <si>
    <t>6079</t>
  </si>
  <si>
    <t> 0.1718 </t>
  </si>
  <si>
    <t> P.Zasche (ESA INTEGRAL) </t>
  </si>
  <si>
    <t>IBVS 5931 </t>
  </si>
  <si>
    <t>2454348.4681 </t>
  </si>
  <si>
    <t> 04.09.2007 23:14 </t>
  </si>
  <si>
    <t>6080</t>
  </si>
  <si>
    <t> 0.1673 </t>
  </si>
  <si>
    <t>2454350.2285 </t>
  </si>
  <si>
    <t> 06.09.2007 17:29 </t>
  </si>
  <si>
    <t>6081</t>
  </si>
  <si>
    <t> 0.1720 </t>
  </si>
  <si>
    <t>2454351.9894 </t>
  </si>
  <si>
    <t> 08.09.2007 11:44 </t>
  </si>
  <si>
    <t>6082</t>
  </si>
  <si>
    <t> 0.1771 </t>
  </si>
  <si>
    <t>2454908.5697 </t>
  </si>
  <si>
    <t> 18.03.2009 01:40 </t>
  </si>
  <si>
    <t>6399</t>
  </si>
  <si>
    <t> 0.1894 </t>
  </si>
  <si>
    <t>BAVM 209 </t>
  </si>
  <si>
    <t>2455075.3645 </t>
  </si>
  <si>
    <t> 31.08.2009 20:44 </t>
  </si>
  <si>
    <t>6494</t>
  </si>
  <si>
    <t> M.Rätz &amp; K.Rätz </t>
  </si>
  <si>
    <t>BAVM 214 </t>
  </si>
  <si>
    <t>2455340.4762 </t>
  </si>
  <si>
    <t> 23.05.2010 23:25 </t>
  </si>
  <si>
    <t>6645</t>
  </si>
  <si>
    <t> 0.1851 </t>
  </si>
  <si>
    <t>2455726.7651 </t>
  </si>
  <si>
    <t> 14.06.2011 06:21 </t>
  </si>
  <si>
    <t>6865</t>
  </si>
  <si>
    <t> 0.2123 </t>
  </si>
  <si>
    <t>IBVS 5992 </t>
  </si>
  <si>
    <t>2456049.8261 </t>
  </si>
  <si>
    <t> 02.05.2012 07:49 </t>
  </si>
  <si>
    <t>7049</t>
  </si>
  <si>
    <t> 0.2181 </t>
  </si>
  <si>
    <t>IBVS 6029 </t>
  </si>
  <si>
    <t>2456764.4339 </t>
  </si>
  <si>
    <t> 16.04.2014 22:24 </t>
  </si>
  <si>
    <t>7456</t>
  </si>
  <si>
    <t> 0.2417 </t>
  </si>
  <si>
    <t>BAVM 238 </t>
  </si>
  <si>
    <t>2456799.5507 </t>
  </si>
  <si>
    <t> 22.05.2014 01:13 </t>
  </si>
  <si>
    <t>7476</t>
  </si>
  <si>
    <t> 0.2438 </t>
  </si>
  <si>
    <t>2457122.6317 </t>
  </si>
  <si>
    <t> 10.04.2015 03:09 </t>
  </si>
  <si>
    <t>7660</t>
  </si>
  <si>
    <t> 0.2696 </t>
  </si>
  <si>
    <t> U.Schmidt </t>
  </si>
  <si>
    <t>BAVM 241 (=IBVS 6157) </t>
  </si>
  <si>
    <t>IBVS 6157</t>
  </si>
  <si>
    <t>VSB, 91</t>
  </si>
  <si>
    <t>JBAV, 60</t>
  </si>
  <si>
    <t>V0359 Her / GSC 03071-00858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</si>
</sst>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_);\(&quot;$&quot;#,##0\)"/>
    <numFmt numFmtId="176" formatCode="0.00000"/>
  </numFmts>
  <fonts count="38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6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  <font>
      <sz val="16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8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9">
    <xf numFmtId="0" fontId="0" fillId="0" borderId="0">
      <alignment vertical="top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3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35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28" fillId="7" borderId="1" applyNumberFormat="0" applyAlignment="0" applyProtection="0"/>
    <xf numFmtId="0" fontId="29" fillId="0" borderId="4" applyNumberFormat="0" applyFill="0" applyAlignment="0" applyProtection="0"/>
    <xf numFmtId="0" fontId="30" fillId="22" borderId="0" applyNumberFormat="0" applyBorder="0" applyAlignment="0" applyProtection="0"/>
    <xf numFmtId="0" fontId="6" fillId="0" borderId="0"/>
    <xf numFmtId="0" fontId="12" fillId="0" borderId="0"/>
    <xf numFmtId="0" fontId="12" fillId="23" borderId="5" applyNumberFormat="0" applyFont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35" fillId="0" borderId="7" applyNumberFormat="0" applyFont="0" applyFill="0" applyAlignment="0" applyProtection="0"/>
    <xf numFmtId="0" fontId="33" fillId="0" borderId="0" applyNumberFormat="0" applyFill="0" applyBorder="0" applyAlignment="0" applyProtection="0"/>
  </cellStyleXfs>
  <cellXfs count="71">
    <xf numFmtId="0" fontId="0" fillId="0" borderId="0" xfId="0" applyAlignment="1"/>
    <xf numFmtId="0" fontId="3" fillId="0" borderId="0" xfId="0" applyFont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>
      <alignment horizontal="center"/>
    </xf>
    <xf numFmtId="0" fontId="7" fillId="0" borderId="0" xfId="0" applyFont="1" applyAlignment="1"/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>
      <alignment vertical="top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NumberFormat="1" applyFont="1" applyAlignment="1">
      <alignment horizontal="left" vertical="center"/>
    </xf>
    <xf numFmtId="0" fontId="13" fillId="0" borderId="0" xfId="0" applyFont="1">
      <alignment vertical="top"/>
    </xf>
    <xf numFmtId="0" fontId="14" fillId="0" borderId="0" xfId="0" applyFont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15" fillId="0" borderId="0" xfId="0" applyFont="1" applyAlignment="1">
      <alignment vertical="top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>
      <alignment vertical="top"/>
    </xf>
    <xf numFmtId="0" fontId="18" fillId="0" borderId="0" xfId="38" applyAlignment="1" applyProtection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>
      <alignment vertical="top"/>
    </xf>
    <xf numFmtId="0" fontId="0" fillId="0" borderId="0" xfId="0" quotePrefix="1">
      <alignment vertical="top"/>
    </xf>
    <xf numFmtId="0" fontId="5" fillId="24" borderId="18" xfId="0" applyFont="1" applyFill="1" applyBorder="1" applyAlignment="1">
      <alignment horizontal="left" vertical="top" wrapText="1" indent="1"/>
    </xf>
    <xf numFmtId="0" fontId="5" fillId="24" borderId="18" xfId="0" applyFont="1" applyFill="1" applyBorder="1" applyAlignment="1">
      <alignment horizontal="center" vertical="top" wrapText="1"/>
    </xf>
    <xf numFmtId="0" fontId="5" fillId="24" borderId="18" xfId="0" applyFont="1" applyFill="1" applyBorder="1" applyAlignment="1">
      <alignment horizontal="right" vertical="top" wrapText="1"/>
    </xf>
    <xf numFmtId="0" fontId="18" fillId="24" borderId="18" xfId="38" applyFill="1" applyBorder="1" applyAlignment="1" applyProtection="1">
      <alignment horizontal="right" vertical="top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25" borderId="0" xfId="0" applyFont="1" applyFill="1" applyAlignment="1">
      <alignment vertical="center"/>
    </xf>
    <xf numFmtId="0" fontId="9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5" fillId="0" borderId="0" xfId="42" applyFont="1" applyAlignment="1">
      <alignment wrapText="1"/>
    </xf>
    <xf numFmtId="0" fontId="5" fillId="0" borderId="0" xfId="42" applyFont="1" applyAlignment="1">
      <alignment horizontal="center" wrapText="1"/>
    </xf>
    <xf numFmtId="0" fontId="5" fillId="0" borderId="0" xfId="42" applyFont="1" applyAlignment="1">
      <alignment horizontal="left" wrapText="1"/>
    </xf>
    <xf numFmtId="0" fontId="34" fillId="0" borderId="0" xfId="43" applyFont="1" applyAlignment="1">
      <alignment horizontal="left"/>
    </xf>
    <xf numFmtId="0" fontId="34" fillId="0" borderId="0" xfId="43" applyFont="1" applyAlignment="1">
      <alignment horizontal="left" wrapText="1"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76" fontId="36" fillId="0" borderId="0" xfId="0" applyNumberFormat="1" applyFont="1" applyAlignment="1">
      <alignment vertical="center" wrapText="1"/>
    </xf>
    <xf numFmtId="0" fontId="37" fillId="0" borderId="0" xfId="0" applyFont="1" applyAlignment="1"/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/>
    <cellStyle name="Currency0" xfId="29"/>
    <cellStyle name="Date" xfId="30"/>
    <cellStyle name="Explanatory Text" xfId="31" builtinId="53" customBuiltin="1"/>
    <cellStyle name="Fixed" xfId="32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/>
    <cellStyle name="Normal_A_1" xfId="43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V359 Her - O-C Diagr.</a:t>
            </a:r>
          </a:p>
        </c:rich>
      </c:tx>
      <c:layout>
        <c:manualLayout>
          <c:xMode val="edge"/>
          <c:yMode val="edge"/>
          <c:x val="0.35993244477717024"/>
          <c:y val="3.38461538461538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52133641611214"/>
          <c:y val="0.14769252958613219"/>
          <c:w val="0.80645228145250947"/>
          <c:h val="0.62769325074106186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1'!$H$20:$H$20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1'!$F$21:$F$990</c:f>
              <c:numCache>
                <c:formatCode>General</c:formatCode>
                <c:ptCount val="970"/>
                <c:pt idx="0">
                  <c:v>-16470</c:v>
                </c:pt>
                <c:pt idx="1">
                  <c:v>-16286</c:v>
                </c:pt>
                <c:pt idx="2">
                  <c:v>-15952</c:v>
                </c:pt>
                <c:pt idx="3">
                  <c:v>-15818</c:v>
                </c:pt>
                <c:pt idx="4">
                  <c:v>-15752</c:v>
                </c:pt>
                <c:pt idx="5">
                  <c:v>-15743</c:v>
                </c:pt>
                <c:pt idx="6">
                  <c:v>-15735</c:v>
                </c:pt>
                <c:pt idx="7">
                  <c:v>-15446</c:v>
                </c:pt>
                <c:pt idx="8">
                  <c:v>-15351</c:v>
                </c:pt>
                <c:pt idx="9">
                  <c:v>-14921</c:v>
                </c:pt>
                <c:pt idx="10">
                  <c:v>-14565</c:v>
                </c:pt>
                <c:pt idx="11">
                  <c:v>-14540</c:v>
                </c:pt>
                <c:pt idx="12">
                  <c:v>-14491</c:v>
                </c:pt>
                <c:pt idx="13">
                  <c:v>-14431</c:v>
                </c:pt>
                <c:pt idx="14">
                  <c:v>-14156</c:v>
                </c:pt>
                <c:pt idx="15">
                  <c:v>-13922</c:v>
                </c:pt>
                <c:pt idx="16">
                  <c:v>-13395</c:v>
                </c:pt>
                <c:pt idx="17">
                  <c:v>-13362</c:v>
                </c:pt>
                <c:pt idx="18">
                  <c:v>-12890</c:v>
                </c:pt>
                <c:pt idx="19">
                  <c:v>-12547</c:v>
                </c:pt>
                <c:pt idx="20">
                  <c:v>-12485</c:v>
                </c:pt>
                <c:pt idx="21">
                  <c:v>-12347.5</c:v>
                </c:pt>
                <c:pt idx="22">
                  <c:v>-12343</c:v>
                </c:pt>
                <c:pt idx="23">
                  <c:v>-11997</c:v>
                </c:pt>
                <c:pt idx="24">
                  <c:v>-10263</c:v>
                </c:pt>
                <c:pt idx="25">
                  <c:v>-10238</c:v>
                </c:pt>
                <c:pt idx="26">
                  <c:v>-10209</c:v>
                </c:pt>
                <c:pt idx="27">
                  <c:v>-10184</c:v>
                </c:pt>
                <c:pt idx="28">
                  <c:v>-10135</c:v>
                </c:pt>
                <c:pt idx="29">
                  <c:v>-10119</c:v>
                </c:pt>
                <c:pt idx="30">
                  <c:v>-10001</c:v>
                </c:pt>
                <c:pt idx="31">
                  <c:v>-9955</c:v>
                </c:pt>
                <c:pt idx="32">
                  <c:v>-9942</c:v>
                </c:pt>
                <c:pt idx="33">
                  <c:v>-9820</c:v>
                </c:pt>
                <c:pt idx="34">
                  <c:v>-9778</c:v>
                </c:pt>
                <c:pt idx="35">
                  <c:v>-9652</c:v>
                </c:pt>
                <c:pt idx="36">
                  <c:v>-9652</c:v>
                </c:pt>
                <c:pt idx="37">
                  <c:v>-9652</c:v>
                </c:pt>
                <c:pt idx="38">
                  <c:v>-9652</c:v>
                </c:pt>
                <c:pt idx="39">
                  <c:v>-9645</c:v>
                </c:pt>
                <c:pt idx="40">
                  <c:v>-9594</c:v>
                </c:pt>
                <c:pt idx="41">
                  <c:v>-9586</c:v>
                </c:pt>
                <c:pt idx="42">
                  <c:v>-9562.5</c:v>
                </c:pt>
                <c:pt idx="43">
                  <c:v>-9553</c:v>
                </c:pt>
                <c:pt idx="44">
                  <c:v>-9544</c:v>
                </c:pt>
                <c:pt idx="45">
                  <c:v>-9406</c:v>
                </c:pt>
                <c:pt idx="46">
                  <c:v>-9344</c:v>
                </c:pt>
                <c:pt idx="47">
                  <c:v>-9189</c:v>
                </c:pt>
                <c:pt idx="48">
                  <c:v>-9189</c:v>
                </c:pt>
                <c:pt idx="49">
                  <c:v>-9172</c:v>
                </c:pt>
                <c:pt idx="50">
                  <c:v>-9172</c:v>
                </c:pt>
                <c:pt idx="51">
                  <c:v>-9165</c:v>
                </c:pt>
                <c:pt idx="52">
                  <c:v>-9161</c:v>
                </c:pt>
                <c:pt idx="53">
                  <c:v>-9140</c:v>
                </c:pt>
                <c:pt idx="54">
                  <c:v>-9106</c:v>
                </c:pt>
                <c:pt idx="55">
                  <c:v>-9106</c:v>
                </c:pt>
                <c:pt idx="56">
                  <c:v>-9066</c:v>
                </c:pt>
                <c:pt idx="57">
                  <c:v>-8579</c:v>
                </c:pt>
                <c:pt idx="58">
                  <c:v>-8533</c:v>
                </c:pt>
                <c:pt idx="59">
                  <c:v>-8378</c:v>
                </c:pt>
                <c:pt idx="60">
                  <c:v>-8378</c:v>
                </c:pt>
                <c:pt idx="61">
                  <c:v>-8366</c:v>
                </c:pt>
                <c:pt idx="62">
                  <c:v>-8349</c:v>
                </c:pt>
                <c:pt idx="63">
                  <c:v>-8349</c:v>
                </c:pt>
                <c:pt idx="64">
                  <c:v>-8349</c:v>
                </c:pt>
                <c:pt idx="65">
                  <c:v>-8346</c:v>
                </c:pt>
                <c:pt idx="66">
                  <c:v>-8317</c:v>
                </c:pt>
                <c:pt idx="67">
                  <c:v>-8316</c:v>
                </c:pt>
                <c:pt idx="68">
                  <c:v>-8316</c:v>
                </c:pt>
                <c:pt idx="69">
                  <c:v>-8262</c:v>
                </c:pt>
                <c:pt idx="70">
                  <c:v>-8262</c:v>
                </c:pt>
                <c:pt idx="71">
                  <c:v>-8150</c:v>
                </c:pt>
                <c:pt idx="72">
                  <c:v>-8144</c:v>
                </c:pt>
                <c:pt idx="73">
                  <c:v>-8144</c:v>
                </c:pt>
                <c:pt idx="74">
                  <c:v>-8129</c:v>
                </c:pt>
                <c:pt idx="75">
                  <c:v>-8033</c:v>
                </c:pt>
                <c:pt idx="76">
                  <c:v>-7924</c:v>
                </c:pt>
                <c:pt idx="77">
                  <c:v>-7908</c:v>
                </c:pt>
                <c:pt idx="78">
                  <c:v>-7887</c:v>
                </c:pt>
                <c:pt idx="79">
                  <c:v>-7887</c:v>
                </c:pt>
                <c:pt idx="80">
                  <c:v>-7794</c:v>
                </c:pt>
                <c:pt idx="81">
                  <c:v>-7753</c:v>
                </c:pt>
                <c:pt idx="82">
                  <c:v>-7694</c:v>
                </c:pt>
                <c:pt idx="83">
                  <c:v>-7666</c:v>
                </c:pt>
                <c:pt idx="84">
                  <c:v>-7093</c:v>
                </c:pt>
                <c:pt idx="85">
                  <c:v>-7080</c:v>
                </c:pt>
                <c:pt idx="86">
                  <c:v>-6851</c:v>
                </c:pt>
                <c:pt idx="87">
                  <c:v>-6830</c:v>
                </c:pt>
                <c:pt idx="88">
                  <c:v>-6650</c:v>
                </c:pt>
                <c:pt idx="89">
                  <c:v>-6437</c:v>
                </c:pt>
                <c:pt idx="90">
                  <c:v>-6048.5</c:v>
                </c:pt>
                <c:pt idx="91">
                  <c:v>-5268</c:v>
                </c:pt>
                <c:pt idx="92">
                  <c:v>-4545</c:v>
                </c:pt>
                <c:pt idx="93">
                  <c:v>-4541</c:v>
                </c:pt>
                <c:pt idx="94">
                  <c:v>-4540</c:v>
                </c:pt>
                <c:pt idx="95">
                  <c:v>-4538</c:v>
                </c:pt>
                <c:pt idx="96">
                  <c:v>-4533</c:v>
                </c:pt>
                <c:pt idx="97">
                  <c:v>-4532</c:v>
                </c:pt>
                <c:pt idx="98">
                  <c:v>0</c:v>
                </c:pt>
                <c:pt idx="99">
                  <c:v>37</c:v>
                </c:pt>
                <c:pt idx="100">
                  <c:v>41</c:v>
                </c:pt>
                <c:pt idx="101">
                  <c:v>647</c:v>
                </c:pt>
                <c:pt idx="102">
                  <c:v>798</c:v>
                </c:pt>
                <c:pt idx="103">
                  <c:v>860</c:v>
                </c:pt>
                <c:pt idx="104">
                  <c:v>893</c:v>
                </c:pt>
                <c:pt idx="105">
                  <c:v>1294</c:v>
                </c:pt>
                <c:pt idx="106">
                  <c:v>1425</c:v>
                </c:pt>
                <c:pt idx="107">
                  <c:v>1425</c:v>
                </c:pt>
                <c:pt idx="108">
                  <c:v>1507</c:v>
                </c:pt>
                <c:pt idx="109">
                  <c:v>1511</c:v>
                </c:pt>
                <c:pt idx="110">
                  <c:v>2096</c:v>
                </c:pt>
                <c:pt idx="111">
                  <c:v>2117</c:v>
                </c:pt>
                <c:pt idx="112">
                  <c:v>2301</c:v>
                </c:pt>
                <c:pt idx="113">
                  <c:v>2309</c:v>
                </c:pt>
                <c:pt idx="114">
                  <c:v>2313</c:v>
                </c:pt>
                <c:pt idx="115">
                  <c:v>2359</c:v>
                </c:pt>
                <c:pt idx="116">
                  <c:v>2363</c:v>
                </c:pt>
                <c:pt idx="117">
                  <c:v>2473</c:v>
                </c:pt>
                <c:pt idx="118">
                  <c:v>2473</c:v>
                </c:pt>
                <c:pt idx="119">
                  <c:v>2514</c:v>
                </c:pt>
                <c:pt idx="120">
                  <c:v>2760</c:v>
                </c:pt>
                <c:pt idx="121">
                  <c:v>2768</c:v>
                </c:pt>
                <c:pt idx="122">
                  <c:v>2899</c:v>
                </c:pt>
                <c:pt idx="123">
                  <c:v>2903</c:v>
                </c:pt>
                <c:pt idx="124">
                  <c:v>3124</c:v>
                </c:pt>
                <c:pt idx="125">
                  <c:v>3132</c:v>
                </c:pt>
                <c:pt idx="126">
                  <c:v>3157</c:v>
                </c:pt>
                <c:pt idx="127">
                  <c:v>3308</c:v>
                </c:pt>
                <c:pt idx="128">
                  <c:v>3345</c:v>
                </c:pt>
                <c:pt idx="129">
                  <c:v>3357</c:v>
                </c:pt>
                <c:pt idx="130">
                  <c:v>3357</c:v>
                </c:pt>
                <c:pt idx="131">
                  <c:v>3513</c:v>
                </c:pt>
                <c:pt idx="132">
                  <c:v>3804</c:v>
                </c:pt>
                <c:pt idx="133">
                  <c:v>3988</c:v>
                </c:pt>
                <c:pt idx="134">
                  <c:v>5151.5</c:v>
                </c:pt>
                <c:pt idx="135">
                  <c:v>5383</c:v>
                </c:pt>
                <c:pt idx="136">
                  <c:v>5440.5</c:v>
                </c:pt>
                <c:pt idx="137">
                  <c:v>5573</c:v>
                </c:pt>
                <c:pt idx="138">
                  <c:v>5802</c:v>
                </c:pt>
                <c:pt idx="139">
                  <c:v>5822</c:v>
                </c:pt>
                <c:pt idx="140">
                  <c:v>5998</c:v>
                </c:pt>
                <c:pt idx="141">
                  <c:v>6079</c:v>
                </c:pt>
                <c:pt idx="142">
                  <c:v>6080</c:v>
                </c:pt>
                <c:pt idx="143">
                  <c:v>6081</c:v>
                </c:pt>
                <c:pt idx="144">
                  <c:v>6082</c:v>
                </c:pt>
                <c:pt idx="145">
                  <c:v>6399</c:v>
                </c:pt>
                <c:pt idx="146">
                  <c:v>6494</c:v>
                </c:pt>
                <c:pt idx="147">
                  <c:v>6645</c:v>
                </c:pt>
                <c:pt idx="148">
                  <c:v>6865</c:v>
                </c:pt>
                <c:pt idx="149">
                  <c:v>7049</c:v>
                </c:pt>
                <c:pt idx="150">
                  <c:v>7456</c:v>
                </c:pt>
                <c:pt idx="151">
                  <c:v>7476</c:v>
                </c:pt>
                <c:pt idx="152">
                  <c:v>7660</c:v>
                </c:pt>
                <c:pt idx="153">
                  <c:v>7665</c:v>
                </c:pt>
                <c:pt idx="154">
                  <c:v>7668.5</c:v>
                </c:pt>
                <c:pt idx="155">
                  <c:v>8091</c:v>
                </c:pt>
                <c:pt idx="156">
                  <c:v>8914.5</c:v>
                </c:pt>
                <c:pt idx="157">
                  <c:v>8918</c:v>
                </c:pt>
              </c:numCache>
            </c:numRef>
          </c:xVal>
          <c:yVal>
            <c:numRef>
              <c:f>'Active 1'!$H$21:$H$990</c:f>
              <c:numCache>
                <c:formatCode>General</c:formatCode>
                <c:ptCount val="970"/>
                <c:pt idx="0">
                  <c:v>-0.10807584078611399</c:v>
                </c:pt>
                <c:pt idx="1">
                  <c:v>-5.8566189620250952E-2</c:v>
                </c:pt>
                <c:pt idx="2">
                  <c:v>0.13359806847802247</c:v>
                </c:pt>
                <c:pt idx="3">
                  <c:v>-5.144381599893677E-2</c:v>
                </c:pt>
                <c:pt idx="4">
                  <c:v>-2.5195788952260045E-2</c:v>
                </c:pt>
                <c:pt idx="5">
                  <c:v>0.14388348746251722</c:v>
                </c:pt>
                <c:pt idx="6">
                  <c:v>6.8731733166714548E-2</c:v>
                </c:pt>
                <c:pt idx="7">
                  <c:v>4.7499609183432767E-2</c:v>
                </c:pt>
                <c:pt idx="8">
                  <c:v>-4.0552473095885944E-2</c:v>
                </c:pt>
                <c:pt idx="9">
                  <c:v>-6.8209266566555016E-2</c:v>
                </c:pt>
                <c:pt idx="10">
                  <c:v>0.10203766720951535</c:v>
                </c:pt>
                <c:pt idx="11">
                  <c:v>3.4813435031537665E-2</c:v>
                </c:pt>
                <c:pt idx="12">
                  <c:v>-0.10886606003987254</c:v>
                </c:pt>
                <c:pt idx="13">
                  <c:v>-4.4004217266774504E-2</c:v>
                </c:pt>
                <c:pt idx="14">
                  <c:v>2.6529228773142677E-2</c:v>
                </c:pt>
                <c:pt idx="15">
                  <c:v>1.3590415579528781E-2</c:v>
                </c:pt>
                <c:pt idx="16">
                  <c:v>3.3343601255182875E-2</c:v>
                </c:pt>
                <c:pt idx="17">
                  <c:v>4.396761477983091E-2</c:v>
                </c:pt>
                <c:pt idx="18">
                  <c:v>0.14801411125154118</c:v>
                </c:pt>
                <c:pt idx="19">
                  <c:v>5.0257645758392755E-2</c:v>
                </c:pt>
                <c:pt idx="20">
                  <c:v>6.3581549959053518E-2</c:v>
                </c:pt>
                <c:pt idx="21">
                  <c:v>-0.13665172702530981</c:v>
                </c:pt>
                <c:pt idx="22">
                  <c:v>-7.9612088815338211E-2</c:v>
                </c:pt>
                <c:pt idx="23">
                  <c:v>5.6324537832551869E-2</c:v>
                </c:pt>
                <c:pt idx="24">
                  <c:v>-7.5068206067953724E-2</c:v>
                </c:pt>
                <c:pt idx="25">
                  <c:v>-9.1292438250093255E-2</c:v>
                </c:pt>
                <c:pt idx="26">
                  <c:v>-8.5925475759722758E-3</c:v>
                </c:pt>
                <c:pt idx="27">
                  <c:v>-2.2816779754066374E-2</c:v>
                </c:pt>
                <c:pt idx="28">
                  <c:v>-0.15749627482364303</c:v>
                </c:pt>
                <c:pt idx="29">
                  <c:v>-0.14979978341943934</c:v>
                </c:pt>
                <c:pt idx="30">
                  <c:v>-0.16653815930112614</c:v>
                </c:pt>
                <c:pt idx="31">
                  <c:v>-0.12791074650886003</c:v>
                </c:pt>
                <c:pt idx="32">
                  <c:v>-2.3907347243948607E-2</c:v>
                </c:pt>
                <c:pt idx="33">
                  <c:v>2.2783997264923528E-3</c:v>
                </c:pt>
                <c:pt idx="34">
                  <c:v>-0.10701831033293274</c:v>
                </c:pt>
                <c:pt idx="35">
                  <c:v>-7.8908440515078837E-2</c:v>
                </c:pt>
                <c:pt idx="36">
                  <c:v>-7.790844051487511E-2</c:v>
                </c:pt>
                <c:pt idx="37">
                  <c:v>-6.7908440512837842E-2</c:v>
                </c:pt>
                <c:pt idx="38">
                  <c:v>-6.6908440512634115E-2</c:v>
                </c:pt>
                <c:pt idx="39">
                  <c:v>-9.229122552278568E-2</c:v>
                </c:pt>
                <c:pt idx="40">
                  <c:v>1.2491340832639253E-2</c:v>
                </c:pt>
                <c:pt idx="41">
                  <c:v>-0.12366041346467682</c:v>
                </c:pt>
                <c:pt idx="42">
                  <c:v>-0.14323119171240251</c:v>
                </c:pt>
                <c:pt idx="43">
                  <c:v>2.9963600056362338E-2</c:v>
                </c:pt>
                <c:pt idx="44">
                  <c:v>1.1042876474675722E-2</c:v>
                </c:pt>
                <c:pt idx="45">
                  <c:v>-7.6074885149864713E-2</c:v>
                </c:pt>
                <c:pt idx="46">
                  <c:v>0.11024901904602302</c:v>
                </c:pt>
                <c:pt idx="47">
                  <c:v>-5.0941220459208125E-2</c:v>
                </c:pt>
                <c:pt idx="48">
                  <c:v>-4.8941220458800672E-2</c:v>
                </c:pt>
                <c:pt idx="49">
                  <c:v>9.9863016548624728E-3</c:v>
                </c:pt>
                <c:pt idx="50">
                  <c:v>1.1986301655269926E-2</c:v>
                </c:pt>
                <c:pt idx="51">
                  <c:v>-2.4396483353484655E-2</c:v>
                </c:pt>
                <c:pt idx="52">
                  <c:v>-9.4472360498912167E-2</c:v>
                </c:pt>
                <c:pt idx="53">
                  <c:v>-9.1620715531462338E-2</c:v>
                </c:pt>
                <c:pt idx="54">
                  <c:v>-7.1765671291359467E-2</c:v>
                </c:pt>
                <c:pt idx="55">
                  <c:v>-6.0765671292756451E-2</c:v>
                </c:pt>
                <c:pt idx="56">
                  <c:v>0.10047555722121615</c:v>
                </c:pt>
                <c:pt idx="57">
                  <c:v>-9.101248562001274E-2</c:v>
                </c:pt>
                <c:pt idx="58">
                  <c:v>4.8614927174639888E-2</c:v>
                </c:pt>
                <c:pt idx="59">
                  <c:v>-5.8575312330503948E-2</c:v>
                </c:pt>
                <c:pt idx="60">
                  <c:v>-4.8575312332104659E-2</c:v>
                </c:pt>
                <c:pt idx="61">
                  <c:v>-9.880294377944665E-2</c:v>
                </c:pt>
                <c:pt idx="62">
                  <c:v>-4.3875421655684477E-2</c:v>
                </c:pt>
                <c:pt idx="63">
                  <c:v>-4.1875421658915002E-2</c:v>
                </c:pt>
                <c:pt idx="64">
                  <c:v>2.3124578343413305E-2</c:v>
                </c:pt>
                <c:pt idx="65">
                  <c:v>-1.7182329520437634E-2</c:v>
                </c:pt>
                <c:pt idx="66">
                  <c:v>5.6517561155487783E-2</c:v>
                </c:pt>
                <c:pt idx="67">
                  <c:v>1.2748591867421055E-2</c:v>
                </c:pt>
                <c:pt idx="68">
                  <c:v>1.4748591867828509E-2</c:v>
                </c:pt>
                <c:pt idx="69">
                  <c:v>2.2224250362341991E-2</c:v>
                </c:pt>
                <c:pt idx="70">
                  <c:v>2.3224250362545718E-2</c:v>
                </c:pt>
                <c:pt idx="71">
                  <c:v>-0.11590030980005395</c:v>
                </c:pt>
                <c:pt idx="72">
                  <c:v>1.6485874475620221E-2</c:v>
                </c:pt>
                <c:pt idx="73">
                  <c:v>1.8485874476027675E-2</c:v>
                </c:pt>
                <c:pt idx="74">
                  <c:v>-5.504866482806392E-2</c:v>
                </c:pt>
                <c:pt idx="75">
                  <c:v>-9.8869716392073315E-2</c:v>
                </c:pt>
                <c:pt idx="76">
                  <c:v>4.631263130431762E-2</c:v>
                </c:pt>
                <c:pt idx="77">
                  <c:v>-0.1319908772893541</c:v>
                </c:pt>
                <c:pt idx="78">
                  <c:v>-9.8139232319226721E-2</c:v>
                </c:pt>
                <c:pt idx="79">
                  <c:v>2.0860767683188897E-2</c:v>
                </c:pt>
                <c:pt idx="80">
                  <c:v>-3.0653376023110468E-2</c:v>
                </c:pt>
                <c:pt idx="81">
                  <c:v>-8.0181116794847185E-2</c:v>
                </c:pt>
                <c:pt idx="82">
                  <c:v>0.10044969526643399</c:v>
                </c:pt>
                <c:pt idx="83">
                  <c:v>5.9185552236158401E-3</c:v>
                </c:pt>
                <c:pt idx="84">
                  <c:v>-3.2700846310035558E-2</c:v>
                </c:pt>
                <c:pt idx="85">
                  <c:v>4.9302552957669832E-2</c:v>
                </c:pt>
                <c:pt idx="86">
                  <c:v>-4.3791413794679102E-2</c:v>
                </c:pt>
                <c:pt idx="87">
                  <c:v>7.3060231170529732E-2</c:v>
                </c:pt>
                <c:pt idx="88">
                  <c:v>9.8645759491773788E-2</c:v>
                </c:pt>
                <c:pt idx="89">
                  <c:v>0.22885530133135035</c:v>
                </c:pt>
                <c:pt idx="90">
                  <c:v>-3.3389266733138356E-2</c:v>
                </c:pt>
                <c:pt idx="91">
                  <c:v>-1.0069795338495169E-2</c:v>
                </c:pt>
                <c:pt idx="92">
                  <c:v>7.9654100554762408E-3</c:v>
                </c:pt>
                <c:pt idx="93">
                  <c:v>4.8895329018705525E-3</c:v>
                </c:pt>
                <c:pt idx="94">
                  <c:v>-5.0879436377726961E-2</c:v>
                </c:pt>
                <c:pt idx="95">
                  <c:v>-4.1737495484994724E-4</c:v>
                </c:pt>
                <c:pt idx="96">
                  <c:v>-4.1262221391662024E-2</c:v>
                </c:pt>
                <c:pt idx="97">
                  <c:v>-9.7031190671259537E-2</c:v>
                </c:pt>
                <c:pt idx="9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98A-4287-B7A6-0E742825EEDE}"/>
            </c:ext>
          </c:extLst>
        </c:ser>
        <c:ser>
          <c:idx val="1"/>
          <c:order val="1"/>
          <c:tx>
            <c:strRef>
              <c:f>'Active 1'!$I$20:$I$20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1'!$D$21:$D$990</c:f>
                <c:numCache>
                  <c:formatCode>General</c:formatCode>
                  <c:ptCount val="9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120">
                    <c:v>6.0000000000000001E-3</c:v>
                  </c:pt>
                  <c:pt idx="121">
                    <c:v>8.9999999999999993E-3</c:v>
                  </c:pt>
                  <c:pt idx="122">
                    <c:v>4.0000000000000001E-3</c:v>
                  </c:pt>
                  <c:pt idx="123">
                    <c:v>5.0000000000000001E-3</c:v>
                  </c:pt>
                  <c:pt idx="124">
                    <c:v>4.0000000000000001E-3</c:v>
                  </c:pt>
                  <c:pt idx="125">
                    <c:v>6.0000000000000001E-3</c:v>
                  </c:pt>
                  <c:pt idx="126">
                    <c:v>8.0000000000000002E-3</c:v>
                  </c:pt>
                  <c:pt idx="128">
                    <c:v>5.0000000000000001E-3</c:v>
                  </c:pt>
                  <c:pt idx="131">
                    <c:v>5.0000000000000001E-3</c:v>
                  </c:pt>
                  <c:pt idx="132">
                    <c:v>5.0000000000000001E-3</c:v>
                  </c:pt>
                  <c:pt idx="133">
                    <c:v>5.0000000000000001E-3</c:v>
                  </c:pt>
                  <c:pt idx="134">
                    <c:v>2.0000000000000001E-4</c:v>
                  </c:pt>
                  <c:pt idx="135">
                    <c:v>2.0000000000000001E-4</c:v>
                  </c:pt>
                  <c:pt idx="136">
                    <c:v>5.0000000000000001E-4</c:v>
                  </c:pt>
                  <c:pt idx="137">
                    <c:v>0</c:v>
                  </c:pt>
                  <c:pt idx="138">
                    <c:v>2.0000000000000001E-4</c:v>
                  </c:pt>
                  <c:pt idx="139">
                    <c:v>1.4E-3</c:v>
                  </c:pt>
                  <c:pt idx="140">
                    <c:v>6.9999999999999999E-4</c:v>
                  </c:pt>
                  <c:pt idx="141">
                    <c:v>1.9E-3</c:v>
                  </c:pt>
                  <c:pt idx="142">
                    <c:v>1.4E-3</c:v>
                  </c:pt>
                  <c:pt idx="143">
                    <c:v>2.3E-3</c:v>
                  </c:pt>
                  <c:pt idx="144">
                    <c:v>2.0999999999999999E-3</c:v>
                  </c:pt>
                  <c:pt idx="145">
                    <c:v>1E-3</c:v>
                  </c:pt>
                  <c:pt idx="146">
                    <c:v>2.9999999999999997E-4</c:v>
                  </c:pt>
                  <c:pt idx="147">
                    <c:v>8.0000000000000002E-3</c:v>
                  </c:pt>
                  <c:pt idx="148">
                    <c:v>1E-3</c:v>
                  </c:pt>
                  <c:pt idx="149">
                    <c:v>6.9999999999999999E-4</c:v>
                  </c:pt>
                  <c:pt idx="150">
                    <c:v>3.8999999999999998E-3</c:v>
                  </c:pt>
                  <c:pt idx="151">
                    <c:v>3.0999999999999999E-3</c:v>
                  </c:pt>
                  <c:pt idx="152">
                    <c:v>2.0000000000000001E-4</c:v>
                  </c:pt>
                  <c:pt idx="153">
                    <c:v>3.0999999999999999E-3</c:v>
                  </c:pt>
                  <c:pt idx="154">
                    <c:v>0.01</c:v>
                  </c:pt>
                  <c:pt idx="155">
                    <c:v>1.8E-3</c:v>
                  </c:pt>
                  <c:pt idx="157">
                    <c:v>1.6000000000000001E-3</c:v>
                  </c:pt>
                </c:numCache>
              </c:numRef>
            </c:plus>
            <c:minus>
              <c:numRef>
                <c:f>'Active 1'!$D$21:$D$990</c:f>
                <c:numCache>
                  <c:formatCode>General</c:formatCode>
                  <c:ptCount val="9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120">
                    <c:v>6.0000000000000001E-3</c:v>
                  </c:pt>
                  <c:pt idx="121">
                    <c:v>8.9999999999999993E-3</c:v>
                  </c:pt>
                  <c:pt idx="122">
                    <c:v>4.0000000000000001E-3</c:v>
                  </c:pt>
                  <c:pt idx="123">
                    <c:v>5.0000000000000001E-3</c:v>
                  </c:pt>
                  <c:pt idx="124">
                    <c:v>4.0000000000000001E-3</c:v>
                  </c:pt>
                  <c:pt idx="125">
                    <c:v>6.0000000000000001E-3</c:v>
                  </c:pt>
                  <c:pt idx="126">
                    <c:v>8.0000000000000002E-3</c:v>
                  </c:pt>
                  <c:pt idx="128">
                    <c:v>5.0000000000000001E-3</c:v>
                  </c:pt>
                  <c:pt idx="131">
                    <c:v>5.0000000000000001E-3</c:v>
                  </c:pt>
                  <c:pt idx="132">
                    <c:v>5.0000000000000001E-3</c:v>
                  </c:pt>
                  <c:pt idx="133">
                    <c:v>5.0000000000000001E-3</c:v>
                  </c:pt>
                  <c:pt idx="134">
                    <c:v>2.0000000000000001E-4</c:v>
                  </c:pt>
                  <c:pt idx="135">
                    <c:v>2.0000000000000001E-4</c:v>
                  </c:pt>
                  <c:pt idx="136">
                    <c:v>5.0000000000000001E-4</c:v>
                  </c:pt>
                  <c:pt idx="137">
                    <c:v>0</c:v>
                  </c:pt>
                  <c:pt idx="138">
                    <c:v>2.0000000000000001E-4</c:v>
                  </c:pt>
                  <c:pt idx="139">
                    <c:v>1.4E-3</c:v>
                  </c:pt>
                  <c:pt idx="140">
                    <c:v>6.9999999999999999E-4</c:v>
                  </c:pt>
                  <c:pt idx="141">
                    <c:v>1.9E-3</c:v>
                  </c:pt>
                  <c:pt idx="142">
                    <c:v>1.4E-3</c:v>
                  </c:pt>
                  <c:pt idx="143">
                    <c:v>2.3E-3</c:v>
                  </c:pt>
                  <c:pt idx="144">
                    <c:v>2.0999999999999999E-3</c:v>
                  </c:pt>
                  <c:pt idx="145">
                    <c:v>1E-3</c:v>
                  </c:pt>
                  <c:pt idx="146">
                    <c:v>2.9999999999999997E-4</c:v>
                  </c:pt>
                  <c:pt idx="147">
                    <c:v>8.0000000000000002E-3</c:v>
                  </c:pt>
                  <c:pt idx="148">
                    <c:v>1E-3</c:v>
                  </c:pt>
                  <c:pt idx="149">
                    <c:v>6.9999999999999999E-4</c:v>
                  </c:pt>
                  <c:pt idx="150">
                    <c:v>3.8999999999999998E-3</c:v>
                  </c:pt>
                  <c:pt idx="151">
                    <c:v>3.0999999999999999E-3</c:v>
                  </c:pt>
                  <c:pt idx="152">
                    <c:v>2.0000000000000001E-4</c:v>
                  </c:pt>
                  <c:pt idx="153">
                    <c:v>3.0999999999999999E-3</c:v>
                  </c:pt>
                  <c:pt idx="154">
                    <c:v>0.01</c:v>
                  </c:pt>
                  <c:pt idx="155">
                    <c:v>1.8E-3</c:v>
                  </c:pt>
                  <c:pt idx="157">
                    <c:v>1.6000000000000001E-3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1'!$F$21:$F$990</c:f>
              <c:numCache>
                <c:formatCode>General</c:formatCode>
                <c:ptCount val="970"/>
                <c:pt idx="0">
                  <c:v>-16470</c:v>
                </c:pt>
                <c:pt idx="1">
                  <c:v>-16286</c:v>
                </c:pt>
                <c:pt idx="2">
                  <c:v>-15952</c:v>
                </c:pt>
                <c:pt idx="3">
                  <c:v>-15818</c:v>
                </c:pt>
                <c:pt idx="4">
                  <c:v>-15752</c:v>
                </c:pt>
                <c:pt idx="5">
                  <c:v>-15743</c:v>
                </c:pt>
                <c:pt idx="6">
                  <c:v>-15735</c:v>
                </c:pt>
                <c:pt idx="7">
                  <c:v>-15446</c:v>
                </c:pt>
                <c:pt idx="8">
                  <c:v>-15351</c:v>
                </c:pt>
                <c:pt idx="9">
                  <c:v>-14921</c:v>
                </c:pt>
                <c:pt idx="10">
                  <c:v>-14565</c:v>
                </c:pt>
                <c:pt idx="11">
                  <c:v>-14540</c:v>
                </c:pt>
                <c:pt idx="12">
                  <c:v>-14491</c:v>
                </c:pt>
                <c:pt idx="13">
                  <c:v>-14431</c:v>
                </c:pt>
                <c:pt idx="14">
                  <c:v>-14156</c:v>
                </c:pt>
                <c:pt idx="15">
                  <c:v>-13922</c:v>
                </c:pt>
                <c:pt idx="16">
                  <c:v>-13395</c:v>
                </c:pt>
                <c:pt idx="17">
                  <c:v>-13362</c:v>
                </c:pt>
                <c:pt idx="18">
                  <c:v>-12890</c:v>
                </c:pt>
                <c:pt idx="19">
                  <c:v>-12547</c:v>
                </c:pt>
                <c:pt idx="20">
                  <c:v>-12485</c:v>
                </c:pt>
                <c:pt idx="21">
                  <c:v>-12347.5</c:v>
                </c:pt>
                <c:pt idx="22">
                  <c:v>-12343</c:v>
                </c:pt>
                <c:pt idx="23">
                  <c:v>-11997</c:v>
                </c:pt>
                <c:pt idx="24">
                  <c:v>-10263</c:v>
                </c:pt>
                <c:pt idx="25">
                  <c:v>-10238</c:v>
                </c:pt>
                <c:pt idx="26">
                  <c:v>-10209</c:v>
                </c:pt>
                <c:pt idx="27">
                  <c:v>-10184</c:v>
                </c:pt>
                <c:pt idx="28">
                  <c:v>-10135</c:v>
                </c:pt>
                <c:pt idx="29">
                  <c:v>-10119</c:v>
                </c:pt>
                <c:pt idx="30">
                  <c:v>-10001</c:v>
                </c:pt>
                <c:pt idx="31">
                  <c:v>-9955</c:v>
                </c:pt>
                <c:pt idx="32">
                  <c:v>-9942</c:v>
                </c:pt>
                <c:pt idx="33">
                  <c:v>-9820</c:v>
                </c:pt>
                <c:pt idx="34">
                  <c:v>-9778</c:v>
                </c:pt>
                <c:pt idx="35">
                  <c:v>-9652</c:v>
                </c:pt>
                <c:pt idx="36">
                  <c:v>-9652</c:v>
                </c:pt>
                <c:pt idx="37">
                  <c:v>-9652</c:v>
                </c:pt>
                <c:pt idx="38">
                  <c:v>-9652</c:v>
                </c:pt>
                <c:pt idx="39">
                  <c:v>-9645</c:v>
                </c:pt>
                <c:pt idx="40">
                  <c:v>-9594</c:v>
                </c:pt>
                <c:pt idx="41">
                  <c:v>-9586</c:v>
                </c:pt>
                <c:pt idx="42">
                  <c:v>-9562.5</c:v>
                </c:pt>
                <c:pt idx="43">
                  <c:v>-9553</c:v>
                </c:pt>
                <c:pt idx="44">
                  <c:v>-9544</c:v>
                </c:pt>
                <c:pt idx="45">
                  <c:v>-9406</c:v>
                </c:pt>
                <c:pt idx="46">
                  <c:v>-9344</c:v>
                </c:pt>
                <c:pt idx="47">
                  <c:v>-9189</c:v>
                </c:pt>
                <c:pt idx="48">
                  <c:v>-9189</c:v>
                </c:pt>
                <c:pt idx="49">
                  <c:v>-9172</c:v>
                </c:pt>
                <c:pt idx="50">
                  <c:v>-9172</c:v>
                </c:pt>
                <c:pt idx="51">
                  <c:v>-9165</c:v>
                </c:pt>
                <c:pt idx="52">
                  <c:v>-9161</c:v>
                </c:pt>
                <c:pt idx="53">
                  <c:v>-9140</c:v>
                </c:pt>
                <c:pt idx="54">
                  <c:v>-9106</c:v>
                </c:pt>
                <c:pt idx="55">
                  <c:v>-9106</c:v>
                </c:pt>
                <c:pt idx="56">
                  <c:v>-9066</c:v>
                </c:pt>
                <c:pt idx="57">
                  <c:v>-8579</c:v>
                </c:pt>
                <c:pt idx="58">
                  <c:v>-8533</c:v>
                </c:pt>
                <c:pt idx="59">
                  <c:v>-8378</c:v>
                </c:pt>
                <c:pt idx="60">
                  <c:v>-8378</c:v>
                </c:pt>
                <c:pt idx="61">
                  <c:v>-8366</c:v>
                </c:pt>
                <c:pt idx="62">
                  <c:v>-8349</c:v>
                </c:pt>
                <c:pt idx="63">
                  <c:v>-8349</c:v>
                </c:pt>
                <c:pt idx="64">
                  <c:v>-8349</c:v>
                </c:pt>
                <c:pt idx="65">
                  <c:v>-8346</c:v>
                </c:pt>
                <c:pt idx="66">
                  <c:v>-8317</c:v>
                </c:pt>
                <c:pt idx="67">
                  <c:v>-8316</c:v>
                </c:pt>
                <c:pt idx="68">
                  <c:v>-8316</c:v>
                </c:pt>
                <c:pt idx="69">
                  <c:v>-8262</c:v>
                </c:pt>
                <c:pt idx="70">
                  <c:v>-8262</c:v>
                </c:pt>
                <c:pt idx="71">
                  <c:v>-8150</c:v>
                </c:pt>
                <c:pt idx="72">
                  <c:v>-8144</c:v>
                </c:pt>
                <c:pt idx="73">
                  <c:v>-8144</c:v>
                </c:pt>
                <c:pt idx="74">
                  <c:v>-8129</c:v>
                </c:pt>
                <c:pt idx="75">
                  <c:v>-8033</c:v>
                </c:pt>
                <c:pt idx="76">
                  <c:v>-7924</c:v>
                </c:pt>
                <c:pt idx="77">
                  <c:v>-7908</c:v>
                </c:pt>
                <c:pt idx="78">
                  <c:v>-7887</c:v>
                </c:pt>
                <c:pt idx="79">
                  <c:v>-7887</c:v>
                </c:pt>
                <c:pt idx="80">
                  <c:v>-7794</c:v>
                </c:pt>
                <c:pt idx="81">
                  <c:v>-7753</c:v>
                </c:pt>
                <c:pt idx="82">
                  <c:v>-7694</c:v>
                </c:pt>
                <c:pt idx="83">
                  <c:v>-7666</c:v>
                </c:pt>
                <c:pt idx="84">
                  <c:v>-7093</c:v>
                </c:pt>
                <c:pt idx="85">
                  <c:v>-7080</c:v>
                </c:pt>
                <c:pt idx="86">
                  <c:v>-6851</c:v>
                </c:pt>
                <c:pt idx="87">
                  <c:v>-6830</c:v>
                </c:pt>
                <c:pt idx="88">
                  <c:v>-6650</c:v>
                </c:pt>
                <c:pt idx="89">
                  <c:v>-6437</c:v>
                </c:pt>
                <c:pt idx="90">
                  <c:v>-6048.5</c:v>
                </c:pt>
                <c:pt idx="91">
                  <c:v>-5268</c:v>
                </c:pt>
                <c:pt idx="92">
                  <c:v>-4545</c:v>
                </c:pt>
                <c:pt idx="93">
                  <c:v>-4541</c:v>
                </c:pt>
                <c:pt idx="94">
                  <c:v>-4540</c:v>
                </c:pt>
                <c:pt idx="95">
                  <c:v>-4538</c:v>
                </c:pt>
                <c:pt idx="96">
                  <c:v>-4533</c:v>
                </c:pt>
                <c:pt idx="97">
                  <c:v>-4532</c:v>
                </c:pt>
                <c:pt idx="98">
                  <c:v>0</c:v>
                </c:pt>
                <c:pt idx="99">
                  <c:v>37</c:v>
                </c:pt>
                <c:pt idx="100">
                  <c:v>41</c:v>
                </c:pt>
                <c:pt idx="101">
                  <c:v>647</c:v>
                </c:pt>
                <c:pt idx="102">
                  <c:v>798</c:v>
                </c:pt>
                <c:pt idx="103">
                  <c:v>860</c:v>
                </c:pt>
                <c:pt idx="104">
                  <c:v>893</c:v>
                </c:pt>
                <c:pt idx="105">
                  <c:v>1294</c:v>
                </c:pt>
                <c:pt idx="106">
                  <c:v>1425</c:v>
                </c:pt>
                <c:pt idx="107">
                  <c:v>1425</c:v>
                </c:pt>
                <c:pt idx="108">
                  <c:v>1507</c:v>
                </c:pt>
                <c:pt idx="109">
                  <c:v>1511</c:v>
                </c:pt>
                <c:pt idx="110">
                  <c:v>2096</c:v>
                </c:pt>
                <c:pt idx="111">
                  <c:v>2117</c:v>
                </c:pt>
                <c:pt idx="112">
                  <c:v>2301</c:v>
                </c:pt>
                <c:pt idx="113">
                  <c:v>2309</c:v>
                </c:pt>
                <c:pt idx="114">
                  <c:v>2313</c:v>
                </c:pt>
                <c:pt idx="115">
                  <c:v>2359</c:v>
                </c:pt>
                <c:pt idx="116">
                  <c:v>2363</c:v>
                </c:pt>
                <c:pt idx="117">
                  <c:v>2473</c:v>
                </c:pt>
                <c:pt idx="118">
                  <c:v>2473</c:v>
                </c:pt>
                <c:pt idx="119">
                  <c:v>2514</c:v>
                </c:pt>
                <c:pt idx="120">
                  <c:v>2760</c:v>
                </c:pt>
                <c:pt idx="121">
                  <c:v>2768</c:v>
                </c:pt>
                <c:pt idx="122">
                  <c:v>2899</c:v>
                </c:pt>
                <c:pt idx="123">
                  <c:v>2903</c:v>
                </c:pt>
                <c:pt idx="124">
                  <c:v>3124</c:v>
                </c:pt>
                <c:pt idx="125">
                  <c:v>3132</c:v>
                </c:pt>
                <c:pt idx="126">
                  <c:v>3157</c:v>
                </c:pt>
                <c:pt idx="127">
                  <c:v>3308</c:v>
                </c:pt>
                <c:pt idx="128">
                  <c:v>3345</c:v>
                </c:pt>
                <c:pt idx="129">
                  <c:v>3357</c:v>
                </c:pt>
                <c:pt idx="130">
                  <c:v>3357</c:v>
                </c:pt>
                <c:pt idx="131">
                  <c:v>3513</c:v>
                </c:pt>
                <c:pt idx="132">
                  <c:v>3804</c:v>
                </c:pt>
                <c:pt idx="133">
                  <c:v>3988</c:v>
                </c:pt>
                <c:pt idx="134">
                  <c:v>5151.5</c:v>
                </c:pt>
                <c:pt idx="135">
                  <c:v>5383</c:v>
                </c:pt>
                <c:pt idx="136">
                  <c:v>5440.5</c:v>
                </c:pt>
                <c:pt idx="137">
                  <c:v>5573</c:v>
                </c:pt>
                <c:pt idx="138">
                  <c:v>5802</c:v>
                </c:pt>
                <c:pt idx="139">
                  <c:v>5822</c:v>
                </c:pt>
                <c:pt idx="140">
                  <c:v>5998</c:v>
                </c:pt>
                <c:pt idx="141">
                  <c:v>6079</c:v>
                </c:pt>
                <c:pt idx="142">
                  <c:v>6080</c:v>
                </c:pt>
                <c:pt idx="143">
                  <c:v>6081</c:v>
                </c:pt>
                <c:pt idx="144">
                  <c:v>6082</c:v>
                </c:pt>
                <c:pt idx="145">
                  <c:v>6399</c:v>
                </c:pt>
                <c:pt idx="146">
                  <c:v>6494</c:v>
                </c:pt>
                <c:pt idx="147">
                  <c:v>6645</c:v>
                </c:pt>
                <c:pt idx="148">
                  <c:v>6865</c:v>
                </c:pt>
                <c:pt idx="149">
                  <c:v>7049</c:v>
                </c:pt>
                <c:pt idx="150">
                  <c:v>7456</c:v>
                </c:pt>
                <c:pt idx="151">
                  <c:v>7476</c:v>
                </c:pt>
                <c:pt idx="152">
                  <c:v>7660</c:v>
                </c:pt>
                <c:pt idx="153">
                  <c:v>7665</c:v>
                </c:pt>
                <c:pt idx="154">
                  <c:v>7668.5</c:v>
                </c:pt>
                <c:pt idx="155">
                  <c:v>8091</c:v>
                </c:pt>
                <c:pt idx="156">
                  <c:v>8914.5</c:v>
                </c:pt>
                <c:pt idx="157">
                  <c:v>8918</c:v>
                </c:pt>
              </c:numCache>
            </c:numRef>
          </c:xVal>
          <c:yVal>
            <c:numRef>
              <c:f>'Active 1'!$I$21:$I$990</c:f>
              <c:numCache>
                <c:formatCode>General</c:formatCode>
                <c:ptCount val="970"/>
                <c:pt idx="99">
                  <c:v>-1.4518636235152371E-3</c:v>
                </c:pt>
                <c:pt idx="100">
                  <c:v>-4.5277407771209255E-3</c:v>
                </c:pt>
                <c:pt idx="101">
                  <c:v>-8.5231287812348455E-3</c:v>
                </c:pt>
                <c:pt idx="102">
                  <c:v>-1.5637491145753302E-2</c:v>
                </c:pt>
                <c:pt idx="103">
                  <c:v>-3.1313586943724658E-2</c:v>
                </c:pt>
                <c:pt idx="104">
                  <c:v>-3.0689573417475913E-2</c:v>
                </c:pt>
                <c:pt idx="105">
                  <c:v>-2.2046257559850346E-2</c:v>
                </c:pt>
                <c:pt idx="106">
                  <c:v>-7.8123417188180611E-4</c:v>
                </c:pt>
                <c:pt idx="107">
                  <c:v>-7.8123417188180611E-4</c:v>
                </c:pt>
                <c:pt idx="108">
                  <c:v>-2.1836715721292421E-2</c:v>
                </c:pt>
                <c:pt idx="109">
                  <c:v>-4.6912592872104142E-2</c:v>
                </c:pt>
                <c:pt idx="110">
                  <c:v>-1.9759625851293094E-2</c:v>
                </c:pt>
                <c:pt idx="111">
                  <c:v>-3.490798088023439E-2</c:v>
                </c:pt>
                <c:pt idx="112">
                  <c:v>1.1601670288655441E-2</c:v>
                </c:pt>
                <c:pt idx="113">
                  <c:v>-8.1550084010814317E-2</c:v>
                </c:pt>
                <c:pt idx="114">
                  <c:v>-7.0625961154291872E-2</c:v>
                </c:pt>
                <c:pt idx="115">
                  <c:v>-9.9854836298618466E-4</c:v>
                </c:pt>
                <c:pt idx="116">
                  <c:v>-3.0744255127501674E-3</c:v>
                </c:pt>
                <c:pt idx="117">
                  <c:v>-2.6661047100787982E-2</c:v>
                </c:pt>
                <c:pt idx="118">
                  <c:v>-1.6610470993327908E-3</c:v>
                </c:pt>
                <c:pt idx="119">
                  <c:v>-9.1887878734269179E-3</c:v>
                </c:pt>
                <c:pt idx="120">
                  <c:v>-1.7355232514091767E-2</c:v>
                </c:pt>
                <c:pt idx="121">
                  <c:v>-2.4506986810592934E-2</c:v>
                </c:pt>
                <c:pt idx="122">
                  <c:v>-1.5241963417793158E-2</c:v>
                </c:pt>
                <c:pt idx="123">
                  <c:v>-3.1317840570409317E-2</c:v>
                </c:pt>
                <c:pt idx="124">
                  <c:v>-5.1260053027363028E-2</c:v>
                </c:pt>
                <c:pt idx="125">
                  <c:v>-4.6411807328695431E-2</c:v>
                </c:pt>
                <c:pt idx="126">
                  <c:v>-3.0636039504315704E-2</c:v>
                </c:pt>
                <c:pt idx="128">
                  <c:v>-3.5202265484258533E-2</c:v>
                </c:pt>
                <c:pt idx="129">
                  <c:v>-0.10142989693122217</c:v>
                </c:pt>
                <c:pt idx="130">
                  <c:v>-7.8429896930174436E-2</c:v>
                </c:pt>
                <c:pt idx="131">
                  <c:v>-4.0389105728536379E-2</c:v>
                </c:pt>
                <c:pt idx="132">
                  <c:v>-2.8159168286947533E-2</c:v>
                </c:pt>
                <c:pt idx="133">
                  <c:v>-3.664951711834874E-2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98A-4287-B7A6-0E742825EEDE}"/>
            </c:ext>
          </c:extLst>
        </c:ser>
        <c:ser>
          <c:idx val="3"/>
          <c:order val="2"/>
          <c:tx>
            <c:strRef>
              <c:f>'Active 1'!$J$20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1'!$D$21:$D$42</c:f>
                <c:numCache>
                  <c:formatCode>General</c:formatCode>
                  <c:ptCount val="2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</c:numCache>
              </c:numRef>
            </c:plus>
            <c:minus>
              <c:numRef>
                <c:f>'Active 1'!$D$21:$D$42</c:f>
                <c:numCache>
                  <c:formatCode>General</c:formatCode>
                  <c:ptCount val="2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1'!$F$21:$F$990</c:f>
              <c:numCache>
                <c:formatCode>General</c:formatCode>
                <c:ptCount val="970"/>
                <c:pt idx="0">
                  <c:v>-16470</c:v>
                </c:pt>
                <c:pt idx="1">
                  <c:v>-16286</c:v>
                </c:pt>
                <c:pt idx="2">
                  <c:v>-15952</c:v>
                </c:pt>
                <c:pt idx="3">
                  <c:v>-15818</c:v>
                </c:pt>
                <c:pt idx="4">
                  <c:v>-15752</c:v>
                </c:pt>
                <c:pt idx="5">
                  <c:v>-15743</c:v>
                </c:pt>
                <c:pt idx="6">
                  <c:v>-15735</c:v>
                </c:pt>
                <c:pt idx="7">
                  <c:v>-15446</c:v>
                </c:pt>
                <c:pt idx="8">
                  <c:v>-15351</c:v>
                </c:pt>
                <c:pt idx="9">
                  <c:v>-14921</c:v>
                </c:pt>
                <c:pt idx="10">
                  <c:v>-14565</c:v>
                </c:pt>
                <c:pt idx="11">
                  <c:v>-14540</c:v>
                </c:pt>
                <c:pt idx="12">
                  <c:v>-14491</c:v>
                </c:pt>
                <c:pt idx="13">
                  <c:v>-14431</c:v>
                </c:pt>
                <c:pt idx="14">
                  <c:v>-14156</c:v>
                </c:pt>
                <c:pt idx="15">
                  <c:v>-13922</c:v>
                </c:pt>
                <c:pt idx="16">
                  <c:v>-13395</c:v>
                </c:pt>
                <c:pt idx="17">
                  <c:v>-13362</c:v>
                </c:pt>
                <c:pt idx="18">
                  <c:v>-12890</c:v>
                </c:pt>
                <c:pt idx="19">
                  <c:v>-12547</c:v>
                </c:pt>
                <c:pt idx="20">
                  <c:v>-12485</c:v>
                </c:pt>
                <c:pt idx="21">
                  <c:v>-12347.5</c:v>
                </c:pt>
                <c:pt idx="22">
                  <c:v>-12343</c:v>
                </c:pt>
                <c:pt idx="23">
                  <c:v>-11997</c:v>
                </c:pt>
                <c:pt idx="24">
                  <c:v>-10263</c:v>
                </c:pt>
                <c:pt idx="25">
                  <c:v>-10238</c:v>
                </c:pt>
                <c:pt idx="26">
                  <c:v>-10209</c:v>
                </c:pt>
                <c:pt idx="27">
                  <c:v>-10184</c:v>
                </c:pt>
                <c:pt idx="28">
                  <c:v>-10135</c:v>
                </c:pt>
                <c:pt idx="29">
                  <c:v>-10119</c:v>
                </c:pt>
                <c:pt idx="30">
                  <c:v>-10001</c:v>
                </c:pt>
                <c:pt idx="31">
                  <c:v>-9955</c:v>
                </c:pt>
                <c:pt idx="32">
                  <c:v>-9942</c:v>
                </c:pt>
                <c:pt idx="33">
                  <c:v>-9820</c:v>
                </c:pt>
                <c:pt idx="34">
                  <c:v>-9778</c:v>
                </c:pt>
                <c:pt idx="35">
                  <c:v>-9652</c:v>
                </c:pt>
                <c:pt idx="36">
                  <c:v>-9652</c:v>
                </c:pt>
                <c:pt idx="37">
                  <c:v>-9652</c:v>
                </c:pt>
                <c:pt idx="38">
                  <c:v>-9652</c:v>
                </c:pt>
                <c:pt idx="39">
                  <c:v>-9645</c:v>
                </c:pt>
                <c:pt idx="40">
                  <c:v>-9594</c:v>
                </c:pt>
                <c:pt idx="41">
                  <c:v>-9586</c:v>
                </c:pt>
                <c:pt idx="42">
                  <c:v>-9562.5</c:v>
                </c:pt>
                <c:pt idx="43">
                  <c:v>-9553</c:v>
                </c:pt>
                <c:pt idx="44">
                  <c:v>-9544</c:v>
                </c:pt>
                <c:pt idx="45">
                  <c:v>-9406</c:v>
                </c:pt>
                <c:pt idx="46">
                  <c:v>-9344</c:v>
                </c:pt>
                <c:pt idx="47">
                  <c:v>-9189</c:v>
                </c:pt>
                <c:pt idx="48">
                  <c:v>-9189</c:v>
                </c:pt>
                <c:pt idx="49">
                  <c:v>-9172</c:v>
                </c:pt>
                <c:pt idx="50">
                  <c:v>-9172</c:v>
                </c:pt>
                <c:pt idx="51">
                  <c:v>-9165</c:v>
                </c:pt>
                <c:pt idx="52">
                  <c:v>-9161</c:v>
                </c:pt>
                <c:pt idx="53">
                  <c:v>-9140</c:v>
                </c:pt>
                <c:pt idx="54">
                  <c:v>-9106</c:v>
                </c:pt>
                <c:pt idx="55">
                  <c:v>-9106</c:v>
                </c:pt>
                <c:pt idx="56">
                  <c:v>-9066</c:v>
                </c:pt>
                <c:pt idx="57">
                  <c:v>-8579</c:v>
                </c:pt>
                <c:pt idx="58">
                  <c:v>-8533</c:v>
                </c:pt>
                <c:pt idx="59">
                  <c:v>-8378</c:v>
                </c:pt>
                <c:pt idx="60">
                  <c:v>-8378</c:v>
                </c:pt>
                <c:pt idx="61">
                  <c:v>-8366</c:v>
                </c:pt>
                <c:pt idx="62">
                  <c:v>-8349</c:v>
                </c:pt>
                <c:pt idx="63">
                  <c:v>-8349</c:v>
                </c:pt>
                <c:pt idx="64">
                  <c:v>-8349</c:v>
                </c:pt>
                <c:pt idx="65">
                  <c:v>-8346</c:v>
                </c:pt>
                <c:pt idx="66">
                  <c:v>-8317</c:v>
                </c:pt>
                <c:pt idx="67">
                  <c:v>-8316</c:v>
                </c:pt>
                <c:pt idx="68">
                  <c:v>-8316</c:v>
                </c:pt>
                <c:pt idx="69">
                  <c:v>-8262</c:v>
                </c:pt>
                <c:pt idx="70">
                  <c:v>-8262</c:v>
                </c:pt>
                <c:pt idx="71">
                  <c:v>-8150</c:v>
                </c:pt>
                <c:pt idx="72">
                  <c:v>-8144</c:v>
                </c:pt>
                <c:pt idx="73">
                  <c:v>-8144</c:v>
                </c:pt>
                <c:pt idx="74">
                  <c:v>-8129</c:v>
                </c:pt>
                <c:pt idx="75">
                  <c:v>-8033</c:v>
                </c:pt>
                <c:pt idx="76">
                  <c:v>-7924</c:v>
                </c:pt>
                <c:pt idx="77">
                  <c:v>-7908</c:v>
                </c:pt>
                <c:pt idx="78">
                  <c:v>-7887</c:v>
                </c:pt>
                <c:pt idx="79">
                  <c:v>-7887</c:v>
                </c:pt>
                <c:pt idx="80">
                  <c:v>-7794</c:v>
                </c:pt>
                <c:pt idx="81">
                  <c:v>-7753</c:v>
                </c:pt>
                <c:pt idx="82">
                  <c:v>-7694</c:v>
                </c:pt>
                <c:pt idx="83">
                  <c:v>-7666</c:v>
                </c:pt>
                <c:pt idx="84">
                  <c:v>-7093</c:v>
                </c:pt>
                <c:pt idx="85">
                  <c:v>-7080</c:v>
                </c:pt>
                <c:pt idx="86">
                  <c:v>-6851</c:v>
                </c:pt>
                <c:pt idx="87">
                  <c:v>-6830</c:v>
                </c:pt>
                <c:pt idx="88">
                  <c:v>-6650</c:v>
                </c:pt>
                <c:pt idx="89">
                  <c:v>-6437</c:v>
                </c:pt>
                <c:pt idx="90">
                  <c:v>-6048.5</c:v>
                </c:pt>
                <c:pt idx="91">
                  <c:v>-5268</c:v>
                </c:pt>
                <c:pt idx="92">
                  <c:v>-4545</c:v>
                </c:pt>
                <c:pt idx="93">
                  <c:v>-4541</c:v>
                </c:pt>
                <c:pt idx="94">
                  <c:v>-4540</c:v>
                </c:pt>
                <c:pt idx="95">
                  <c:v>-4538</c:v>
                </c:pt>
                <c:pt idx="96">
                  <c:v>-4533</c:v>
                </c:pt>
                <c:pt idx="97">
                  <c:v>-4532</c:v>
                </c:pt>
                <c:pt idx="98">
                  <c:v>0</c:v>
                </c:pt>
                <c:pt idx="99">
                  <c:v>37</c:v>
                </c:pt>
                <c:pt idx="100">
                  <c:v>41</c:v>
                </c:pt>
                <c:pt idx="101">
                  <c:v>647</c:v>
                </c:pt>
                <c:pt idx="102">
                  <c:v>798</c:v>
                </c:pt>
                <c:pt idx="103">
                  <c:v>860</c:v>
                </c:pt>
                <c:pt idx="104">
                  <c:v>893</c:v>
                </c:pt>
                <c:pt idx="105">
                  <c:v>1294</c:v>
                </c:pt>
                <c:pt idx="106">
                  <c:v>1425</c:v>
                </c:pt>
                <c:pt idx="107">
                  <c:v>1425</c:v>
                </c:pt>
                <c:pt idx="108">
                  <c:v>1507</c:v>
                </c:pt>
                <c:pt idx="109">
                  <c:v>1511</c:v>
                </c:pt>
                <c:pt idx="110">
                  <c:v>2096</c:v>
                </c:pt>
                <c:pt idx="111">
                  <c:v>2117</c:v>
                </c:pt>
                <c:pt idx="112">
                  <c:v>2301</c:v>
                </c:pt>
                <c:pt idx="113">
                  <c:v>2309</c:v>
                </c:pt>
                <c:pt idx="114">
                  <c:v>2313</c:v>
                </c:pt>
                <c:pt idx="115">
                  <c:v>2359</c:v>
                </c:pt>
                <c:pt idx="116">
                  <c:v>2363</c:v>
                </c:pt>
                <c:pt idx="117">
                  <c:v>2473</c:v>
                </c:pt>
                <c:pt idx="118">
                  <c:v>2473</c:v>
                </c:pt>
                <c:pt idx="119">
                  <c:v>2514</c:v>
                </c:pt>
                <c:pt idx="120">
                  <c:v>2760</c:v>
                </c:pt>
                <c:pt idx="121">
                  <c:v>2768</c:v>
                </c:pt>
                <c:pt idx="122">
                  <c:v>2899</c:v>
                </c:pt>
                <c:pt idx="123">
                  <c:v>2903</c:v>
                </c:pt>
                <c:pt idx="124">
                  <c:v>3124</c:v>
                </c:pt>
                <c:pt idx="125">
                  <c:v>3132</c:v>
                </c:pt>
                <c:pt idx="126">
                  <c:v>3157</c:v>
                </c:pt>
                <c:pt idx="127">
                  <c:v>3308</c:v>
                </c:pt>
                <c:pt idx="128">
                  <c:v>3345</c:v>
                </c:pt>
                <c:pt idx="129">
                  <c:v>3357</c:v>
                </c:pt>
                <c:pt idx="130">
                  <c:v>3357</c:v>
                </c:pt>
                <c:pt idx="131">
                  <c:v>3513</c:v>
                </c:pt>
                <c:pt idx="132">
                  <c:v>3804</c:v>
                </c:pt>
                <c:pt idx="133">
                  <c:v>3988</c:v>
                </c:pt>
                <c:pt idx="134">
                  <c:v>5151.5</c:v>
                </c:pt>
                <c:pt idx="135">
                  <c:v>5383</c:v>
                </c:pt>
                <c:pt idx="136">
                  <c:v>5440.5</c:v>
                </c:pt>
                <c:pt idx="137">
                  <c:v>5573</c:v>
                </c:pt>
                <c:pt idx="138">
                  <c:v>5802</c:v>
                </c:pt>
                <c:pt idx="139">
                  <c:v>5822</c:v>
                </c:pt>
                <c:pt idx="140">
                  <c:v>5998</c:v>
                </c:pt>
                <c:pt idx="141">
                  <c:v>6079</c:v>
                </c:pt>
                <c:pt idx="142">
                  <c:v>6080</c:v>
                </c:pt>
                <c:pt idx="143">
                  <c:v>6081</c:v>
                </c:pt>
                <c:pt idx="144">
                  <c:v>6082</c:v>
                </c:pt>
                <c:pt idx="145">
                  <c:v>6399</c:v>
                </c:pt>
                <c:pt idx="146">
                  <c:v>6494</c:v>
                </c:pt>
                <c:pt idx="147">
                  <c:v>6645</c:v>
                </c:pt>
                <c:pt idx="148">
                  <c:v>6865</c:v>
                </c:pt>
                <c:pt idx="149">
                  <c:v>7049</c:v>
                </c:pt>
                <c:pt idx="150">
                  <c:v>7456</c:v>
                </c:pt>
                <c:pt idx="151">
                  <c:v>7476</c:v>
                </c:pt>
                <c:pt idx="152">
                  <c:v>7660</c:v>
                </c:pt>
                <c:pt idx="153">
                  <c:v>7665</c:v>
                </c:pt>
                <c:pt idx="154">
                  <c:v>7668.5</c:v>
                </c:pt>
                <c:pt idx="155">
                  <c:v>8091</c:v>
                </c:pt>
                <c:pt idx="156">
                  <c:v>8914.5</c:v>
                </c:pt>
                <c:pt idx="157">
                  <c:v>8918</c:v>
                </c:pt>
              </c:numCache>
            </c:numRef>
          </c:xVal>
          <c:yVal>
            <c:numRef>
              <c:f>'Active 1'!$J$21:$J$990</c:f>
              <c:numCache>
                <c:formatCode>General</c:formatCode>
                <c:ptCount val="970"/>
                <c:pt idx="127">
                  <c:v>-8.850401864037849E-3</c:v>
                </c:pt>
                <c:pt idx="138">
                  <c:v>-3.5759803991822992E-2</c:v>
                </c:pt>
                <c:pt idx="139">
                  <c:v>-3.5639189736684784E-2</c:v>
                </c:pt>
                <c:pt idx="140">
                  <c:v>-3.3877784277137835E-2</c:v>
                </c:pt>
                <c:pt idx="145">
                  <c:v>-2.793446841678815E-2</c:v>
                </c:pt>
                <c:pt idx="146">
                  <c:v>-3.1186550688289572E-2</c:v>
                </c:pt>
                <c:pt idx="147">
                  <c:v>-4.0600913060188759E-2</c:v>
                </c:pt>
                <c:pt idx="150">
                  <c:v>-1.153500492364401E-2</c:v>
                </c:pt>
                <c:pt idx="151">
                  <c:v>-1.0114390672242735E-2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98A-4287-B7A6-0E742825EEDE}"/>
            </c:ext>
          </c:extLst>
        </c:ser>
        <c:ser>
          <c:idx val="4"/>
          <c:order val="3"/>
          <c:tx>
            <c:strRef>
              <c:f>'Active 1'!$K$20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plus>
            <c:minus>
              <c:numRef>
                <c:f>'Active 1'!$D$21:$D$92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1'!$F$21:$F$990</c:f>
              <c:numCache>
                <c:formatCode>General</c:formatCode>
                <c:ptCount val="970"/>
                <c:pt idx="0">
                  <c:v>-16470</c:v>
                </c:pt>
                <c:pt idx="1">
                  <c:v>-16286</c:v>
                </c:pt>
                <c:pt idx="2">
                  <c:v>-15952</c:v>
                </c:pt>
                <c:pt idx="3">
                  <c:v>-15818</c:v>
                </c:pt>
                <c:pt idx="4">
                  <c:v>-15752</c:v>
                </c:pt>
                <c:pt idx="5">
                  <c:v>-15743</c:v>
                </c:pt>
                <c:pt idx="6">
                  <c:v>-15735</c:v>
                </c:pt>
                <c:pt idx="7">
                  <c:v>-15446</c:v>
                </c:pt>
                <c:pt idx="8">
                  <c:v>-15351</c:v>
                </c:pt>
                <c:pt idx="9">
                  <c:v>-14921</c:v>
                </c:pt>
                <c:pt idx="10">
                  <c:v>-14565</c:v>
                </c:pt>
                <c:pt idx="11">
                  <c:v>-14540</c:v>
                </c:pt>
                <c:pt idx="12">
                  <c:v>-14491</c:v>
                </c:pt>
                <c:pt idx="13">
                  <c:v>-14431</c:v>
                </c:pt>
                <c:pt idx="14">
                  <c:v>-14156</c:v>
                </c:pt>
                <c:pt idx="15">
                  <c:v>-13922</c:v>
                </c:pt>
                <c:pt idx="16">
                  <c:v>-13395</c:v>
                </c:pt>
                <c:pt idx="17">
                  <c:v>-13362</c:v>
                </c:pt>
                <c:pt idx="18">
                  <c:v>-12890</c:v>
                </c:pt>
                <c:pt idx="19">
                  <c:v>-12547</c:v>
                </c:pt>
                <c:pt idx="20">
                  <c:v>-12485</c:v>
                </c:pt>
                <c:pt idx="21">
                  <c:v>-12347.5</c:v>
                </c:pt>
                <c:pt idx="22">
                  <c:v>-12343</c:v>
                </c:pt>
                <c:pt idx="23">
                  <c:v>-11997</c:v>
                </c:pt>
                <c:pt idx="24">
                  <c:v>-10263</c:v>
                </c:pt>
                <c:pt idx="25">
                  <c:v>-10238</c:v>
                </c:pt>
                <c:pt idx="26">
                  <c:v>-10209</c:v>
                </c:pt>
                <c:pt idx="27">
                  <c:v>-10184</c:v>
                </c:pt>
                <c:pt idx="28">
                  <c:v>-10135</c:v>
                </c:pt>
                <c:pt idx="29">
                  <c:v>-10119</c:v>
                </c:pt>
                <c:pt idx="30">
                  <c:v>-10001</c:v>
                </c:pt>
                <c:pt idx="31">
                  <c:v>-9955</c:v>
                </c:pt>
                <c:pt idx="32">
                  <c:v>-9942</c:v>
                </c:pt>
                <c:pt idx="33">
                  <c:v>-9820</c:v>
                </c:pt>
                <c:pt idx="34">
                  <c:v>-9778</c:v>
                </c:pt>
                <c:pt idx="35">
                  <c:v>-9652</c:v>
                </c:pt>
                <c:pt idx="36">
                  <c:v>-9652</c:v>
                </c:pt>
                <c:pt idx="37">
                  <c:v>-9652</c:v>
                </c:pt>
                <c:pt idx="38">
                  <c:v>-9652</c:v>
                </c:pt>
                <c:pt idx="39">
                  <c:v>-9645</c:v>
                </c:pt>
                <c:pt idx="40">
                  <c:v>-9594</c:v>
                </c:pt>
                <c:pt idx="41">
                  <c:v>-9586</c:v>
                </c:pt>
                <c:pt idx="42">
                  <c:v>-9562.5</c:v>
                </c:pt>
                <c:pt idx="43">
                  <c:v>-9553</c:v>
                </c:pt>
                <c:pt idx="44">
                  <c:v>-9544</c:v>
                </c:pt>
                <c:pt idx="45">
                  <c:v>-9406</c:v>
                </c:pt>
                <c:pt idx="46">
                  <c:v>-9344</c:v>
                </c:pt>
                <c:pt idx="47">
                  <c:v>-9189</c:v>
                </c:pt>
                <c:pt idx="48">
                  <c:v>-9189</c:v>
                </c:pt>
                <c:pt idx="49">
                  <c:v>-9172</c:v>
                </c:pt>
                <c:pt idx="50">
                  <c:v>-9172</c:v>
                </c:pt>
                <c:pt idx="51">
                  <c:v>-9165</c:v>
                </c:pt>
                <c:pt idx="52">
                  <c:v>-9161</c:v>
                </c:pt>
                <c:pt idx="53">
                  <c:v>-9140</c:v>
                </c:pt>
                <c:pt idx="54">
                  <c:v>-9106</c:v>
                </c:pt>
                <c:pt idx="55">
                  <c:v>-9106</c:v>
                </c:pt>
                <c:pt idx="56">
                  <c:v>-9066</c:v>
                </c:pt>
                <c:pt idx="57">
                  <c:v>-8579</c:v>
                </c:pt>
                <c:pt idx="58">
                  <c:v>-8533</c:v>
                </c:pt>
                <c:pt idx="59">
                  <c:v>-8378</c:v>
                </c:pt>
                <c:pt idx="60">
                  <c:v>-8378</c:v>
                </c:pt>
                <c:pt idx="61">
                  <c:v>-8366</c:v>
                </c:pt>
                <c:pt idx="62">
                  <c:v>-8349</c:v>
                </c:pt>
                <c:pt idx="63">
                  <c:v>-8349</c:v>
                </c:pt>
                <c:pt idx="64">
                  <c:v>-8349</c:v>
                </c:pt>
                <c:pt idx="65">
                  <c:v>-8346</c:v>
                </c:pt>
                <c:pt idx="66">
                  <c:v>-8317</c:v>
                </c:pt>
                <c:pt idx="67">
                  <c:v>-8316</c:v>
                </c:pt>
                <c:pt idx="68">
                  <c:v>-8316</c:v>
                </c:pt>
                <c:pt idx="69">
                  <c:v>-8262</c:v>
                </c:pt>
                <c:pt idx="70">
                  <c:v>-8262</c:v>
                </c:pt>
                <c:pt idx="71">
                  <c:v>-8150</c:v>
                </c:pt>
                <c:pt idx="72">
                  <c:v>-8144</c:v>
                </c:pt>
                <c:pt idx="73">
                  <c:v>-8144</c:v>
                </c:pt>
                <c:pt idx="74">
                  <c:v>-8129</c:v>
                </c:pt>
                <c:pt idx="75">
                  <c:v>-8033</c:v>
                </c:pt>
                <c:pt idx="76">
                  <c:v>-7924</c:v>
                </c:pt>
                <c:pt idx="77">
                  <c:v>-7908</c:v>
                </c:pt>
                <c:pt idx="78">
                  <c:v>-7887</c:v>
                </c:pt>
                <c:pt idx="79">
                  <c:v>-7887</c:v>
                </c:pt>
                <c:pt idx="80">
                  <c:v>-7794</c:v>
                </c:pt>
                <c:pt idx="81">
                  <c:v>-7753</c:v>
                </c:pt>
                <c:pt idx="82">
                  <c:v>-7694</c:v>
                </c:pt>
                <c:pt idx="83">
                  <c:v>-7666</c:v>
                </c:pt>
                <c:pt idx="84">
                  <c:v>-7093</c:v>
                </c:pt>
                <c:pt idx="85">
                  <c:v>-7080</c:v>
                </c:pt>
                <c:pt idx="86">
                  <c:v>-6851</c:v>
                </c:pt>
                <c:pt idx="87">
                  <c:v>-6830</c:v>
                </c:pt>
                <c:pt idx="88">
                  <c:v>-6650</c:v>
                </c:pt>
                <c:pt idx="89">
                  <c:v>-6437</c:v>
                </c:pt>
                <c:pt idx="90">
                  <c:v>-6048.5</c:v>
                </c:pt>
                <c:pt idx="91">
                  <c:v>-5268</c:v>
                </c:pt>
                <c:pt idx="92">
                  <c:v>-4545</c:v>
                </c:pt>
                <c:pt idx="93">
                  <c:v>-4541</c:v>
                </c:pt>
                <c:pt idx="94">
                  <c:v>-4540</c:v>
                </c:pt>
                <c:pt idx="95">
                  <c:v>-4538</c:v>
                </c:pt>
                <c:pt idx="96">
                  <c:v>-4533</c:v>
                </c:pt>
                <c:pt idx="97">
                  <c:v>-4532</c:v>
                </c:pt>
                <c:pt idx="98">
                  <c:v>0</c:v>
                </c:pt>
                <c:pt idx="99">
                  <c:v>37</c:v>
                </c:pt>
                <c:pt idx="100">
                  <c:v>41</c:v>
                </c:pt>
                <c:pt idx="101">
                  <c:v>647</c:v>
                </c:pt>
                <c:pt idx="102">
                  <c:v>798</c:v>
                </c:pt>
                <c:pt idx="103">
                  <c:v>860</c:v>
                </c:pt>
                <c:pt idx="104">
                  <c:v>893</c:v>
                </c:pt>
                <c:pt idx="105">
                  <c:v>1294</c:v>
                </c:pt>
                <c:pt idx="106">
                  <c:v>1425</c:v>
                </c:pt>
                <c:pt idx="107">
                  <c:v>1425</c:v>
                </c:pt>
                <c:pt idx="108">
                  <c:v>1507</c:v>
                </c:pt>
                <c:pt idx="109">
                  <c:v>1511</c:v>
                </c:pt>
                <c:pt idx="110">
                  <c:v>2096</c:v>
                </c:pt>
                <c:pt idx="111">
                  <c:v>2117</c:v>
                </c:pt>
                <c:pt idx="112">
                  <c:v>2301</c:v>
                </c:pt>
                <c:pt idx="113">
                  <c:v>2309</c:v>
                </c:pt>
                <c:pt idx="114">
                  <c:v>2313</c:v>
                </c:pt>
                <c:pt idx="115">
                  <c:v>2359</c:v>
                </c:pt>
                <c:pt idx="116">
                  <c:v>2363</c:v>
                </c:pt>
                <c:pt idx="117">
                  <c:v>2473</c:v>
                </c:pt>
                <c:pt idx="118">
                  <c:v>2473</c:v>
                </c:pt>
                <c:pt idx="119">
                  <c:v>2514</c:v>
                </c:pt>
                <c:pt idx="120">
                  <c:v>2760</c:v>
                </c:pt>
                <c:pt idx="121">
                  <c:v>2768</c:v>
                </c:pt>
                <c:pt idx="122">
                  <c:v>2899</c:v>
                </c:pt>
                <c:pt idx="123">
                  <c:v>2903</c:v>
                </c:pt>
                <c:pt idx="124">
                  <c:v>3124</c:v>
                </c:pt>
                <c:pt idx="125">
                  <c:v>3132</c:v>
                </c:pt>
                <c:pt idx="126">
                  <c:v>3157</c:v>
                </c:pt>
                <c:pt idx="127">
                  <c:v>3308</c:v>
                </c:pt>
                <c:pt idx="128">
                  <c:v>3345</c:v>
                </c:pt>
                <c:pt idx="129">
                  <c:v>3357</c:v>
                </c:pt>
                <c:pt idx="130">
                  <c:v>3357</c:v>
                </c:pt>
                <c:pt idx="131">
                  <c:v>3513</c:v>
                </c:pt>
                <c:pt idx="132">
                  <c:v>3804</c:v>
                </c:pt>
                <c:pt idx="133">
                  <c:v>3988</c:v>
                </c:pt>
                <c:pt idx="134">
                  <c:v>5151.5</c:v>
                </c:pt>
                <c:pt idx="135">
                  <c:v>5383</c:v>
                </c:pt>
                <c:pt idx="136">
                  <c:v>5440.5</c:v>
                </c:pt>
                <c:pt idx="137">
                  <c:v>5573</c:v>
                </c:pt>
                <c:pt idx="138">
                  <c:v>5802</c:v>
                </c:pt>
                <c:pt idx="139">
                  <c:v>5822</c:v>
                </c:pt>
                <c:pt idx="140">
                  <c:v>5998</c:v>
                </c:pt>
                <c:pt idx="141">
                  <c:v>6079</c:v>
                </c:pt>
                <c:pt idx="142">
                  <c:v>6080</c:v>
                </c:pt>
                <c:pt idx="143">
                  <c:v>6081</c:v>
                </c:pt>
                <c:pt idx="144">
                  <c:v>6082</c:v>
                </c:pt>
                <c:pt idx="145">
                  <c:v>6399</c:v>
                </c:pt>
                <c:pt idx="146">
                  <c:v>6494</c:v>
                </c:pt>
                <c:pt idx="147">
                  <c:v>6645</c:v>
                </c:pt>
                <c:pt idx="148">
                  <c:v>6865</c:v>
                </c:pt>
                <c:pt idx="149">
                  <c:v>7049</c:v>
                </c:pt>
                <c:pt idx="150">
                  <c:v>7456</c:v>
                </c:pt>
                <c:pt idx="151">
                  <c:v>7476</c:v>
                </c:pt>
                <c:pt idx="152">
                  <c:v>7660</c:v>
                </c:pt>
                <c:pt idx="153">
                  <c:v>7665</c:v>
                </c:pt>
                <c:pt idx="154">
                  <c:v>7668.5</c:v>
                </c:pt>
                <c:pt idx="155">
                  <c:v>8091</c:v>
                </c:pt>
                <c:pt idx="156">
                  <c:v>8914.5</c:v>
                </c:pt>
                <c:pt idx="157">
                  <c:v>8918</c:v>
                </c:pt>
              </c:numCache>
            </c:numRef>
          </c:xVal>
          <c:yVal>
            <c:numRef>
              <c:f>'Active 1'!$K$21:$K$990</c:f>
              <c:numCache>
                <c:formatCode>General</c:formatCode>
                <c:ptCount val="970"/>
                <c:pt idx="134">
                  <c:v>-3.484528270928422E-2</c:v>
                </c:pt>
                <c:pt idx="135">
                  <c:v>-2.9761672682070639E-2</c:v>
                </c:pt>
                <c:pt idx="136">
                  <c:v>-3.0377406692423392E-2</c:v>
                </c:pt>
                <c:pt idx="137">
                  <c:v>-3.3765837237297092E-2</c:v>
                </c:pt>
                <c:pt idx="141">
                  <c:v>-3.4664296530536376E-2</c:v>
                </c:pt>
                <c:pt idx="142">
                  <c:v>-3.9233265822986141E-2</c:v>
                </c:pt>
                <c:pt idx="143">
                  <c:v>-3.4602235107740853E-2</c:v>
                </c:pt>
                <c:pt idx="144">
                  <c:v>-2.9471204390574712E-2</c:v>
                </c:pt>
                <c:pt idx="148">
                  <c:v>-2.0874156231002416E-2</c:v>
                </c:pt>
                <c:pt idx="149">
                  <c:v>-2.1364505060773809E-2</c:v>
                </c:pt>
                <c:pt idx="152">
                  <c:v>9.395260494784452E-3</c:v>
                </c:pt>
                <c:pt idx="153">
                  <c:v>-7.8495859343092889E-3</c:v>
                </c:pt>
                <c:pt idx="154">
                  <c:v>-1.4409784416784532E-3</c:v>
                </c:pt>
                <c:pt idx="155">
                  <c:v>-5.5305022615357302E-3</c:v>
                </c:pt>
                <c:pt idx="156">
                  <c:v>1.2523289755336009E-2</c:v>
                </c:pt>
                <c:pt idx="157">
                  <c:v>-1.9681027260958217E-3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98A-4287-B7A6-0E742825EEDE}"/>
            </c:ext>
          </c:extLst>
        </c:ser>
        <c:ser>
          <c:idx val="2"/>
          <c:order val="4"/>
          <c:tx>
            <c:strRef>
              <c:f>'Active 1'!$L$20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plus>
            <c:minus>
              <c:numRef>
                <c:f>'Active 1'!$D$21:$D$92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1'!$F$21:$F$990</c:f>
              <c:numCache>
                <c:formatCode>General</c:formatCode>
                <c:ptCount val="970"/>
                <c:pt idx="0">
                  <c:v>-16470</c:v>
                </c:pt>
                <c:pt idx="1">
                  <c:v>-16286</c:v>
                </c:pt>
                <c:pt idx="2">
                  <c:v>-15952</c:v>
                </c:pt>
                <c:pt idx="3">
                  <c:v>-15818</c:v>
                </c:pt>
                <c:pt idx="4">
                  <c:v>-15752</c:v>
                </c:pt>
                <c:pt idx="5">
                  <c:v>-15743</c:v>
                </c:pt>
                <c:pt idx="6">
                  <c:v>-15735</c:v>
                </c:pt>
                <c:pt idx="7">
                  <c:v>-15446</c:v>
                </c:pt>
                <c:pt idx="8">
                  <c:v>-15351</c:v>
                </c:pt>
                <c:pt idx="9">
                  <c:v>-14921</c:v>
                </c:pt>
                <c:pt idx="10">
                  <c:v>-14565</c:v>
                </c:pt>
                <c:pt idx="11">
                  <c:v>-14540</c:v>
                </c:pt>
                <c:pt idx="12">
                  <c:v>-14491</c:v>
                </c:pt>
                <c:pt idx="13">
                  <c:v>-14431</c:v>
                </c:pt>
                <c:pt idx="14">
                  <c:v>-14156</c:v>
                </c:pt>
                <c:pt idx="15">
                  <c:v>-13922</c:v>
                </c:pt>
                <c:pt idx="16">
                  <c:v>-13395</c:v>
                </c:pt>
                <c:pt idx="17">
                  <c:v>-13362</c:v>
                </c:pt>
                <c:pt idx="18">
                  <c:v>-12890</c:v>
                </c:pt>
                <c:pt idx="19">
                  <c:v>-12547</c:v>
                </c:pt>
                <c:pt idx="20">
                  <c:v>-12485</c:v>
                </c:pt>
                <c:pt idx="21">
                  <c:v>-12347.5</c:v>
                </c:pt>
                <c:pt idx="22">
                  <c:v>-12343</c:v>
                </c:pt>
                <c:pt idx="23">
                  <c:v>-11997</c:v>
                </c:pt>
                <c:pt idx="24">
                  <c:v>-10263</c:v>
                </c:pt>
                <c:pt idx="25">
                  <c:v>-10238</c:v>
                </c:pt>
                <c:pt idx="26">
                  <c:v>-10209</c:v>
                </c:pt>
                <c:pt idx="27">
                  <c:v>-10184</c:v>
                </c:pt>
                <c:pt idx="28">
                  <c:v>-10135</c:v>
                </c:pt>
                <c:pt idx="29">
                  <c:v>-10119</c:v>
                </c:pt>
                <c:pt idx="30">
                  <c:v>-10001</c:v>
                </c:pt>
                <c:pt idx="31">
                  <c:v>-9955</c:v>
                </c:pt>
                <c:pt idx="32">
                  <c:v>-9942</c:v>
                </c:pt>
                <c:pt idx="33">
                  <c:v>-9820</c:v>
                </c:pt>
                <c:pt idx="34">
                  <c:v>-9778</c:v>
                </c:pt>
                <c:pt idx="35">
                  <c:v>-9652</c:v>
                </c:pt>
                <c:pt idx="36">
                  <c:v>-9652</c:v>
                </c:pt>
                <c:pt idx="37">
                  <c:v>-9652</c:v>
                </c:pt>
                <c:pt idx="38">
                  <c:v>-9652</c:v>
                </c:pt>
                <c:pt idx="39">
                  <c:v>-9645</c:v>
                </c:pt>
                <c:pt idx="40">
                  <c:v>-9594</c:v>
                </c:pt>
                <c:pt idx="41">
                  <c:v>-9586</c:v>
                </c:pt>
                <c:pt idx="42">
                  <c:v>-9562.5</c:v>
                </c:pt>
                <c:pt idx="43">
                  <c:v>-9553</c:v>
                </c:pt>
                <c:pt idx="44">
                  <c:v>-9544</c:v>
                </c:pt>
                <c:pt idx="45">
                  <c:v>-9406</c:v>
                </c:pt>
                <c:pt idx="46">
                  <c:v>-9344</c:v>
                </c:pt>
                <c:pt idx="47">
                  <c:v>-9189</c:v>
                </c:pt>
                <c:pt idx="48">
                  <c:v>-9189</c:v>
                </c:pt>
                <c:pt idx="49">
                  <c:v>-9172</c:v>
                </c:pt>
                <c:pt idx="50">
                  <c:v>-9172</c:v>
                </c:pt>
                <c:pt idx="51">
                  <c:v>-9165</c:v>
                </c:pt>
                <c:pt idx="52">
                  <c:v>-9161</c:v>
                </c:pt>
                <c:pt idx="53">
                  <c:v>-9140</c:v>
                </c:pt>
                <c:pt idx="54">
                  <c:v>-9106</c:v>
                </c:pt>
                <c:pt idx="55">
                  <c:v>-9106</c:v>
                </c:pt>
                <c:pt idx="56">
                  <c:v>-9066</c:v>
                </c:pt>
                <c:pt idx="57">
                  <c:v>-8579</c:v>
                </c:pt>
                <c:pt idx="58">
                  <c:v>-8533</c:v>
                </c:pt>
                <c:pt idx="59">
                  <c:v>-8378</c:v>
                </c:pt>
                <c:pt idx="60">
                  <c:v>-8378</c:v>
                </c:pt>
                <c:pt idx="61">
                  <c:v>-8366</c:v>
                </c:pt>
                <c:pt idx="62">
                  <c:v>-8349</c:v>
                </c:pt>
                <c:pt idx="63">
                  <c:v>-8349</c:v>
                </c:pt>
                <c:pt idx="64">
                  <c:v>-8349</c:v>
                </c:pt>
                <c:pt idx="65">
                  <c:v>-8346</c:v>
                </c:pt>
                <c:pt idx="66">
                  <c:v>-8317</c:v>
                </c:pt>
                <c:pt idx="67">
                  <c:v>-8316</c:v>
                </c:pt>
                <c:pt idx="68">
                  <c:v>-8316</c:v>
                </c:pt>
                <c:pt idx="69">
                  <c:v>-8262</c:v>
                </c:pt>
                <c:pt idx="70">
                  <c:v>-8262</c:v>
                </c:pt>
                <c:pt idx="71">
                  <c:v>-8150</c:v>
                </c:pt>
                <c:pt idx="72">
                  <c:v>-8144</c:v>
                </c:pt>
                <c:pt idx="73">
                  <c:v>-8144</c:v>
                </c:pt>
                <c:pt idx="74">
                  <c:v>-8129</c:v>
                </c:pt>
                <c:pt idx="75">
                  <c:v>-8033</c:v>
                </c:pt>
                <c:pt idx="76">
                  <c:v>-7924</c:v>
                </c:pt>
                <c:pt idx="77">
                  <c:v>-7908</c:v>
                </c:pt>
                <c:pt idx="78">
                  <c:v>-7887</c:v>
                </c:pt>
                <c:pt idx="79">
                  <c:v>-7887</c:v>
                </c:pt>
                <c:pt idx="80">
                  <c:v>-7794</c:v>
                </c:pt>
                <c:pt idx="81">
                  <c:v>-7753</c:v>
                </c:pt>
                <c:pt idx="82">
                  <c:v>-7694</c:v>
                </c:pt>
                <c:pt idx="83">
                  <c:v>-7666</c:v>
                </c:pt>
                <c:pt idx="84">
                  <c:v>-7093</c:v>
                </c:pt>
                <c:pt idx="85">
                  <c:v>-7080</c:v>
                </c:pt>
                <c:pt idx="86">
                  <c:v>-6851</c:v>
                </c:pt>
                <c:pt idx="87">
                  <c:v>-6830</c:v>
                </c:pt>
                <c:pt idx="88">
                  <c:v>-6650</c:v>
                </c:pt>
                <c:pt idx="89">
                  <c:v>-6437</c:v>
                </c:pt>
                <c:pt idx="90">
                  <c:v>-6048.5</c:v>
                </c:pt>
                <c:pt idx="91">
                  <c:v>-5268</c:v>
                </c:pt>
                <c:pt idx="92">
                  <c:v>-4545</c:v>
                </c:pt>
                <c:pt idx="93">
                  <c:v>-4541</c:v>
                </c:pt>
                <c:pt idx="94">
                  <c:v>-4540</c:v>
                </c:pt>
                <c:pt idx="95">
                  <c:v>-4538</c:v>
                </c:pt>
                <c:pt idx="96">
                  <c:v>-4533</c:v>
                </c:pt>
                <c:pt idx="97">
                  <c:v>-4532</c:v>
                </c:pt>
                <c:pt idx="98">
                  <c:v>0</c:v>
                </c:pt>
                <c:pt idx="99">
                  <c:v>37</c:v>
                </c:pt>
                <c:pt idx="100">
                  <c:v>41</c:v>
                </c:pt>
                <c:pt idx="101">
                  <c:v>647</c:v>
                </c:pt>
                <c:pt idx="102">
                  <c:v>798</c:v>
                </c:pt>
                <c:pt idx="103">
                  <c:v>860</c:v>
                </c:pt>
                <c:pt idx="104">
                  <c:v>893</c:v>
                </c:pt>
                <c:pt idx="105">
                  <c:v>1294</c:v>
                </c:pt>
                <c:pt idx="106">
                  <c:v>1425</c:v>
                </c:pt>
                <c:pt idx="107">
                  <c:v>1425</c:v>
                </c:pt>
                <c:pt idx="108">
                  <c:v>1507</c:v>
                </c:pt>
                <c:pt idx="109">
                  <c:v>1511</c:v>
                </c:pt>
                <c:pt idx="110">
                  <c:v>2096</c:v>
                </c:pt>
                <c:pt idx="111">
                  <c:v>2117</c:v>
                </c:pt>
                <c:pt idx="112">
                  <c:v>2301</c:v>
                </c:pt>
                <c:pt idx="113">
                  <c:v>2309</c:v>
                </c:pt>
                <c:pt idx="114">
                  <c:v>2313</c:v>
                </c:pt>
                <c:pt idx="115">
                  <c:v>2359</c:v>
                </c:pt>
                <c:pt idx="116">
                  <c:v>2363</c:v>
                </c:pt>
                <c:pt idx="117">
                  <c:v>2473</c:v>
                </c:pt>
                <c:pt idx="118">
                  <c:v>2473</c:v>
                </c:pt>
                <c:pt idx="119">
                  <c:v>2514</c:v>
                </c:pt>
                <c:pt idx="120">
                  <c:v>2760</c:v>
                </c:pt>
                <c:pt idx="121">
                  <c:v>2768</c:v>
                </c:pt>
                <c:pt idx="122">
                  <c:v>2899</c:v>
                </c:pt>
                <c:pt idx="123">
                  <c:v>2903</c:v>
                </c:pt>
                <c:pt idx="124">
                  <c:v>3124</c:v>
                </c:pt>
                <c:pt idx="125">
                  <c:v>3132</c:v>
                </c:pt>
                <c:pt idx="126">
                  <c:v>3157</c:v>
                </c:pt>
                <c:pt idx="127">
                  <c:v>3308</c:v>
                </c:pt>
                <c:pt idx="128">
                  <c:v>3345</c:v>
                </c:pt>
                <c:pt idx="129">
                  <c:v>3357</c:v>
                </c:pt>
                <c:pt idx="130">
                  <c:v>3357</c:v>
                </c:pt>
                <c:pt idx="131">
                  <c:v>3513</c:v>
                </c:pt>
                <c:pt idx="132">
                  <c:v>3804</c:v>
                </c:pt>
                <c:pt idx="133">
                  <c:v>3988</c:v>
                </c:pt>
                <c:pt idx="134">
                  <c:v>5151.5</c:v>
                </c:pt>
                <c:pt idx="135">
                  <c:v>5383</c:v>
                </c:pt>
                <c:pt idx="136">
                  <c:v>5440.5</c:v>
                </c:pt>
                <c:pt idx="137">
                  <c:v>5573</c:v>
                </c:pt>
                <c:pt idx="138">
                  <c:v>5802</c:v>
                </c:pt>
                <c:pt idx="139">
                  <c:v>5822</c:v>
                </c:pt>
                <c:pt idx="140">
                  <c:v>5998</c:v>
                </c:pt>
                <c:pt idx="141">
                  <c:v>6079</c:v>
                </c:pt>
                <c:pt idx="142">
                  <c:v>6080</c:v>
                </c:pt>
                <c:pt idx="143">
                  <c:v>6081</c:v>
                </c:pt>
                <c:pt idx="144">
                  <c:v>6082</c:v>
                </c:pt>
                <c:pt idx="145">
                  <c:v>6399</c:v>
                </c:pt>
                <c:pt idx="146">
                  <c:v>6494</c:v>
                </c:pt>
                <c:pt idx="147">
                  <c:v>6645</c:v>
                </c:pt>
                <c:pt idx="148">
                  <c:v>6865</c:v>
                </c:pt>
                <c:pt idx="149">
                  <c:v>7049</c:v>
                </c:pt>
                <c:pt idx="150">
                  <c:v>7456</c:v>
                </c:pt>
                <c:pt idx="151">
                  <c:v>7476</c:v>
                </c:pt>
                <c:pt idx="152">
                  <c:v>7660</c:v>
                </c:pt>
                <c:pt idx="153">
                  <c:v>7665</c:v>
                </c:pt>
                <c:pt idx="154">
                  <c:v>7668.5</c:v>
                </c:pt>
                <c:pt idx="155">
                  <c:v>8091</c:v>
                </c:pt>
                <c:pt idx="156">
                  <c:v>8914.5</c:v>
                </c:pt>
                <c:pt idx="157">
                  <c:v>8918</c:v>
                </c:pt>
              </c:numCache>
            </c:numRef>
          </c:xVal>
          <c:yVal>
            <c:numRef>
              <c:f>'Active 1'!$L$21:$L$990</c:f>
              <c:numCache>
                <c:formatCode>General</c:formatCode>
                <c:ptCount val="97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98A-4287-B7A6-0E742825EEDE}"/>
            </c:ext>
          </c:extLst>
        </c:ser>
        <c:ser>
          <c:idx val="5"/>
          <c:order val="5"/>
          <c:tx>
            <c:strRef>
              <c:f>'Active 1'!$M$20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plus>
            <c:minus>
              <c:numRef>
                <c:f>'Active 1'!$D$21:$D$92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1'!$F$21:$F$990</c:f>
              <c:numCache>
                <c:formatCode>General</c:formatCode>
                <c:ptCount val="970"/>
                <c:pt idx="0">
                  <c:v>-16470</c:v>
                </c:pt>
                <c:pt idx="1">
                  <c:v>-16286</c:v>
                </c:pt>
                <c:pt idx="2">
                  <c:v>-15952</c:v>
                </c:pt>
                <c:pt idx="3">
                  <c:v>-15818</c:v>
                </c:pt>
                <c:pt idx="4">
                  <c:v>-15752</c:v>
                </c:pt>
                <c:pt idx="5">
                  <c:v>-15743</c:v>
                </c:pt>
                <c:pt idx="6">
                  <c:v>-15735</c:v>
                </c:pt>
                <c:pt idx="7">
                  <c:v>-15446</c:v>
                </c:pt>
                <c:pt idx="8">
                  <c:v>-15351</c:v>
                </c:pt>
                <c:pt idx="9">
                  <c:v>-14921</c:v>
                </c:pt>
                <c:pt idx="10">
                  <c:v>-14565</c:v>
                </c:pt>
                <c:pt idx="11">
                  <c:v>-14540</c:v>
                </c:pt>
                <c:pt idx="12">
                  <c:v>-14491</c:v>
                </c:pt>
                <c:pt idx="13">
                  <c:v>-14431</c:v>
                </c:pt>
                <c:pt idx="14">
                  <c:v>-14156</c:v>
                </c:pt>
                <c:pt idx="15">
                  <c:v>-13922</c:v>
                </c:pt>
                <c:pt idx="16">
                  <c:v>-13395</c:v>
                </c:pt>
                <c:pt idx="17">
                  <c:v>-13362</c:v>
                </c:pt>
                <c:pt idx="18">
                  <c:v>-12890</c:v>
                </c:pt>
                <c:pt idx="19">
                  <c:v>-12547</c:v>
                </c:pt>
                <c:pt idx="20">
                  <c:v>-12485</c:v>
                </c:pt>
                <c:pt idx="21">
                  <c:v>-12347.5</c:v>
                </c:pt>
                <c:pt idx="22">
                  <c:v>-12343</c:v>
                </c:pt>
                <c:pt idx="23">
                  <c:v>-11997</c:v>
                </c:pt>
                <c:pt idx="24">
                  <c:v>-10263</c:v>
                </c:pt>
                <c:pt idx="25">
                  <c:v>-10238</c:v>
                </c:pt>
                <c:pt idx="26">
                  <c:v>-10209</c:v>
                </c:pt>
                <c:pt idx="27">
                  <c:v>-10184</c:v>
                </c:pt>
                <c:pt idx="28">
                  <c:v>-10135</c:v>
                </c:pt>
                <c:pt idx="29">
                  <c:v>-10119</c:v>
                </c:pt>
                <c:pt idx="30">
                  <c:v>-10001</c:v>
                </c:pt>
                <c:pt idx="31">
                  <c:v>-9955</c:v>
                </c:pt>
                <c:pt idx="32">
                  <c:v>-9942</c:v>
                </c:pt>
                <c:pt idx="33">
                  <c:v>-9820</c:v>
                </c:pt>
                <c:pt idx="34">
                  <c:v>-9778</c:v>
                </c:pt>
                <c:pt idx="35">
                  <c:v>-9652</c:v>
                </c:pt>
                <c:pt idx="36">
                  <c:v>-9652</c:v>
                </c:pt>
                <c:pt idx="37">
                  <c:v>-9652</c:v>
                </c:pt>
                <c:pt idx="38">
                  <c:v>-9652</c:v>
                </c:pt>
                <c:pt idx="39">
                  <c:v>-9645</c:v>
                </c:pt>
                <c:pt idx="40">
                  <c:v>-9594</c:v>
                </c:pt>
                <c:pt idx="41">
                  <c:v>-9586</c:v>
                </c:pt>
                <c:pt idx="42">
                  <c:v>-9562.5</c:v>
                </c:pt>
                <c:pt idx="43">
                  <c:v>-9553</c:v>
                </c:pt>
                <c:pt idx="44">
                  <c:v>-9544</c:v>
                </c:pt>
                <c:pt idx="45">
                  <c:v>-9406</c:v>
                </c:pt>
                <c:pt idx="46">
                  <c:v>-9344</c:v>
                </c:pt>
                <c:pt idx="47">
                  <c:v>-9189</c:v>
                </c:pt>
                <c:pt idx="48">
                  <c:v>-9189</c:v>
                </c:pt>
                <c:pt idx="49">
                  <c:v>-9172</c:v>
                </c:pt>
                <c:pt idx="50">
                  <c:v>-9172</c:v>
                </c:pt>
                <c:pt idx="51">
                  <c:v>-9165</c:v>
                </c:pt>
                <c:pt idx="52">
                  <c:v>-9161</c:v>
                </c:pt>
                <c:pt idx="53">
                  <c:v>-9140</c:v>
                </c:pt>
                <c:pt idx="54">
                  <c:v>-9106</c:v>
                </c:pt>
                <c:pt idx="55">
                  <c:v>-9106</c:v>
                </c:pt>
                <c:pt idx="56">
                  <c:v>-9066</c:v>
                </c:pt>
                <c:pt idx="57">
                  <c:v>-8579</c:v>
                </c:pt>
                <c:pt idx="58">
                  <c:v>-8533</c:v>
                </c:pt>
                <c:pt idx="59">
                  <c:v>-8378</c:v>
                </c:pt>
                <c:pt idx="60">
                  <c:v>-8378</c:v>
                </c:pt>
                <c:pt idx="61">
                  <c:v>-8366</c:v>
                </c:pt>
                <c:pt idx="62">
                  <c:v>-8349</c:v>
                </c:pt>
                <c:pt idx="63">
                  <c:v>-8349</c:v>
                </c:pt>
                <c:pt idx="64">
                  <c:v>-8349</c:v>
                </c:pt>
                <c:pt idx="65">
                  <c:v>-8346</c:v>
                </c:pt>
                <c:pt idx="66">
                  <c:v>-8317</c:v>
                </c:pt>
                <c:pt idx="67">
                  <c:v>-8316</c:v>
                </c:pt>
                <c:pt idx="68">
                  <c:v>-8316</c:v>
                </c:pt>
                <c:pt idx="69">
                  <c:v>-8262</c:v>
                </c:pt>
                <c:pt idx="70">
                  <c:v>-8262</c:v>
                </c:pt>
                <c:pt idx="71">
                  <c:v>-8150</c:v>
                </c:pt>
                <c:pt idx="72">
                  <c:v>-8144</c:v>
                </c:pt>
                <c:pt idx="73">
                  <c:v>-8144</c:v>
                </c:pt>
                <c:pt idx="74">
                  <c:v>-8129</c:v>
                </c:pt>
                <c:pt idx="75">
                  <c:v>-8033</c:v>
                </c:pt>
                <c:pt idx="76">
                  <c:v>-7924</c:v>
                </c:pt>
                <c:pt idx="77">
                  <c:v>-7908</c:v>
                </c:pt>
                <c:pt idx="78">
                  <c:v>-7887</c:v>
                </c:pt>
                <c:pt idx="79">
                  <c:v>-7887</c:v>
                </c:pt>
                <c:pt idx="80">
                  <c:v>-7794</c:v>
                </c:pt>
                <c:pt idx="81">
                  <c:v>-7753</c:v>
                </c:pt>
                <c:pt idx="82">
                  <c:v>-7694</c:v>
                </c:pt>
                <c:pt idx="83">
                  <c:v>-7666</c:v>
                </c:pt>
                <c:pt idx="84">
                  <c:v>-7093</c:v>
                </c:pt>
                <c:pt idx="85">
                  <c:v>-7080</c:v>
                </c:pt>
                <c:pt idx="86">
                  <c:v>-6851</c:v>
                </c:pt>
                <c:pt idx="87">
                  <c:v>-6830</c:v>
                </c:pt>
                <c:pt idx="88">
                  <c:v>-6650</c:v>
                </c:pt>
                <c:pt idx="89">
                  <c:v>-6437</c:v>
                </c:pt>
                <c:pt idx="90">
                  <c:v>-6048.5</c:v>
                </c:pt>
                <c:pt idx="91">
                  <c:v>-5268</c:v>
                </c:pt>
                <c:pt idx="92">
                  <c:v>-4545</c:v>
                </c:pt>
                <c:pt idx="93">
                  <c:v>-4541</c:v>
                </c:pt>
                <c:pt idx="94">
                  <c:v>-4540</c:v>
                </c:pt>
                <c:pt idx="95">
                  <c:v>-4538</c:v>
                </c:pt>
                <c:pt idx="96">
                  <c:v>-4533</c:v>
                </c:pt>
                <c:pt idx="97">
                  <c:v>-4532</c:v>
                </c:pt>
                <c:pt idx="98">
                  <c:v>0</c:v>
                </c:pt>
                <c:pt idx="99">
                  <c:v>37</c:v>
                </c:pt>
                <c:pt idx="100">
                  <c:v>41</c:v>
                </c:pt>
                <c:pt idx="101">
                  <c:v>647</c:v>
                </c:pt>
                <c:pt idx="102">
                  <c:v>798</c:v>
                </c:pt>
                <c:pt idx="103">
                  <c:v>860</c:v>
                </c:pt>
                <c:pt idx="104">
                  <c:v>893</c:v>
                </c:pt>
                <c:pt idx="105">
                  <c:v>1294</c:v>
                </c:pt>
                <c:pt idx="106">
                  <c:v>1425</c:v>
                </c:pt>
                <c:pt idx="107">
                  <c:v>1425</c:v>
                </c:pt>
                <c:pt idx="108">
                  <c:v>1507</c:v>
                </c:pt>
                <c:pt idx="109">
                  <c:v>1511</c:v>
                </c:pt>
                <c:pt idx="110">
                  <c:v>2096</c:v>
                </c:pt>
                <c:pt idx="111">
                  <c:v>2117</c:v>
                </c:pt>
                <c:pt idx="112">
                  <c:v>2301</c:v>
                </c:pt>
                <c:pt idx="113">
                  <c:v>2309</c:v>
                </c:pt>
                <c:pt idx="114">
                  <c:v>2313</c:v>
                </c:pt>
                <c:pt idx="115">
                  <c:v>2359</c:v>
                </c:pt>
                <c:pt idx="116">
                  <c:v>2363</c:v>
                </c:pt>
                <c:pt idx="117">
                  <c:v>2473</c:v>
                </c:pt>
                <c:pt idx="118">
                  <c:v>2473</c:v>
                </c:pt>
                <c:pt idx="119">
                  <c:v>2514</c:v>
                </c:pt>
                <c:pt idx="120">
                  <c:v>2760</c:v>
                </c:pt>
                <c:pt idx="121">
                  <c:v>2768</c:v>
                </c:pt>
                <c:pt idx="122">
                  <c:v>2899</c:v>
                </c:pt>
                <c:pt idx="123">
                  <c:v>2903</c:v>
                </c:pt>
                <c:pt idx="124">
                  <c:v>3124</c:v>
                </c:pt>
                <c:pt idx="125">
                  <c:v>3132</c:v>
                </c:pt>
                <c:pt idx="126">
                  <c:v>3157</c:v>
                </c:pt>
                <c:pt idx="127">
                  <c:v>3308</c:v>
                </c:pt>
                <c:pt idx="128">
                  <c:v>3345</c:v>
                </c:pt>
                <c:pt idx="129">
                  <c:v>3357</c:v>
                </c:pt>
                <c:pt idx="130">
                  <c:v>3357</c:v>
                </c:pt>
                <c:pt idx="131">
                  <c:v>3513</c:v>
                </c:pt>
                <c:pt idx="132">
                  <c:v>3804</c:v>
                </c:pt>
                <c:pt idx="133">
                  <c:v>3988</c:v>
                </c:pt>
                <c:pt idx="134">
                  <c:v>5151.5</c:v>
                </c:pt>
                <c:pt idx="135">
                  <c:v>5383</c:v>
                </c:pt>
                <c:pt idx="136">
                  <c:v>5440.5</c:v>
                </c:pt>
                <c:pt idx="137">
                  <c:v>5573</c:v>
                </c:pt>
                <c:pt idx="138">
                  <c:v>5802</c:v>
                </c:pt>
                <c:pt idx="139">
                  <c:v>5822</c:v>
                </c:pt>
                <c:pt idx="140">
                  <c:v>5998</c:v>
                </c:pt>
                <c:pt idx="141">
                  <c:v>6079</c:v>
                </c:pt>
                <c:pt idx="142">
                  <c:v>6080</c:v>
                </c:pt>
                <c:pt idx="143">
                  <c:v>6081</c:v>
                </c:pt>
                <c:pt idx="144">
                  <c:v>6082</c:v>
                </c:pt>
                <c:pt idx="145">
                  <c:v>6399</c:v>
                </c:pt>
                <c:pt idx="146">
                  <c:v>6494</c:v>
                </c:pt>
                <c:pt idx="147">
                  <c:v>6645</c:v>
                </c:pt>
                <c:pt idx="148">
                  <c:v>6865</c:v>
                </c:pt>
                <c:pt idx="149">
                  <c:v>7049</c:v>
                </c:pt>
                <c:pt idx="150">
                  <c:v>7456</c:v>
                </c:pt>
                <c:pt idx="151">
                  <c:v>7476</c:v>
                </c:pt>
                <c:pt idx="152">
                  <c:v>7660</c:v>
                </c:pt>
                <c:pt idx="153">
                  <c:v>7665</c:v>
                </c:pt>
                <c:pt idx="154">
                  <c:v>7668.5</c:v>
                </c:pt>
                <c:pt idx="155">
                  <c:v>8091</c:v>
                </c:pt>
                <c:pt idx="156">
                  <c:v>8914.5</c:v>
                </c:pt>
                <c:pt idx="157">
                  <c:v>8918</c:v>
                </c:pt>
              </c:numCache>
            </c:numRef>
          </c:xVal>
          <c:yVal>
            <c:numRef>
              <c:f>'Active 1'!$M$21:$M$990</c:f>
              <c:numCache>
                <c:formatCode>General</c:formatCode>
                <c:ptCount val="97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98A-4287-B7A6-0E742825EEDE}"/>
            </c:ext>
          </c:extLst>
        </c:ser>
        <c:ser>
          <c:idx val="6"/>
          <c:order val="6"/>
          <c:tx>
            <c:strRef>
              <c:f>'Active 1'!$N$20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plus>
            <c:minus>
              <c:numRef>
                <c:f>'Active 1'!$D$21:$D$92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1'!$F$21:$F$990</c:f>
              <c:numCache>
                <c:formatCode>General</c:formatCode>
                <c:ptCount val="970"/>
                <c:pt idx="0">
                  <c:v>-16470</c:v>
                </c:pt>
                <c:pt idx="1">
                  <c:v>-16286</c:v>
                </c:pt>
                <c:pt idx="2">
                  <c:v>-15952</c:v>
                </c:pt>
                <c:pt idx="3">
                  <c:v>-15818</c:v>
                </c:pt>
                <c:pt idx="4">
                  <c:v>-15752</c:v>
                </c:pt>
                <c:pt idx="5">
                  <c:v>-15743</c:v>
                </c:pt>
                <c:pt idx="6">
                  <c:v>-15735</c:v>
                </c:pt>
                <c:pt idx="7">
                  <c:v>-15446</c:v>
                </c:pt>
                <c:pt idx="8">
                  <c:v>-15351</c:v>
                </c:pt>
                <c:pt idx="9">
                  <c:v>-14921</c:v>
                </c:pt>
                <c:pt idx="10">
                  <c:v>-14565</c:v>
                </c:pt>
                <c:pt idx="11">
                  <c:v>-14540</c:v>
                </c:pt>
                <c:pt idx="12">
                  <c:v>-14491</c:v>
                </c:pt>
                <c:pt idx="13">
                  <c:v>-14431</c:v>
                </c:pt>
                <c:pt idx="14">
                  <c:v>-14156</c:v>
                </c:pt>
                <c:pt idx="15">
                  <c:v>-13922</c:v>
                </c:pt>
                <c:pt idx="16">
                  <c:v>-13395</c:v>
                </c:pt>
                <c:pt idx="17">
                  <c:v>-13362</c:v>
                </c:pt>
                <c:pt idx="18">
                  <c:v>-12890</c:v>
                </c:pt>
                <c:pt idx="19">
                  <c:v>-12547</c:v>
                </c:pt>
                <c:pt idx="20">
                  <c:v>-12485</c:v>
                </c:pt>
                <c:pt idx="21">
                  <c:v>-12347.5</c:v>
                </c:pt>
                <c:pt idx="22">
                  <c:v>-12343</c:v>
                </c:pt>
                <c:pt idx="23">
                  <c:v>-11997</c:v>
                </c:pt>
                <c:pt idx="24">
                  <c:v>-10263</c:v>
                </c:pt>
                <c:pt idx="25">
                  <c:v>-10238</c:v>
                </c:pt>
                <c:pt idx="26">
                  <c:v>-10209</c:v>
                </c:pt>
                <c:pt idx="27">
                  <c:v>-10184</c:v>
                </c:pt>
                <c:pt idx="28">
                  <c:v>-10135</c:v>
                </c:pt>
                <c:pt idx="29">
                  <c:v>-10119</c:v>
                </c:pt>
                <c:pt idx="30">
                  <c:v>-10001</c:v>
                </c:pt>
                <c:pt idx="31">
                  <c:v>-9955</c:v>
                </c:pt>
                <c:pt idx="32">
                  <c:v>-9942</c:v>
                </c:pt>
                <c:pt idx="33">
                  <c:v>-9820</c:v>
                </c:pt>
                <c:pt idx="34">
                  <c:v>-9778</c:v>
                </c:pt>
                <c:pt idx="35">
                  <c:v>-9652</c:v>
                </c:pt>
                <c:pt idx="36">
                  <c:v>-9652</c:v>
                </c:pt>
                <c:pt idx="37">
                  <c:v>-9652</c:v>
                </c:pt>
                <c:pt idx="38">
                  <c:v>-9652</c:v>
                </c:pt>
                <c:pt idx="39">
                  <c:v>-9645</c:v>
                </c:pt>
                <c:pt idx="40">
                  <c:v>-9594</c:v>
                </c:pt>
                <c:pt idx="41">
                  <c:v>-9586</c:v>
                </c:pt>
                <c:pt idx="42">
                  <c:v>-9562.5</c:v>
                </c:pt>
                <c:pt idx="43">
                  <c:v>-9553</c:v>
                </c:pt>
                <c:pt idx="44">
                  <c:v>-9544</c:v>
                </c:pt>
                <c:pt idx="45">
                  <c:v>-9406</c:v>
                </c:pt>
                <c:pt idx="46">
                  <c:v>-9344</c:v>
                </c:pt>
                <c:pt idx="47">
                  <c:v>-9189</c:v>
                </c:pt>
                <c:pt idx="48">
                  <c:v>-9189</c:v>
                </c:pt>
                <c:pt idx="49">
                  <c:v>-9172</c:v>
                </c:pt>
                <c:pt idx="50">
                  <c:v>-9172</c:v>
                </c:pt>
                <c:pt idx="51">
                  <c:v>-9165</c:v>
                </c:pt>
                <c:pt idx="52">
                  <c:v>-9161</c:v>
                </c:pt>
                <c:pt idx="53">
                  <c:v>-9140</c:v>
                </c:pt>
                <c:pt idx="54">
                  <c:v>-9106</c:v>
                </c:pt>
                <c:pt idx="55">
                  <c:v>-9106</c:v>
                </c:pt>
                <c:pt idx="56">
                  <c:v>-9066</c:v>
                </c:pt>
                <c:pt idx="57">
                  <c:v>-8579</c:v>
                </c:pt>
                <c:pt idx="58">
                  <c:v>-8533</c:v>
                </c:pt>
                <c:pt idx="59">
                  <c:v>-8378</c:v>
                </c:pt>
                <c:pt idx="60">
                  <c:v>-8378</c:v>
                </c:pt>
                <c:pt idx="61">
                  <c:v>-8366</c:v>
                </c:pt>
                <c:pt idx="62">
                  <c:v>-8349</c:v>
                </c:pt>
                <c:pt idx="63">
                  <c:v>-8349</c:v>
                </c:pt>
                <c:pt idx="64">
                  <c:v>-8349</c:v>
                </c:pt>
                <c:pt idx="65">
                  <c:v>-8346</c:v>
                </c:pt>
                <c:pt idx="66">
                  <c:v>-8317</c:v>
                </c:pt>
                <c:pt idx="67">
                  <c:v>-8316</c:v>
                </c:pt>
                <c:pt idx="68">
                  <c:v>-8316</c:v>
                </c:pt>
                <c:pt idx="69">
                  <c:v>-8262</c:v>
                </c:pt>
                <c:pt idx="70">
                  <c:v>-8262</c:v>
                </c:pt>
                <c:pt idx="71">
                  <c:v>-8150</c:v>
                </c:pt>
                <c:pt idx="72">
                  <c:v>-8144</c:v>
                </c:pt>
                <c:pt idx="73">
                  <c:v>-8144</c:v>
                </c:pt>
                <c:pt idx="74">
                  <c:v>-8129</c:v>
                </c:pt>
                <c:pt idx="75">
                  <c:v>-8033</c:v>
                </c:pt>
                <c:pt idx="76">
                  <c:v>-7924</c:v>
                </c:pt>
                <c:pt idx="77">
                  <c:v>-7908</c:v>
                </c:pt>
                <c:pt idx="78">
                  <c:v>-7887</c:v>
                </c:pt>
                <c:pt idx="79">
                  <c:v>-7887</c:v>
                </c:pt>
                <c:pt idx="80">
                  <c:v>-7794</c:v>
                </c:pt>
                <c:pt idx="81">
                  <c:v>-7753</c:v>
                </c:pt>
                <c:pt idx="82">
                  <c:v>-7694</c:v>
                </c:pt>
                <c:pt idx="83">
                  <c:v>-7666</c:v>
                </c:pt>
                <c:pt idx="84">
                  <c:v>-7093</c:v>
                </c:pt>
                <c:pt idx="85">
                  <c:v>-7080</c:v>
                </c:pt>
                <c:pt idx="86">
                  <c:v>-6851</c:v>
                </c:pt>
                <c:pt idx="87">
                  <c:v>-6830</c:v>
                </c:pt>
                <c:pt idx="88">
                  <c:v>-6650</c:v>
                </c:pt>
                <c:pt idx="89">
                  <c:v>-6437</c:v>
                </c:pt>
                <c:pt idx="90">
                  <c:v>-6048.5</c:v>
                </c:pt>
                <c:pt idx="91">
                  <c:v>-5268</c:v>
                </c:pt>
                <c:pt idx="92">
                  <c:v>-4545</c:v>
                </c:pt>
                <c:pt idx="93">
                  <c:v>-4541</c:v>
                </c:pt>
                <c:pt idx="94">
                  <c:v>-4540</c:v>
                </c:pt>
                <c:pt idx="95">
                  <c:v>-4538</c:v>
                </c:pt>
                <c:pt idx="96">
                  <c:v>-4533</c:v>
                </c:pt>
                <c:pt idx="97">
                  <c:v>-4532</c:v>
                </c:pt>
                <c:pt idx="98">
                  <c:v>0</c:v>
                </c:pt>
                <c:pt idx="99">
                  <c:v>37</c:v>
                </c:pt>
                <c:pt idx="100">
                  <c:v>41</c:v>
                </c:pt>
                <c:pt idx="101">
                  <c:v>647</c:v>
                </c:pt>
                <c:pt idx="102">
                  <c:v>798</c:v>
                </c:pt>
                <c:pt idx="103">
                  <c:v>860</c:v>
                </c:pt>
                <c:pt idx="104">
                  <c:v>893</c:v>
                </c:pt>
                <c:pt idx="105">
                  <c:v>1294</c:v>
                </c:pt>
                <c:pt idx="106">
                  <c:v>1425</c:v>
                </c:pt>
                <c:pt idx="107">
                  <c:v>1425</c:v>
                </c:pt>
                <c:pt idx="108">
                  <c:v>1507</c:v>
                </c:pt>
                <c:pt idx="109">
                  <c:v>1511</c:v>
                </c:pt>
                <c:pt idx="110">
                  <c:v>2096</c:v>
                </c:pt>
                <c:pt idx="111">
                  <c:v>2117</c:v>
                </c:pt>
                <c:pt idx="112">
                  <c:v>2301</c:v>
                </c:pt>
                <c:pt idx="113">
                  <c:v>2309</c:v>
                </c:pt>
                <c:pt idx="114">
                  <c:v>2313</c:v>
                </c:pt>
                <c:pt idx="115">
                  <c:v>2359</c:v>
                </c:pt>
                <c:pt idx="116">
                  <c:v>2363</c:v>
                </c:pt>
                <c:pt idx="117">
                  <c:v>2473</c:v>
                </c:pt>
                <c:pt idx="118">
                  <c:v>2473</c:v>
                </c:pt>
                <c:pt idx="119">
                  <c:v>2514</c:v>
                </c:pt>
                <c:pt idx="120">
                  <c:v>2760</c:v>
                </c:pt>
                <c:pt idx="121">
                  <c:v>2768</c:v>
                </c:pt>
                <c:pt idx="122">
                  <c:v>2899</c:v>
                </c:pt>
                <c:pt idx="123">
                  <c:v>2903</c:v>
                </c:pt>
                <c:pt idx="124">
                  <c:v>3124</c:v>
                </c:pt>
                <c:pt idx="125">
                  <c:v>3132</c:v>
                </c:pt>
                <c:pt idx="126">
                  <c:v>3157</c:v>
                </c:pt>
                <c:pt idx="127">
                  <c:v>3308</c:v>
                </c:pt>
                <c:pt idx="128">
                  <c:v>3345</c:v>
                </c:pt>
                <c:pt idx="129">
                  <c:v>3357</c:v>
                </c:pt>
                <c:pt idx="130">
                  <c:v>3357</c:v>
                </c:pt>
                <c:pt idx="131">
                  <c:v>3513</c:v>
                </c:pt>
                <c:pt idx="132">
                  <c:v>3804</c:v>
                </c:pt>
                <c:pt idx="133">
                  <c:v>3988</c:v>
                </c:pt>
                <c:pt idx="134">
                  <c:v>5151.5</c:v>
                </c:pt>
                <c:pt idx="135">
                  <c:v>5383</c:v>
                </c:pt>
                <c:pt idx="136">
                  <c:v>5440.5</c:v>
                </c:pt>
                <c:pt idx="137">
                  <c:v>5573</c:v>
                </c:pt>
                <c:pt idx="138">
                  <c:v>5802</c:v>
                </c:pt>
                <c:pt idx="139">
                  <c:v>5822</c:v>
                </c:pt>
                <c:pt idx="140">
                  <c:v>5998</c:v>
                </c:pt>
                <c:pt idx="141">
                  <c:v>6079</c:v>
                </c:pt>
                <c:pt idx="142">
                  <c:v>6080</c:v>
                </c:pt>
                <c:pt idx="143">
                  <c:v>6081</c:v>
                </c:pt>
                <c:pt idx="144">
                  <c:v>6082</c:v>
                </c:pt>
                <c:pt idx="145">
                  <c:v>6399</c:v>
                </c:pt>
                <c:pt idx="146">
                  <c:v>6494</c:v>
                </c:pt>
                <c:pt idx="147">
                  <c:v>6645</c:v>
                </c:pt>
                <c:pt idx="148">
                  <c:v>6865</c:v>
                </c:pt>
                <c:pt idx="149">
                  <c:v>7049</c:v>
                </c:pt>
                <c:pt idx="150">
                  <c:v>7456</c:v>
                </c:pt>
                <c:pt idx="151">
                  <c:v>7476</c:v>
                </c:pt>
                <c:pt idx="152">
                  <c:v>7660</c:v>
                </c:pt>
                <c:pt idx="153">
                  <c:v>7665</c:v>
                </c:pt>
                <c:pt idx="154">
                  <c:v>7668.5</c:v>
                </c:pt>
                <c:pt idx="155">
                  <c:v>8091</c:v>
                </c:pt>
                <c:pt idx="156">
                  <c:v>8914.5</c:v>
                </c:pt>
                <c:pt idx="157">
                  <c:v>8918</c:v>
                </c:pt>
              </c:numCache>
            </c:numRef>
          </c:xVal>
          <c:yVal>
            <c:numRef>
              <c:f>'Active 1'!$N$21:$N$990</c:f>
              <c:numCache>
                <c:formatCode>General</c:formatCode>
                <c:ptCount val="97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98A-4287-B7A6-0E742825EEDE}"/>
            </c:ext>
          </c:extLst>
        </c:ser>
        <c:ser>
          <c:idx val="7"/>
          <c:order val="7"/>
          <c:tx>
            <c:strRef>
              <c:f>'Active 1'!$O$20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'Active 1'!$F$21:$F$990</c:f>
              <c:numCache>
                <c:formatCode>General</c:formatCode>
                <c:ptCount val="970"/>
                <c:pt idx="0">
                  <c:v>-16470</c:v>
                </c:pt>
                <c:pt idx="1">
                  <c:v>-16286</c:v>
                </c:pt>
                <c:pt idx="2">
                  <c:v>-15952</c:v>
                </c:pt>
                <c:pt idx="3">
                  <c:v>-15818</c:v>
                </c:pt>
                <c:pt idx="4">
                  <c:v>-15752</c:v>
                </c:pt>
                <c:pt idx="5">
                  <c:v>-15743</c:v>
                </c:pt>
                <c:pt idx="6">
                  <c:v>-15735</c:v>
                </c:pt>
                <c:pt idx="7">
                  <c:v>-15446</c:v>
                </c:pt>
                <c:pt idx="8">
                  <c:v>-15351</c:v>
                </c:pt>
                <c:pt idx="9">
                  <c:v>-14921</c:v>
                </c:pt>
                <c:pt idx="10">
                  <c:v>-14565</c:v>
                </c:pt>
                <c:pt idx="11">
                  <c:v>-14540</c:v>
                </c:pt>
                <c:pt idx="12">
                  <c:v>-14491</c:v>
                </c:pt>
                <c:pt idx="13">
                  <c:v>-14431</c:v>
                </c:pt>
                <c:pt idx="14">
                  <c:v>-14156</c:v>
                </c:pt>
                <c:pt idx="15">
                  <c:v>-13922</c:v>
                </c:pt>
                <c:pt idx="16">
                  <c:v>-13395</c:v>
                </c:pt>
                <c:pt idx="17">
                  <c:v>-13362</c:v>
                </c:pt>
                <c:pt idx="18">
                  <c:v>-12890</c:v>
                </c:pt>
                <c:pt idx="19">
                  <c:v>-12547</c:v>
                </c:pt>
                <c:pt idx="20">
                  <c:v>-12485</c:v>
                </c:pt>
                <c:pt idx="21">
                  <c:v>-12347.5</c:v>
                </c:pt>
                <c:pt idx="22">
                  <c:v>-12343</c:v>
                </c:pt>
                <c:pt idx="23">
                  <c:v>-11997</c:v>
                </c:pt>
                <c:pt idx="24">
                  <c:v>-10263</c:v>
                </c:pt>
                <c:pt idx="25">
                  <c:v>-10238</c:v>
                </c:pt>
                <c:pt idx="26">
                  <c:v>-10209</c:v>
                </c:pt>
                <c:pt idx="27">
                  <c:v>-10184</c:v>
                </c:pt>
                <c:pt idx="28">
                  <c:v>-10135</c:v>
                </c:pt>
                <c:pt idx="29">
                  <c:v>-10119</c:v>
                </c:pt>
                <c:pt idx="30">
                  <c:v>-10001</c:v>
                </c:pt>
                <c:pt idx="31">
                  <c:v>-9955</c:v>
                </c:pt>
                <c:pt idx="32">
                  <c:v>-9942</c:v>
                </c:pt>
                <c:pt idx="33">
                  <c:v>-9820</c:v>
                </c:pt>
                <c:pt idx="34">
                  <c:v>-9778</c:v>
                </c:pt>
                <c:pt idx="35">
                  <c:v>-9652</c:v>
                </c:pt>
                <c:pt idx="36">
                  <c:v>-9652</c:v>
                </c:pt>
                <c:pt idx="37">
                  <c:v>-9652</c:v>
                </c:pt>
                <c:pt idx="38">
                  <c:v>-9652</c:v>
                </c:pt>
                <c:pt idx="39">
                  <c:v>-9645</c:v>
                </c:pt>
                <c:pt idx="40">
                  <c:v>-9594</c:v>
                </c:pt>
                <c:pt idx="41">
                  <c:v>-9586</c:v>
                </c:pt>
                <c:pt idx="42">
                  <c:v>-9562.5</c:v>
                </c:pt>
                <c:pt idx="43">
                  <c:v>-9553</c:v>
                </c:pt>
                <c:pt idx="44">
                  <c:v>-9544</c:v>
                </c:pt>
                <c:pt idx="45">
                  <c:v>-9406</c:v>
                </c:pt>
                <c:pt idx="46">
                  <c:v>-9344</c:v>
                </c:pt>
                <c:pt idx="47">
                  <c:v>-9189</c:v>
                </c:pt>
                <c:pt idx="48">
                  <c:v>-9189</c:v>
                </c:pt>
                <c:pt idx="49">
                  <c:v>-9172</c:v>
                </c:pt>
                <c:pt idx="50">
                  <c:v>-9172</c:v>
                </c:pt>
                <c:pt idx="51">
                  <c:v>-9165</c:v>
                </c:pt>
                <c:pt idx="52">
                  <c:v>-9161</c:v>
                </c:pt>
                <c:pt idx="53">
                  <c:v>-9140</c:v>
                </c:pt>
                <c:pt idx="54">
                  <c:v>-9106</c:v>
                </c:pt>
                <c:pt idx="55">
                  <c:v>-9106</c:v>
                </c:pt>
                <c:pt idx="56">
                  <c:v>-9066</c:v>
                </c:pt>
                <c:pt idx="57">
                  <c:v>-8579</c:v>
                </c:pt>
                <c:pt idx="58">
                  <c:v>-8533</c:v>
                </c:pt>
                <c:pt idx="59">
                  <c:v>-8378</c:v>
                </c:pt>
                <c:pt idx="60">
                  <c:v>-8378</c:v>
                </c:pt>
                <c:pt idx="61">
                  <c:v>-8366</c:v>
                </c:pt>
                <c:pt idx="62">
                  <c:v>-8349</c:v>
                </c:pt>
                <c:pt idx="63">
                  <c:v>-8349</c:v>
                </c:pt>
                <c:pt idx="64">
                  <c:v>-8349</c:v>
                </c:pt>
                <c:pt idx="65">
                  <c:v>-8346</c:v>
                </c:pt>
                <c:pt idx="66">
                  <c:v>-8317</c:v>
                </c:pt>
                <c:pt idx="67">
                  <c:v>-8316</c:v>
                </c:pt>
                <c:pt idx="68">
                  <c:v>-8316</c:v>
                </c:pt>
                <c:pt idx="69">
                  <c:v>-8262</c:v>
                </c:pt>
                <c:pt idx="70">
                  <c:v>-8262</c:v>
                </c:pt>
                <c:pt idx="71">
                  <c:v>-8150</c:v>
                </c:pt>
                <c:pt idx="72">
                  <c:v>-8144</c:v>
                </c:pt>
                <c:pt idx="73">
                  <c:v>-8144</c:v>
                </c:pt>
                <c:pt idx="74">
                  <c:v>-8129</c:v>
                </c:pt>
                <c:pt idx="75">
                  <c:v>-8033</c:v>
                </c:pt>
                <c:pt idx="76">
                  <c:v>-7924</c:v>
                </c:pt>
                <c:pt idx="77">
                  <c:v>-7908</c:v>
                </c:pt>
                <c:pt idx="78">
                  <c:v>-7887</c:v>
                </c:pt>
                <c:pt idx="79">
                  <c:v>-7887</c:v>
                </c:pt>
                <c:pt idx="80">
                  <c:v>-7794</c:v>
                </c:pt>
                <c:pt idx="81">
                  <c:v>-7753</c:v>
                </c:pt>
                <c:pt idx="82">
                  <c:v>-7694</c:v>
                </c:pt>
                <c:pt idx="83">
                  <c:v>-7666</c:v>
                </c:pt>
                <c:pt idx="84">
                  <c:v>-7093</c:v>
                </c:pt>
                <c:pt idx="85">
                  <c:v>-7080</c:v>
                </c:pt>
                <c:pt idx="86">
                  <c:v>-6851</c:v>
                </c:pt>
                <c:pt idx="87">
                  <c:v>-6830</c:v>
                </c:pt>
                <c:pt idx="88">
                  <c:v>-6650</c:v>
                </c:pt>
                <c:pt idx="89">
                  <c:v>-6437</c:v>
                </c:pt>
                <c:pt idx="90">
                  <c:v>-6048.5</c:v>
                </c:pt>
                <c:pt idx="91">
                  <c:v>-5268</c:v>
                </c:pt>
                <c:pt idx="92">
                  <c:v>-4545</c:v>
                </c:pt>
                <c:pt idx="93">
                  <c:v>-4541</c:v>
                </c:pt>
                <c:pt idx="94">
                  <c:v>-4540</c:v>
                </c:pt>
                <c:pt idx="95">
                  <c:v>-4538</c:v>
                </c:pt>
                <c:pt idx="96">
                  <c:v>-4533</c:v>
                </c:pt>
                <c:pt idx="97">
                  <c:v>-4532</c:v>
                </c:pt>
                <c:pt idx="98">
                  <c:v>0</c:v>
                </c:pt>
                <c:pt idx="99">
                  <c:v>37</c:v>
                </c:pt>
                <c:pt idx="100">
                  <c:v>41</c:v>
                </c:pt>
                <c:pt idx="101">
                  <c:v>647</c:v>
                </c:pt>
                <c:pt idx="102">
                  <c:v>798</c:v>
                </c:pt>
                <c:pt idx="103">
                  <c:v>860</c:v>
                </c:pt>
                <c:pt idx="104">
                  <c:v>893</c:v>
                </c:pt>
                <c:pt idx="105">
                  <c:v>1294</c:v>
                </c:pt>
                <c:pt idx="106">
                  <c:v>1425</c:v>
                </c:pt>
                <c:pt idx="107">
                  <c:v>1425</c:v>
                </c:pt>
                <c:pt idx="108">
                  <c:v>1507</c:v>
                </c:pt>
                <c:pt idx="109">
                  <c:v>1511</c:v>
                </c:pt>
                <c:pt idx="110">
                  <c:v>2096</c:v>
                </c:pt>
                <c:pt idx="111">
                  <c:v>2117</c:v>
                </c:pt>
                <c:pt idx="112">
                  <c:v>2301</c:v>
                </c:pt>
                <c:pt idx="113">
                  <c:v>2309</c:v>
                </c:pt>
                <c:pt idx="114">
                  <c:v>2313</c:v>
                </c:pt>
                <c:pt idx="115">
                  <c:v>2359</c:v>
                </c:pt>
                <c:pt idx="116">
                  <c:v>2363</c:v>
                </c:pt>
                <c:pt idx="117">
                  <c:v>2473</c:v>
                </c:pt>
                <c:pt idx="118">
                  <c:v>2473</c:v>
                </c:pt>
                <c:pt idx="119">
                  <c:v>2514</c:v>
                </c:pt>
                <c:pt idx="120">
                  <c:v>2760</c:v>
                </c:pt>
                <c:pt idx="121">
                  <c:v>2768</c:v>
                </c:pt>
                <c:pt idx="122">
                  <c:v>2899</c:v>
                </c:pt>
                <c:pt idx="123">
                  <c:v>2903</c:v>
                </c:pt>
                <c:pt idx="124">
                  <c:v>3124</c:v>
                </c:pt>
                <c:pt idx="125">
                  <c:v>3132</c:v>
                </c:pt>
                <c:pt idx="126">
                  <c:v>3157</c:v>
                </c:pt>
                <c:pt idx="127">
                  <c:v>3308</c:v>
                </c:pt>
                <c:pt idx="128">
                  <c:v>3345</c:v>
                </c:pt>
                <c:pt idx="129">
                  <c:v>3357</c:v>
                </c:pt>
                <c:pt idx="130">
                  <c:v>3357</c:v>
                </c:pt>
                <c:pt idx="131">
                  <c:v>3513</c:v>
                </c:pt>
                <c:pt idx="132">
                  <c:v>3804</c:v>
                </c:pt>
                <c:pt idx="133">
                  <c:v>3988</c:v>
                </c:pt>
                <c:pt idx="134">
                  <c:v>5151.5</c:v>
                </c:pt>
                <c:pt idx="135">
                  <c:v>5383</c:v>
                </c:pt>
                <c:pt idx="136">
                  <c:v>5440.5</c:v>
                </c:pt>
                <c:pt idx="137">
                  <c:v>5573</c:v>
                </c:pt>
                <c:pt idx="138">
                  <c:v>5802</c:v>
                </c:pt>
                <c:pt idx="139">
                  <c:v>5822</c:v>
                </c:pt>
                <c:pt idx="140">
                  <c:v>5998</c:v>
                </c:pt>
                <c:pt idx="141">
                  <c:v>6079</c:v>
                </c:pt>
                <c:pt idx="142">
                  <c:v>6080</c:v>
                </c:pt>
                <c:pt idx="143">
                  <c:v>6081</c:v>
                </c:pt>
                <c:pt idx="144">
                  <c:v>6082</c:v>
                </c:pt>
                <c:pt idx="145">
                  <c:v>6399</c:v>
                </c:pt>
                <c:pt idx="146">
                  <c:v>6494</c:v>
                </c:pt>
                <c:pt idx="147">
                  <c:v>6645</c:v>
                </c:pt>
                <c:pt idx="148">
                  <c:v>6865</c:v>
                </c:pt>
                <c:pt idx="149">
                  <c:v>7049</c:v>
                </c:pt>
                <c:pt idx="150">
                  <c:v>7456</c:v>
                </c:pt>
                <c:pt idx="151">
                  <c:v>7476</c:v>
                </c:pt>
                <c:pt idx="152">
                  <c:v>7660</c:v>
                </c:pt>
                <c:pt idx="153">
                  <c:v>7665</c:v>
                </c:pt>
                <c:pt idx="154">
                  <c:v>7668.5</c:v>
                </c:pt>
                <c:pt idx="155">
                  <c:v>8091</c:v>
                </c:pt>
                <c:pt idx="156">
                  <c:v>8914.5</c:v>
                </c:pt>
                <c:pt idx="157">
                  <c:v>8918</c:v>
                </c:pt>
              </c:numCache>
            </c:numRef>
          </c:xVal>
          <c:yVal>
            <c:numRef>
              <c:f>'Active 1'!$O$21:$O$990</c:f>
              <c:numCache>
                <c:formatCode>General</c:formatCode>
                <c:ptCount val="970"/>
                <c:pt idx="0">
                  <c:v>-0.32459468062775387</c:v>
                </c:pt>
                <c:pt idx="1">
                  <c:v>-0.32219247435343257</c:v>
                </c:pt>
                <c:pt idx="2">
                  <c:v>-0.31783194774678403</c:v>
                </c:pt>
                <c:pt idx="3">
                  <c:v>-0.3160825149165718</c:v>
                </c:pt>
                <c:pt idx="4">
                  <c:v>-0.31522085397034783</c:v>
                </c:pt>
                <c:pt idx="5">
                  <c:v>-0.31510335475040818</c:v>
                </c:pt>
                <c:pt idx="6">
                  <c:v>-0.31499891099935073</c:v>
                </c:pt>
                <c:pt idx="7">
                  <c:v>-0.31122588049240041</c:v>
                </c:pt>
                <c:pt idx="8">
                  <c:v>-0.30998561094859317</c:v>
                </c:pt>
                <c:pt idx="9">
                  <c:v>-0.30437175932925531</c:v>
                </c:pt>
                <c:pt idx="10">
                  <c:v>-0.29972401240719881</c:v>
                </c:pt>
                <c:pt idx="11">
                  <c:v>-0.29939762568514428</c:v>
                </c:pt>
                <c:pt idx="12">
                  <c:v>-0.29875790770991745</c:v>
                </c:pt>
                <c:pt idx="13">
                  <c:v>-0.29797457957698653</c:v>
                </c:pt>
                <c:pt idx="14">
                  <c:v>-0.29438432563438677</c:v>
                </c:pt>
                <c:pt idx="15">
                  <c:v>-0.29132934591595638</c:v>
                </c:pt>
                <c:pt idx="16">
                  <c:v>-0.28444911381504689</c:v>
                </c:pt>
                <c:pt idx="17">
                  <c:v>-0.28401828334193491</c:v>
                </c:pt>
                <c:pt idx="18">
                  <c:v>-0.27785610202954542</c:v>
                </c:pt>
                <c:pt idx="19">
                  <c:v>-0.27337807620295729</c:v>
                </c:pt>
                <c:pt idx="20">
                  <c:v>-0.27256863713226209</c:v>
                </c:pt>
                <c:pt idx="21">
                  <c:v>-0.27077351016096218</c:v>
                </c:pt>
                <c:pt idx="22">
                  <c:v>-0.27071476055099236</c:v>
                </c:pt>
                <c:pt idx="23">
                  <c:v>-0.2661975683177577</c:v>
                </c:pt>
                <c:pt idx="24">
                  <c:v>-0.24355938527605564</c:v>
                </c:pt>
                <c:pt idx="25">
                  <c:v>-0.2432329985540011</c:v>
                </c:pt>
                <c:pt idx="26">
                  <c:v>-0.24285438995641784</c:v>
                </c:pt>
                <c:pt idx="27">
                  <c:v>-0.2425280032343633</c:v>
                </c:pt>
                <c:pt idx="28">
                  <c:v>-0.24188828525913642</c:v>
                </c:pt>
                <c:pt idx="29">
                  <c:v>-0.24167939775702152</c:v>
                </c:pt>
                <c:pt idx="30">
                  <c:v>-0.24013885242892419</c:v>
                </c:pt>
                <c:pt idx="31">
                  <c:v>-0.23953830086034383</c:v>
                </c:pt>
                <c:pt idx="32">
                  <c:v>-0.23936857976487547</c:v>
                </c:pt>
                <c:pt idx="33">
                  <c:v>-0.23777581256124936</c:v>
                </c:pt>
                <c:pt idx="34">
                  <c:v>-0.23722748286819778</c:v>
                </c:pt>
                <c:pt idx="35">
                  <c:v>-0.23558249378904295</c:v>
                </c:pt>
                <c:pt idx="36">
                  <c:v>-0.23558249378904295</c:v>
                </c:pt>
                <c:pt idx="37">
                  <c:v>-0.23558249378904295</c:v>
                </c:pt>
                <c:pt idx="38">
                  <c:v>-0.23558249378904295</c:v>
                </c:pt>
                <c:pt idx="39">
                  <c:v>-0.23549110550686769</c:v>
                </c:pt>
                <c:pt idx="40">
                  <c:v>-0.23482527659387642</c:v>
                </c:pt>
                <c:pt idx="41">
                  <c:v>-0.23472083284281897</c:v>
                </c:pt>
                <c:pt idx="42">
                  <c:v>-0.23441402932408772</c:v>
                </c:pt>
                <c:pt idx="43">
                  <c:v>-0.23429000236970701</c:v>
                </c:pt>
                <c:pt idx="44">
                  <c:v>-0.2341725031497674</c:v>
                </c:pt>
                <c:pt idx="45">
                  <c:v>-0.23237084844402639</c:v>
                </c:pt>
                <c:pt idx="46">
                  <c:v>-0.23156140937333117</c:v>
                </c:pt>
                <c:pt idx="47">
                  <c:v>-0.2295378116965931</c:v>
                </c:pt>
                <c:pt idx="48">
                  <c:v>-0.2295378116965931</c:v>
                </c:pt>
                <c:pt idx="49">
                  <c:v>-0.22931586872559601</c:v>
                </c:pt>
                <c:pt idx="50">
                  <c:v>-0.22931586872559601</c:v>
                </c:pt>
                <c:pt idx="51">
                  <c:v>-0.22922448044342075</c:v>
                </c:pt>
                <c:pt idx="52">
                  <c:v>-0.22917225856789203</c:v>
                </c:pt>
                <c:pt idx="53">
                  <c:v>-0.22889809372136621</c:v>
                </c:pt>
                <c:pt idx="54">
                  <c:v>-0.22845420777937206</c:v>
                </c:pt>
                <c:pt idx="55">
                  <c:v>-0.22845420777937206</c:v>
                </c:pt>
                <c:pt idx="56">
                  <c:v>-0.22793198902408479</c:v>
                </c:pt>
                <c:pt idx="57">
                  <c:v>-0.2215739756784626</c:v>
                </c:pt>
                <c:pt idx="58">
                  <c:v>-0.22097342410988227</c:v>
                </c:pt>
                <c:pt idx="59">
                  <c:v>-0.2189498264331442</c:v>
                </c:pt>
                <c:pt idx="60">
                  <c:v>-0.2189498264331442</c:v>
                </c:pt>
                <c:pt idx="61">
                  <c:v>-0.21879316080655803</c:v>
                </c:pt>
                <c:pt idx="62">
                  <c:v>-0.21857121783556094</c:v>
                </c:pt>
                <c:pt idx="63">
                  <c:v>-0.21857121783556094</c:v>
                </c:pt>
                <c:pt idx="64">
                  <c:v>-0.21857121783556094</c:v>
                </c:pt>
                <c:pt idx="65">
                  <c:v>-0.21853205142891441</c:v>
                </c:pt>
                <c:pt idx="66">
                  <c:v>-0.21815344283133115</c:v>
                </c:pt>
                <c:pt idx="67">
                  <c:v>-0.21814038736244895</c:v>
                </c:pt>
                <c:pt idx="68">
                  <c:v>-0.21814038736244895</c:v>
                </c:pt>
                <c:pt idx="69">
                  <c:v>-0.2174353920428112</c:v>
                </c:pt>
                <c:pt idx="70">
                  <c:v>-0.2174353920428112</c:v>
                </c:pt>
                <c:pt idx="71">
                  <c:v>-0.2159731795280069</c:v>
                </c:pt>
                <c:pt idx="72">
                  <c:v>-0.21589484671471382</c:v>
                </c:pt>
                <c:pt idx="73">
                  <c:v>-0.21589484671471382</c:v>
                </c:pt>
                <c:pt idx="74">
                  <c:v>-0.21569901468148109</c:v>
                </c:pt>
                <c:pt idx="75">
                  <c:v>-0.21444568966879171</c:v>
                </c:pt>
                <c:pt idx="76">
                  <c:v>-0.21302264356063397</c:v>
                </c:pt>
                <c:pt idx="77">
                  <c:v>-0.21281375605851907</c:v>
                </c:pt>
                <c:pt idx="78">
                  <c:v>-0.21253959121199326</c:v>
                </c:pt>
                <c:pt idx="79">
                  <c:v>-0.21253959121199326</c:v>
                </c:pt>
                <c:pt idx="80">
                  <c:v>-0.21132543260595044</c:v>
                </c:pt>
                <c:pt idx="81">
                  <c:v>-0.210790158381781</c:v>
                </c:pt>
                <c:pt idx="82">
                  <c:v>-0.21001988571773231</c:v>
                </c:pt>
                <c:pt idx="83">
                  <c:v>-0.20965433258903124</c:v>
                </c:pt>
                <c:pt idx="84">
                  <c:v>-0.20217354891954145</c:v>
                </c:pt>
                <c:pt idx="85">
                  <c:v>-0.20200382782407311</c:v>
                </c:pt>
                <c:pt idx="86">
                  <c:v>-0.19901412545005362</c:v>
                </c:pt>
                <c:pt idx="87">
                  <c:v>-0.19873996060352783</c:v>
                </c:pt>
                <c:pt idx="88">
                  <c:v>-0.19638997620473519</c:v>
                </c:pt>
                <c:pt idx="89">
                  <c:v>-0.19360916133283063</c:v>
                </c:pt>
                <c:pt idx="90">
                  <c:v>-0.18853711167210324</c:v>
                </c:pt>
                <c:pt idx="91">
                  <c:v>-0.1783473182095609</c:v>
                </c:pt>
                <c:pt idx="92">
                  <c:v>-0.16890821420774393</c:v>
                </c:pt>
                <c:pt idx="93">
                  <c:v>-0.16885599233221521</c:v>
                </c:pt>
                <c:pt idx="94">
                  <c:v>-0.16884293686333302</c:v>
                </c:pt>
                <c:pt idx="95">
                  <c:v>-0.16881682592556868</c:v>
                </c:pt>
                <c:pt idx="96">
                  <c:v>-0.16875154858115776</c:v>
                </c:pt>
                <c:pt idx="97">
                  <c:v>-0.16873849311227557</c:v>
                </c:pt>
                <c:pt idx="98">
                  <c:v>-0.10957110813823072</c:v>
                </c:pt>
                <c:pt idx="99">
                  <c:v>-0.10908805578959002</c:v>
                </c:pt>
                <c:pt idx="100">
                  <c:v>-0.1090358339140613</c:v>
                </c:pt>
                <c:pt idx="101">
                  <c:v>-0.10112421977145952</c:v>
                </c:pt>
                <c:pt idx="102">
                  <c:v>-9.9152843970250176E-2</c:v>
                </c:pt>
                <c:pt idx="103">
                  <c:v>-9.8343404899554954E-2</c:v>
                </c:pt>
                <c:pt idx="104">
                  <c:v>-9.7912574426442966E-2</c:v>
                </c:pt>
                <c:pt idx="105">
                  <c:v>-9.267733140468834E-2</c:v>
                </c:pt>
                <c:pt idx="106">
                  <c:v>-9.0967064981122614E-2</c:v>
                </c:pt>
                <c:pt idx="107">
                  <c:v>-9.0967064981122614E-2</c:v>
                </c:pt>
                <c:pt idx="108">
                  <c:v>-8.9896516532783757E-2</c:v>
                </c:pt>
                <c:pt idx="109">
                  <c:v>-8.9844294657255033E-2</c:v>
                </c:pt>
                <c:pt idx="110">
                  <c:v>-8.2206845361179073E-2</c:v>
                </c:pt>
                <c:pt idx="111">
                  <c:v>-8.1932680514653272E-2</c:v>
                </c:pt>
                <c:pt idx="112">
                  <c:v>-7.9530474240331939E-2</c:v>
                </c:pt>
                <c:pt idx="113">
                  <c:v>-7.9426030489274491E-2</c:v>
                </c:pt>
                <c:pt idx="114">
                  <c:v>-7.9373808613745767E-2</c:v>
                </c:pt>
                <c:pt idx="115">
                  <c:v>-7.877325704516544E-2</c:v>
                </c:pt>
                <c:pt idx="116">
                  <c:v>-7.8721035169636716E-2</c:v>
                </c:pt>
                <c:pt idx="117">
                  <c:v>-7.7284933592596791E-2</c:v>
                </c:pt>
                <c:pt idx="118">
                  <c:v>-7.7284933592596791E-2</c:v>
                </c:pt>
                <c:pt idx="119">
                  <c:v>-7.674965936842737E-2</c:v>
                </c:pt>
                <c:pt idx="120">
                  <c:v>-7.3538014023410814E-2</c:v>
                </c:pt>
                <c:pt idx="121">
                  <c:v>-7.3433570272353366E-2</c:v>
                </c:pt>
                <c:pt idx="122">
                  <c:v>-7.172330384878764E-2</c:v>
                </c:pt>
                <c:pt idx="123">
                  <c:v>-7.1671081973258915E-2</c:v>
                </c:pt>
                <c:pt idx="124">
                  <c:v>-6.8785823350296871E-2</c:v>
                </c:pt>
                <c:pt idx="125">
                  <c:v>-6.8681379599239423E-2</c:v>
                </c:pt>
                <c:pt idx="126">
                  <c:v>-6.8354992877184911E-2</c:v>
                </c:pt>
                <c:pt idx="127">
                  <c:v>-6.6383617075975551E-2</c:v>
                </c:pt>
                <c:pt idx="128">
                  <c:v>-6.5900564727334854E-2</c:v>
                </c:pt>
                <c:pt idx="129">
                  <c:v>-6.5743899100748682E-2</c:v>
                </c:pt>
                <c:pt idx="130">
                  <c:v>-6.5743899100748682E-2</c:v>
                </c:pt>
                <c:pt idx="131">
                  <c:v>-6.3707245955128416E-2</c:v>
                </c:pt>
                <c:pt idx="132">
                  <c:v>-5.9908104510413715E-2</c:v>
                </c:pt>
                <c:pt idx="133">
                  <c:v>-5.7505898236092388E-2</c:v>
                </c:pt>
                <c:pt idx="134">
                  <c:v>-4.2315860191674645E-2</c:v>
                </c:pt>
                <c:pt idx="135">
                  <c:v>-3.9293519145449721E-2</c:v>
                </c:pt>
                <c:pt idx="136">
                  <c:v>-3.8542829684724306E-2</c:v>
                </c:pt>
                <c:pt idx="137">
                  <c:v>-3.6812980057835301E-2</c:v>
                </c:pt>
                <c:pt idx="138">
                  <c:v>-3.3823277683815822E-2</c:v>
                </c:pt>
                <c:pt idx="139">
                  <c:v>-3.3562168306172202E-2</c:v>
                </c:pt>
                <c:pt idx="140">
                  <c:v>-3.1264405782908317E-2</c:v>
                </c:pt>
                <c:pt idx="141">
                  <c:v>-3.0206912803451655E-2</c:v>
                </c:pt>
                <c:pt idx="142">
                  <c:v>-3.0193857334569474E-2</c:v>
                </c:pt>
                <c:pt idx="143">
                  <c:v>-3.0180801865687293E-2</c:v>
                </c:pt>
                <c:pt idx="144">
                  <c:v>-3.0167746396805112E-2</c:v>
                </c:pt>
                <c:pt idx="145">
                  <c:v>-2.602916276115369E-2</c:v>
                </c:pt>
                <c:pt idx="146">
                  <c:v>-2.478889321734648E-2</c:v>
                </c:pt>
                <c:pt idx="147">
                  <c:v>-2.2817517416137134E-2</c:v>
                </c:pt>
                <c:pt idx="148">
                  <c:v>-1.9945314262057284E-2</c:v>
                </c:pt>
                <c:pt idx="149">
                  <c:v>-1.7543107987735965E-2</c:v>
                </c:pt>
                <c:pt idx="150">
                  <c:v>-1.2229532152688238E-2</c:v>
                </c:pt>
                <c:pt idx="151">
                  <c:v>-1.1968422775044618E-2</c:v>
                </c:pt>
                <c:pt idx="152">
                  <c:v>-9.5662165007232847E-3</c:v>
                </c:pt>
                <c:pt idx="153">
                  <c:v>-9.5009391563123796E-3</c:v>
                </c:pt>
                <c:pt idx="154">
                  <c:v>-9.455245015224753E-3</c:v>
                </c:pt>
                <c:pt idx="155">
                  <c:v>-3.939309412503228E-3</c:v>
                </c:pt>
                <c:pt idx="156">
                  <c:v>6.8118692119729374E-3</c:v>
                </c:pt>
                <c:pt idx="157">
                  <c:v>6.857563353060564E-3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98A-4287-B7A6-0E742825E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0375344"/>
        <c:axId val="1"/>
      </c:scatterChart>
      <c:valAx>
        <c:axId val="8103753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782718161927555"/>
              <c:y val="0.836924369069250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2631578947368418E-2"/>
              <c:y val="0.369231415303856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037534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185077247347476"/>
          <c:y val="0.92000129214617399"/>
          <c:w val="0.70967795409275025"/>
          <c:h val="6.153846153846154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V359 Her - O-C Diagr.</a:t>
            </a:r>
          </a:p>
        </c:rich>
      </c:tx>
      <c:layout>
        <c:manualLayout>
          <c:xMode val="edge"/>
          <c:yMode val="edge"/>
          <c:x val="0.35993244477717024"/>
          <c:y val="3.38461538461538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52133641611214"/>
          <c:y val="0.14769252958613219"/>
          <c:w val="0.80645228145250947"/>
          <c:h val="0.62769325074106186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2'!$H$20:$H$20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2'!$F$21:$F$990</c:f>
              <c:numCache>
                <c:formatCode>General</c:formatCode>
                <c:ptCount val="970"/>
                <c:pt idx="0">
                  <c:v>-16470</c:v>
                </c:pt>
                <c:pt idx="1">
                  <c:v>-16286</c:v>
                </c:pt>
                <c:pt idx="2">
                  <c:v>-15952</c:v>
                </c:pt>
                <c:pt idx="3">
                  <c:v>-15818</c:v>
                </c:pt>
                <c:pt idx="4">
                  <c:v>-15752</c:v>
                </c:pt>
                <c:pt idx="5">
                  <c:v>-15743</c:v>
                </c:pt>
                <c:pt idx="6">
                  <c:v>-15735</c:v>
                </c:pt>
                <c:pt idx="7">
                  <c:v>-15446</c:v>
                </c:pt>
                <c:pt idx="8">
                  <c:v>-15351</c:v>
                </c:pt>
                <c:pt idx="9">
                  <c:v>-14921</c:v>
                </c:pt>
                <c:pt idx="10">
                  <c:v>-14565</c:v>
                </c:pt>
                <c:pt idx="11">
                  <c:v>-14540</c:v>
                </c:pt>
                <c:pt idx="12">
                  <c:v>-14491</c:v>
                </c:pt>
                <c:pt idx="13">
                  <c:v>-14431</c:v>
                </c:pt>
                <c:pt idx="14">
                  <c:v>-14156</c:v>
                </c:pt>
                <c:pt idx="15">
                  <c:v>-13922</c:v>
                </c:pt>
                <c:pt idx="16">
                  <c:v>-13395</c:v>
                </c:pt>
                <c:pt idx="17">
                  <c:v>-13362</c:v>
                </c:pt>
                <c:pt idx="18">
                  <c:v>-12890</c:v>
                </c:pt>
                <c:pt idx="19">
                  <c:v>-12547</c:v>
                </c:pt>
                <c:pt idx="20">
                  <c:v>-12485</c:v>
                </c:pt>
                <c:pt idx="21">
                  <c:v>-12347.5</c:v>
                </c:pt>
                <c:pt idx="22">
                  <c:v>-12343</c:v>
                </c:pt>
                <c:pt idx="23">
                  <c:v>-11997</c:v>
                </c:pt>
                <c:pt idx="24">
                  <c:v>-10263</c:v>
                </c:pt>
                <c:pt idx="25">
                  <c:v>-10238</c:v>
                </c:pt>
                <c:pt idx="26">
                  <c:v>-10209</c:v>
                </c:pt>
                <c:pt idx="27">
                  <c:v>-10184</c:v>
                </c:pt>
                <c:pt idx="28">
                  <c:v>-10135</c:v>
                </c:pt>
                <c:pt idx="29">
                  <c:v>-10119</c:v>
                </c:pt>
                <c:pt idx="30">
                  <c:v>-10001</c:v>
                </c:pt>
                <c:pt idx="31">
                  <c:v>-9955</c:v>
                </c:pt>
                <c:pt idx="32">
                  <c:v>-9942</c:v>
                </c:pt>
                <c:pt idx="33">
                  <c:v>-9820</c:v>
                </c:pt>
                <c:pt idx="34">
                  <c:v>-9778</c:v>
                </c:pt>
                <c:pt idx="35">
                  <c:v>-9652</c:v>
                </c:pt>
                <c:pt idx="36">
                  <c:v>-9652</c:v>
                </c:pt>
                <c:pt idx="37">
                  <c:v>-9652</c:v>
                </c:pt>
                <c:pt idx="38">
                  <c:v>-9652</c:v>
                </c:pt>
                <c:pt idx="39">
                  <c:v>-9645</c:v>
                </c:pt>
                <c:pt idx="40">
                  <c:v>-9594</c:v>
                </c:pt>
                <c:pt idx="41">
                  <c:v>-9586</c:v>
                </c:pt>
                <c:pt idx="42">
                  <c:v>-9562.5</c:v>
                </c:pt>
                <c:pt idx="43">
                  <c:v>-9553</c:v>
                </c:pt>
                <c:pt idx="44">
                  <c:v>-9544</c:v>
                </c:pt>
                <c:pt idx="45">
                  <c:v>-9406</c:v>
                </c:pt>
                <c:pt idx="46">
                  <c:v>-9344</c:v>
                </c:pt>
                <c:pt idx="47">
                  <c:v>-9189</c:v>
                </c:pt>
                <c:pt idx="48">
                  <c:v>-9189</c:v>
                </c:pt>
                <c:pt idx="49">
                  <c:v>-9172</c:v>
                </c:pt>
                <c:pt idx="50">
                  <c:v>-9172</c:v>
                </c:pt>
                <c:pt idx="51">
                  <c:v>-9165</c:v>
                </c:pt>
                <c:pt idx="52">
                  <c:v>-9161</c:v>
                </c:pt>
                <c:pt idx="53">
                  <c:v>-9140</c:v>
                </c:pt>
                <c:pt idx="54">
                  <c:v>-9106</c:v>
                </c:pt>
                <c:pt idx="55">
                  <c:v>-9106</c:v>
                </c:pt>
                <c:pt idx="56">
                  <c:v>-9066</c:v>
                </c:pt>
                <c:pt idx="57">
                  <c:v>-8579</c:v>
                </c:pt>
                <c:pt idx="58">
                  <c:v>-8533</c:v>
                </c:pt>
                <c:pt idx="59">
                  <c:v>-8378</c:v>
                </c:pt>
                <c:pt idx="60">
                  <c:v>-8378</c:v>
                </c:pt>
                <c:pt idx="61">
                  <c:v>-8366</c:v>
                </c:pt>
                <c:pt idx="62">
                  <c:v>-8349</c:v>
                </c:pt>
                <c:pt idx="63">
                  <c:v>-8349</c:v>
                </c:pt>
                <c:pt idx="64">
                  <c:v>-8349</c:v>
                </c:pt>
                <c:pt idx="65">
                  <c:v>-8346</c:v>
                </c:pt>
                <c:pt idx="66">
                  <c:v>-8317</c:v>
                </c:pt>
                <c:pt idx="67">
                  <c:v>-8316</c:v>
                </c:pt>
                <c:pt idx="68">
                  <c:v>-8316</c:v>
                </c:pt>
                <c:pt idx="69">
                  <c:v>-8262</c:v>
                </c:pt>
                <c:pt idx="70">
                  <c:v>-8262</c:v>
                </c:pt>
                <c:pt idx="71">
                  <c:v>-8150</c:v>
                </c:pt>
                <c:pt idx="72">
                  <c:v>-8144</c:v>
                </c:pt>
                <c:pt idx="73">
                  <c:v>-8144</c:v>
                </c:pt>
                <c:pt idx="74">
                  <c:v>-8129</c:v>
                </c:pt>
                <c:pt idx="75">
                  <c:v>-8033</c:v>
                </c:pt>
                <c:pt idx="76">
                  <c:v>-7924</c:v>
                </c:pt>
                <c:pt idx="77">
                  <c:v>-7908</c:v>
                </c:pt>
                <c:pt idx="78">
                  <c:v>-7887</c:v>
                </c:pt>
                <c:pt idx="79">
                  <c:v>-7887</c:v>
                </c:pt>
                <c:pt idx="80">
                  <c:v>-7794</c:v>
                </c:pt>
                <c:pt idx="81">
                  <c:v>-7753</c:v>
                </c:pt>
                <c:pt idx="82">
                  <c:v>-7694</c:v>
                </c:pt>
                <c:pt idx="83">
                  <c:v>-7666</c:v>
                </c:pt>
                <c:pt idx="84">
                  <c:v>-7093</c:v>
                </c:pt>
                <c:pt idx="85">
                  <c:v>-7080</c:v>
                </c:pt>
                <c:pt idx="86">
                  <c:v>-6851</c:v>
                </c:pt>
                <c:pt idx="87">
                  <c:v>-6830</c:v>
                </c:pt>
                <c:pt idx="88">
                  <c:v>-6650</c:v>
                </c:pt>
                <c:pt idx="89">
                  <c:v>-6437</c:v>
                </c:pt>
                <c:pt idx="90">
                  <c:v>-6048.5</c:v>
                </c:pt>
                <c:pt idx="91">
                  <c:v>-5268</c:v>
                </c:pt>
                <c:pt idx="92">
                  <c:v>-4545</c:v>
                </c:pt>
                <c:pt idx="93">
                  <c:v>-4541</c:v>
                </c:pt>
                <c:pt idx="94">
                  <c:v>-4540</c:v>
                </c:pt>
                <c:pt idx="95">
                  <c:v>-4538</c:v>
                </c:pt>
                <c:pt idx="96">
                  <c:v>-4533</c:v>
                </c:pt>
                <c:pt idx="97">
                  <c:v>-4532</c:v>
                </c:pt>
                <c:pt idx="98">
                  <c:v>0</c:v>
                </c:pt>
                <c:pt idx="99">
                  <c:v>37</c:v>
                </c:pt>
                <c:pt idx="100">
                  <c:v>41</c:v>
                </c:pt>
                <c:pt idx="101">
                  <c:v>647</c:v>
                </c:pt>
                <c:pt idx="102">
                  <c:v>798</c:v>
                </c:pt>
                <c:pt idx="103">
                  <c:v>860</c:v>
                </c:pt>
                <c:pt idx="104">
                  <c:v>893</c:v>
                </c:pt>
                <c:pt idx="105">
                  <c:v>1294</c:v>
                </c:pt>
                <c:pt idx="106">
                  <c:v>1425</c:v>
                </c:pt>
                <c:pt idx="107">
                  <c:v>1425</c:v>
                </c:pt>
                <c:pt idx="108">
                  <c:v>1507</c:v>
                </c:pt>
                <c:pt idx="109">
                  <c:v>1511</c:v>
                </c:pt>
                <c:pt idx="110">
                  <c:v>2096</c:v>
                </c:pt>
                <c:pt idx="111">
                  <c:v>2117</c:v>
                </c:pt>
                <c:pt idx="112">
                  <c:v>2301</c:v>
                </c:pt>
                <c:pt idx="113">
                  <c:v>2309</c:v>
                </c:pt>
                <c:pt idx="114">
                  <c:v>2313</c:v>
                </c:pt>
                <c:pt idx="115">
                  <c:v>2359</c:v>
                </c:pt>
                <c:pt idx="116">
                  <c:v>2363</c:v>
                </c:pt>
                <c:pt idx="117">
                  <c:v>2473</c:v>
                </c:pt>
                <c:pt idx="118">
                  <c:v>2473</c:v>
                </c:pt>
                <c:pt idx="119">
                  <c:v>2514</c:v>
                </c:pt>
                <c:pt idx="120">
                  <c:v>2760</c:v>
                </c:pt>
                <c:pt idx="121">
                  <c:v>2768</c:v>
                </c:pt>
                <c:pt idx="122">
                  <c:v>2899</c:v>
                </c:pt>
                <c:pt idx="123">
                  <c:v>2903</c:v>
                </c:pt>
                <c:pt idx="124">
                  <c:v>3124</c:v>
                </c:pt>
                <c:pt idx="125">
                  <c:v>3132</c:v>
                </c:pt>
                <c:pt idx="126">
                  <c:v>3157</c:v>
                </c:pt>
                <c:pt idx="127">
                  <c:v>3308</c:v>
                </c:pt>
                <c:pt idx="128">
                  <c:v>3345</c:v>
                </c:pt>
                <c:pt idx="129">
                  <c:v>3357</c:v>
                </c:pt>
                <c:pt idx="130">
                  <c:v>3357</c:v>
                </c:pt>
                <c:pt idx="131">
                  <c:v>3513</c:v>
                </c:pt>
                <c:pt idx="132">
                  <c:v>3804</c:v>
                </c:pt>
                <c:pt idx="133">
                  <c:v>3988</c:v>
                </c:pt>
                <c:pt idx="134">
                  <c:v>5151.5</c:v>
                </c:pt>
                <c:pt idx="135">
                  <c:v>5383</c:v>
                </c:pt>
                <c:pt idx="136">
                  <c:v>5440.5</c:v>
                </c:pt>
                <c:pt idx="137">
                  <c:v>5573</c:v>
                </c:pt>
                <c:pt idx="138">
                  <c:v>5802</c:v>
                </c:pt>
                <c:pt idx="139">
                  <c:v>5822</c:v>
                </c:pt>
                <c:pt idx="140">
                  <c:v>5998</c:v>
                </c:pt>
                <c:pt idx="141">
                  <c:v>6079</c:v>
                </c:pt>
                <c:pt idx="142">
                  <c:v>6080</c:v>
                </c:pt>
                <c:pt idx="143">
                  <c:v>6081</c:v>
                </c:pt>
                <c:pt idx="144">
                  <c:v>6082</c:v>
                </c:pt>
                <c:pt idx="145">
                  <c:v>6399</c:v>
                </c:pt>
                <c:pt idx="146">
                  <c:v>6494</c:v>
                </c:pt>
                <c:pt idx="147">
                  <c:v>6645</c:v>
                </c:pt>
                <c:pt idx="148">
                  <c:v>6865</c:v>
                </c:pt>
                <c:pt idx="149">
                  <c:v>7049</c:v>
                </c:pt>
                <c:pt idx="150">
                  <c:v>7456</c:v>
                </c:pt>
                <c:pt idx="151">
                  <c:v>7476</c:v>
                </c:pt>
                <c:pt idx="152">
                  <c:v>7660</c:v>
                </c:pt>
                <c:pt idx="153">
                  <c:v>7665</c:v>
                </c:pt>
                <c:pt idx="154">
                  <c:v>7668.5</c:v>
                </c:pt>
                <c:pt idx="155">
                  <c:v>8091</c:v>
                </c:pt>
                <c:pt idx="156">
                  <c:v>8914.5</c:v>
                </c:pt>
                <c:pt idx="157">
                  <c:v>8918</c:v>
                </c:pt>
              </c:numCache>
            </c:numRef>
          </c:xVal>
          <c:yVal>
            <c:numRef>
              <c:f>'Active 2'!$H$21:$H$990</c:f>
              <c:numCache>
                <c:formatCode>General</c:formatCode>
                <c:ptCount val="970"/>
                <c:pt idx="0">
                  <c:v>-0.66755000000011933</c:v>
                </c:pt>
                <c:pt idx="1">
                  <c:v>-0.61179000000083761</c:v>
                </c:pt>
                <c:pt idx="2">
                  <c:v>-0.40827999999964959</c:v>
                </c:pt>
                <c:pt idx="3">
                  <c:v>-0.58876999999847612</c:v>
                </c:pt>
                <c:pt idx="4">
                  <c:v>-0.56028000000151224</c:v>
                </c:pt>
                <c:pt idx="5">
                  <c:v>-0.39089500000227417</c:v>
                </c:pt>
                <c:pt idx="6">
                  <c:v>-0.46577499999875727</c:v>
                </c:pt>
                <c:pt idx="7">
                  <c:v>-0.47719000000142842</c:v>
                </c:pt>
                <c:pt idx="8">
                  <c:v>-0.56201500000315718</c:v>
                </c:pt>
                <c:pt idx="9">
                  <c:v>-0.57506500000090455</c:v>
                </c:pt>
                <c:pt idx="10">
                  <c:v>-0.39272500000151922</c:v>
                </c:pt>
                <c:pt idx="11">
                  <c:v>-0.45910000000003492</c:v>
                </c:pt>
                <c:pt idx="12">
                  <c:v>-0.60111500000130036</c:v>
                </c:pt>
                <c:pt idx="13">
                  <c:v>-0.53421499999967637</c:v>
                </c:pt>
                <c:pt idx="14">
                  <c:v>-0.45434000000022934</c:v>
                </c:pt>
                <c:pt idx="15">
                  <c:v>-0.45932999999786261</c:v>
                </c:pt>
                <c:pt idx="16">
                  <c:v>-0.42167500000141445</c:v>
                </c:pt>
                <c:pt idx="17">
                  <c:v>-0.40993000000162283</c:v>
                </c:pt>
                <c:pt idx="18">
                  <c:v>-0.28985000000102445</c:v>
                </c:pt>
                <c:pt idx="19">
                  <c:v>-0.37595500000315951</c:v>
                </c:pt>
                <c:pt idx="20">
                  <c:v>-0.36052500000005239</c:v>
                </c:pt>
                <c:pt idx="21">
                  <c:v>-0.55608750000101281</c:v>
                </c:pt>
                <c:pt idx="22">
                  <c:v>-0.49889500000062981</c:v>
                </c:pt>
                <c:pt idx="23">
                  <c:v>-0.35120500000266475</c:v>
                </c:pt>
                <c:pt idx="24">
                  <c:v>-0.42369499999767868</c:v>
                </c:pt>
                <c:pt idx="25">
                  <c:v>-0.43907000000035623</c:v>
                </c:pt>
                <c:pt idx="26">
                  <c:v>-0.35538500000257045</c:v>
                </c:pt>
                <c:pt idx="27">
                  <c:v>-0.36876000000120257</c:v>
                </c:pt>
                <c:pt idx="28">
                  <c:v>-0.50177500000063446</c:v>
                </c:pt>
                <c:pt idx="29">
                  <c:v>-0.49353500000142958</c:v>
                </c:pt>
                <c:pt idx="30">
                  <c:v>-0.50626499999998487</c:v>
                </c:pt>
                <c:pt idx="31">
                  <c:v>-0.46607500000027358</c:v>
                </c:pt>
                <c:pt idx="32">
                  <c:v>-0.36162999999942258</c:v>
                </c:pt>
                <c:pt idx="33">
                  <c:v>-0.33130000000164728</c:v>
                </c:pt>
                <c:pt idx="34">
                  <c:v>-0.43916999999783002</c:v>
                </c:pt>
                <c:pt idx="35">
                  <c:v>-0.40678000000116299</c:v>
                </c:pt>
                <c:pt idx="36">
                  <c:v>-0.40578000000095926</c:v>
                </c:pt>
                <c:pt idx="37">
                  <c:v>-0.39577999999892199</c:v>
                </c:pt>
                <c:pt idx="38">
                  <c:v>-0.39477999999871827</c:v>
                </c:pt>
                <c:pt idx="39">
                  <c:v>-0.41992499999832944</c:v>
                </c:pt>
                <c:pt idx="40">
                  <c:v>-0.31340999999883934</c:v>
                </c:pt>
                <c:pt idx="41">
                  <c:v>-0.44929000000047381</c:v>
                </c:pt>
                <c:pt idx="42">
                  <c:v>-0.46806250000008731</c:v>
                </c:pt>
                <c:pt idx="43">
                  <c:v>-0.29454500000065309</c:v>
                </c:pt>
                <c:pt idx="44">
                  <c:v>-0.31316000000151689</c:v>
                </c:pt>
                <c:pt idx="45">
                  <c:v>-0.39559000000008382</c:v>
                </c:pt>
                <c:pt idx="46">
                  <c:v>-0.20716000000174972</c:v>
                </c:pt>
                <c:pt idx="47">
                  <c:v>-0.36308500000086497</c:v>
                </c:pt>
                <c:pt idx="48">
                  <c:v>-0.36108500000045751</c:v>
                </c:pt>
                <c:pt idx="49">
                  <c:v>-0.30158000000301399</c:v>
                </c:pt>
                <c:pt idx="50">
                  <c:v>-0.29958000000260654</c:v>
                </c:pt>
                <c:pt idx="51">
                  <c:v>-0.33572500000082073</c:v>
                </c:pt>
                <c:pt idx="52">
                  <c:v>-0.40566499999840744</c:v>
                </c:pt>
                <c:pt idx="53">
                  <c:v>-0.40209999999933643</c:v>
                </c:pt>
                <c:pt idx="54">
                  <c:v>-0.38108999999894877</c:v>
                </c:pt>
                <c:pt idx="55">
                  <c:v>-0.37009000000034575</c:v>
                </c:pt>
                <c:pt idx="56">
                  <c:v>-0.20749000000068918</c:v>
                </c:pt>
                <c:pt idx="57">
                  <c:v>-0.38243500000316999</c:v>
                </c:pt>
                <c:pt idx="58">
                  <c:v>-0.24124499999743421</c:v>
                </c:pt>
                <c:pt idx="59">
                  <c:v>-0.34317000000010012</c:v>
                </c:pt>
                <c:pt idx="60">
                  <c:v>-0.33317000000170083</c:v>
                </c:pt>
                <c:pt idx="61">
                  <c:v>-0.38298999999824446</c:v>
                </c:pt>
                <c:pt idx="62">
                  <c:v>-0.32748499999797787</c:v>
                </c:pt>
                <c:pt idx="63">
                  <c:v>-0.32548500000120839</c:v>
                </c:pt>
                <c:pt idx="64">
                  <c:v>-0.26048499999888008</c:v>
                </c:pt>
                <c:pt idx="65">
                  <c:v>-0.30069000000003143</c:v>
                </c:pt>
                <c:pt idx="66">
                  <c:v>-0.22600499999680324</c:v>
                </c:pt>
                <c:pt idx="67">
                  <c:v>-0.26973999999972875</c:v>
                </c:pt>
                <c:pt idx="68">
                  <c:v>-0.2677399999993213</c:v>
                </c:pt>
                <c:pt idx="69">
                  <c:v>-0.25842999999804306</c:v>
                </c:pt>
                <c:pt idx="70">
                  <c:v>-0.25742999999783933</c:v>
                </c:pt>
                <c:pt idx="71">
                  <c:v>-0.39274999999906868</c:v>
                </c:pt>
                <c:pt idx="72">
                  <c:v>-0.26015999999799533</c:v>
                </c:pt>
                <c:pt idx="73">
                  <c:v>-0.25815999999758787</c:v>
                </c:pt>
                <c:pt idx="74">
                  <c:v>-0.33118500000273343</c:v>
                </c:pt>
                <c:pt idx="75">
                  <c:v>-0.37174499999673571</c:v>
                </c:pt>
                <c:pt idx="76">
                  <c:v>-0.22286000000167405</c:v>
                </c:pt>
                <c:pt idx="77">
                  <c:v>-0.40062000000034459</c:v>
                </c:pt>
                <c:pt idx="78">
                  <c:v>-0.36605500000223401</c:v>
                </c:pt>
                <c:pt idx="79">
                  <c:v>-0.24705499999981839</c:v>
                </c:pt>
                <c:pt idx="80">
                  <c:v>-0.29541000000244821</c:v>
                </c:pt>
                <c:pt idx="81">
                  <c:v>-0.34354499999972177</c:v>
                </c:pt>
                <c:pt idx="82">
                  <c:v>-0.16090999999869382</c:v>
                </c:pt>
                <c:pt idx="83">
                  <c:v>-0.25449000000298838</c:v>
                </c:pt>
                <c:pt idx="84">
                  <c:v>-0.27364500000112457</c:v>
                </c:pt>
                <c:pt idx="85">
                  <c:v>-0.19120000000111759</c:v>
                </c:pt>
                <c:pt idx="86">
                  <c:v>-0.27651500000138185</c:v>
                </c:pt>
                <c:pt idx="87">
                  <c:v>-0.15895000000091386</c:v>
                </c:pt>
                <c:pt idx="88">
                  <c:v>-0.1272499999977299</c:v>
                </c:pt>
                <c:pt idx="89">
                  <c:v>1.0194999998930143E-2</c:v>
                </c:pt>
                <c:pt idx="90">
                  <c:v>-0.23885250000603264</c:v>
                </c:pt>
                <c:pt idx="91">
                  <c:v>-0.18901999999798136</c:v>
                </c:pt>
                <c:pt idx="92">
                  <c:v>-0.14642499999899883</c:v>
                </c:pt>
                <c:pt idx="93">
                  <c:v>-0.14936500000476371</c:v>
                </c:pt>
                <c:pt idx="94">
                  <c:v>-0.20509999999922002</c:v>
                </c:pt>
                <c:pt idx="95">
                  <c:v>-0.15456999999878462</c:v>
                </c:pt>
                <c:pt idx="96">
                  <c:v>-0.19524500000261469</c:v>
                </c:pt>
                <c:pt idx="97">
                  <c:v>-0.25097999999707099</c:v>
                </c:pt>
                <c:pt idx="9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D00-476F-B1D9-BA7873CD0A94}"/>
            </c:ext>
          </c:extLst>
        </c:ser>
        <c:ser>
          <c:idx val="1"/>
          <c:order val="1"/>
          <c:tx>
            <c:strRef>
              <c:f>'Active 2'!$I$20:$I$20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2'!$D$21:$D$990</c:f>
                <c:numCache>
                  <c:formatCode>General</c:formatCode>
                  <c:ptCount val="9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120">
                    <c:v>6.0000000000000001E-3</c:v>
                  </c:pt>
                  <c:pt idx="121">
                    <c:v>8.9999999999999993E-3</c:v>
                  </c:pt>
                  <c:pt idx="122">
                    <c:v>4.0000000000000001E-3</c:v>
                  </c:pt>
                  <c:pt idx="123">
                    <c:v>5.0000000000000001E-3</c:v>
                  </c:pt>
                  <c:pt idx="124">
                    <c:v>4.0000000000000001E-3</c:v>
                  </c:pt>
                  <c:pt idx="125">
                    <c:v>6.0000000000000001E-3</c:v>
                  </c:pt>
                  <c:pt idx="126">
                    <c:v>8.0000000000000002E-3</c:v>
                  </c:pt>
                  <c:pt idx="128">
                    <c:v>5.0000000000000001E-3</c:v>
                  </c:pt>
                  <c:pt idx="131">
                    <c:v>5.0000000000000001E-3</c:v>
                  </c:pt>
                  <c:pt idx="132">
                    <c:v>5.0000000000000001E-3</c:v>
                  </c:pt>
                  <c:pt idx="133">
                    <c:v>5.0000000000000001E-3</c:v>
                  </c:pt>
                  <c:pt idx="134">
                    <c:v>2.0000000000000001E-4</c:v>
                  </c:pt>
                  <c:pt idx="135">
                    <c:v>2.0000000000000001E-4</c:v>
                  </c:pt>
                  <c:pt idx="136">
                    <c:v>5.0000000000000001E-4</c:v>
                  </c:pt>
                  <c:pt idx="137">
                    <c:v>0</c:v>
                  </c:pt>
                  <c:pt idx="138">
                    <c:v>2.0000000000000001E-4</c:v>
                  </c:pt>
                  <c:pt idx="139">
                    <c:v>1.4E-3</c:v>
                  </c:pt>
                  <c:pt idx="140">
                    <c:v>6.9999999999999999E-4</c:v>
                  </c:pt>
                  <c:pt idx="141">
                    <c:v>1.9E-3</c:v>
                  </c:pt>
                  <c:pt idx="142">
                    <c:v>1.4E-3</c:v>
                  </c:pt>
                  <c:pt idx="143">
                    <c:v>2.3E-3</c:v>
                  </c:pt>
                  <c:pt idx="144">
                    <c:v>2.0999999999999999E-3</c:v>
                  </c:pt>
                  <c:pt idx="145">
                    <c:v>1E-3</c:v>
                  </c:pt>
                  <c:pt idx="146">
                    <c:v>2.9999999999999997E-4</c:v>
                  </c:pt>
                  <c:pt idx="147">
                    <c:v>8.0000000000000002E-3</c:v>
                  </c:pt>
                  <c:pt idx="148">
                    <c:v>1E-3</c:v>
                  </c:pt>
                  <c:pt idx="149">
                    <c:v>6.9999999999999999E-4</c:v>
                  </c:pt>
                  <c:pt idx="150">
                    <c:v>3.8999999999999998E-3</c:v>
                  </c:pt>
                  <c:pt idx="151">
                    <c:v>3.0999999999999999E-3</c:v>
                  </c:pt>
                  <c:pt idx="152">
                    <c:v>2.0000000000000001E-4</c:v>
                  </c:pt>
                  <c:pt idx="153">
                    <c:v>3.0999999999999999E-3</c:v>
                  </c:pt>
                  <c:pt idx="154">
                    <c:v>0.01</c:v>
                  </c:pt>
                  <c:pt idx="155">
                    <c:v>1.8E-3</c:v>
                  </c:pt>
                  <c:pt idx="157">
                    <c:v>1.6000000000000001E-3</c:v>
                  </c:pt>
                </c:numCache>
              </c:numRef>
            </c:plus>
            <c:minus>
              <c:numRef>
                <c:f>'Active 2'!$D$21:$D$990</c:f>
                <c:numCache>
                  <c:formatCode>General</c:formatCode>
                  <c:ptCount val="9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120">
                    <c:v>6.0000000000000001E-3</c:v>
                  </c:pt>
                  <c:pt idx="121">
                    <c:v>8.9999999999999993E-3</c:v>
                  </c:pt>
                  <c:pt idx="122">
                    <c:v>4.0000000000000001E-3</c:v>
                  </c:pt>
                  <c:pt idx="123">
                    <c:v>5.0000000000000001E-3</c:v>
                  </c:pt>
                  <c:pt idx="124">
                    <c:v>4.0000000000000001E-3</c:v>
                  </c:pt>
                  <c:pt idx="125">
                    <c:v>6.0000000000000001E-3</c:v>
                  </c:pt>
                  <c:pt idx="126">
                    <c:v>8.0000000000000002E-3</c:v>
                  </c:pt>
                  <c:pt idx="128">
                    <c:v>5.0000000000000001E-3</c:v>
                  </c:pt>
                  <c:pt idx="131">
                    <c:v>5.0000000000000001E-3</c:v>
                  </c:pt>
                  <c:pt idx="132">
                    <c:v>5.0000000000000001E-3</c:v>
                  </c:pt>
                  <c:pt idx="133">
                    <c:v>5.0000000000000001E-3</c:v>
                  </c:pt>
                  <c:pt idx="134">
                    <c:v>2.0000000000000001E-4</c:v>
                  </c:pt>
                  <c:pt idx="135">
                    <c:v>2.0000000000000001E-4</c:v>
                  </c:pt>
                  <c:pt idx="136">
                    <c:v>5.0000000000000001E-4</c:v>
                  </c:pt>
                  <c:pt idx="137">
                    <c:v>0</c:v>
                  </c:pt>
                  <c:pt idx="138">
                    <c:v>2.0000000000000001E-4</c:v>
                  </c:pt>
                  <c:pt idx="139">
                    <c:v>1.4E-3</c:v>
                  </c:pt>
                  <c:pt idx="140">
                    <c:v>6.9999999999999999E-4</c:v>
                  </c:pt>
                  <c:pt idx="141">
                    <c:v>1.9E-3</c:v>
                  </c:pt>
                  <c:pt idx="142">
                    <c:v>1.4E-3</c:v>
                  </c:pt>
                  <c:pt idx="143">
                    <c:v>2.3E-3</c:v>
                  </c:pt>
                  <c:pt idx="144">
                    <c:v>2.0999999999999999E-3</c:v>
                  </c:pt>
                  <c:pt idx="145">
                    <c:v>1E-3</c:v>
                  </c:pt>
                  <c:pt idx="146">
                    <c:v>2.9999999999999997E-4</c:v>
                  </c:pt>
                  <c:pt idx="147">
                    <c:v>8.0000000000000002E-3</c:v>
                  </c:pt>
                  <c:pt idx="148">
                    <c:v>1E-3</c:v>
                  </c:pt>
                  <c:pt idx="149">
                    <c:v>6.9999999999999999E-4</c:v>
                  </c:pt>
                  <c:pt idx="150">
                    <c:v>3.8999999999999998E-3</c:v>
                  </c:pt>
                  <c:pt idx="151">
                    <c:v>3.0999999999999999E-3</c:v>
                  </c:pt>
                  <c:pt idx="152">
                    <c:v>2.0000000000000001E-4</c:v>
                  </c:pt>
                  <c:pt idx="153">
                    <c:v>3.0999999999999999E-3</c:v>
                  </c:pt>
                  <c:pt idx="154">
                    <c:v>0.01</c:v>
                  </c:pt>
                  <c:pt idx="155">
                    <c:v>1.8E-3</c:v>
                  </c:pt>
                  <c:pt idx="157">
                    <c:v>1.6000000000000001E-3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2'!$F$21:$F$990</c:f>
              <c:numCache>
                <c:formatCode>General</c:formatCode>
                <c:ptCount val="970"/>
                <c:pt idx="0">
                  <c:v>-16470</c:v>
                </c:pt>
                <c:pt idx="1">
                  <c:v>-16286</c:v>
                </c:pt>
                <c:pt idx="2">
                  <c:v>-15952</c:v>
                </c:pt>
                <c:pt idx="3">
                  <c:v>-15818</c:v>
                </c:pt>
                <c:pt idx="4">
                  <c:v>-15752</c:v>
                </c:pt>
                <c:pt idx="5">
                  <c:v>-15743</c:v>
                </c:pt>
                <c:pt idx="6">
                  <c:v>-15735</c:v>
                </c:pt>
                <c:pt idx="7">
                  <c:v>-15446</c:v>
                </c:pt>
                <c:pt idx="8">
                  <c:v>-15351</c:v>
                </c:pt>
                <c:pt idx="9">
                  <c:v>-14921</c:v>
                </c:pt>
                <c:pt idx="10">
                  <c:v>-14565</c:v>
                </c:pt>
                <c:pt idx="11">
                  <c:v>-14540</c:v>
                </c:pt>
                <c:pt idx="12">
                  <c:v>-14491</c:v>
                </c:pt>
                <c:pt idx="13">
                  <c:v>-14431</c:v>
                </c:pt>
                <c:pt idx="14">
                  <c:v>-14156</c:v>
                </c:pt>
                <c:pt idx="15">
                  <c:v>-13922</c:v>
                </c:pt>
                <c:pt idx="16">
                  <c:v>-13395</c:v>
                </c:pt>
                <c:pt idx="17">
                  <c:v>-13362</c:v>
                </c:pt>
                <c:pt idx="18">
                  <c:v>-12890</c:v>
                </c:pt>
                <c:pt idx="19">
                  <c:v>-12547</c:v>
                </c:pt>
                <c:pt idx="20">
                  <c:v>-12485</c:v>
                </c:pt>
                <c:pt idx="21">
                  <c:v>-12347.5</c:v>
                </c:pt>
                <c:pt idx="22">
                  <c:v>-12343</c:v>
                </c:pt>
                <c:pt idx="23">
                  <c:v>-11997</c:v>
                </c:pt>
                <c:pt idx="24">
                  <c:v>-10263</c:v>
                </c:pt>
                <c:pt idx="25">
                  <c:v>-10238</c:v>
                </c:pt>
                <c:pt idx="26">
                  <c:v>-10209</c:v>
                </c:pt>
                <c:pt idx="27">
                  <c:v>-10184</c:v>
                </c:pt>
                <c:pt idx="28">
                  <c:v>-10135</c:v>
                </c:pt>
                <c:pt idx="29">
                  <c:v>-10119</c:v>
                </c:pt>
                <c:pt idx="30">
                  <c:v>-10001</c:v>
                </c:pt>
                <c:pt idx="31">
                  <c:v>-9955</c:v>
                </c:pt>
                <c:pt idx="32">
                  <c:v>-9942</c:v>
                </c:pt>
                <c:pt idx="33">
                  <c:v>-9820</c:v>
                </c:pt>
                <c:pt idx="34">
                  <c:v>-9778</c:v>
                </c:pt>
                <c:pt idx="35">
                  <c:v>-9652</c:v>
                </c:pt>
                <c:pt idx="36">
                  <c:v>-9652</c:v>
                </c:pt>
                <c:pt idx="37">
                  <c:v>-9652</c:v>
                </c:pt>
                <c:pt idx="38">
                  <c:v>-9652</c:v>
                </c:pt>
                <c:pt idx="39">
                  <c:v>-9645</c:v>
                </c:pt>
                <c:pt idx="40">
                  <c:v>-9594</c:v>
                </c:pt>
                <c:pt idx="41">
                  <c:v>-9586</c:v>
                </c:pt>
                <c:pt idx="42">
                  <c:v>-9562.5</c:v>
                </c:pt>
                <c:pt idx="43">
                  <c:v>-9553</c:v>
                </c:pt>
                <c:pt idx="44">
                  <c:v>-9544</c:v>
                </c:pt>
                <c:pt idx="45">
                  <c:v>-9406</c:v>
                </c:pt>
                <c:pt idx="46">
                  <c:v>-9344</c:v>
                </c:pt>
                <c:pt idx="47">
                  <c:v>-9189</c:v>
                </c:pt>
                <c:pt idx="48">
                  <c:v>-9189</c:v>
                </c:pt>
                <c:pt idx="49">
                  <c:v>-9172</c:v>
                </c:pt>
                <c:pt idx="50">
                  <c:v>-9172</c:v>
                </c:pt>
                <c:pt idx="51">
                  <c:v>-9165</c:v>
                </c:pt>
                <c:pt idx="52">
                  <c:v>-9161</c:v>
                </c:pt>
                <c:pt idx="53">
                  <c:v>-9140</c:v>
                </c:pt>
                <c:pt idx="54">
                  <c:v>-9106</c:v>
                </c:pt>
                <c:pt idx="55">
                  <c:v>-9106</c:v>
                </c:pt>
                <c:pt idx="56">
                  <c:v>-9066</c:v>
                </c:pt>
                <c:pt idx="57">
                  <c:v>-8579</c:v>
                </c:pt>
                <c:pt idx="58">
                  <c:v>-8533</c:v>
                </c:pt>
                <c:pt idx="59">
                  <c:v>-8378</c:v>
                </c:pt>
                <c:pt idx="60">
                  <c:v>-8378</c:v>
                </c:pt>
                <c:pt idx="61">
                  <c:v>-8366</c:v>
                </c:pt>
                <c:pt idx="62">
                  <c:v>-8349</c:v>
                </c:pt>
                <c:pt idx="63">
                  <c:v>-8349</c:v>
                </c:pt>
                <c:pt idx="64">
                  <c:v>-8349</c:v>
                </c:pt>
                <c:pt idx="65">
                  <c:v>-8346</c:v>
                </c:pt>
                <c:pt idx="66">
                  <c:v>-8317</c:v>
                </c:pt>
                <c:pt idx="67">
                  <c:v>-8316</c:v>
                </c:pt>
                <c:pt idx="68">
                  <c:v>-8316</c:v>
                </c:pt>
                <c:pt idx="69">
                  <c:v>-8262</c:v>
                </c:pt>
                <c:pt idx="70">
                  <c:v>-8262</c:v>
                </c:pt>
                <c:pt idx="71">
                  <c:v>-8150</c:v>
                </c:pt>
                <c:pt idx="72">
                  <c:v>-8144</c:v>
                </c:pt>
                <c:pt idx="73">
                  <c:v>-8144</c:v>
                </c:pt>
                <c:pt idx="74">
                  <c:v>-8129</c:v>
                </c:pt>
                <c:pt idx="75">
                  <c:v>-8033</c:v>
                </c:pt>
                <c:pt idx="76">
                  <c:v>-7924</c:v>
                </c:pt>
                <c:pt idx="77">
                  <c:v>-7908</c:v>
                </c:pt>
                <c:pt idx="78">
                  <c:v>-7887</c:v>
                </c:pt>
                <c:pt idx="79">
                  <c:v>-7887</c:v>
                </c:pt>
                <c:pt idx="80">
                  <c:v>-7794</c:v>
                </c:pt>
                <c:pt idx="81">
                  <c:v>-7753</c:v>
                </c:pt>
                <c:pt idx="82">
                  <c:v>-7694</c:v>
                </c:pt>
                <c:pt idx="83">
                  <c:v>-7666</c:v>
                </c:pt>
                <c:pt idx="84">
                  <c:v>-7093</c:v>
                </c:pt>
                <c:pt idx="85">
                  <c:v>-7080</c:v>
                </c:pt>
                <c:pt idx="86">
                  <c:v>-6851</c:v>
                </c:pt>
                <c:pt idx="87">
                  <c:v>-6830</c:v>
                </c:pt>
                <c:pt idx="88">
                  <c:v>-6650</c:v>
                </c:pt>
                <c:pt idx="89">
                  <c:v>-6437</c:v>
                </c:pt>
                <c:pt idx="90">
                  <c:v>-6048.5</c:v>
                </c:pt>
                <c:pt idx="91">
                  <c:v>-5268</c:v>
                </c:pt>
                <c:pt idx="92">
                  <c:v>-4545</c:v>
                </c:pt>
                <c:pt idx="93">
                  <c:v>-4541</c:v>
                </c:pt>
                <c:pt idx="94">
                  <c:v>-4540</c:v>
                </c:pt>
                <c:pt idx="95">
                  <c:v>-4538</c:v>
                </c:pt>
                <c:pt idx="96">
                  <c:v>-4533</c:v>
                </c:pt>
                <c:pt idx="97">
                  <c:v>-4532</c:v>
                </c:pt>
                <c:pt idx="98">
                  <c:v>0</c:v>
                </c:pt>
                <c:pt idx="99">
                  <c:v>37</c:v>
                </c:pt>
                <c:pt idx="100">
                  <c:v>41</c:v>
                </c:pt>
                <c:pt idx="101">
                  <c:v>647</c:v>
                </c:pt>
                <c:pt idx="102">
                  <c:v>798</c:v>
                </c:pt>
                <c:pt idx="103">
                  <c:v>860</c:v>
                </c:pt>
                <c:pt idx="104">
                  <c:v>893</c:v>
                </c:pt>
                <c:pt idx="105">
                  <c:v>1294</c:v>
                </c:pt>
                <c:pt idx="106">
                  <c:v>1425</c:v>
                </c:pt>
                <c:pt idx="107">
                  <c:v>1425</c:v>
                </c:pt>
                <c:pt idx="108">
                  <c:v>1507</c:v>
                </c:pt>
                <c:pt idx="109">
                  <c:v>1511</c:v>
                </c:pt>
                <c:pt idx="110">
                  <c:v>2096</c:v>
                </c:pt>
                <c:pt idx="111">
                  <c:v>2117</c:v>
                </c:pt>
                <c:pt idx="112">
                  <c:v>2301</c:v>
                </c:pt>
                <c:pt idx="113">
                  <c:v>2309</c:v>
                </c:pt>
                <c:pt idx="114">
                  <c:v>2313</c:v>
                </c:pt>
                <c:pt idx="115">
                  <c:v>2359</c:v>
                </c:pt>
                <c:pt idx="116">
                  <c:v>2363</c:v>
                </c:pt>
                <c:pt idx="117">
                  <c:v>2473</c:v>
                </c:pt>
                <c:pt idx="118">
                  <c:v>2473</c:v>
                </c:pt>
                <c:pt idx="119">
                  <c:v>2514</c:v>
                </c:pt>
                <c:pt idx="120">
                  <c:v>2760</c:v>
                </c:pt>
                <c:pt idx="121">
                  <c:v>2768</c:v>
                </c:pt>
                <c:pt idx="122">
                  <c:v>2899</c:v>
                </c:pt>
                <c:pt idx="123">
                  <c:v>2903</c:v>
                </c:pt>
                <c:pt idx="124">
                  <c:v>3124</c:v>
                </c:pt>
                <c:pt idx="125">
                  <c:v>3132</c:v>
                </c:pt>
                <c:pt idx="126">
                  <c:v>3157</c:v>
                </c:pt>
                <c:pt idx="127">
                  <c:v>3308</c:v>
                </c:pt>
                <c:pt idx="128">
                  <c:v>3345</c:v>
                </c:pt>
                <c:pt idx="129">
                  <c:v>3357</c:v>
                </c:pt>
                <c:pt idx="130">
                  <c:v>3357</c:v>
                </c:pt>
                <c:pt idx="131">
                  <c:v>3513</c:v>
                </c:pt>
                <c:pt idx="132">
                  <c:v>3804</c:v>
                </c:pt>
                <c:pt idx="133">
                  <c:v>3988</c:v>
                </c:pt>
                <c:pt idx="134">
                  <c:v>5151.5</c:v>
                </c:pt>
                <c:pt idx="135">
                  <c:v>5383</c:v>
                </c:pt>
                <c:pt idx="136">
                  <c:v>5440.5</c:v>
                </c:pt>
                <c:pt idx="137">
                  <c:v>5573</c:v>
                </c:pt>
                <c:pt idx="138">
                  <c:v>5802</c:v>
                </c:pt>
                <c:pt idx="139">
                  <c:v>5822</c:v>
                </c:pt>
                <c:pt idx="140">
                  <c:v>5998</c:v>
                </c:pt>
                <c:pt idx="141">
                  <c:v>6079</c:v>
                </c:pt>
                <c:pt idx="142">
                  <c:v>6080</c:v>
                </c:pt>
                <c:pt idx="143">
                  <c:v>6081</c:v>
                </c:pt>
                <c:pt idx="144">
                  <c:v>6082</c:v>
                </c:pt>
                <c:pt idx="145">
                  <c:v>6399</c:v>
                </c:pt>
                <c:pt idx="146">
                  <c:v>6494</c:v>
                </c:pt>
                <c:pt idx="147">
                  <c:v>6645</c:v>
                </c:pt>
                <c:pt idx="148">
                  <c:v>6865</c:v>
                </c:pt>
                <c:pt idx="149">
                  <c:v>7049</c:v>
                </c:pt>
                <c:pt idx="150">
                  <c:v>7456</c:v>
                </c:pt>
                <c:pt idx="151">
                  <c:v>7476</c:v>
                </c:pt>
                <c:pt idx="152">
                  <c:v>7660</c:v>
                </c:pt>
                <c:pt idx="153">
                  <c:v>7665</c:v>
                </c:pt>
                <c:pt idx="154">
                  <c:v>7668.5</c:v>
                </c:pt>
                <c:pt idx="155">
                  <c:v>8091</c:v>
                </c:pt>
                <c:pt idx="156">
                  <c:v>8914.5</c:v>
                </c:pt>
                <c:pt idx="157">
                  <c:v>8918</c:v>
                </c:pt>
              </c:numCache>
            </c:numRef>
          </c:xVal>
          <c:yVal>
            <c:numRef>
              <c:f>'Active 2'!$I$21:$I$990</c:f>
              <c:numCache>
                <c:formatCode>General</c:formatCode>
                <c:ptCount val="970"/>
                <c:pt idx="99">
                  <c:v>-1.9500000053085387E-4</c:v>
                </c:pt>
                <c:pt idx="100">
                  <c:v>-3.1350000062957406E-3</c:v>
                </c:pt>
                <c:pt idx="101">
                  <c:v>1.3455000000249129E-2</c:v>
                </c:pt>
                <c:pt idx="102">
                  <c:v>1.1469999997643754E-2</c:v>
                </c:pt>
                <c:pt idx="103">
                  <c:v>-2.0999999978812411E-3</c:v>
                </c:pt>
                <c:pt idx="104">
                  <c:v>-3.5500000376487151E-4</c:v>
                </c:pt>
                <c:pt idx="105">
                  <c:v>2.1909999995841645E-2</c:v>
                </c:pt>
                <c:pt idx="106">
                  <c:v>4.76249999992433E-2</c:v>
                </c:pt>
                <c:pt idx="107">
                  <c:v>4.76249999992433E-2</c:v>
                </c:pt>
                <c:pt idx="108">
                  <c:v>2.9354999998759013E-2</c:v>
                </c:pt>
                <c:pt idx="109">
                  <c:v>4.4149999957880937E-3</c:v>
                </c:pt>
                <c:pt idx="110">
                  <c:v>5.1440000002912711E-2</c:v>
                </c:pt>
                <c:pt idx="111">
                  <c:v>3.7004999998316634E-2</c:v>
                </c:pt>
                <c:pt idx="112">
                  <c:v>8.9764999996987171E-2</c:v>
                </c:pt>
                <c:pt idx="113">
                  <c:v>-3.1149999995250255E-3</c:v>
                </c:pt>
                <c:pt idx="114">
                  <c:v>7.9449999975622632E-3</c:v>
                </c:pt>
                <c:pt idx="115">
                  <c:v>7.9134999999951106E-2</c:v>
                </c:pt>
                <c:pt idx="116">
                  <c:v>7.7194999998027924E-2</c:v>
                </c:pt>
                <c:pt idx="117">
                  <c:v>5.7345000001078006E-2</c:v>
                </c:pt>
                <c:pt idx="118">
                  <c:v>8.2345000002533197E-2</c:v>
                </c:pt>
                <c:pt idx="119">
                  <c:v>7.6209999999264255E-2</c:v>
                </c:pt>
                <c:pt idx="120">
                  <c:v>7.639999999810243E-2</c:v>
                </c:pt>
                <c:pt idx="121">
                  <c:v>6.9519999997282866E-2</c:v>
                </c:pt>
                <c:pt idx="122">
                  <c:v>8.3235000005515758E-2</c:v>
                </c:pt>
                <c:pt idx="123">
                  <c:v>6.7295000000740401E-2</c:v>
                </c:pt>
                <c:pt idx="124">
                  <c:v>5.4859999996551778E-2</c:v>
                </c:pt>
                <c:pt idx="125">
                  <c:v>5.9979999998176936E-2</c:v>
                </c:pt>
                <c:pt idx="126">
                  <c:v>7.6605000002018642E-2</c:v>
                </c:pt>
                <c:pt idx="128">
                  <c:v>7.842499999969732E-2</c:v>
                </c:pt>
                <c:pt idx="129">
                  <c:v>1.2604999996256083E-2</c:v>
                </c:pt>
                <c:pt idx="130">
                  <c:v>3.5604999997303821E-2</c:v>
                </c:pt>
                <c:pt idx="131">
                  <c:v>7.894500000111293E-2</c:v>
                </c:pt>
                <c:pt idx="132">
                  <c:v>0.10106000000087079</c:v>
                </c:pt>
                <c:pt idx="133">
                  <c:v>9.8819999999250285E-2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D00-476F-B1D9-BA7873CD0A94}"/>
            </c:ext>
          </c:extLst>
        </c:ser>
        <c:ser>
          <c:idx val="3"/>
          <c:order val="2"/>
          <c:tx>
            <c:strRef>
              <c:f>'Active 2'!$J$20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2'!$D$21:$D$42</c:f>
                <c:numCache>
                  <c:formatCode>General</c:formatCode>
                  <c:ptCount val="2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</c:numCache>
              </c:numRef>
            </c:plus>
            <c:minus>
              <c:numRef>
                <c:f>'Active 2'!$D$21:$D$42</c:f>
                <c:numCache>
                  <c:formatCode>General</c:formatCode>
                  <c:ptCount val="2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2'!$F$21:$F$990</c:f>
              <c:numCache>
                <c:formatCode>General</c:formatCode>
                <c:ptCount val="970"/>
                <c:pt idx="0">
                  <c:v>-16470</c:v>
                </c:pt>
                <c:pt idx="1">
                  <c:v>-16286</c:v>
                </c:pt>
                <c:pt idx="2">
                  <c:v>-15952</c:v>
                </c:pt>
                <c:pt idx="3">
                  <c:v>-15818</c:v>
                </c:pt>
                <c:pt idx="4">
                  <c:v>-15752</c:v>
                </c:pt>
                <c:pt idx="5">
                  <c:v>-15743</c:v>
                </c:pt>
                <c:pt idx="6">
                  <c:v>-15735</c:v>
                </c:pt>
                <c:pt idx="7">
                  <c:v>-15446</c:v>
                </c:pt>
                <c:pt idx="8">
                  <c:v>-15351</c:v>
                </c:pt>
                <c:pt idx="9">
                  <c:v>-14921</c:v>
                </c:pt>
                <c:pt idx="10">
                  <c:v>-14565</c:v>
                </c:pt>
                <c:pt idx="11">
                  <c:v>-14540</c:v>
                </c:pt>
                <c:pt idx="12">
                  <c:v>-14491</c:v>
                </c:pt>
                <c:pt idx="13">
                  <c:v>-14431</c:v>
                </c:pt>
                <c:pt idx="14">
                  <c:v>-14156</c:v>
                </c:pt>
                <c:pt idx="15">
                  <c:v>-13922</c:v>
                </c:pt>
                <c:pt idx="16">
                  <c:v>-13395</c:v>
                </c:pt>
                <c:pt idx="17">
                  <c:v>-13362</c:v>
                </c:pt>
                <c:pt idx="18">
                  <c:v>-12890</c:v>
                </c:pt>
                <c:pt idx="19">
                  <c:v>-12547</c:v>
                </c:pt>
                <c:pt idx="20">
                  <c:v>-12485</c:v>
                </c:pt>
                <c:pt idx="21">
                  <c:v>-12347.5</c:v>
                </c:pt>
                <c:pt idx="22">
                  <c:v>-12343</c:v>
                </c:pt>
                <c:pt idx="23">
                  <c:v>-11997</c:v>
                </c:pt>
                <c:pt idx="24">
                  <c:v>-10263</c:v>
                </c:pt>
                <c:pt idx="25">
                  <c:v>-10238</c:v>
                </c:pt>
                <c:pt idx="26">
                  <c:v>-10209</c:v>
                </c:pt>
                <c:pt idx="27">
                  <c:v>-10184</c:v>
                </c:pt>
                <c:pt idx="28">
                  <c:v>-10135</c:v>
                </c:pt>
                <c:pt idx="29">
                  <c:v>-10119</c:v>
                </c:pt>
                <c:pt idx="30">
                  <c:v>-10001</c:v>
                </c:pt>
                <c:pt idx="31">
                  <c:v>-9955</c:v>
                </c:pt>
                <c:pt idx="32">
                  <c:v>-9942</c:v>
                </c:pt>
                <c:pt idx="33">
                  <c:v>-9820</c:v>
                </c:pt>
                <c:pt idx="34">
                  <c:v>-9778</c:v>
                </c:pt>
                <c:pt idx="35">
                  <c:v>-9652</c:v>
                </c:pt>
                <c:pt idx="36">
                  <c:v>-9652</c:v>
                </c:pt>
                <c:pt idx="37">
                  <c:v>-9652</c:v>
                </c:pt>
                <c:pt idx="38">
                  <c:v>-9652</c:v>
                </c:pt>
                <c:pt idx="39">
                  <c:v>-9645</c:v>
                </c:pt>
                <c:pt idx="40">
                  <c:v>-9594</c:v>
                </c:pt>
                <c:pt idx="41">
                  <c:v>-9586</c:v>
                </c:pt>
                <c:pt idx="42">
                  <c:v>-9562.5</c:v>
                </c:pt>
                <c:pt idx="43">
                  <c:v>-9553</c:v>
                </c:pt>
                <c:pt idx="44">
                  <c:v>-9544</c:v>
                </c:pt>
                <c:pt idx="45">
                  <c:v>-9406</c:v>
                </c:pt>
                <c:pt idx="46">
                  <c:v>-9344</c:v>
                </c:pt>
                <c:pt idx="47">
                  <c:v>-9189</c:v>
                </c:pt>
                <c:pt idx="48">
                  <c:v>-9189</c:v>
                </c:pt>
                <c:pt idx="49">
                  <c:v>-9172</c:v>
                </c:pt>
                <c:pt idx="50">
                  <c:v>-9172</c:v>
                </c:pt>
                <c:pt idx="51">
                  <c:v>-9165</c:v>
                </c:pt>
                <c:pt idx="52">
                  <c:v>-9161</c:v>
                </c:pt>
                <c:pt idx="53">
                  <c:v>-9140</c:v>
                </c:pt>
                <c:pt idx="54">
                  <c:v>-9106</c:v>
                </c:pt>
                <c:pt idx="55">
                  <c:v>-9106</c:v>
                </c:pt>
                <c:pt idx="56">
                  <c:v>-9066</c:v>
                </c:pt>
                <c:pt idx="57">
                  <c:v>-8579</c:v>
                </c:pt>
                <c:pt idx="58">
                  <c:v>-8533</c:v>
                </c:pt>
                <c:pt idx="59">
                  <c:v>-8378</c:v>
                </c:pt>
                <c:pt idx="60">
                  <c:v>-8378</c:v>
                </c:pt>
                <c:pt idx="61">
                  <c:v>-8366</c:v>
                </c:pt>
                <c:pt idx="62">
                  <c:v>-8349</c:v>
                </c:pt>
                <c:pt idx="63">
                  <c:v>-8349</c:v>
                </c:pt>
                <c:pt idx="64">
                  <c:v>-8349</c:v>
                </c:pt>
                <c:pt idx="65">
                  <c:v>-8346</c:v>
                </c:pt>
                <c:pt idx="66">
                  <c:v>-8317</c:v>
                </c:pt>
                <c:pt idx="67">
                  <c:v>-8316</c:v>
                </c:pt>
                <c:pt idx="68">
                  <c:v>-8316</c:v>
                </c:pt>
                <c:pt idx="69">
                  <c:v>-8262</c:v>
                </c:pt>
                <c:pt idx="70">
                  <c:v>-8262</c:v>
                </c:pt>
                <c:pt idx="71">
                  <c:v>-8150</c:v>
                </c:pt>
                <c:pt idx="72">
                  <c:v>-8144</c:v>
                </c:pt>
                <c:pt idx="73">
                  <c:v>-8144</c:v>
                </c:pt>
                <c:pt idx="74">
                  <c:v>-8129</c:v>
                </c:pt>
                <c:pt idx="75">
                  <c:v>-8033</c:v>
                </c:pt>
                <c:pt idx="76">
                  <c:v>-7924</c:v>
                </c:pt>
                <c:pt idx="77">
                  <c:v>-7908</c:v>
                </c:pt>
                <c:pt idx="78">
                  <c:v>-7887</c:v>
                </c:pt>
                <c:pt idx="79">
                  <c:v>-7887</c:v>
                </c:pt>
                <c:pt idx="80">
                  <c:v>-7794</c:v>
                </c:pt>
                <c:pt idx="81">
                  <c:v>-7753</c:v>
                </c:pt>
                <c:pt idx="82">
                  <c:v>-7694</c:v>
                </c:pt>
                <c:pt idx="83">
                  <c:v>-7666</c:v>
                </c:pt>
                <c:pt idx="84">
                  <c:v>-7093</c:v>
                </c:pt>
                <c:pt idx="85">
                  <c:v>-7080</c:v>
                </c:pt>
                <c:pt idx="86">
                  <c:v>-6851</c:v>
                </c:pt>
                <c:pt idx="87">
                  <c:v>-6830</c:v>
                </c:pt>
                <c:pt idx="88">
                  <c:v>-6650</c:v>
                </c:pt>
                <c:pt idx="89">
                  <c:v>-6437</c:v>
                </c:pt>
                <c:pt idx="90">
                  <c:v>-6048.5</c:v>
                </c:pt>
                <c:pt idx="91">
                  <c:v>-5268</c:v>
                </c:pt>
                <c:pt idx="92">
                  <c:v>-4545</c:v>
                </c:pt>
                <c:pt idx="93">
                  <c:v>-4541</c:v>
                </c:pt>
                <c:pt idx="94">
                  <c:v>-4540</c:v>
                </c:pt>
                <c:pt idx="95">
                  <c:v>-4538</c:v>
                </c:pt>
                <c:pt idx="96">
                  <c:v>-4533</c:v>
                </c:pt>
                <c:pt idx="97">
                  <c:v>-4532</c:v>
                </c:pt>
                <c:pt idx="98">
                  <c:v>0</c:v>
                </c:pt>
                <c:pt idx="99">
                  <c:v>37</c:v>
                </c:pt>
                <c:pt idx="100">
                  <c:v>41</c:v>
                </c:pt>
                <c:pt idx="101">
                  <c:v>647</c:v>
                </c:pt>
                <c:pt idx="102">
                  <c:v>798</c:v>
                </c:pt>
                <c:pt idx="103">
                  <c:v>860</c:v>
                </c:pt>
                <c:pt idx="104">
                  <c:v>893</c:v>
                </c:pt>
                <c:pt idx="105">
                  <c:v>1294</c:v>
                </c:pt>
                <c:pt idx="106">
                  <c:v>1425</c:v>
                </c:pt>
                <c:pt idx="107">
                  <c:v>1425</c:v>
                </c:pt>
                <c:pt idx="108">
                  <c:v>1507</c:v>
                </c:pt>
                <c:pt idx="109">
                  <c:v>1511</c:v>
                </c:pt>
                <c:pt idx="110">
                  <c:v>2096</c:v>
                </c:pt>
                <c:pt idx="111">
                  <c:v>2117</c:v>
                </c:pt>
                <c:pt idx="112">
                  <c:v>2301</c:v>
                </c:pt>
                <c:pt idx="113">
                  <c:v>2309</c:v>
                </c:pt>
                <c:pt idx="114">
                  <c:v>2313</c:v>
                </c:pt>
                <c:pt idx="115">
                  <c:v>2359</c:v>
                </c:pt>
                <c:pt idx="116">
                  <c:v>2363</c:v>
                </c:pt>
                <c:pt idx="117">
                  <c:v>2473</c:v>
                </c:pt>
                <c:pt idx="118">
                  <c:v>2473</c:v>
                </c:pt>
                <c:pt idx="119">
                  <c:v>2514</c:v>
                </c:pt>
                <c:pt idx="120">
                  <c:v>2760</c:v>
                </c:pt>
                <c:pt idx="121">
                  <c:v>2768</c:v>
                </c:pt>
                <c:pt idx="122">
                  <c:v>2899</c:v>
                </c:pt>
                <c:pt idx="123">
                  <c:v>2903</c:v>
                </c:pt>
                <c:pt idx="124">
                  <c:v>3124</c:v>
                </c:pt>
                <c:pt idx="125">
                  <c:v>3132</c:v>
                </c:pt>
                <c:pt idx="126">
                  <c:v>3157</c:v>
                </c:pt>
                <c:pt idx="127">
                  <c:v>3308</c:v>
                </c:pt>
                <c:pt idx="128">
                  <c:v>3345</c:v>
                </c:pt>
                <c:pt idx="129">
                  <c:v>3357</c:v>
                </c:pt>
                <c:pt idx="130">
                  <c:v>3357</c:v>
                </c:pt>
                <c:pt idx="131">
                  <c:v>3513</c:v>
                </c:pt>
                <c:pt idx="132">
                  <c:v>3804</c:v>
                </c:pt>
                <c:pt idx="133">
                  <c:v>3988</c:v>
                </c:pt>
                <c:pt idx="134">
                  <c:v>5151.5</c:v>
                </c:pt>
                <c:pt idx="135">
                  <c:v>5383</c:v>
                </c:pt>
                <c:pt idx="136">
                  <c:v>5440.5</c:v>
                </c:pt>
                <c:pt idx="137">
                  <c:v>5573</c:v>
                </c:pt>
                <c:pt idx="138">
                  <c:v>5802</c:v>
                </c:pt>
                <c:pt idx="139">
                  <c:v>5822</c:v>
                </c:pt>
                <c:pt idx="140">
                  <c:v>5998</c:v>
                </c:pt>
                <c:pt idx="141">
                  <c:v>6079</c:v>
                </c:pt>
                <c:pt idx="142">
                  <c:v>6080</c:v>
                </c:pt>
                <c:pt idx="143">
                  <c:v>6081</c:v>
                </c:pt>
                <c:pt idx="144">
                  <c:v>6082</c:v>
                </c:pt>
                <c:pt idx="145">
                  <c:v>6399</c:v>
                </c:pt>
                <c:pt idx="146">
                  <c:v>6494</c:v>
                </c:pt>
                <c:pt idx="147">
                  <c:v>6645</c:v>
                </c:pt>
                <c:pt idx="148">
                  <c:v>6865</c:v>
                </c:pt>
                <c:pt idx="149">
                  <c:v>7049</c:v>
                </c:pt>
                <c:pt idx="150">
                  <c:v>7456</c:v>
                </c:pt>
                <c:pt idx="151">
                  <c:v>7476</c:v>
                </c:pt>
                <c:pt idx="152">
                  <c:v>7660</c:v>
                </c:pt>
                <c:pt idx="153">
                  <c:v>7665</c:v>
                </c:pt>
                <c:pt idx="154">
                  <c:v>7668.5</c:v>
                </c:pt>
                <c:pt idx="155">
                  <c:v>8091</c:v>
                </c:pt>
                <c:pt idx="156">
                  <c:v>8914.5</c:v>
                </c:pt>
                <c:pt idx="157">
                  <c:v>8918</c:v>
                </c:pt>
              </c:numCache>
            </c:numRef>
          </c:xVal>
          <c:yVal>
            <c:numRef>
              <c:f>'Active 2'!$J$21:$J$990</c:f>
              <c:numCache>
                <c:formatCode>General</c:formatCode>
                <c:ptCount val="970"/>
                <c:pt idx="127">
                  <c:v>0.10351999999693362</c:v>
                </c:pt>
                <c:pt idx="138">
                  <c:v>0.16132999999535969</c:v>
                </c:pt>
                <c:pt idx="139">
                  <c:v>0.16212999999697786</c:v>
                </c:pt>
                <c:pt idx="140">
                  <c:v>0.16986999999789987</c:v>
                </c:pt>
                <c:pt idx="145">
                  <c:v>0.1894350000002305</c:v>
                </c:pt>
                <c:pt idx="146">
                  <c:v>0.18940999999904307</c:v>
                </c:pt>
                <c:pt idx="147">
                  <c:v>0.18512499999633292</c:v>
                </c:pt>
                <c:pt idx="150">
                  <c:v>0.24174000000493834</c:v>
                </c:pt>
                <c:pt idx="151">
                  <c:v>0.24384000000281958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D00-476F-B1D9-BA7873CD0A94}"/>
            </c:ext>
          </c:extLst>
        </c:ser>
        <c:ser>
          <c:idx val="4"/>
          <c:order val="3"/>
          <c:tx>
            <c:strRef>
              <c:f>'Active 2'!$K$20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plus>
            <c:minus>
              <c:numRef>
                <c:f>'Active 2'!$D$21:$D$92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2'!$F$21:$F$990</c:f>
              <c:numCache>
                <c:formatCode>General</c:formatCode>
                <c:ptCount val="970"/>
                <c:pt idx="0">
                  <c:v>-16470</c:v>
                </c:pt>
                <c:pt idx="1">
                  <c:v>-16286</c:v>
                </c:pt>
                <c:pt idx="2">
                  <c:v>-15952</c:v>
                </c:pt>
                <c:pt idx="3">
                  <c:v>-15818</c:v>
                </c:pt>
                <c:pt idx="4">
                  <c:v>-15752</c:v>
                </c:pt>
                <c:pt idx="5">
                  <c:v>-15743</c:v>
                </c:pt>
                <c:pt idx="6">
                  <c:v>-15735</c:v>
                </c:pt>
                <c:pt idx="7">
                  <c:v>-15446</c:v>
                </c:pt>
                <c:pt idx="8">
                  <c:v>-15351</c:v>
                </c:pt>
                <c:pt idx="9">
                  <c:v>-14921</c:v>
                </c:pt>
                <c:pt idx="10">
                  <c:v>-14565</c:v>
                </c:pt>
                <c:pt idx="11">
                  <c:v>-14540</c:v>
                </c:pt>
                <c:pt idx="12">
                  <c:v>-14491</c:v>
                </c:pt>
                <c:pt idx="13">
                  <c:v>-14431</c:v>
                </c:pt>
                <c:pt idx="14">
                  <c:v>-14156</c:v>
                </c:pt>
                <c:pt idx="15">
                  <c:v>-13922</c:v>
                </c:pt>
                <c:pt idx="16">
                  <c:v>-13395</c:v>
                </c:pt>
                <c:pt idx="17">
                  <c:v>-13362</c:v>
                </c:pt>
                <c:pt idx="18">
                  <c:v>-12890</c:v>
                </c:pt>
                <c:pt idx="19">
                  <c:v>-12547</c:v>
                </c:pt>
                <c:pt idx="20">
                  <c:v>-12485</c:v>
                </c:pt>
                <c:pt idx="21">
                  <c:v>-12347.5</c:v>
                </c:pt>
                <c:pt idx="22">
                  <c:v>-12343</c:v>
                </c:pt>
                <c:pt idx="23">
                  <c:v>-11997</c:v>
                </c:pt>
                <c:pt idx="24">
                  <c:v>-10263</c:v>
                </c:pt>
                <c:pt idx="25">
                  <c:v>-10238</c:v>
                </c:pt>
                <c:pt idx="26">
                  <c:v>-10209</c:v>
                </c:pt>
                <c:pt idx="27">
                  <c:v>-10184</c:v>
                </c:pt>
                <c:pt idx="28">
                  <c:v>-10135</c:v>
                </c:pt>
                <c:pt idx="29">
                  <c:v>-10119</c:v>
                </c:pt>
                <c:pt idx="30">
                  <c:v>-10001</c:v>
                </c:pt>
                <c:pt idx="31">
                  <c:v>-9955</c:v>
                </c:pt>
                <c:pt idx="32">
                  <c:v>-9942</c:v>
                </c:pt>
                <c:pt idx="33">
                  <c:v>-9820</c:v>
                </c:pt>
                <c:pt idx="34">
                  <c:v>-9778</c:v>
                </c:pt>
                <c:pt idx="35">
                  <c:v>-9652</c:v>
                </c:pt>
                <c:pt idx="36">
                  <c:v>-9652</c:v>
                </c:pt>
                <c:pt idx="37">
                  <c:v>-9652</c:v>
                </c:pt>
                <c:pt idx="38">
                  <c:v>-9652</c:v>
                </c:pt>
                <c:pt idx="39">
                  <c:v>-9645</c:v>
                </c:pt>
                <c:pt idx="40">
                  <c:v>-9594</c:v>
                </c:pt>
                <c:pt idx="41">
                  <c:v>-9586</c:v>
                </c:pt>
                <c:pt idx="42">
                  <c:v>-9562.5</c:v>
                </c:pt>
                <c:pt idx="43">
                  <c:v>-9553</c:v>
                </c:pt>
                <c:pt idx="44">
                  <c:v>-9544</c:v>
                </c:pt>
                <c:pt idx="45">
                  <c:v>-9406</c:v>
                </c:pt>
                <c:pt idx="46">
                  <c:v>-9344</c:v>
                </c:pt>
                <c:pt idx="47">
                  <c:v>-9189</c:v>
                </c:pt>
                <c:pt idx="48">
                  <c:v>-9189</c:v>
                </c:pt>
                <c:pt idx="49">
                  <c:v>-9172</c:v>
                </c:pt>
                <c:pt idx="50">
                  <c:v>-9172</c:v>
                </c:pt>
                <c:pt idx="51">
                  <c:v>-9165</c:v>
                </c:pt>
                <c:pt idx="52">
                  <c:v>-9161</c:v>
                </c:pt>
                <c:pt idx="53">
                  <c:v>-9140</c:v>
                </c:pt>
                <c:pt idx="54">
                  <c:v>-9106</c:v>
                </c:pt>
                <c:pt idx="55">
                  <c:v>-9106</c:v>
                </c:pt>
                <c:pt idx="56">
                  <c:v>-9066</c:v>
                </c:pt>
                <c:pt idx="57">
                  <c:v>-8579</c:v>
                </c:pt>
                <c:pt idx="58">
                  <c:v>-8533</c:v>
                </c:pt>
                <c:pt idx="59">
                  <c:v>-8378</c:v>
                </c:pt>
                <c:pt idx="60">
                  <c:v>-8378</c:v>
                </c:pt>
                <c:pt idx="61">
                  <c:v>-8366</c:v>
                </c:pt>
                <c:pt idx="62">
                  <c:v>-8349</c:v>
                </c:pt>
                <c:pt idx="63">
                  <c:v>-8349</c:v>
                </c:pt>
                <c:pt idx="64">
                  <c:v>-8349</c:v>
                </c:pt>
                <c:pt idx="65">
                  <c:v>-8346</c:v>
                </c:pt>
                <c:pt idx="66">
                  <c:v>-8317</c:v>
                </c:pt>
                <c:pt idx="67">
                  <c:v>-8316</c:v>
                </c:pt>
                <c:pt idx="68">
                  <c:v>-8316</c:v>
                </c:pt>
                <c:pt idx="69">
                  <c:v>-8262</c:v>
                </c:pt>
                <c:pt idx="70">
                  <c:v>-8262</c:v>
                </c:pt>
                <c:pt idx="71">
                  <c:v>-8150</c:v>
                </c:pt>
                <c:pt idx="72">
                  <c:v>-8144</c:v>
                </c:pt>
                <c:pt idx="73">
                  <c:v>-8144</c:v>
                </c:pt>
                <c:pt idx="74">
                  <c:v>-8129</c:v>
                </c:pt>
                <c:pt idx="75">
                  <c:v>-8033</c:v>
                </c:pt>
                <c:pt idx="76">
                  <c:v>-7924</c:v>
                </c:pt>
                <c:pt idx="77">
                  <c:v>-7908</c:v>
                </c:pt>
                <c:pt idx="78">
                  <c:v>-7887</c:v>
                </c:pt>
                <c:pt idx="79">
                  <c:v>-7887</c:v>
                </c:pt>
                <c:pt idx="80">
                  <c:v>-7794</c:v>
                </c:pt>
                <c:pt idx="81">
                  <c:v>-7753</c:v>
                </c:pt>
                <c:pt idx="82">
                  <c:v>-7694</c:v>
                </c:pt>
                <c:pt idx="83">
                  <c:v>-7666</c:v>
                </c:pt>
                <c:pt idx="84">
                  <c:v>-7093</c:v>
                </c:pt>
                <c:pt idx="85">
                  <c:v>-7080</c:v>
                </c:pt>
                <c:pt idx="86">
                  <c:v>-6851</c:v>
                </c:pt>
                <c:pt idx="87">
                  <c:v>-6830</c:v>
                </c:pt>
                <c:pt idx="88">
                  <c:v>-6650</c:v>
                </c:pt>
                <c:pt idx="89">
                  <c:v>-6437</c:v>
                </c:pt>
                <c:pt idx="90">
                  <c:v>-6048.5</c:v>
                </c:pt>
                <c:pt idx="91">
                  <c:v>-5268</c:v>
                </c:pt>
                <c:pt idx="92">
                  <c:v>-4545</c:v>
                </c:pt>
                <c:pt idx="93">
                  <c:v>-4541</c:v>
                </c:pt>
                <c:pt idx="94">
                  <c:v>-4540</c:v>
                </c:pt>
                <c:pt idx="95">
                  <c:v>-4538</c:v>
                </c:pt>
                <c:pt idx="96">
                  <c:v>-4533</c:v>
                </c:pt>
                <c:pt idx="97">
                  <c:v>-4532</c:v>
                </c:pt>
                <c:pt idx="98">
                  <c:v>0</c:v>
                </c:pt>
                <c:pt idx="99">
                  <c:v>37</c:v>
                </c:pt>
                <c:pt idx="100">
                  <c:v>41</c:v>
                </c:pt>
                <c:pt idx="101">
                  <c:v>647</c:v>
                </c:pt>
                <c:pt idx="102">
                  <c:v>798</c:v>
                </c:pt>
                <c:pt idx="103">
                  <c:v>860</c:v>
                </c:pt>
                <c:pt idx="104">
                  <c:v>893</c:v>
                </c:pt>
                <c:pt idx="105">
                  <c:v>1294</c:v>
                </c:pt>
                <c:pt idx="106">
                  <c:v>1425</c:v>
                </c:pt>
                <c:pt idx="107">
                  <c:v>1425</c:v>
                </c:pt>
                <c:pt idx="108">
                  <c:v>1507</c:v>
                </c:pt>
                <c:pt idx="109">
                  <c:v>1511</c:v>
                </c:pt>
                <c:pt idx="110">
                  <c:v>2096</c:v>
                </c:pt>
                <c:pt idx="111">
                  <c:v>2117</c:v>
                </c:pt>
                <c:pt idx="112">
                  <c:v>2301</c:v>
                </c:pt>
                <c:pt idx="113">
                  <c:v>2309</c:v>
                </c:pt>
                <c:pt idx="114">
                  <c:v>2313</c:v>
                </c:pt>
                <c:pt idx="115">
                  <c:v>2359</c:v>
                </c:pt>
                <c:pt idx="116">
                  <c:v>2363</c:v>
                </c:pt>
                <c:pt idx="117">
                  <c:v>2473</c:v>
                </c:pt>
                <c:pt idx="118">
                  <c:v>2473</c:v>
                </c:pt>
                <c:pt idx="119">
                  <c:v>2514</c:v>
                </c:pt>
                <c:pt idx="120">
                  <c:v>2760</c:v>
                </c:pt>
                <c:pt idx="121">
                  <c:v>2768</c:v>
                </c:pt>
                <c:pt idx="122">
                  <c:v>2899</c:v>
                </c:pt>
                <c:pt idx="123">
                  <c:v>2903</c:v>
                </c:pt>
                <c:pt idx="124">
                  <c:v>3124</c:v>
                </c:pt>
                <c:pt idx="125">
                  <c:v>3132</c:v>
                </c:pt>
                <c:pt idx="126">
                  <c:v>3157</c:v>
                </c:pt>
                <c:pt idx="127">
                  <c:v>3308</c:v>
                </c:pt>
                <c:pt idx="128">
                  <c:v>3345</c:v>
                </c:pt>
                <c:pt idx="129">
                  <c:v>3357</c:v>
                </c:pt>
                <c:pt idx="130">
                  <c:v>3357</c:v>
                </c:pt>
                <c:pt idx="131">
                  <c:v>3513</c:v>
                </c:pt>
                <c:pt idx="132">
                  <c:v>3804</c:v>
                </c:pt>
                <c:pt idx="133">
                  <c:v>3988</c:v>
                </c:pt>
                <c:pt idx="134">
                  <c:v>5151.5</c:v>
                </c:pt>
                <c:pt idx="135">
                  <c:v>5383</c:v>
                </c:pt>
                <c:pt idx="136">
                  <c:v>5440.5</c:v>
                </c:pt>
                <c:pt idx="137">
                  <c:v>5573</c:v>
                </c:pt>
                <c:pt idx="138">
                  <c:v>5802</c:v>
                </c:pt>
                <c:pt idx="139">
                  <c:v>5822</c:v>
                </c:pt>
                <c:pt idx="140">
                  <c:v>5998</c:v>
                </c:pt>
                <c:pt idx="141">
                  <c:v>6079</c:v>
                </c:pt>
                <c:pt idx="142">
                  <c:v>6080</c:v>
                </c:pt>
                <c:pt idx="143">
                  <c:v>6081</c:v>
                </c:pt>
                <c:pt idx="144">
                  <c:v>6082</c:v>
                </c:pt>
                <c:pt idx="145">
                  <c:v>6399</c:v>
                </c:pt>
                <c:pt idx="146">
                  <c:v>6494</c:v>
                </c:pt>
                <c:pt idx="147">
                  <c:v>6645</c:v>
                </c:pt>
                <c:pt idx="148">
                  <c:v>6865</c:v>
                </c:pt>
                <c:pt idx="149">
                  <c:v>7049</c:v>
                </c:pt>
                <c:pt idx="150">
                  <c:v>7456</c:v>
                </c:pt>
                <c:pt idx="151">
                  <c:v>7476</c:v>
                </c:pt>
                <c:pt idx="152">
                  <c:v>7660</c:v>
                </c:pt>
                <c:pt idx="153">
                  <c:v>7665</c:v>
                </c:pt>
                <c:pt idx="154">
                  <c:v>7668.5</c:v>
                </c:pt>
                <c:pt idx="155">
                  <c:v>8091</c:v>
                </c:pt>
                <c:pt idx="156">
                  <c:v>8914.5</c:v>
                </c:pt>
                <c:pt idx="157">
                  <c:v>8918</c:v>
                </c:pt>
              </c:numCache>
            </c:numRef>
          </c:xVal>
          <c:yVal>
            <c:numRef>
              <c:f>'Active 2'!$K$21:$K$990</c:f>
              <c:numCache>
                <c:formatCode>General</c:formatCode>
                <c:ptCount val="970"/>
                <c:pt idx="134">
                  <c:v>0.14014750000205822</c:v>
                </c:pt>
                <c:pt idx="135">
                  <c:v>0.1530949999942095</c:v>
                </c:pt>
                <c:pt idx="136">
                  <c:v>0.15443249999952968</c:v>
                </c:pt>
                <c:pt idx="137">
                  <c:v>0.15554500000143889</c:v>
                </c:pt>
                <c:pt idx="141">
                  <c:v>0.17183500000101048</c:v>
                </c:pt>
                <c:pt idx="142">
                  <c:v>0.16730000000097789</c:v>
                </c:pt>
                <c:pt idx="143">
                  <c:v>0.17196499999408843</c:v>
                </c:pt>
                <c:pt idx="144">
                  <c:v>0.17712999999639578</c:v>
                </c:pt>
                <c:pt idx="148">
                  <c:v>0.21232499999314314</c:v>
                </c:pt>
                <c:pt idx="149">
                  <c:v>0.21808499999315245</c:v>
                </c:pt>
                <c:pt idx="152">
                  <c:v>0.26959999999962747</c:v>
                </c:pt>
                <c:pt idx="153">
                  <c:v>0.25252500000351574</c:v>
                </c:pt>
                <c:pt idx="154">
                  <c:v>0.2590524999977788</c:v>
                </c:pt>
                <c:pt idx="155">
                  <c:v>0.26931499999773223</c:v>
                </c:pt>
                <c:pt idx="156">
                  <c:v>0.31534249997639563</c:v>
                </c:pt>
                <c:pt idx="157">
                  <c:v>0.30096999999659602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D00-476F-B1D9-BA7873CD0A94}"/>
            </c:ext>
          </c:extLst>
        </c:ser>
        <c:ser>
          <c:idx val="2"/>
          <c:order val="4"/>
          <c:tx>
            <c:strRef>
              <c:f>'Active 2'!$L$20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plus>
            <c:minus>
              <c:numRef>
                <c:f>'Active 2'!$D$21:$D$92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2'!$F$21:$F$990</c:f>
              <c:numCache>
                <c:formatCode>General</c:formatCode>
                <c:ptCount val="970"/>
                <c:pt idx="0">
                  <c:v>-16470</c:v>
                </c:pt>
                <c:pt idx="1">
                  <c:v>-16286</c:v>
                </c:pt>
                <c:pt idx="2">
                  <c:v>-15952</c:v>
                </c:pt>
                <c:pt idx="3">
                  <c:v>-15818</c:v>
                </c:pt>
                <c:pt idx="4">
                  <c:v>-15752</c:v>
                </c:pt>
                <c:pt idx="5">
                  <c:v>-15743</c:v>
                </c:pt>
                <c:pt idx="6">
                  <c:v>-15735</c:v>
                </c:pt>
                <c:pt idx="7">
                  <c:v>-15446</c:v>
                </c:pt>
                <c:pt idx="8">
                  <c:v>-15351</c:v>
                </c:pt>
                <c:pt idx="9">
                  <c:v>-14921</c:v>
                </c:pt>
                <c:pt idx="10">
                  <c:v>-14565</c:v>
                </c:pt>
                <c:pt idx="11">
                  <c:v>-14540</c:v>
                </c:pt>
                <c:pt idx="12">
                  <c:v>-14491</c:v>
                </c:pt>
                <c:pt idx="13">
                  <c:v>-14431</c:v>
                </c:pt>
                <c:pt idx="14">
                  <c:v>-14156</c:v>
                </c:pt>
                <c:pt idx="15">
                  <c:v>-13922</c:v>
                </c:pt>
                <c:pt idx="16">
                  <c:v>-13395</c:v>
                </c:pt>
                <c:pt idx="17">
                  <c:v>-13362</c:v>
                </c:pt>
                <c:pt idx="18">
                  <c:v>-12890</c:v>
                </c:pt>
                <c:pt idx="19">
                  <c:v>-12547</c:v>
                </c:pt>
                <c:pt idx="20">
                  <c:v>-12485</c:v>
                </c:pt>
                <c:pt idx="21">
                  <c:v>-12347.5</c:v>
                </c:pt>
                <c:pt idx="22">
                  <c:v>-12343</c:v>
                </c:pt>
                <c:pt idx="23">
                  <c:v>-11997</c:v>
                </c:pt>
                <c:pt idx="24">
                  <c:v>-10263</c:v>
                </c:pt>
                <c:pt idx="25">
                  <c:v>-10238</c:v>
                </c:pt>
                <c:pt idx="26">
                  <c:v>-10209</c:v>
                </c:pt>
                <c:pt idx="27">
                  <c:v>-10184</c:v>
                </c:pt>
                <c:pt idx="28">
                  <c:v>-10135</c:v>
                </c:pt>
                <c:pt idx="29">
                  <c:v>-10119</c:v>
                </c:pt>
                <c:pt idx="30">
                  <c:v>-10001</c:v>
                </c:pt>
                <c:pt idx="31">
                  <c:v>-9955</c:v>
                </c:pt>
                <c:pt idx="32">
                  <c:v>-9942</c:v>
                </c:pt>
                <c:pt idx="33">
                  <c:v>-9820</c:v>
                </c:pt>
                <c:pt idx="34">
                  <c:v>-9778</c:v>
                </c:pt>
                <c:pt idx="35">
                  <c:v>-9652</c:v>
                </c:pt>
                <c:pt idx="36">
                  <c:v>-9652</c:v>
                </c:pt>
                <c:pt idx="37">
                  <c:v>-9652</c:v>
                </c:pt>
                <c:pt idx="38">
                  <c:v>-9652</c:v>
                </c:pt>
                <c:pt idx="39">
                  <c:v>-9645</c:v>
                </c:pt>
                <c:pt idx="40">
                  <c:v>-9594</c:v>
                </c:pt>
                <c:pt idx="41">
                  <c:v>-9586</c:v>
                </c:pt>
                <c:pt idx="42">
                  <c:v>-9562.5</c:v>
                </c:pt>
                <c:pt idx="43">
                  <c:v>-9553</c:v>
                </c:pt>
                <c:pt idx="44">
                  <c:v>-9544</c:v>
                </c:pt>
                <c:pt idx="45">
                  <c:v>-9406</c:v>
                </c:pt>
                <c:pt idx="46">
                  <c:v>-9344</c:v>
                </c:pt>
                <c:pt idx="47">
                  <c:v>-9189</c:v>
                </c:pt>
                <c:pt idx="48">
                  <c:v>-9189</c:v>
                </c:pt>
                <c:pt idx="49">
                  <c:v>-9172</c:v>
                </c:pt>
                <c:pt idx="50">
                  <c:v>-9172</c:v>
                </c:pt>
                <c:pt idx="51">
                  <c:v>-9165</c:v>
                </c:pt>
                <c:pt idx="52">
                  <c:v>-9161</c:v>
                </c:pt>
                <c:pt idx="53">
                  <c:v>-9140</c:v>
                </c:pt>
                <c:pt idx="54">
                  <c:v>-9106</c:v>
                </c:pt>
                <c:pt idx="55">
                  <c:v>-9106</c:v>
                </c:pt>
                <c:pt idx="56">
                  <c:v>-9066</c:v>
                </c:pt>
                <c:pt idx="57">
                  <c:v>-8579</c:v>
                </c:pt>
                <c:pt idx="58">
                  <c:v>-8533</c:v>
                </c:pt>
                <c:pt idx="59">
                  <c:v>-8378</c:v>
                </c:pt>
                <c:pt idx="60">
                  <c:v>-8378</c:v>
                </c:pt>
                <c:pt idx="61">
                  <c:v>-8366</c:v>
                </c:pt>
                <c:pt idx="62">
                  <c:v>-8349</c:v>
                </c:pt>
                <c:pt idx="63">
                  <c:v>-8349</c:v>
                </c:pt>
                <c:pt idx="64">
                  <c:v>-8349</c:v>
                </c:pt>
                <c:pt idx="65">
                  <c:v>-8346</c:v>
                </c:pt>
                <c:pt idx="66">
                  <c:v>-8317</c:v>
                </c:pt>
                <c:pt idx="67">
                  <c:v>-8316</c:v>
                </c:pt>
                <c:pt idx="68">
                  <c:v>-8316</c:v>
                </c:pt>
                <c:pt idx="69">
                  <c:v>-8262</c:v>
                </c:pt>
                <c:pt idx="70">
                  <c:v>-8262</c:v>
                </c:pt>
                <c:pt idx="71">
                  <c:v>-8150</c:v>
                </c:pt>
                <c:pt idx="72">
                  <c:v>-8144</c:v>
                </c:pt>
                <c:pt idx="73">
                  <c:v>-8144</c:v>
                </c:pt>
                <c:pt idx="74">
                  <c:v>-8129</c:v>
                </c:pt>
                <c:pt idx="75">
                  <c:v>-8033</c:v>
                </c:pt>
                <c:pt idx="76">
                  <c:v>-7924</c:v>
                </c:pt>
                <c:pt idx="77">
                  <c:v>-7908</c:v>
                </c:pt>
                <c:pt idx="78">
                  <c:v>-7887</c:v>
                </c:pt>
                <c:pt idx="79">
                  <c:v>-7887</c:v>
                </c:pt>
                <c:pt idx="80">
                  <c:v>-7794</c:v>
                </c:pt>
                <c:pt idx="81">
                  <c:v>-7753</c:v>
                </c:pt>
                <c:pt idx="82">
                  <c:v>-7694</c:v>
                </c:pt>
                <c:pt idx="83">
                  <c:v>-7666</c:v>
                </c:pt>
                <c:pt idx="84">
                  <c:v>-7093</c:v>
                </c:pt>
                <c:pt idx="85">
                  <c:v>-7080</c:v>
                </c:pt>
                <c:pt idx="86">
                  <c:v>-6851</c:v>
                </c:pt>
                <c:pt idx="87">
                  <c:v>-6830</c:v>
                </c:pt>
                <c:pt idx="88">
                  <c:v>-6650</c:v>
                </c:pt>
                <c:pt idx="89">
                  <c:v>-6437</c:v>
                </c:pt>
                <c:pt idx="90">
                  <c:v>-6048.5</c:v>
                </c:pt>
                <c:pt idx="91">
                  <c:v>-5268</c:v>
                </c:pt>
                <c:pt idx="92">
                  <c:v>-4545</c:v>
                </c:pt>
                <c:pt idx="93">
                  <c:v>-4541</c:v>
                </c:pt>
                <c:pt idx="94">
                  <c:v>-4540</c:v>
                </c:pt>
                <c:pt idx="95">
                  <c:v>-4538</c:v>
                </c:pt>
                <c:pt idx="96">
                  <c:v>-4533</c:v>
                </c:pt>
                <c:pt idx="97">
                  <c:v>-4532</c:v>
                </c:pt>
                <c:pt idx="98">
                  <c:v>0</c:v>
                </c:pt>
                <c:pt idx="99">
                  <c:v>37</c:v>
                </c:pt>
                <c:pt idx="100">
                  <c:v>41</c:v>
                </c:pt>
                <c:pt idx="101">
                  <c:v>647</c:v>
                </c:pt>
                <c:pt idx="102">
                  <c:v>798</c:v>
                </c:pt>
                <c:pt idx="103">
                  <c:v>860</c:v>
                </c:pt>
                <c:pt idx="104">
                  <c:v>893</c:v>
                </c:pt>
                <c:pt idx="105">
                  <c:v>1294</c:v>
                </c:pt>
                <c:pt idx="106">
                  <c:v>1425</c:v>
                </c:pt>
                <c:pt idx="107">
                  <c:v>1425</c:v>
                </c:pt>
                <c:pt idx="108">
                  <c:v>1507</c:v>
                </c:pt>
                <c:pt idx="109">
                  <c:v>1511</c:v>
                </c:pt>
                <c:pt idx="110">
                  <c:v>2096</c:v>
                </c:pt>
                <c:pt idx="111">
                  <c:v>2117</c:v>
                </c:pt>
                <c:pt idx="112">
                  <c:v>2301</c:v>
                </c:pt>
                <c:pt idx="113">
                  <c:v>2309</c:v>
                </c:pt>
                <c:pt idx="114">
                  <c:v>2313</c:v>
                </c:pt>
                <c:pt idx="115">
                  <c:v>2359</c:v>
                </c:pt>
                <c:pt idx="116">
                  <c:v>2363</c:v>
                </c:pt>
                <c:pt idx="117">
                  <c:v>2473</c:v>
                </c:pt>
                <c:pt idx="118">
                  <c:v>2473</c:v>
                </c:pt>
                <c:pt idx="119">
                  <c:v>2514</c:v>
                </c:pt>
                <c:pt idx="120">
                  <c:v>2760</c:v>
                </c:pt>
                <c:pt idx="121">
                  <c:v>2768</c:v>
                </c:pt>
                <c:pt idx="122">
                  <c:v>2899</c:v>
                </c:pt>
                <c:pt idx="123">
                  <c:v>2903</c:v>
                </c:pt>
                <c:pt idx="124">
                  <c:v>3124</c:v>
                </c:pt>
                <c:pt idx="125">
                  <c:v>3132</c:v>
                </c:pt>
                <c:pt idx="126">
                  <c:v>3157</c:v>
                </c:pt>
                <c:pt idx="127">
                  <c:v>3308</c:v>
                </c:pt>
                <c:pt idx="128">
                  <c:v>3345</c:v>
                </c:pt>
                <c:pt idx="129">
                  <c:v>3357</c:v>
                </c:pt>
                <c:pt idx="130">
                  <c:v>3357</c:v>
                </c:pt>
                <c:pt idx="131">
                  <c:v>3513</c:v>
                </c:pt>
                <c:pt idx="132">
                  <c:v>3804</c:v>
                </c:pt>
                <c:pt idx="133">
                  <c:v>3988</c:v>
                </c:pt>
                <c:pt idx="134">
                  <c:v>5151.5</c:v>
                </c:pt>
                <c:pt idx="135">
                  <c:v>5383</c:v>
                </c:pt>
                <c:pt idx="136">
                  <c:v>5440.5</c:v>
                </c:pt>
                <c:pt idx="137">
                  <c:v>5573</c:v>
                </c:pt>
                <c:pt idx="138">
                  <c:v>5802</c:v>
                </c:pt>
                <c:pt idx="139">
                  <c:v>5822</c:v>
                </c:pt>
                <c:pt idx="140">
                  <c:v>5998</c:v>
                </c:pt>
                <c:pt idx="141">
                  <c:v>6079</c:v>
                </c:pt>
                <c:pt idx="142">
                  <c:v>6080</c:v>
                </c:pt>
                <c:pt idx="143">
                  <c:v>6081</c:v>
                </c:pt>
                <c:pt idx="144">
                  <c:v>6082</c:v>
                </c:pt>
                <c:pt idx="145">
                  <c:v>6399</c:v>
                </c:pt>
                <c:pt idx="146">
                  <c:v>6494</c:v>
                </c:pt>
                <c:pt idx="147">
                  <c:v>6645</c:v>
                </c:pt>
                <c:pt idx="148">
                  <c:v>6865</c:v>
                </c:pt>
                <c:pt idx="149">
                  <c:v>7049</c:v>
                </c:pt>
                <c:pt idx="150">
                  <c:v>7456</c:v>
                </c:pt>
                <c:pt idx="151">
                  <c:v>7476</c:v>
                </c:pt>
                <c:pt idx="152">
                  <c:v>7660</c:v>
                </c:pt>
                <c:pt idx="153">
                  <c:v>7665</c:v>
                </c:pt>
                <c:pt idx="154">
                  <c:v>7668.5</c:v>
                </c:pt>
                <c:pt idx="155">
                  <c:v>8091</c:v>
                </c:pt>
                <c:pt idx="156">
                  <c:v>8914.5</c:v>
                </c:pt>
                <c:pt idx="157">
                  <c:v>8918</c:v>
                </c:pt>
              </c:numCache>
            </c:numRef>
          </c:xVal>
          <c:yVal>
            <c:numRef>
              <c:f>'Active 2'!$L$21:$L$990</c:f>
              <c:numCache>
                <c:formatCode>General</c:formatCode>
                <c:ptCount val="97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D00-476F-B1D9-BA7873CD0A94}"/>
            </c:ext>
          </c:extLst>
        </c:ser>
        <c:ser>
          <c:idx val="5"/>
          <c:order val="5"/>
          <c:tx>
            <c:strRef>
              <c:f>'Active 2'!$M$20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plus>
            <c:minus>
              <c:numRef>
                <c:f>'Active 2'!$D$21:$D$92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2'!$F$21:$F$990</c:f>
              <c:numCache>
                <c:formatCode>General</c:formatCode>
                <c:ptCount val="970"/>
                <c:pt idx="0">
                  <c:v>-16470</c:v>
                </c:pt>
                <c:pt idx="1">
                  <c:v>-16286</c:v>
                </c:pt>
                <c:pt idx="2">
                  <c:v>-15952</c:v>
                </c:pt>
                <c:pt idx="3">
                  <c:v>-15818</c:v>
                </c:pt>
                <c:pt idx="4">
                  <c:v>-15752</c:v>
                </c:pt>
                <c:pt idx="5">
                  <c:v>-15743</c:v>
                </c:pt>
                <c:pt idx="6">
                  <c:v>-15735</c:v>
                </c:pt>
                <c:pt idx="7">
                  <c:v>-15446</c:v>
                </c:pt>
                <c:pt idx="8">
                  <c:v>-15351</c:v>
                </c:pt>
                <c:pt idx="9">
                  <c:v>-14921</c:v>
                </c:pt>
                <c:pt idx="10">
                  <c:v>-14565</c:v>
                </c:pt>
                <c:pt idx="11">
                  <c:v>-14540</c:v>
                </c:pt>
                <c:pt idx="12">
                  <c:v>-14491</c:v>
                </c:pt>
                <c:pt idx="13">
                  <c:v>-14431</c:v>
                </c:pt>
                <c:pt idx="14">
                  <c:v>-14156</c:v>
                </c:pt>
                <c:pt idx="15">
                  <c:v>-13922</c:v>
                </c:pt>
                <c:pt idx="16">
                  <c:v>-13395</c:v>
                </c:pt>
                <c:pt idx="17">
                  <c:v>-13362</c:v>
                </c:pt>
                <c:pt idx="18">
                  <c:v>-12890</c:v>
                </c:pt>
                <c:pt idx="19">
                  <c:v>-12547</c:v>
                </c:pt>
                <c:pt idx="20">
                  <c:v>-12485</c:v>
                </c:pt>
                <c:pt idx="21">
                  <c:v>-12347.5</c:v>
                </c:pt>
                <c:pt idx="22">
                  <c:v>-12343</c:v>
                </c:pt>
                <c:pt idx="23">
                  <c:v>-11997</c:v>
                </c:pt>
                <c:pt idx="24">
                  <c:v>-10263</c:v>
                </c:pt>
                <c:pt idx="25">
                  <c:v>-10238</c:v>
                </c:pt>
                <c:pt idx="26">
                  <c:v>-10209</c:v>
                </c:pt>
                <c:pt idx="27">
                  <c:v>-10184</c:v>
                </c:pt>
                <c:pt idx="28">
                  <c:v>-10135</c:v>
                </c:pt>
                <c:pt idx="29">
                  <c:v>-10119</c:v>
                </c:pt>
                <c:pt idx="30">
                  <c:v>-10001</c:v>
                </c:pt>
                <c:pt idx="31">
                  <c:v>-9955</c:v>
                </c:pt>
                <c:pt idx="32">
                  <c:v>-9942</c:v>
                </c:pt>
                <c:pt idx="33">
                  <c:v>-9820</c:v>
                </c:pt>
                <c:pt idx="34">
                  <c:v>-9778</c:v>
                </c:pt>
                <c:pt idx="35">
                  <c:v>-9652</c:v>
                </c:pt>
                <c:pt idx="36">
                  <c:v>-9652</c:v>
                </c:pt>
                <c:pt idx="37">
                  <c:v>-9652</c:v>
                </c:pt>
                <c:pt idx="38">
                  <c:v>-9652</c:v>
                </c:pt>
                <c:pt idx="39">
                  <c:v>-9645</c:v>
                </c:pt>
                <c:pt idx="40">
                  <c:v>-9594</c:v>
                </c:pt>
                <c:pt idx="41">
                  <c:v>-9586</c:v>
                </c:pt>
                <c:pt idx="42">
                  <c:v>-9562.5</c:v>
                </c:pt>
                <c:pt idx="43">
                  <c:v>-9553</c:v>
                </c:pt>
                <c:pt idx="44">
                  <c:v>-9544</c:v>
                </c:pt>
                <c:pt idx="45">
                  <c:v>-9406</c:v>
                </c:pt>
                <c:pt idx="46">
                  <c:v>-9344</c:v>
                </c:pt>
                <c:pt idx="47">
                  <c:v>-9189</c:v>
                </c:pt>
                <c:pt idx="48">
                  <c:v>-9189</c:v>
                </c:pt>
                <c:pt idx="49">
                  <c:v>-9172</c:v>
                </c:pt>
                <c:pt idx="50">
                  <c:v>-9172</c:v>
                </c:pt>
                <c:pt idx="51">
                  <c:v>-9165</c:v>
                </c:pt>
                <c:pt idx="52">
                  <c:v>-9161</c:v>
                </c:pt>
                <c:pt idx="53">
                  <c:v>-9140</c:v>
                </c:pt>
                <c:pt idx="54">
                  <c:v>-9106</c:v>
                </c:pt>
                <c:pt idx="55">
                  <c:v>-9106</c:v>
                </c:pt>
                <c:pt idx="56">
                  <c:v>-9066</c:v>
                </c:pt>
                <c:pt idx="57">
                  <c:v>-8579</c:v>
                </c:pt>
                <c:pt idx="58">
                  <c:v>-8533</c:v>
                </c:pt>
                <c:pt idx="59">
                  <c:v>-8378</c:v>
                </c:pt>
                <c:pt idx="60">
                  <c:v>-8378</c:v>
                </c:pt>
                <c:pt idx="61">
                  <c:v>-8366</c:v>
                </c:pt>
                <c:pt idx="62">
                  <c:v>-8349</c:v>
                </c:pt>
                <c:pt idx="63">
                  <c:v>-8349</c:v>
                </c:pt>
                <c:pt idx="64">
                  <c:v>-8349</c:v>
                </c:pt>
                <c:pt idx="65">
                  <c:v>-8346</c:v>
                </c:pt>
                <c:pt idx="66">
                  <c:v>-8317</c:v>
                </c:pt>
                <c:pt idx="67">
                  <c:v>-8316</c:v>
                </c:pt>
                <c:pt idx="68">
                  <c:v>-8316</c:v>
                </c:pt>
                <c:pt idx="69">
                  <c:v>-8262</c:v>
                </c:pt>
                <c:pt idx="70">
                  <c:v>-8262</c:v>
                </c:pt>
                <c:pt idx="71">
                  <c:v>-8150</c:v>
                </c:pt>
                <c:pt idx="72">
                  <c:v>-8144</c:v>
                </c:pt>
                <c:pt idx="73">
                  <c:v>-8144</c:v>
                </c:pt>
                <c:pt idx="74">
                  <c:v>-8129</c:v>
                </c:pt>
                <c:pt idx="75">
                  <c:v>-8033</c:v>
                </c:pt>
                <c:pt idx="76">
                  <c:v>-7924</c:v>
                </c:pt>
                <c:pt idx="77">
                  <c:v>-7908</c:v>
                </c:pt>
                <c:pt idx="78">
                  <c:v>-7887</c:v>
                </c:pt>
                <c:pt idx="79">
                  <c:v>-7887</c:v>
                </c:pt>
                <c:pt idx="80">
                  <c:v>-7794</c:v>
                </c:pt>
                <c:pt idx="81">
                  <c:v>-7753</c:v>
                </c:pt>
                <c:pt idx="82">
                  <c:v>-7694</c:v>
                </c:pt>
                <c:pt idx="83">
                  <c:v>-7666</c:v>
                </c:pt>
                <c:pt idx="84">
                  <c:v>-7093</c:v>
                </c:pt>
                <c:pt idx="85">
                  <c:v>-7080</c:v>
                </c:pt>
                <c:pt idx="86">
                  <c:v>-6851</c:v>
                </c:pt>
                <c:pt idx="87">
                  <c:v>-6830</c:v>
                </c:pt>
                <c:pt idx="88">
                  <c:v>-6650</c:v>
                </c:pt>
                <c:pt idx="89">
                  <c:v>-6437</c:v>
                </c:pt>
                <c:pt idx="90">
                  <c:v>-6048.5</c:v>
                </c:pt>
                <c:pt idx="91">
                  <c:v>-5268</c:v>
                </c:pt>
                <c:pt idx="92">
                  <c:v>-4545</c:v>
                </c:pt>
                <c:pt idx="93">
                  <c:v>-4541</c:v>
                </c:pt>
                <c:pt idx="94">
                  <c:v>-4540</c:v>
                </c:pt>
                <c:pt idx="95">
                  <c:v>-4538</c:v>
                </c:pt>
                <c:pt idx="96">
                  <c:v>-4533</c:v>
                </c:pt>
                <c:pt idx="97">
                  <c:v>-4532</c:v>
                </c:pt>
                <c:pt idx="98">
                  <c:v>0</c:v>
                </c:pt>
                <c:pt idx="99">
                  <c:v>37</c:v>
                </c:pt>
                <c:pt idx="100">
                  <c:v>41</c:v>
                </c:pt>
                <c:pt idx="101">
                  <c:v>647</c:v>
                </c:pt>
                <c:pt idx="102">
                  <c:v>798</c:v>
                </c:pt>
                <c:pt idx="103">
                  <c:v>860</c:v>
                </c:pt>
                <c:pt idx="104">
                  <c:v>893</c:v>
                </c:pt>
                <c:pt idx="105">
                  <c:v>1294</c:v>
                </c:pt>
                <c:pt idx="106">
                  <c:v>1425</c:v>
                </c:pt>
                <c:pt idx="107">
                  <c:v>1425</c:v>
                </c:pt>
                <c:pt idx="108">
                  <c:v>1507</c:v>
                </c:pt>
                <c:pt idx="109">
                  <c:v>1511</c:v>
                </c:pt>
                <c:pt idx="110">
                  <c:v>2096</c:v>
                </c:pt>
                <c:pt idx="111">
                  <c:v>2117</c:v>
                </c:pt>
                <c:pt idx="112">
                  <c:v>2301</c:v>
                </c:pt>
                <c:pt idx="113">
                  <c:v>2309</c:v>
                </c:pt>
                <c:pt idx="114">
                  <c:v>2313</c:v>
                </c:pt>
                <c:pt idx="115">
                  <c:v>2359</c:v>
                </c:pt>
                <c:pt idx="116">
                  <c:v>2363</c:v>
                </c:pt>
                <c:pt idx="117">
                  <c:v>2473</c:v>
                </c:pt>
                <c:pt idx="118">
                  <c:v>2473</c:v>
                </c:pt>
                <c:pt idx="119">
                  <c:v>2514</c:v>
                </c:pt>
                <c:pt idx="120">
                  <c:v>2760</c:v>
                </c:pt>
                <c:pt idx="121">
                  <c:v>2768</c:v>
                </c:pt>
                <c:pt idx="122">
                  <c:v>2899</c:v>
                </c:pt>
                <c:pt idx="123">
                  <c:v>2903</c:v>
                </c:pt>
                <c:pt idx="124">
                  <c:v>3124</c:v>
                </c:pt>
                <c:pt idx="125">
                  <c:v>3132</c:v>
                </c:pt>
                <c:pt idx="126">
                  <c:v>3157</c:v>
                </c:pt>
                <c:pt idx="127">
                  <c:v>3308</c:v>
                </c:pt>
                <c:pt idx="128">
                  <c:v>3345</c:v>
                </c:pt>
                <c:pt idx="129">
                  <c:v>3357</c:v>
                </c:pt>
                <c:pt idx="130">
                  <c:v>3357</c:v>
                </c:pt>
                <c:pt idx="131">
                  <c:v>3513</c:v>
                </c:pt>
                <c:pt idx="132">
                  <c:v>3804</c:v>
                </c:pt>
                <c:pt idx="133">
                  <c:v>3988</c:v>
                </c:pt>
                <c:pt idx="134">
                  <c:v>5151.5</c:v>
                </c:pt>
                <c:pt idx="135">
                  <c:v>5383</c:v>
                </c:pt>
                <c:pt idx="136">
                  <c:v>5440.5</c:v>
                </c:pt>
                <c:pt idx="137">
                  <c:v>5573</c:v>
                </c:pt>
                <c:pt idx="138">
                  <c:v>5802</c:v>
                </c:pt>
                <c:pt idx="139">
                  <c:v>5822</c:v>
                </c:pt>
                <c:pt idx="140">
                  <c:v>5998</c:v>
                </c:pt>
                <c:pt idx="141">
                  <c:v>6079</c:v>
                </c:pt>
                <c:pt idx="142">
                  <c:v>6080</c:v>
                </c:pt>
                <c:pt idx="143">
                  <c:v>6081</c:v>
                </c:pt>
                <c:pt idx="144">
                  <c:v>6082</c:v>
                </c:pt>
                <c:pt idx="145">
                  <c:v>6399</c:v>
                </c:pt>
                <c:pt idx="146">
                  <c:v>6494</c:v>
                </c:pt>
                <c:pt idx="147">
                  <c:v>6645</c:v>
                </c:pt>
                <c:pt idx="148">
                  <c:v>6865</c:v>
                </c:pt>
                <c:pt idx="149">
                  <c:v>7049</c:v>
                </c:pt>
                <c:pt idx="150">
                  <c:v>7456</c:v>
                </c:pt>
                <c:pt idx="151">
                  <c:v>7476</c:v>
                </c:pt>
                <c:pt idx="152">
                  <c:v>7660</c:v>
                </c:pt>
                <c:pt idx="153">
                  <c:v>7665</c:v>
                </c:pt>
                <c:pt idx="154">
                  <c:v>7668.5</c:v>
                </c:pt>
                <c:pt idx="155">
                  <c:v>8091</c:v>
                </c:pt>
                <c:pt idx="156">
                  <c:v>8914.5</c:v>
                </c:pt>
                <c:pt idx="157">
                  <c:v>8918</c:v>
                </c:pt>
              </c:numCache>
            </c:numRef>
          </c:xVal>
          <c:yVal>
            <c:numRef>
              <c:f>'Active 2'!$M$21:$M$990</c:f>
              <c:numCache>
                <c:formatCode>General</c:formatCode>
                <c:ptCount val="97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D00-476F-B1D9-BA7873CD0A94}"/>
            </c:ext>
          </c:extLst>
        </c:ser>
        <c:ser>
          <c:idx val="6"/>
          <c:order val="6"/>
          <c:tx>
            <c:strRef>
              <c:f>'Active 2'!$N$20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plus>
            <c:minus>
              <c:numRef>
                <c:f>'Active 2'!$D$21:$D$92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2'!$F$21:$F$990</c:f>
              <c:numCache>
                <c:formatCode>General</c:formatCode>
                <c:ptCount val="970"/>
                <c:pt idx="0">
                  <c:v>-16470</c:v>
                </c:pt>
                <c:pt idx="1">
                  <c:v>-16286</c:v>
                </c:pt>
                <c:pt idx="2">
                  <c:v>-15952</c:v>
                </c:pt>
                <c:pt idx="3">
                  <c:v>-15818</c:v>
                </c:pt>
                <c:pt idx="4">
                  <c:v>-15752</c:v>
                </c:pt>
                <c:pt idx="5">
                  <c:v>-15743</c:v>
                </c:pt>
                <c:pt idx="6">
                  <c:v>-15735</c:v>
                </c:pt>
                <c:pt idx="7">
                  <c:v>-15446</c:v>
                </c:pt>
                <c:pt idx="8">
                  <c:v>-15351</c:v>
                </c:pt>
                <c:pt idx="9">
                  <c:v>-14921</c:v>
                </c:pt>
                <c:pt idx="10">
                  <c:v>-14565</c:v>
                </c:pt>
                <c:pt idx="11">
                  <c:v>-14540</c:v>
                </c:pt>
                <c:pt idx="12">
                  <c:v>-14491</c:v>
                </c:pt>
                <c:pt idx="13">
                  <c:v>-14431</c:v>
                </c:pt>
                <c:pt idx="14">
                  <c:v>-14156</c:v>
                </c:pt>
                <c:pt idx="15">
                  <c:v>-13922</c:v>
                </c:pt>
                <c:pt idx="16">
                  <c:v>-13395</c:v>
                </c:pt>
                <c:pt idx="17">
                  <c:v>-13362</c:v>
                </c:pt>
                <c:pt idx="18">
                  <c:v>-12890</c:v>
                </c:pt>
                <c:pt idx="19">
                  <c:v>-12547</c:v>
                </c:pt>
                <c:pt idx="20">
                  <c:v>-12485</c:v>
                </c:pt>
                <c:pt idx="21">
                  <c:v>-12347.5</c:v>
                </c:pt>
                <c:pt idx="22">
                  <c:v>-12343</c:v>
                </c:pt>
                <c:pt idx="23">
                  <c:v>-11997</c:v>
                </c:pt>
                <c:pt idx="24">
                  <c:v>-10263</c:v>
                </c:pt>
                <c:pt idx="25">
                  <c:v>-10238</c:v>
                </c:pt>
                <c:pt idx="26">
                  <c:v>-10209</c:v>
                </c:pt>
                <c:pt idx="27">
                  <c:v>-10184</c:v>
                </c:pt>
                <c:pt idx="28">
                  <c:v>-10135</c:v>
                </c:pt>
                <c:pt idx="29">
                  <c:v>-10119</c:v>
                </c:pt>
                <c:pt idx="30">
                  <c:v>-10001</c:v>
                </c:pt>
                <c:pt idx="31">
                  <c:v>-9955</c:v>
                </c:pt>
                <c:pt idx="32">
                  <c:v>-9942</c:v>
                </c:pt>
                <c:pt idx="33">
                  <c:v>-9820</c:v>
                </c:pt>
                <c:pt idx="34">
                  <c:v>-9778</c:v>
                </c:pt>
                <c:pt idx="35">
                  <c:v>-9652</c:v>
                </c:pt>
                <c:pt idx="36">
                  <c:v>-9652</c:v>
                </c:pt>
                <c:pt idx="37">
                  <c:v>-9652</c:v>
                </c:pt>
                <c:pt idx="38">
                  <c:v>-9652</c:v>
                </c:pt>
                <c:pt idx="39">
                  <c:v>-9645</c:v>
                </c:pt>
                <c:pt idx="40">
                  <c:v>-9594</c:v>
                </c:pt>
                <c:pt idx="41">
                  <c:v>-9586</c:v>
                </c:pt>
                <c:pt idx="42">
                  <c:v>-9562.5</c:v>
                </c:pt>
                <c:pt idx="43">
                  <c:v>-9553</c:v>
                </c:pt>
                <c:pt idx="44">
                  <c:v>-9544</c:v>
                </c:pt>
                <c:pt idx="45">
                  <c:v>-9406</c:v>
                </c:pt>
                <c:pt idx="46">
                  <c:v>-9344</c:v>
                </c:pt>
                <c:pt idx="47">
                  <c:v>-9189</c:v>
                </c:pt>
                <c:pt idx="48">
                  <c:v>-9189</c:v>
                </c:pt>
                <c:pt idx="49">
                  <c:v>-9172</c:v>
                </c:pt>
                <c:pt idx="50">
                  <c:v>-9172</c:v>
                </c:pt>
                <c:pt idx="51">
                  <c:v>-9165</c:v>
                </c:pt>
                <c:pt idx="52">
                  <c:v>-9161</c:v>
                </c:pt>
                <c:pt idx="53">
                  <c:v>-9140</c:v>
                </c:pt>
                <c:pt idx="54">
                  <c:v>-9106</c:v>
                </c:pt>
                <c:pt idx="55">
                  <c:v>-9106</c:v>
                </c:pt>
                <c:pt idx="56">
                  <c:v>-9066</c:v>
                </c:pt>
                <c:pt idx="57">
                  <c:v>-8579</c:v>
                </c:pt>
                <c:pt idx="58">
                  <c:v>-8533</c:v>
                </c:pt>
                <c:pt idx="59">
                  <c:v>-8378</c:v>
                </c:pt>
                <c:pt idx="60">
                  <c:v>-8378</c:v>
                </c:pt>
                <c:pt idx="61">
                  <c:v>-8366</c:v>
                </c:pt>
                <c:pt idx="62">
                  <c:v>-8349</c:v>
                </c:pt>
                <c:pt idx="63">
                  <c:v>-8349</c:v>
                </c:pt>
                <c:pt idx="64">
                  <c:v>-8349</c:v>
                </c:pt>
                <c:pt idx="65">
                  <c:v>-8346</c:v>
                </c:pt>
                <c:pt idx="66">
                  <c:v>-8317</c:v>
                </c:pt>
                <c:pt idx="67">
                  <c:v>-8316</c:v>
                </c:pt>
                <c:pt idx="68">
                  <c:v>-8316</c:v>
                </c:pt>
                <c:pt idx="69">
                  <c:v>-8262</c:v>
                </c:pt>
                <c:pt idx="70">
                  <c:v>-8262</c:v>
                </c:pt>
                <c:pt idx="71">
                  <c:v>-8150</c:v>
                </c:pt>
                <c:pt idx="72">
                  <c:v>-8144</c:v>
                </c:pt>
                <c:pt idx="73">
                  <c:v>-8144</c:v>
                </c:pt>
                <c:pt idx="74">
                  <c:v>-8129</c:v>
                </c:pt>
                <c:pt idx="75">
                  <c:v>-8033</c:v>
                </c:pt>
                <c:pt idx="76">
                  <c:v>-7924</c:v>
                </c:pt>
                <c:pt idx="77">
                  <c:v>-7908</c:v>
                </c:pt>
                <c:pt idx="78">
                  <c:v>-7887</c:v>
                </c:pt>
                <c:pt idx="79">
                  <c:v>-7887</c:v>
                </c:pt>
                <c:pt idx="80">
                  <c:v>-7794</c:v>
                </c:pt>
                <c:pt idx="81">
                  <c:v>-7753</c:v>
                </c:pt>
                <c:pt idx="82">
                  <c:v>-7694</c:v>
                </c:pt>
                <c:pt idx="83">
                  <c:v>-7666</c:v>
                </c:pt>
                <c:pt idx="84">
                  <c:v>-7093</c:v>
                </c:pt>
                <c:pt idx="85">
                  <c:v>-7080</c:v>
                </c:pt>
                <c:pt idx="86">
                  <c:v>-6851</c:v>
                </c:pt>
                <c:pt idx="87">
                  <c:v>-6830</c:v>
                </c:pt>
                <c:pt idx="88">
                  <c:v>-6650</c:v>
                </c:pt>
                <c:pt idx="89">
                  <c:v>-6437</c:v>
                </c:pt>
                <c:pt idx="90">
                  <c:v>-6048.5</c:v>
                </c:pt>
                <c:pt idx="91">
                  <c:v>-5268</c:v>
                </c:pt>
                <c:pt idx="92">
                  <c:v>-4545</c:v>
                </c:pt>
                <c:pt idx="93">
                  <c:v>-4541</c:v>
                </c:pt>
                <c:pt idx="94">
                  <c:v>-4540</c:v>
                </c:pt>
                <c:pt idx="95">
                  <c:v>-4538</c:v>
                </c:pt>
                <c:pt idx="96">
                  <c:v>-4533</c:v>
                </c:pt>
                <c:pt idx="97">
                  <c:v>-4532</c:v>
                </c:pt>
                <c:pt idx="98">
                  <c:v>0</c:v>
                </c:pt>
                <c:pt idx="99">
                  <c:v>37</c:v>
                </c:pt>
                <c:pt idx="100">
                  <c:v>41</c:v>
                </c:pt>
                <c:pt idx="101">
                  <c:v>647</c:v>
                </c:pt>
                <c:pt idx="102">
                  <c:v>798</c:v>
                </c:pt>
                <c:pt idx="103">
                  <c:v>860</c:v>
                </c:pt>
                <c:pt idx="104">
                  <c:v>893</c:v>
                </c:pt>
                <c:pt idx="105">
                  <c:v>1294</c:v>
                </c:pt>
                <c:pt idx="106">
                  <c:v>1425</c:v>
                </c:pt>
                <c:pt idx="107">
                  <c:v>1425</c:v>
                </c:pt>
                <c:pt idx="108">
                  <c:v>1507</c:v>
                </c:pt>
                <c:pt idx="109">
                  <c:v>1511</c:v>
                </c:pt>
                <c:pt idx="110">
                  <c:v>2096</c:v>
                </c:pt>
                <c:pt idx="111">
                  <c:v>2117</c:v>
                </c:pt>
                <c:pt idx="112">
                  <c:v>2301</c:v>
                </c:pt>
                <c:pt idx="113">
                  <c:v>2309</c:v>
                </c:pt>
                <c:pt idx="114">
                  <c:v>2313</c:v>
                </c:pt>
                <c:pt idx="115">
                  <c:v>2359</c:v>
                </c:pt>
                <c:pt idx="116">
                  <c:v>2363</c:v>
                </c:pt>
                <c:pt idx="117">
                  <c:v>2473</c:v>
                </c:pt>
                <c:pt idx="118">
                  <c:v>2473</c:v>
                </c:pt>
                <c:pt idx="119">
                  <c:v>2514</c:v>
                </c:pt>
                <c:pt idx="120">
                  <c:v>2760</c:v>
                </c:pt>
                <c:pt idx="121">
                  <c:v>2768</c:v>
                </c:pt>
                <c:pt idx="122">
                  <c:v>2899</c:v>
                </c:pt>
                <c:pt idx="123">
                  <c:v>2903</c:v>
                </c:pt>
                <c:pt idx="124">
                  <c:v>3124</c:v>
                </c:pt>
                <c:pt idx="125">
                  <c:v>3132</c:v>
                </c:pt>
                <c:pt idx="126">
                  <c:v>3157</c:v>
                </c:pt>
                <c:pt idx="127">
                  <c:v>3308</c:v>
                </c:pt>
                <c:pt idx="128">
                  <c:v>3345</c:v>
                </c:pt>
                <c:pt idx="129">
                  <c:v>3357</c:v>
                </c:pt>
                <c:pt idx="130">
                  <c:v>3357</c:v>
                </c:pt>
                <c:pt idx="131">
                  <c:v>3513</c:v>
                </c:pt>
                <c:pt idx="132">
                  <c:v>3804</c:v>
                </c:pt>
                <c:pt idx="133">
                  <c:v>3988</c:v>
                </c:pt>
                <c:pt idx="134">
                  <c:v>5151.5</c:v>
                </c:pt>
                <c:pt idx="135">
                  <c:v>5383</c:v>
                </c:pt>
                <c:pt idx="136">
                  <c:v>5440.5</c:v>
                </c:pt>
                <c:pt idx="137">
                  <c:v>5573</c:v>
                </c:pt>
                <c:pt idx="138">
                  <c:v>5802</c:v>
                </c:pt>
                <c:pt idx="139">
                  <c:v>5822</c:v>
                </c:pt>
                <c:pt idx="140">
                  <c:v>5998</c:v>
                </c:pt>
                <c:pt idx="141">
                  <c:v>6079</c:v>
                </c:pt>
                <c:pt idx="142">
                  <c:v>6080</c:v>
                </c:pt>
                <c:pt idx="143">
                  <c:v>6081</c:v>
                </c:pt>
                <c:pt idx="144">
                  <c:v>6082</c:v>
                </c:pt>
                <c:pt idx="145">
                  <c:v>6399</c:v>
                </c:pt>
                <c:pt idx="146">
                  <c:v>6494</c:v>
                </c:pt>
                <c:pt idx="147">
                  <c:v>6645</c:v>
                </c:pt>
                <c:pt idx="148">
                  <c:v>6865</c:v>
                </c:pt>
                <c:pt idx="149">
                  <c:v>7049</c:v>
                </c:pt>
                <c:pt idx="150">
                  <c:v>7456</c:v>
                </c:pt>
                <c:pt idx="151">
                  <c:v>7476</c:v>
                </c:pt>
                <c:pt idx="152">
                  <c:v>7660</c:v>
                </c:pt>
                <c:pt idx="153">
                  <c:v>7665</c:v>
                </c:pt>
                <c:pt idx="154">
                  <c:v>7668.5</c:v>
                </c:pt>
                <c:pt idx="155">
                  <c:v>8091</c:v>
                </c:pt>
                <c:pt idx="156">
                  <c:v>8914.5</c:v>
                </c:pt>
                <c:pt idx="157">
                  <c:v>8918</c:v>
                </c:pt>
              </c:numCache>
            </c:numRef>
          </c:xVal>
          <c:yVal>
            <c:numRef>
              <c:f>'Active 2'!$N$21:$N$990</c:f>
              <c:numCache>
                <c:formatCode>General</c:formatCode>
                <c:ptCount val="97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D00-476F-B1D9-BA7873CD0A94}"/>
            </c:ext>
          </c:extLst>
        </c:ser>
        <c:ser>
          <c:idx val="7"/>
          <c:order val="7"/>
          <c:tx>
            <c:strRef>
              <c:f>'Active 2'!$O$20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'Active 2'!$F$21:$F$990</c:f>
              <c:numCache>
                <c:formatCode>General</c:formatCode>
                <c:ptCount val="970"/>
                <c:pt idx="0">
                  <c:v>-16470</c:v>
                </c:pt>
                <c:pt idx="1">
                  <c:v>-16286</c:v>
                </c:pt>
                <c:pt idx="2">
                  <c:v>-15952</c:v>
                </c:pt>
                <c:pt idx="3">
                  <c:v>-15818</c:v>
                </c:pt>
                <c:pt idx="4">
                  <c:v>-15752</c:v>
                </c:pt>
                <c:pt idx="5">
                  <c:v>-15743</c:v>
                </c:pt>
                <c:pt idx="6">
                  <c:v>-15735</c:v>
                </c:pt>
                <c:pt idx="7">
                  <c:v>-15446</c:v>
                </c:pt>
                <c:pt idx="8">
                  <c:v>-15351</c:v>
                </c:pt>
                <c:pt idx="9">
                  <c:v>-14921</c:v>
                </c:pt>
                <c:pt idx="10">
                  <c:v>-14565</c:v>
                </c:pt>
                <c:pt idx="11">
                  <c:v>-14540</c:v>
                </c:pt>
                <c:pt idx="12">
                  <c:v>-14491</c:v>
                </c:pt>
                <c:pt idx="13">
                  <c:v>-14431</c:v>
                </c:pt>
                <c:pt idx="14">
                  <c:v>-14156</c:v>
                </c:pt>
                <c:pt idx="15">
                  <c:v>-13922</c:v>
                </c:pt>
                <c:pt idx="16">
                  <c:v>-13395</c:v>
                </c:pt>
                <c:pt idx="17">
                  <c:v>-13362</c:v>
                </c:pt>
                <c:pt idx="18">
                  <c:v>-12890</c:v>
                </c:pt>
                <c:pt idx="19">
                  <c:v>-12547</c:v>
                </c:pt>
                <c:pt idx="20">
                  <c:v>-12485</c:v>
                </c:pt>
                <c:pt idx="21">
                  <c:v>-12347.5</c:v>
                </c:pt>
                <c:pt idx="22">
                  <c:v>-12343</c:v>
                </c:pt>
                <c:pt idx="23">
                  <c:v>-11997</c:v>
                </c:pt>
                <c:pt idx="24">
                  <c:v>-10263</c:v>
                </c:pt>
                <c:pt idx="25">
                  <c:v>-10238</c:v>
                </c:pt>
                <c:pt idx="26">
                  <c:v>-10209</c:v>
                </c:pt>
                <c:pt idx="27">
                  <c:v>-10184</c:v>
                </c:pt>
                <c:pt idx="28">
                  <c:v>-10135</c:v>
                </c:pt>
                <c:pt idx="29">
                  <c:v>-10119</c:v>
                </c:pt>
                <c:pt idx="30">
                  <c:v>-10001</c:v>
                </c:pt>
                <c:pt idx="31">
                  <c:v>-9955</c:v>
                </c:pt>
                <c:pt idx="32">
                  <c:v>-9942</c:v>
                </c:pt>
                <c:pt idx="33">
                  <c:v>-9820</c:v>
                </c:pt>
                <c:pt idx="34">
                  <c:v>-9778</c:v>
                </c:pt>
                <c:pt idx="35">
                  <c:v>-9652</c:v>
                </c:pt>
                <c:pt idx="36">
                  <c:v>-9652</c:v>
                </c:pt>
                <c:pt idx="37">
                  <c:v>-9652</c:v>
                </c:pt>
                <c:pt idx="38">
                  <c:v>-9652</c:v>
                </c:pt>
                <c:pt idx="39">
                  <c:v>-9645</c:v>
                </c:pt>
                <c:pt idx="40">
                  <c:v>-9594</c:v>
                </c:pt>
                <c:pt idx="41">
                  <c:v>-9586</c:v>
                </c:pt>
                <c:pt idx="42">
                  <c:v>-9562.5</c:v>
                </c:pt>
                <c:pt idx="43">
                  <c:v>-9553</c:v>
                </c:pt>
                <c:pt idx="44">
                  <c:v>-9544</c:v>
                </c:pt>
                <c:pt idx="45">
                  <c:v>-9406</c:v>
                </c:pt>
                <c:pt idx="46">
                  <c:v>-9344</c:v>
                </c:pt>
                <c:pt idx="47">
                  <c:v>-9189</c:v>
                </c:pt>
                <c:pt idx="48">
                  <c:v>-9189</c:v>
                </c:pt>
                <c:pt idx="49">
                  <c:v>-9172</c:v>
                </c:pt>
                <c:pt idx="50">
                  <c:v>-9172</c:v>
                </c:pt>
                <c:pt idx="51">
                  <c:v>-9165</c:v>
                </c:pt>
                <c:pt idx="52">
                  <c:v>-9161</c:v>
                </c:pt>
                <c:pt idx="53">
                  <c:v>-9140</c:v>
                </c:pt>
                <c:pt idx="54">
                  <c:v>-9106</c:v>
                </c:pt>
                <c:pt idx="55">
                  <c:v>-9106</c:v>
                </c:pt>
                <c:pt idx="56">
                  <c:v>-9066</c:v>
                </c:pt>
                <c:pt idx="57">
                  <c:v>-8579</c:v>
                </c:pt>
                <c:pt idx="58">
                  <c:v>-8533</c:v>
                </c:pt>
                <c:pt idx="59">
                  <c:v>-8378</c:v>
                </c:pt>
                <c:pt idx="60">
                  <c:v>-8378</c:v>
                </c:pt>
                <c:pt idx="61">
                  <c:v>-8366</c:v>
                </c:pt>
                <c:pt idx="62">
                  <c:v>-8349</c:v>
                </c:pt>
                <c:pt idx="63">
                  <c:v>-8349</c:v>
                </c:pt>
                <c:pt idx="64">
                  <c:v>-8349</c:v>
                </c:pt>
                <c:pt idx="65">
                  <c:v>-8346</c:v>
                </c:pt>
                <c:pt idx="66">
                  <c:v>-8317</c:v>
                </c:pt>
                <c:pt idx="67">
                  <c:v>-8316</c:v>
                </c:pt>
                <c:pt idx="68">
                  <c:v>-8316</c:v>
                </c:pt>
                <c:pt idx="69">
                  <c:v>-8262</c:v>
                </c:pt>
                <c:pt idx="70">
                  <c:v>-8262</c:v>
                </c:pt>
                <c:pt idx="71">
                  <c:v>-8150</c:v>
                </c:pt>
                <c:pt idx="72">
                  <c:v>-8144</c:v>
                </c:pt>
                <c:pt idx="73">
                  <c:v>-8144</c:v>
                </c:pt>
                <c:pt idx="74">
                  <c:v>-8129</c:v>
                </c:pt>
                <c:pt idx="75">
                  <c:v>-8033</c:v>
                </c:pt>
                <c:pt idx="76">
                  <c:v>-7924</c:v>
                </c:pt>
                <c:pt idx="77">
                  <c:v>-7908</c:v>
                </c:pt>
                <c:pt idx="78">
                  <c:v>-7887</c:v>
                </c:pt>
                <c:pt idx="79">
                  <c:v>-7887</c:v>
                </c:pt>
                <c:pt idx="80">
                  <c:v>-7794</c:v>
                </c:pt>
                <c:pt idx="81">
                  <c:v>-7753</c:v>
                </c:pt>
                <c:pt idx="82">
                  <c:v>-7694</c:v>
                </c:pt>
                <c:pt idx="83">
                  <c:v>-7666</c:v>
                </c:pt>
                <c:pt idx="84">
                  <c:v>-7093</c:v>
                </c:pt>
                <c:pt idx="85">
                  <c:v>-7080</c:v>
                </c:pt>
                <c:pt idx="86">
                  <c:v>-6851</c:v>
                </c:pt>
                <c:pt idx="87">
                  <c:v>-6830</c:v>
                </c:pt>
                <c:pt idx="88">
                  <c:v>-6650</c:v>
                </c:pt>
                <c:pt idx="89">
                  <c:v>-6437</c:v>
                </c:pt>
                <c:pt idx="90">
                  <c:v>-6048.5</c:v>
                </c:pt>
                <c:pt idx="91">
                  <c:v>-5268</c:v>
                </c:pt>
                <c:pt idx="92">
                  <c:v>-4545</c:v>
                </c:pt>
                <c:pt idx="93">
                  <c:v>-4541</c:v>
                </c:pt>
                <c:pt idx="94">
                  <c:v>-4540</c:v>
                </c:pt>
                <c:pt idx="95">
                  <c:v>-4538</c:v>
                </c:pt>
                <c:pt idx="96">
                  <c:v>-4533</c:v>
                </c:pt>
                <c:pt idx="97">
                  <c:v>-4532</c:v>
                </c:pt>
                <c:pt idx="98">
                  <c:v>0</c:v>
                </c:pt>
                <c:pt idx="99">
                  <c:v>37</c:v>
                </c:pt>
                <c:pt idx="100">
                  <c:v>41</c:v>
                </c:pt>
                <c:pt idx="101">
                  <c:v>647</c:v>
                </c:pt>
                <c:pt idx="102">
                  <c:v>798</c:v>
                </c:pt>
                <c:pt idx="103">
                  <c:v>860</c:v>
                </c:pt>
                <c:pt idx="104">
                  <c:v>893</c:v>
                </c:pt>
                <c:pt idx="105">
                  <c:v>1294</c:v>
                </c:pt>
                <c:pt idx="106">
                  <c:v>1425</c:v>
                </c:pt>
                <c:pt idx="107">
                  <c:v>1425</c:v>
                </c:pt>
                <c:pt idx="108">
                  <c:v>1507</c:v>
                </c:pt>
                <c:pt idx="109">
                  <c:v>1511</c:v>
                </c:pt>
                <c:pt idx="110">
                  <c:v>2096</c:v>
                </c:pt>
                <c:pt idx="111">
                  <c:v>2117</c:v>
                </c:pt>
                <c:pt idx="112">
                  <c:v>2301</c:v>
                </c:pt>
                <c:pt idx="113">
                  <c:v>2309</c:v>
                </c:pt>
                <c:pt idx="114">
                  <c:v>2313</c:v>
                </c:pt>
                <c:pt idx="115">
                  <c:v>2359</c:v>
                </c:pt>
                <c:pt idx="116">
                  <c:v>2363</c:v>
                </c:pt>
                <c:pt idx="117">
                  <c:v>2473</c:v>
                </c:pt>
                <c:pt idx="118">
                  <c:v>2473</c:v>
                </c:pt>
                <c:pt idx="119">
                  <c:v>2514</c:v>
                </c:pt>
                <c:pt idx="120">
                  <c:v>2760</c:v>
                </c:pt>
                <c:pt idx="121">
                  <c:v>2768</c:v>
                </c:pt>
                <c:pt idx="122">
                  <c:v>2899</c:v>
                </c:pt>
                <c:pt idx="123">
                  <c:v>2903</c:v>
                </c:pt>
                <c:pt idx="124">
                  <c:v>3124</c:v>
                </c:pt>
                <c:pt idx="125">
                  <c:v>3132</c:v>
                </c:pt>
                <c:pt idx="126">
                  <c:v>3157</c:v>
                </c:pt>
                <c:pt idx="127">
                  <c:v>3308</c:v>
                </c:pt>
                <c:pt idx="128">
                  <c:v>3345</c:v>
                </c:pt>
                <c:pt idx="129">
                  <c:v>3357</c:v>
                </c:pt>
                <c:pt idx="130">
                  <c:v>3357</c:v>
                </c:pt>
                <c:pt idx="131">
                  <c:v>3513</c:v>
                </c:pt>
                <c:pt idx="132">
                  <c:v>3804</c:v>
                </c:pt>
                <c:pt idx="133">
                  <c:v>3988</c:v>
                </c:pt>
                <c:pt idx="134">
                  <c:v>5151.5</c:v>
                </c:pt>
                <c:pt idx="135">
                  <c:v>5383</c:v>
                </c:pt>
                <c:pt idx="136">
                  <c:v>5440.5</c:v>
                </c:pt>
                <c:pt idx="137">
                  <c:v>5573</c:v>
                </c:pt>
                <c:pt idx="138">
                  <c:v>5802</c:v>
                </c:pt>
                <c:pt idx="139">
                  <c:v>5822</c:v>
                </c:pt>
                <c:pt idx="140">
                  <c:v>5998</c:v>
                </c:pt>
                <c:pt idx="141">
                  <c:v>6079</c:v>
                </c:pt>
                <c:pt idx="142">
                  <c:v>6080</c:v>
                </c:pt>
                <c:pt idx="143">
                  <c:v>6081</c:v>
                </c:pt>
                <c:pt idx="144">
                  <c:v>6082</c:v>
                </c:pt>
                <c:pt idx="145">
                  <c:v>6399</c:v>
                </c:pt>
                <c:pt idx="146">
                  <c:v>6494</c:v>
                </c:pt>
                <c:pt idx="147">
                  <c:v>6645</c:v>
                </c:pt>
                <c:pt idx="148">
                  <c:v>6865</c:v>
                </c:pt>
                <c:pt idx="149">
                  <c:v>7049</c:v>
                </c:pt>
                <c:pt idx="150">
                  <c:v>7456</c:v>
                </c:pt>
                <c:pt idx="151">
                  <c:v>7476</c:v>
                </c:pt>
                <c:pt idx="152">
                  <c:v>7660</c:v>
                </c:pt>
                <c:pt idx="153">
                  <c:v>7665</c:v>
                </c:pt>
                <c:pt idx="154">
                  <c:v>7668.5</c:v>
                </c:pt>
                <c:pt idx="155">
                  <c:v>8091</c:v>
                </c:pt>
                <c:pt idx="156">
                  <c:v>8914.5</c:v>
                </c:pt>
                <c:pt idx="157">
                  <c:v>8918</c:v>
                </c:pt>
              </c:numCache>
            </c:numRef>
          </c:xVal>
          <c:yVal>
            <c:numRef>
              <c:f>'Active 2'!$O$21:$O$990</c:f>
              <c:numCache>
                <c:formatCode>General</c:formatCode>
                <c:ptCount val="970"/>
                <c:pt idx="0">
                  <c:v>-0.58501887692149601</c:v>
                </c:pt>
                <c:pt idx="1">
                  <c:v>-0.57874441515913166</c:v>
                </c:pt>
                <c:pt idx="2">
                  <c:v>-0.56735490304701386</c:v>
                </c:pt>
                <c:pt idx="3">
                  <c:v>-0.56278545806790081</c:v>
                </c:pt>
                <c:pt idx="4">
                  <c:v>-0.56053483591400921</c:v>
                </c:pt>
                <c:pt idx="5">
                  <c:v>-0.56022793289302397</c:v>
                </c:pt>
                <c:pt idx="6">
                  <c:v>-0.55995513020770382</c:v>
                </c:pt>
                <c:pt idx="7">
                  <c:v>-0.5501001332005121</c:v>
                </c:pt>
                <c:pt idx="8">
                  <c:v>-0.54686060131233483</c:v>
                </c:pt>
                <c:pt idx="9">
                  <c:v>-0.53219745697637477</c:v>
                </c:pt>
                <c:pt idx="10">
                  <c:v>-0.52005773747962647</c:v>
                </c:pt>
                <c:pt idx="11">
                  <c:v>-0.51920522908800093</c:v>
                </c:pt>
                <c:pt idx="12">
                  <c:v>-0.51753431264041472</c:v>
                </c:pt>
                <c:pt idx="13">
                  <c:v>-0.51548829250051331</c:v>
                </c:pt>
                <c:pt idx="14">
                  <c:v>-0.50611070019263193</c:v>
                </c:pt>
                <c:pt idx="15">
                  <c:v>-0.49813122164701651</c:v>
                </c:pt>
                <c:pt idx="16">
                  <c:v>-0.48016034475154917</c:v>
                </c:pt>
                <c:pt idx="17">
                  <c:v>-0.47903503367460343</c:v>
                </c:pt>
                <c:pt idx="18">
                  <c:v>-0.46293967524071239</c:v>
                </c:pt>
                <c:pt idx="19">
                  <c:v>-0.45124326010760935</c:v>
                </c:pt>
                <c:pt idx="20">
                  <c:v>-0.44912903929637793</c:v>
                </c:pt>
                <c:pt idx="21">
                  <c:v>-0.44444024314243724</c:v>
                </c:pt>
                <c:pt idx="22">
                  <c:v>-0.44428679163194462</c:v>
                </c:pt>
                <c:pt idx="23">
                  <c:v>-0.43248807549184654</c:v>
                </c:pt>
                <c:pt idx="24">
                  <c:v>-0.37335809344869603</c:v>
                </c:pt>
                <c:pt idx="25">
                  <c:v>-0.37250558505707043</c:v>
                </c:pt>
                <c:pt idx="26">
                  <c:v>-0.37151667532278476</c:v>
                </c:pt>
                <c:pt idx="27">
                  <c:v>-0.37066416693115917</c:v>
                </c:pt>
                <c:pt idx="28">
                  <c:v>-0.36899325048357307</c:v>
                </c:pt>
                <c:pt idx="29">
                  <c:v>-0.36844764511293265</c:v>
                </c:pt>
                <c:pt idx="30">
                  <c:v>-0.36442380550445991</c:v>
                </c:pt>
                <c:pt idx="31">
                  <c:v>-0.36285519006386885</c:v>
                </c:pt>
                <c:pt idx="32">
                  <c:v>-0.36241188570022353</c:v>
                </c:pt>
                <c:pt idx="33">
                  <c:v>-0.35825164474909071</c:v>
                </c:pt>
                <c:pt idx="34">
                  <c:v>-0.35681943065115973</c:v>
                </c:pt>
                <c:pt idx="35">
                  <c:v>-0.35252278835736678</c:v>
                </c:pt>
                <c:pt idx="36">
                  <c:v>-0.35252278835736678</c:v>
                </c:pt>
                <c:pt idx="37">
                  <c:v>-0.35252278835736678</c:v>
                </c:pt>
                <c:pt idx="38">
                  <c:v>-0.35252278835736678</c:v>
                </c:pt>
                <c:pt idx="39">
                  <c:v>-0.35228408600771161</c:v>
                </c:pt>
                <c:pt idx="40">
                  <c:v>-0.35054496888879544</c:v>
                </c:pt>
                <c:pt idx="41">
                  <c:v>-0.35027216620347523</c:v>
                </c:pt>
                <c:pt idx="42">
                  <c:v>-0.34947080831534716</c:v>
                </c:pt>
                <c:pt idx="43">
                  <c:v>-0.34914685512652943</c:v>
                </c:pt>
                <c:pt idx="44">
                  <c:v>-0.34883995210554425</c:v>
                </c:pt>
                <c:pt idx="45">
                  <c:v>-0.34413410578377102</c:v>
                </c:pt>
                <c:pt idx="46">
                  <c:v>-0.34201988497253955</c:v>
                </c:pt>
                <c:pt idx="47">
                  <c:v>-0.33673433294446098</c:v>
                </c:pt>
                <c:pt idx="48">
                  <c:v>-0.33673433294446098</c:v>
                </c:pt>
                <c:pt idx="49">
                  <c:v>-0.33615462723815553</c:v>
                </c:pt>
                <c:pt idx="50">
                  <c:v>-0.33615462723815553</c:v>
                </c:pt>
                <c:pt idx="51">
                  <c:v>-0.33591592488850042</c:v>
                </c:pt>
                <c:pt idx="52">
                  <c:v>-0.33577952354584029</c:v>
                </c:pt>
                <c:pt idx="53">
                  <c:v>-0.33506341649687482</c:v>
                </c:pt>
                <c:pt idx="54">
                  <c:v>-0.33390400508426399</c:v>
                </c:pt>
                <c:pt idx="55">
                  <c:v>-0.33390400508426399</c:v>
                </c:pt>
                <c:pt idx="56">
                  <c:v>-0.33253999165766307</c:v>
                </c:pt>
                <c:pt idx="57">
                  <c:v>-0.31593312818879671</c:v>
                </c:pt>
                <c:pt idx="58">
                  <c:v>-0.31436451274820565</c:v>
                </c:pt>
                <c:pt idx="59">
                  <c:v>-0.30907896072012703</c:v>
                </c:pt>
                <c:pt idx="60">
                  <c:v>-0.30907896072012703</c:v>
                </c:pt>
                <c:pt idx="61">
                  <c:v>-0.30866975669214675</c:v>
                </c:pt>
                <c:pt idx="62">
                  <c:v>-0.30809005098584136</c:v>
                </c:pt>
                <c:pt idx="63">
                  <c:v>-0.30809005098584136</c:v>
                </c:pt>
                <c:pt idx="64">
                  <c:v>-0.30809005098584136</c:v>
                </c:pt>
                <c:pt idx="65">
                  <c:v>-0.30798774997884626</c:v>
                </c:pt>
                <c:pt idx="66">
                  <c:v>-0.30699884024456059</c:v>
                </c:pt>
                <c:pt idx="67">
                  <c:v>-0.30696473990889556</c:v>
                </c:pt>
                <c:pt idx="68">
                  <c:v>-0.30696473990889556</c:v>
                </c:pt>
                <c:pt idx="69">
                  <c:v>-0.30512332178298429</c:v>
                </c:pt>
                <c:pt idx="70">
                  <c:v>-0.30512332178298429</c:v>
                </c:pt>
                <c:pt idx="71">
                  <c:v>-0.30130408418850169</c:v>
                </c:pt>
                <c:pt idx="72">
                  <c:v>-0.30109948217451155</c:v>
                </c:pt>
                <c:pt idx="73">
                  <c:v>-0.30109948217451155</c:v>
                </c:pt>
                <c:pt idx="74">
                  <c:v>-0.30058797713953622</c:v>
                </c:pt>
                <c:pt idx="75">
                  <c:v>-0.29731434491569397</c:v>
                </c:pt>
                <c:pt idx="76">
                  <c:v>-0.29359740832820641</c:v>
                </c:pt>
                <c:pt idx="77">
                  <c:v>-0.29305180295756605</c:v>
                </c:pt>
                <c:pt idx="78">
                  <c:v>-0.29233569590860053</c:v>
                </c:pt>
                <c:pt idx="79">
                  <c:v>-0.29233569590860053</c:v>
                </c:pt>
                <c:pt idx="80">
                  <c:v>-0.28916436469175338</c:v>
                </c:pt>
                <c:pt idx="81">
                  <c:v>-0.28776625092948743</c:v>
                </c:pt>
                <c:pt idx="82">
                  <c:v>-0.28575433112525106</c:v>
                </c:pt>
                <c:pt idx="83">
                  <c:v>-0.28479952172663037</c:v>
                </c:pt>
                <c:pt idx="84">
                  <c:v>-0.26526002939057197</c:v>
                </c:pt>
                <c:pt idx="85">
                  <c:v>-0.26481672502692671</c:v>
                </c:pt>
                <c:pt idx="86">
                  <c:v>-0.25700774815963634</c:v>
                </c:pt>
                <c:pt idx="87">
                  <c:v>-0.25629164111067088</c:v>
                </c:pt>
                <c:pt idx="88">
                  <c:v>-0.25015358069096666</c:v>
                </c:pt>
                <c:pt idx="89">
                  <c:v>-0.2428902091943167</c:v>
                </c:pt>
                <c:pt idx="90">
                  <c:v>-0.22964222878845508</c:v>
                </c:pt>
                <c:pt idx="91">
                  <c:v>-0.20302691680190438</c:v>
                </c:pt>
                <c:pt idx="92">
                  <c:v>-0.17837237411609247</c:v>
                </c:pt>
                <c:pt idx="93">
                  <c:v>-0.17823597277343239</c:v>
                </c:pt>
                <c:pt idx="94">
                  <c:v>-0.17820187243776736</c:v>
                </c:pt>
                <c:pt idx="95">
                  <c:v>-0.17813367176643735</c:v>
                </c:pt>
                <c:pt idx="96">
                  <c:v>-0.17796317008811219</c:v>
                </c:pt>
                <c:pt idx="97">
                  <c:v>-0.17792906975244721</c:v>
                </c:pt>
                <c:pt idx="98">
                  <c:v>-2.3386348518561348E-2</c:v>
                </c:pt>
                <c:pt idx="99">
                  <c:v>-2.2124636098955482E-2</c:v>
                </c:pt>
                <c:pt idx="100">
                  <c:v>-2.198823475629539E-2</c:v>
                </c:pt>
                <c:pt idx="101">
                  <c:v>-1.3234313432912391E-3</c:v>
                </c:pt>
                <c:pt idx="102">
                  <c:v>3.8257193421272866E-3</c:v>
                </c:pt>
                <c:pt idx="103">
                  <c:v>5.9399401533587366E-3</c:v>
                </c:pt>
                <c:pt idx="104">
                  <c:v>7.0652512303045062E-3</c:v>
                </c:pt>
                <c:pt idx="105">
                  <c:v>2.073948583197887E-2</c:v>
                </c:pt>
                <c:pt idx="106">
                  <c:v>2.5206629804096929E-2</c:v>
                </c:pt>
                <c:pt idx="107">
                  <c:v>2.5206629804096929E-2</c:v>
                </c:pt>
                <c:pt idx="108">
                  <c:v>2.8002857328628845E-2</c:v>
                </c:pt>
                <c:pt idx="109">
                  <c:v>2.8139258671288941E-2</c:v>
                </c:pt>
                <c:pt idx="110">
                  <c:v>4.8087955035327604E-2</c:v>
                </c:pt>
                <c:pt idx="111">
                  <c:v>4.8804062084293096E-2</c:v>
                </c:pt>
                <c:pt idx="112">
                  <c:v>5.5078523846657387E-2</c:v>
                </c:pt>
                <c:pt idx="113">
                  <c:v>5.5351326531977579E-2</c:v>
                </c:pt>
                <c:pt idx="114">
                  <c:v>5.5487727874637668E-2</c:v>
                </c:pt>
                <c:pt idx="115">
                  <c:v>5.7056343315228741E-2</c:v>
                </c:pt>
                <c:pt idx="116">
                  <c:v>5.719274465788883E-2</c:v>
                </c:pt>
                <c:pt idx="117">
                  <c:v>6.0943781581041398E-2</c:v>
                </c:pt>
                <c:pt idx="118">
                  <c:v>6.0943781581041398E-2</c:v>
                </c:pt>
                <c:pt idx="119">
                  <c:v>6.2341895343307363E-2</c:v>
                </c:pt>
                <c:pt idx="120">
                  <c:v>7.0730577916903112E-2</c:v>
                </c:pt>
                <c:pt idx="121">
                  <c:v>7.100338060222329E-2</c:v>
                </c:pt>
                <c:pt idx="122">
                  <c:v>7.5470524574341349E-2</c:v>
                </c:pt>
                <c:pt idx="123">
                  <c:v>7.5606925917001452E-2</c:v>
                </c:pt>
                <c:pt idx="124">
                  <c:v>8.3143100098971606E-2</c:v>
                </c:pt>
                <c:pt idx="125">
                  <c:v>8.3415902784291798E-2</c:v>
                </c:pt>
                <c:pt idx="126">
                  <c:v>8.4268411175917379E-2</c:v>
                </c:pt>
                <c:pt idx="127">
                  <c:v>8.9417561861335898E-2</c:v>
                </c:pt>
                <c:pt idx="128">
                  <c:v>9.0679274280941774E-2</c:v>
                </c:pt>
                <c:pt idx="129">
                  <c:v>9.1088478308922055E-2</c:v>
                </c:pt>
                <c:pt idx="130">
                  <c:v>9.1088478308922055E-2</c:v>
                </c:pt>
                <c:pt idx="131">
                  <c:v>9.6408130672665696E-2</c:v>
                </c:pt>
                <c:pt idx="132">
                  <c:v>0.10633132835118748</c:v>
                </c:pt>
                <c:pt idx="133">
                  <c:v>0.11260579011355178</c:v>
                </c:pt>
                <c:pt idx="134">
                  <c:v>0.15228153065980643</c:v>
                </c:pt>
                <c:pt idx="135">
                  <c:v>0.16017575836625936</c:v>
                </c:pt>
                <c:pt idx="136">
                  <c:v>0.16213652766699821</c:v>
                </c:pt>
                <c:pt idx="137">
                  <c:v>0.16665482214261379</c:v>
                </c:pt>
                <c:pt idx="138">
                  <c:v>0.17446379900990416</c:v>
                </c:pt>
                <c:pt idx="139">
                  <c:v>0.1751458057232046</c:v>
                </c:pt>
                <c:pt idx="140">
                  <c:v>0.18114746480024874</c:v>
                </c:pt>
                <c:pt idx="141">
                  <c:v>0.18390959198911561</c:v>
                </c:pt>
                <c:pt idx="142">
                  <c:v>0.18394369232478064</c:v>
                </c:pt>
                <c:pt idx="143">
                  <c:v>0.18397779266044567</c:v>
                </c:pt>
                <c:pt idx="144">
                  <c:v>0.1840118929961107</c:v>
                </c:pt>
                <c:pt idx="145">
                  <c:v>0.19482169940192307</c:v>
                </c:pt>
                <c:pt idx="146">
                  <c:v>0.19806123129010028</c:v>
                </c:pt>
                <c:pt idx="147">
                  <c:v>0.20321038197551883</c:v>
                </c:pt>
                <c:pt idx="148">
                  <c:v>0.21071245582182396</c:v>
                </c:pt>
                <c:pt idx="149">
                  <c:v>0.21698691758418825</c:v>
                </c:pt>
                <c:pt idx="150">
                  <c:v>0.23086575419985278</c:v>
                </c:pt>
                <c:pt idx="151">
                  <c:v>0.23154776091315321</c:v>
                </c:pt>
                <c:pt idx="152">
                  <c:v>0.2378222226755175</c:v>
                </c:pt>
                <c:pt idx="153">
                  <c:v>0.23799272435384267</c:v>
                </c:pt>
                <c:pt idx="154">
                  <c:v>0.2381120755286702</c:v>
                </c:pt>
                <c:pt idx="155">
                  <c:v>0.25251946734714259</c:v>
                </c:pt>
                <c:pt idx="156">
                  <c:v>0.28060109376728931</c:v>
                </c:pt>
                <c:pt idx="157">
                  <c:v>0.2807204449421169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D00-476F-B1D9-BA7873CD0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0385840"/>
        <c:axId val="1"/>
      </c:scatterChart>
      <c:valAx>
        <c:axId val="810385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782718161927555"/>
              <c:y val="0.836924369069250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2631578947368418E-2"/>
              <c:y val="0.369231415303856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038584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185077247347476"/>
          <c:y val="0.92000129214617399"/>
          <c:w val="0.70967795409275025"/>
          <c:h val="6.153846153846154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0</xdr:row>
      <xdr:rowOff>0</xdr:rowOff>
    </xdr:from>
    <xdr:to>
      <xdr:col>16</xdr:col>
      <xdr:colOff>47625</xdr:colOff>
      <xdr:row>18</xdr:row>
      <xdr:rowOff>19050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10851952-C39E-3537-8F41-8B5D9AD3E8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0</xdr:row>
      <xdr:rowOff>0</xdr:rowOff>
    </xdr:from>
    <xdr:to>
      <xdr:col>16</xdr:col>
      <xdr:colOff>47625</xdr:colOff>
      <xdr:row>18</xdr:row>
      <xdr:rowOff>19050</xdr:rowOff>
    </xdr:to>
    <xdr:graphicFrame macro="">
      <xdr:nvGraphicFramePr>
        <xdr:cNvPr id="50178" name="Chart 1">
          <a:extLst>
            <a:ext uri="{FF2B5EF4-FFF2-40B4-BE49-F238E27FC236}">
              <a16:creationId xmlns:a16="http://schemas.microsoft.com/office/drawing/2014/main" id="{3EC84DC5-62D1-767B-FCB7-3D28F1B268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cdsbib.u-strasbg.fr/cgi-bin/cdsbib?1990RMxAA..21..381G" TargetMode="External"/><Relationship Id="rId18" Type="http://schemas.openxmlformats.org/officeDocument/2006/relationships/hyperlink" Target="http://cdsbib.u-strasbg.fr/cgi-bin/cdsbib?1990RMxAA..21..381G" TargetMode="External"/><Relationship Id="rId26" Type="http://schemas.openxmlformats.org/officeDocument/2006/relationships/drawing" Target="../drawings/drawing1.xml"/><Relationship Id="rId3" Type="http://schemas.openxmlformats.org/officeDocument/2006/relationships/hyperlink" Target="http://vsolj.cetus-net.org/bulletin.html" TargetMode="External"/><Relationship Id="rId21" Type="http://schemas.openxmlformats.org/officeDocument/2006/relationships/hyperlink" Target="http://vsolj.cetus-net.org/bulletin.html" TargetMode="Externa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://cdsbib.u-strasbg.fr/cgi-bin/cdsbib?1990RMxAA..21..381G" TargetMode="External"/><Relationship Id="rId17" Type="http://schemas.openxmlformats.org/officeDocument/2006/relationships/hyperlink" Target="http://cdsbib.u-strasbg.fr/cgi-bin/cdsbib?1990RMxAA..21..381G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vsolj.cetus-net.org/bulletin.html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s://www.aavso.org/ejaavso" TargetMode="External"/><Relationship Id="rId11" Type="http://schemas.openxmlformats.org/officeDocument/2006/relationships/hyperlink" Target="http://vsolj.cetus-net.org/bulletin.html" TargetMode="External"/><Relationship Id="rId24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vsolj.cetus-net.org/bulletin.html" TargetMode="External"/><Relationship Id="rId15" Type="http://schemas.openxmlformats.org/officeDocument/2006/relationships/hyperlink" Target="https://www.aavso.org/ejaavso" TargetMode="External"/><Relationship Id="rId23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vsolj.cetus-net.org/bulletin.html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hyperlink" Target="http://cdsbib.u-strasbg.fr/cgi-bin/cdsbib?1990RMxAA..21..381G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cdsbib.u-strasbg.fr/cgi-bin/cdsbib?1990RMxAA..21..381G" TargetMode="External"/><Relationship Id="rId18" Type="http://schemas.openxmlformats.org/officeDocument/2006/relationships/hyperlink" Target="http://cdsbib.u-strasbg.fr/cgi-bin/cdsbib?1990RMxAA..21..381G" TargetMode="External"/><Relationship Id="rId26" Type="http://schemas.openxmlformats.org/officeDocument/2006/relationships/drawing" Target="../drawings/drawing2.xml"/><Relationship Id="rId3" Type="http://schemas.openxmlformats.org/officeDocument/2006/relationships/hyperlink" Target="http://vsolj.cetus-net.org/bulletin.html" TargetMode="External"/><Relationship Id="rId21" Type="http://schemas.openxmlformats.org/officeDocument/2006/relationships/hyperlink" Target="http://vsolj.cetus-net.org/bulletin.html" TargetMode="Externa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://cdsbib.u-strasbg.fr/cgi-bin/cdsbib?1990RMxAA..21..381G" TargetMode="External"/><Relationship Id="rId17" Type="http://schemas.openxmlformats.org/officeDocument/2006/relationships/hyperlink" Target="http://cdsbib.u-strasbg.fr/cgi-bin/cdsbib?1990RMxAA..21..381G" TargetMode="External"/><Relationship Id="rId25" Type="http://schemas.openxmlformats.org/officeDocument/2006/relationships/printerSettings" Target="../printerSettings/printerSettings2.bin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vsolj.cetus-net.org/bulletin.html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s://www.aavso.org/ejaavso" TargetMode="External"/><Relationship Id="rId11" Type="http://schemas.openxmlformats.org/officeDocument/2006/relationships/hyperlink" Target="http://vsolj.cetus-net.org/bulletin.html" TargetMode="External"/><Relationship Id="rId24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vsolj.cetus-net.org/bulletin.html" TargetMode="External"/><Relationship Id="rId15" Type="http://schemas.openxmlformats.org/officeDocument/2006/relationships/hyperlink" Target="https://www.aavso.org/ejaavso" TargetMode="External"/><Relationship Id="rId23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vsolj.cetus-net.org/bulletin.html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hyperlink" Target="http://cdsbib.u-strasbg.fr/cgi-bin/cdsbib?1990RMxAA..21..381G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v-astro.de/sfs/BAVM_link.php?BAVMnr=178" TargetMode="External"/><Relationship Id="rId13" Type="http://schemas.openxmlformats.org/officeDocument/2006/relationships/hyperlink" Target="http://www.konkoly.hu/cgi-bin/IBVS?5931" TargetMode="External"/><Relationship Id="rId18" Type="http://schemas.openxmlformats.org/officeDocument/2006/relationships/hyperlink" Target="http://www.konkoly.hu/cgi-bin/IBVS?6029" TargetMode="External"/><Relationship Id="rId3" Type="http://schemas.openxmlformats.org/officeDocument/2006/relationships/hyperlink" Target="http://www.konkoly.hu/cgi-bin/IBVS?5694" TargetMode="External"/><Relationship Id="rId21" Type="http://schemas.openxmlformats.org/officeDocument/2006/relationships/hyperlink" Target="http://www.bav-astro.de/sfs/BAVM_link.php?BAVMnr=241" TargetMode="External"/><Relationship Id="rId7" Type="http://schemas.openxmlformats.org/officeDocument/2006/relationships/hyperlink" Target="http://www.bav-astro.de/sfs/BAVM_link.php?BAVMnr=178" TargetMode="External"/><Relationship Id="rId12" Type="http://schemas.openxmlformats.org/officeDocument/2006/relationships/hyperlink" Target="http://www.konkoly.hu/cgi-bin/IBVS?5931" TargetMode="External"/><Relationship Id="rId17" Type="http://schemas.openxmlformats.org/officeDocument/2006/relationships/hyperlink" Target="http://www.konkoly.hu/cgi-bin/IBVS?5992" TargetMode="External"/><Relationship Id="rId2" Type="http://schemas.openxmlformats.org/officeDocument/2006/relationships/hyperlink" Target="http://www.bav-astro.de/sfs/BAVM_link.php?BAVMnr=68" TargetMode="External"/><Relationship Id="rId16" Type="http://schemas.openxmlformats.org/officeDocument/2006/relationships/hyperlink" Target="http://www.bav-astro.de/sfs/BAVM_link.php?BAVMnr=214" TargetMode="External"/><Relationship Id="rId20" Type="http://schemas.openxmlformats.org/officeDocument/2006/relationships/hyperlink" Target="http://www.bav-astro.de/sfs/BAVM_link.php?BAVMnr=238" TargetMode="External"/><Relationship Id="rId1" Type="http://schemas.openxmlformats.org/officeDocument/2006/relationships/hyperlink" Target="http://www.bav-astro.de/sfs/BAVM_link.php?BAVMnr=59" TargetMode="External"/><Relationship Id="rId6" Type="http://schemas.openxmlformats.org/officeDocument/2006/relationships/hyperlink" Target="http://vsolj.cetus-net.org/no44.pdf" TargetMode="External"/><Relationship Id="rId11" Type="http://schemas.openxmlformats.org/officeDocument/2006/relationships/hyperlink" Target="http://www.konkoly.hu/cgi-bin/IBVS?5931" TargetMode="External"/><Relationship Id="rId5" Type="http://schemas.openxmlformats.org/officeDocument/2006/relationships/hyperlink" Target="http://www.konkoly.hu/cgi-bin/IBVS?5595" TargetMode="External"/><Relationship Id="rId15" Type="http://schemas.openxmlformats.org/officeDocument/2006/relationships/hyperlink" Target="http://www.bav-astro.de/sfs/BAVM_link.php?BAVMnr=214" TargetMode="External"/><Relationship Id="rId10" Type="http://schemas.openxmlformats.org/officeDocument/2006/relationships/hyperlink" Target="http://www.konkoly.hu/cgi-bin/IBVS?5931" TargetMode="External"/><Relationship Id="rId19" Type="http://schemas.openxmlformats.org/officeDocument/2006/relationships/hyperlink" Target="http://www.bav-astro.de/sfs/BAVM_link.php?BAVMnr=238" TargetMode="External"/><Relationship Id="rId4" Type="http://schemas.openxmlformats.org/officeDocument/2006/relationships/hyperlink" Target="http://www.konkoly.hu/cgi-bin/IBVS?5595" TargetMode="External"/><Relationship Id="rId9" Type="http://schemas.openxmlformats.org/officeDocument/2006/relationships/hyperlink" Target="http://www.bav-astro.de/sfs/BAVM_link.php?BAVMnr=201" TargetMode="External"/><Relationship Id="rId14" Type="http://schemas.openxmlformats.org/officeDocument/2006/relationships/hyperlink" Target="http://www.bav-astro.de/sfs/BAVM_link.php?BAVMnr=2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AF325"/>
  <sheetViews>
    <sheetView tabSelected="1" workbookViewId="0">
      <pane xSplit="14" ySplit="22" topLeftCell="O161" activePane="bottomRight" state="frozen"/>
      <selection pane="topRight" activeCell="O1" sqref="O1"/>
      <selection pane="bottomLeft" activeCell="A23" sqref="A23"/>
      <selection pane="bottomRight" activeCell="D14" sqref="D14"/>
    </sheetView>
  </sheetViews>
  <sheetFormatPr defaultColWidth="10.28515625" defaultRowHeight="12.75" x14ac:dyDescent="0.2"/>
  <cols>
    <col min="1" max="1" width="14.42578125" customWidth="1"/>
    <col min="2" max="2" width="5.14062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style="42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 x14ac:dyDescent="0.3">
      <c r="A1" s="70" t="s">
        <v>620</v>
      </c>
    </row>
    <row r="2" spans="1:6" x14ac:dyDescent="0.2">
      <c r="A2" t="s">
        <v>26</v>
      </c>
      <c r="B2" s="9" t="s">
        <v>65</v>
      </c>
    </row>
    <row r="4" spans="1:6" ht="14.25" thickTop="1" thickBot="1" x14ac:dyDescent="0.25">
      <c r="A4" s="5" t="s">
        <v>2</v>
      </c>
      <c r="C4" s="2">
        <v>43673.432000000001</v>
      </c>
      <c r="D4" s="3">
        <v>1.755735</v>
      </c>
    </row>
    <row r="5" spans="1:6" ht="13.5" thickTop="1" x14ac:dyDescent="0.2">
      <c r="A5" s="19" t="s">
        <v>70</v>
      </c>
      <c r="B5" s="11"/>
      <c r="C5" s="20">
        <v>-9.5</v>
      </c>
      <c r="D5" s="11" t="s">
        <v>71</v>
      </c>
    </row>
    <row r="6" spans="1:6" x14ac:dyDescent="0.2">
      <c r="A6" s="5" t="s">
        <v>3</v>
      </c>
    </row>
    <row r="7" spans="1:6" x14ac:dyDescent="0.2">
      <c r="A7" t="s">
        <v>4</v>
      </c>
      <c r="C7">
        <f>+C4</f>
        <v>43673.432000000001</v>
      </c>
    </row>
    <row r="8" spans="1:6" x14ac:dyDescent="0.2">
      <c r="A8" t="s">
        <v>5</v>
      </c>
      <c r="C8">
        <v>1.7557689692871412</v>
      </c>
    </row>
    <row r="9" spans="1:6" x14ac:dyDescent="0.2">
      <c r="A9" s="33" t="s">
        <v>75</v>
      </c>
      <c r="B9" s="34">
        <v>155</v>
      </c>
      <c r="C9" s="22" t="str">
        <f>"F"&amp;B9</f>
        <v>F155</v>
      </c>
      <c r="D9" s="58" t="str">
        <f>"G"&amp;B9</f>
        <v>G155</v>
      </c>
    </row>
    <row r="10" spans="1:6" ht="13.5" thickBot="1" x14ac:dyDescent="0.25">
      <c r="A10" s="11"/>
      <c r="B10" s="11"/>
      <c r="C10" s="4" t="s">
        <v>22</v>
      </c>
      <c r="D10" s="4" t="s">
        <v>23</v>
      </c>
      <c r="E10" s="11"/>
    </row>
    <row r="11" spans="1:6" x14ac:dyDescent="0.2">
      <c r="A11" s="11" t="s">
        <v>18</v>
      </c>
      <c r="B11" s="11"/>
      <c r="C11" s="21">
        <f ca="1">INTERCEPT(INDIRECT($D$9):G990,INDIRECT($C$9):F990)</f>
        <v>-0.10957110813823072</v>
      </c>
      <c r="D11" s="8"/>
      <c r="E11" s="11"/>
    </row>
    <row r="12" spans="1:6" x14ac:dyDescent="0.2">
      <c r="A12" s="11" t="s">
        <v>19</v>
      </c>
      <c r="B12" s="11"/>
      <c r="C12" s="21">
        <f ca="1">SLOPE(INDIRECT($D$9):G990,INDIRECT($C$9):F990)</f>
        <v>1.3055468882181126E-5</v>
      </c>
      <c r="D12" s="8"/>
      <c r="E12" s="11"/>
    </row>
    <row r="13" spans="1:6" x14ac:dyDescent="0.2">
      <c r="A13" s="11" t="s">
        <v>21</v>
      </c>
      <c r="B13" s="11"/>
      <c r="C13" s="8" t="s">
        <v>16</v>
      </c>
    </row>
    <row r="14" spans="1:6" x14ac:dyDescent="0.2">
      <c r="A14" s="11"/>
      <c r="B14" s="11"/>
      <c r="C14" s="11"/>
    </row>
    <row r="15" spans="1:6" x14ac:dyDescent="0.2">
      <c r="A15" s="24" t="s">
        <v>20</v>
      </c>
      <c r="B15" s="11"/>
      <c r="C15" s="25">
        <f ca="1">(C7+C11)+(C8+C12)*INT(MAX(F21:F3531))</f>
        <v>59331.386525666079</v>
      </c>
      <c r="E15" s="26" t="s">
        <v>77</v>
      </c>
      <c r="F15" s="20">
        <v>1</v>
      </c>
    </row>
    <row r="16" spans="1:6" x14ac:dyDescent="0.2">
      <c r="A16" s="28" t="s">
        <v>6</v>
      </c>
      <c r="B16" s="11"/>
      <c r="C16" s="29">
        <f ca="1">+C8+C12</f>
        <v>1.7557820247560234</v>
      </c>
      <c r="E16" s="26" t="s">
        <v>72</v>
      </c>
      <c r="F16" s="27">
        <f ca="1">NOW()+15018.5+$C$5/24</f>
        <v>59960.691487731478</v>
      </c>
    </row>
    <row r="17" spans="1:17" ht="13.5" thickBot="1" x14ac:dyDescent="0.25">
      <c r="A17" s="26" t="s">
        <v>67</v>
      </c>
      <c r="B17" s="11"/>
      <c r="C17" s="11">
        <f>COUNT(C21:C2189)</f>
        <v>158</v>
      </c>
      <c r="E17" s="26" t="s">
        <v>78</v>
      </c>
      <c r="F17" s="27">
        <f ca="1">ROUND(2*(F16-$C$7)/$C$8,0)/2+F15</f>
        <v>9277.5</v>
      </c>
    </row>
    <row r="18" spans="1:17" ht="14.25" thickTop="1" thickBot="1" x14ac:dyDescent="0.25">
      <c r="A18" s="28" t="s">
        <v>7</v>
      </c>
      <c r="B18" s="11"/>
      <c r="C18" s="31">
        <f ca="1">+C15</f>
        <v>59331.386525666079</v>
      </c>
      <c r="D18" s="32">
        <f ca="1">+C16</f>
        <v>1.7557820247560234</v>
      </c>
      <c r="E18" s="26" t="s">
        <v>73</v>
      </c>
      <c r="F18" s="23">
        <f ca="1">ROUND(2*(F16-$C$15)/$C$16,0)/2+F15</f>
        <v>359.5</v>
      </c>
    </row>
    <row r="19" spans="1:17" ht="13.5" thickTop="1" x14ac:dyDescent="0.2">
      <c r="E19" s="26" t="s">
        <v>74</v>
      </c>
      <c r="F19" s="30">
        <f ca="1">+$C$15+$C$16*F18-15018.5-$C$5/24</f>
        <v>44944.485996899202</v>
      </c>
    </row>
    <row r="20" spans="1:17" ht="13.5" thickBot="1" x14ac:dyDescent="0.25">
      <c r="A20" s="4" t="s">
        <v>8</v>
      </c>
      <c r="B20" s="4" t="s">
        <v>9</v>
      </c>
      <c r="C20" s="4" t="s">
        <v>10</v>
      </c>
      <c r="D20" s="4" t="s">
        <v>15</v>
      </c>
      <c r="E20" s="4" t="s">
        <v>11</v>
      </c>
      <c r="F20" s="4" t="s">
        <v>12</v>
      </c>
      <c r="G20" s="59" t="s">
        <v>13</v>
      </c>
      <c r="H20" s="7" t="s">
        <v>48</v>
      </c>
      <c r="I20" s="7" t="s">
        <v>93</v>
      </c>
      <c r="J20" s="7" t="s">
        <v>88</v>
      </c>
      <c r="K20" s="7" t="s">
        <v>86</v>
      </c>
      <c r="L20" s="7" t="s">
        <v>27</v>
      </c>
      <c r="M20" s="7" t="s">
        <v>28</v>
      </c>
      <c r="N20" s="7" t="s">
        <v>29</v>
      </c>
      <c r="O20" s="7" t="s">
        <v>25</v>
      </c>
      <c r="P20" s="6" t="s">
        <v>24</v>
      </c>
      <c r="Q20" s="4" t="s">
        <v>17</v>
      </c>
    </row>
    <row r="21" spans="1:17" s="10" customFormat="1" ht="12.75" customHeight="1" x14ac:dyDescent="0.2">
      <c r="A21" s="55" t="s">
        <v>101</v>
      </c>
      <c r="B21" s="56" t="s">
        <v>62</v>
      </c>
      <c r="C21" s="55">
        <v>14755.808999999999</v>
      </c>
      <c r="D21" s="55" t="s">
        <v>93</v>
      </c>
      <c r="E21" s="10">
        <f t="shared" ref="E21:E52" si="0">+(C21-C$7)/C$8</f>
        <v>-16470.061554704906</v>
      </c>
      <c r="F21" s="10">
        <f t="shared" ref="F21:F84" si="1">ROUND(2*E21,0)/2</f>
        <v>-16470</v>
      </c>
      <c r="G21" s="13">
        <f t="shared" ref="G21:G52" si="2">+C21-(C$7+F21*C$8)</f>
        <v>-0.10807584078611399</v>
      </c>
      <c r="H21" s="10">
        <f t="shared" ref="H21:H52" si="3">+G21</f>
        <v>-0.10807584078611399</v>
      </c>
      <c r="O21" s="10">
        <f t="shared" ref="O21:O52" ca="1" si="4">+C$11+C$12*F21</f>
        <v>-0.32459468062775387</v>
      </c>
      <c r="Q21" s="12">
        <f t="shared" ref="Q21:Q52" si="5">+C21-15018.5</f>
        <v>-262.69100000000071</v>
      </c>
    </row>
    <row r="22" spans="1:17" s="10" customFormat="1" ht="12.75" customHeight="1" x14ac:dyDescent="0.2">
      <c r="A22" s="55" t="s">
        <v>101</v>
      </c>
      <c r="B22" s="56" t="s">
        <v>62</v>
      </c>
      <c r="C22" s="55">
        <v>15078.92</v>
      </c>
      <c r="D22" s="55" t="s">
        <v>93</v>
      </c>
      <c r="E22" s="10">
        <f t="shared" si="0"/>
        <v>-16286.03335643279</v>
      </c>
      <c r="F22" s="10">
        <f t="shared" si="1"/>
        <v>-16286</v>
      </c>
      <c r="G22" s="13">
        <f t="shared" si="2"/>
        <v>-5.8566189620250952E-2</v>
      </c>
      <c r="H22" s="10">
        <f t="shared" si="3"/>
        <v>-5.8566189620250952E-2</v>
      </c>
      <c r="O22" s="10">
        <f t="shared" ca="1" si="4"/>
        <v>-0.32219247435343257</v>
      </c>
      <c r="Q22" s="12">
        <f t="shared" si="5"/>
        <v>60.420000000000073</v>
      </c>
    </row>
    <row r="23" spans="1:17" s="10" customFormat="1" ht="12.75" customHeight="1" x14ac:dyDescent="0.2">
      <c r="A23" s="55" t="s">
        <v>101</v>
      </c>
      <c r="B23" s="56" t="s">
        <v>62</v>
      </c>
      <c r="C23" s="55">
        <v>15665.539000000001</v>
      </c>
      <c r="D23" s="55" t="s">
        <v>93</v>
      </c>
      <c r="E23" s="10">
        <f t="shared" si="0"/>
        <v>-15951.923909084388</v>
      </c>
      <c r="F23" s="10">
        <f>ROUND(2*E23,0)/2</f>
        <v>-15952</v>
      </c>
      <c r="G23" s="13">
        <f t="shared" si="2"/>
        <v>0.13359806847802247</v>
      </c>
      <c r="H23" s="10">
        <f t="shared" si="3"/>
        <v>0.13359806847802247</v>
      </c>
      <c r="O23" s="10">
        <f t="shared" ca="1" si="4"/>
        <v>-0.31783194774678403</v>
      </c>
      <c r="Q23" s="12">
        <f t="shared" si="5"/>
        <v>647.03900000000067</v>
      </c>
    </row>
    <row r="24" spans="1:17" s="10" customFormat="1" ht="12.75" customHeight="1" x14ac:dyDescent="0.2">
      <c r="A24" s="55" t="s">
        <v>101</v>
      </c>
      <c r="B24" s="56" t="s">
        <v>62</v>
      </c>
      <c r="C24" s="55">
        <v>15900.627</v>
      </c>
      <c r="D24" s="55" t="s">
        <v>93</v>
      </c>
      <c r="E24" s="10">
        <f t="shared" si="0"/>
        <v>-15818.02929987766</v>
      </c>
      <c r="F24" s="10">
        <f t="shared" si="1"/>
        <v>-15818</v>
      </c>
      <c r="G24" s="13">
        <f t="shared" si="2"/>
        <v>-5.144381599893677E-2</v>
      </c>
      <c r="H24" s="10">
        <f t="shared" si="3"/>
        <v>-5.144381599893677E-2</v>
      </c>
      <c r="O24" s="10">
        <f t="shared" ca="1" si="4"/>
        <v>-0.3160825149165718</v>
      </c>
      <c r="Q24" s="12">
        <f t="shared" si="5"/>
        <v>882.12700000000041</v>
      </c>
    </row>
    <row r="25" spans="1:17" s="10" customFormat="1" ht="12.75" customHeight="1" x14ac:dyDescent="0.2">
      <c r="A25" s="55" t="s">
        <v>101</v>
      </c>
      <c r="B25" s="56" t="s">
        <v>62</v>
      </c>
      <c r="C25" s="55">
        <v>16016.534</v>
      </c>
      <c r="D25" s="55" t="s">
        <v>93</v>
      </c>
      <c r="E25" s="10">
        <f t="shared" si="0"/>
        <v>-15752.014350287192</v>
      </c>
      <c r="F25" s="10">
        <f t="shared" si="1"/>
        <v>-15752</v>
      </c>
      <c r="G25" s="13">
        <f t="shared" si="2"/>
        <v>-2.5195788952260045E-2</v>
      </c>
      <c r="H25" s="10">
        <f t="shared" si="3"/>
        <v>-2.5195788952260045E-2</v>
      </c>
      <c r="O25" s="10">
        <f t="shared" ca="1" si="4"/>
        <v>-0.31522085397034783</v>
      </c>
      <c r="Q25" s="12">
        <f t="shared" si="5"/>
        <v>998.03399999999965</v>
      </c>
    </row>
    <row r="26" spans="1:17" s="10" customFormat="1" ht="12.75" customHeight="1" x14ac:dyDescent="0.2">
      <c r="A26" s="55" t="s">
        <v>101</v>
      </c>
      <c r="B26" s="56" t="s">
        <v>62</v>
      </c>
      <c r="C26" s="55">
        <v>16032.504999999999</v>
      </c>
      <c r="D26" s="55" t="s">
        <v>93</v>
      </c>
      <c r="E26" s="10">
        <f t="shared" si="0"/>
        <v>-15742.918051013557</v>
      </c>
      <c r="F26" s="10">
        <f t="shared" si="1"/>
        <v>-15743</v>
      </c>
      <c r="G26" s="13">
        <f t="shared" si="2"/>
        <v>0.14388348746251722</v>
      </c>
      <c r="H26" s="10">
        <f t="shared" si="3"/>
        <v>0.14388348746251722</v>
      </c>
      <c r="O26" s="10">
        <f t="shared" ca="1" si="4"/>
        <v>-0.31510335475040818</v>
      </c>
      <c r="Q26" s="12">
        <f t="shared" si="5"/>
        <v>1014.0049999999992</v>
      </c>
    </row>
    <row r="27" spans="1:17" s="10" customFormat="1" ht="12.75" customHeight="1" x14ac:dyDescent="0.2">
      <c r="A27" s="55" t="s">
        <v>101</v>
      </c>
      <c r="B27" s="56" t="s">
        <v>62</v>
      </c>
      <c r="C27" s="55">
        <v>16046.476000000001</v>
      </c>
      <c r="D27" s="55" t="s">
        <v>93</v>
      </c>
      <c r="E27" s="10">
        <f t="shared" si="0"/>
        <v>-15734.960853771554</v>
      </c>
      <c r="F27" s="10">
        <f t="shared" si="1"/>
        <v>-15735</v>
      </c>
      <c r="G27" s="13">
        <f t="shared" si="2"/>
        <v>6.8731733166714548E-2</v>
      </c>
      <c r="H27" s="10">
        <f t="shared" si="3"/>
        <v>6.8731733166714548E-2</v>
      </c>
      <c r="O27" s="10">
        <f t="shared" ca="1" si="4"/>
        <v>-0.31499891099935073</v>
      </c>
      <c r="Q27" s="12">
        <f t="shared" si="5"/>
        <v>1027.9760000000006</v>
      </c>
    </row>
    <row r="28" spans="1:17" s="10" customFormat="1" ht="12.75" customHeight="1" x14ac:dyDescent="0.2">
      <c r="A28" s="55" t="s">
        <v>101</v>
      </c>
      <c r="B28" s="56" t="s">
        <v>62</v>
      </c>
      <c r="C28" s="55">
        <v>16553.871999999999</v>
      </c>
      <c r="D28" s="55" t="s">
        <v>93</v>
      </c>
      <c r="E28" s="10">
        <f t="shared" si="0"/>
        <v>-15445.97294654934</v>
      </c>
      <c r="F28" s="10">
        <f t="shared" si="1"/>
        <v>-15446</v>
      </c>
      <c r="G28" s="13">
        <f t="shared" si="2"/>
        <v>4.7499609183432767E-2</v>
      </c>
      <c r="H28" s="10">
        <f t="shared" si="3"/>
        <v>4.7499609183432767E-2</v>
      </c>
      <c r="O28" s="10">
        <f t="shared" ca="1" si="4"/>
        <v>-0.31122588049240041</v>
      </c>
      <c r="Q28" s="12">
        <f t="shared" si="5"/>
        <v>1535.3719999999994</v>
      </c>
    </row>
    <row r="29" spans="1:17" s="10" customFormat="1" ht="12.75" customHeight="1" x14ac:dyDescent="0.2">
      <c r="A29" s="55" t="s">
        <v>101</v>
      </c>
      <c r="B29" s="56" t="s">
        <v>62</v>
      </c>
      <c r="C29" s="55">
        <v>16720.581999999999</v>
      </c>
      <c r="D29" s="55" t="s">
        <v>93</v>
      </c>
      <c r="E29" s="10">
        <f t="shared" si="0"/>
        <v>-15351.023096702247</v>
      </c>
      <c r="F29" s="10">
        <f t="shared" si="1"/>
        <v>-15351</v>
      </c>
      <c r="G29" s="13">
        <f t="shared" si="2"/>
        <v>-4.0552473095885944E-2</v>
      </c>
      <c r="H29" s="10">
        <f t="shared" si="3"/>
        <v>-4.0552473095885944E-2</v>
      </c>
      <c r="O29" s="10">
        <f t="shared" ca="1" si="4"/>
        <v>-0.30998561094859317</v>
      </c>
      <c r="Q29" s="12">
        <f t="shared" si="5"/>
        <v>1702.0819999999985</v>
      </c>
    </row>
    <row r="30" spans="1:17" s="10" customFormat="1" ht="12.75" customHeight="1" x14ac:dyDescent="0.2">
      <c r="A30" s="55" t="s">
        <v>101</v>
      </c>
      <c r="B30" s="56" t="s">
        <v>62</v>
      </c>
      <c r="C30" s="55">
        <v>17475.535</v>
      </c>
      <c r="D30" s="55" t="s">
        <v>93</v>
      </c>
      <c r="E30" s="10">
        <f t="shared" si="0"/>
        <v>-14921.038848657061</v>
      </c>
      <c r="F30" s="10">
        <f t="shared" si="1"/>
        <v>-14921</v>
      </c>
      <c r="G30" s="13">
        <f t="shared" si="2"/>
        <v>-6.8209266566555016E-2</v>
      </c>
      <c r="H30" s="10">
        <f t="shared" si="3"/>
        <v>-6.8209266566555016E-2</v>
      </c>
      <c r="O30" s="10">
        <f t="shared" ca="1" si="4"/>
        <v>-0.30437175932925531</v>
      </c>
      <c r="Q30" s="12">
        <f t="shared" si="5"/>
        <v>2457.0349999999999</v>
      </c>
    </row>
    <row r="31" spans="1:17" s="10" customFormat="1" ht="12.75" customHeight="1" x14ac:dyDescent="0.2">
      <c r="A31" s="55" t="s">
        <v>101</v>
      </c>
      <c r="B31" s="56" t="s">
        <v>62</v>
      </c>
      <c r="C31" s="55">
        <v>18100.758999999998</v>
      </c>
      <c r="D31" s="55" t="s">
        <v>93</v>
      </c>
      <c r="E31" s="10">
        <f t="shared" si="0"/>
        <v>-14564.941884342988</v>
      </c>
      <c r="F31" s="10">
        <f t="shared" si="1"/>
        <v>-14565</v>
      </c>
      <c r="G31" s="13">
        <f t="shared" si="2"/>
        <v>0.10203766720951535</v>
      </c>
      <c r="H31" s="10">
        <f t="shared" si="3"/>
        <v>0.10203766720951535</v>
      </c>
      <c r="O31" s="10">
        <f t="shared" ca="1" si="4"/>
        <v>-0.29972401240719881</v>
      </c>
      <c r="Q31" s="12">
        <f t="shared" si="5"/>
        <v>3082.2589999999982</v>
      </c>
    </row>
    <row r="32" spans="1:17" s="10" customFormat="1" ht="12.75" customHeight="1" x14ac:dyDescent="0.2">
      <c r="A32" s="55" t="s">
        <v>101</v>
      </c>
      <c r="B32" s="56" t="s">
        <v>62</v>
      </c>
      <c r="C32" s="55">
        <v>18144.585999999999</v>
      </c>
      <c r="D32" s="55" t="s">
        <v>93</v>
      </c>
      <c r="E32" s="10">
        <f t="shared" si="0"/>
        <v>-14539.980171972713</v>
      </c>
      <c r="F32" s="10">
        <f t="shared" si="1"/>
        <v>-14540</v>
      </c>
      <c r="G32" s="13">
        <f t="shared" si="2"/>
        <v>3.4813435031537665E-2</v>
      </c>
      <c r="H32" s="10">
        <f t="shared" si="3"/>
        <v>3.4813435031537665E-2</v>
      </c>
      <c r="O32" s="10">
        <f t="shared" ca="1" si="4"/>
        <v>-0.29939762568514428</v>
      </c>
      <c r="Q32" s="12">
        <f t="shared" si="5"/>
        <v>3126.0859999999993</v>
      </c>
    </row>
    <row r="33" spans="1:17" s="10" customFormat="1" ht="12.75" customHeight="1" x14ac:dyDescent="0.2">
      <c r="A33" s="55" t="s">
        <v>101</v>
      </c>
      <c r="B33" s="56" t="s">
        <v>62</v>
      </c>
      <c r="C33" s="55">
        <v>18230.474999999999</v>
      </c>
      <c r="D33" s="55" t="s">
        <v>93</v>
      </c>
      <c r="E33" s="10">
        <f t="shared" si="0"/>
        <v>-14491.062004775084</v>
      </c>
      <c r="F33" s="10">
        <f t="shared" si="1"/>
        <v>-14491</v>
      </c>
      <c r="G33" s="13">
        <f t="shared" si="2"/>
        <v>-0.10886606003987254</v>
      </c>
      <c r="H33" s="10">
        <f t="shared" si="3"/>
        <v>-0.10886606003987254</v>
      </c>
      <c r="O33" s="10">
        <f t="shared" ca="1" si="4"/>
        <v>-0.29875790770991745</v>
      </c>
      <c r="Q33" s="12">
        <f t="shared" si="5"/>
        <v>3211.9749999999985</v>
      </c>
    </row>
    <row r="34" spans="1:17" s="10" customFormat="1" ht="12.75" customHeight="1" x14ac:dyDescent="0.2">
      <c r="A34" s="55" t="s">
        <v>101</v>
      </c>
      <c r="B34" s="56" t="s">
        <v>62</v>
      </c>
      <c r="C34" s="55">
        <v>18335.885999999999</v>
      </c>
      <c r="D34" s="55" t="s">
        <v>93</v>
      </c>
      <c r="E34" s="10">
        <f t="shared" si="0"/>
        <v>-14431.025062646644</v>
      </c>
      <c r="F34" s="10">
        <f t="shared" si="1"/>
        <v>-14431</v>
      </c>
      <c r="G34" s="13">
        <f t="shared" si="2"/>
        <v>-4.4004217266774504E-2</v>
      </c>
      <c r="H34" s="10">
        <f t="shared" si="3"/>
        <v>-4.4004217266774504E-2</v>
      </c>
      <c r="O34" s="10">
        <f t="shared" ca="1" si="4"/>
        <v>-0.29797457957698653</v>
      </c>
      <c r="Q34" s="12">
        <f t="shared" si="5"/>
        <v>3317.3859999999986</v>
      </c>
    </row>
    <row r="35" spans="1:17" s="10" customFormat="1" ht="12.75" customHeight="1" x14ac:dyDescent="0.2">
      <c r="A35" s="55" t="s">
        <v>101</v>
      </c>
      <c r="B35" s="56" t="s">
        <v>62</v>
      </c>
      <c r="C35" s="55">
        <v>18818.793000000001</v>
      </c>
      <c r="D35" s="55" t="s">
        <v>93</v>
      </c>
      <c r="E35" s="10">
        <f t="shared" si="0"/>
        <v>-14155.984890250804</v>
      </c>
      <c r="F35" s="10">
        <f t="shared" si="1"/>
        <v>-14156</v>
      </c>
      <c r="G35" s="13">
        <f t="shared" si="2"/>
        <v>2.6529228773142677E-2</v>
      </c>
      <c r="H35" s="10">
        <f t="shared" si="3"/>
        <v>2.6529228773142677E-2</v>
      </c>
      <c r="O35" s="10">
        <f t="shared" ca="1" si="4"/>
        <v>-0.29438432563438677</v>
      </c>
      <c r="Q35" s="12">
        <f t="shared" si="5"/>
        <v>3800.2930000000015</v>
      </c>
    </row>
    <row r="36" spans="1:17" s="10" customFormat="1" ht="12.75" customHeight="1" x14ac:dyDescent="0.2">
      <c r="A36" s="55" t="s">
        <v>101</v>
      </c>
      <c r="B36" s="56" t="s">
        <v>62</v>
      </c>
      <c r="C36" s="55">
        <v>19229.63</v>
      </c>
      <c r="D36" s="55" t="s">
        <v>93</v>
      </c>
      <c r="E36" s="10">
        <f t="shared" si="0"/>
        <v>-13921.992259565</v>
      </c>
      <c r="F36" s="10">
        <f t="shared" si="1"/>
        <v>-13922</v>
      </c>
      <c r="G36" s="13">
        <f t="shared" si="2"/>
        <v>1.3590415579528781E-2</v>
      </c>
      <c r="H36" s="10">
        <f t="shared" si="3"/>
        <v>1.3590415579528781E-2</v>
      </c>
      <c r="O36" s="10">
        <f t="shared" ca="1" si="4"/>
        <v>-0.29132934591595638</v>
      </c>
      <c r="Q36" s="12">
        <f t="shared" si="5"/>
        <v>4211.130000000001</v>
      </c>
    </row>
    <row r="37" spans="1:17" s="10" customFormat="1" ht="12.75" customHeight="1" x14ac:dyDescent="0.2">
      <c r="A37" s="55" t="s">
        <v>101</v>
      </c>
      <c r="B37" s="56" t="s">
        <v>62</v>
      </c>
      <c r="C37" s="55">
        <v>20154.939999999999</v>
      </c>
      <c r="D37" s="55" t="s">
        <v>93</v>
      </c>
      <c r="E37" s="10">
        <f t="shared" si="0"/>
        <v>-13394.981009118035</v>
      </c>
      <c r="F37" s="10">
        <f t="shared" si="1"/>
        <v>-13395</v>
      </c>
      <c r="G37" s="13">
        <f t="shared" si="2"/>
        <v>3.3343601255182875E-2</v>
      </c>
      <c r="H37" s="10">
        <f t="shared" si="3"/>
        <v>3.3343601255182875E-2</v>
      </c>
      <c r="O37" s="10">
        <f t="shared" ca="1" si="4"/>
        <v>-0.28444911381504689</v>
      </c>
      <c r="Q37" s="12">
        <f t="shared" si="5"/>
        <v>5136.4399999999987</v>
      </c>
    </row>
    <row r="38" spans="1:17" s="10" customFormat="1" ht="12.75" customHeight="1" x14ac:dyDescent="0.2">
      <c r="A38" s="55" t="s">
        <v>101</v>
      </c>
      <c r="B38" s="56" t="s">
        <v>62</v>
      </c>
      <c r="C38" s="55">
        <v>20212.891</v>
      </c>
      <c r="D38" s="55" t="s">
        <v>93</v>
      </c>
      <c r="E38" s="10">
        <f t="shared" si="0"/>
        <v>-13361.974958200339</v>
      </c>
      <c r="F38" s="10">
        <f t="shared" si="1"/>
        <v>-13362</v>
      </c>
      <c r="G38" s="13">
        <f t="shared" si="2"/>
        <v>4.396761477983091E-2</v>
      </c>
      <c r="H38" s="10">
        <f t="shared" si="3"/>
        <v>4.396761477983091E-2</v>
      </c>
      <c r="O38" s="10">
        <f t="shared" ca="1" si="4"/>
        <v>-0.28401828334193491</v>
      </c>
      <c r="Q38" s="12">
        <f t="shared" si="5"/>
        <v>5194.3909999999996</v>
      </c>
    </row>
    <row r="39" spans="1:17" s="10" customFormat="1" ht="12.75" customHeight="1" x14ac:dyDescent="0.2">
      <c r="A39" s="55" t="s">
        <v>101</v>
      </c>
      <c r="B39" s="56" t="s">
        <v>62</v>
      </c>
      <c r="C39" s="55">
        <v>21041.718000000001</v>
      </c>
      <c r="D39" s="55" t="s">
        <v>93</v>
      </c>
      <c r="E39" s="10">
        <f t="shared" si="0"/>
        <v>-12889.915698412582</v>
      </c>
      <c r="F39" s="10">
        <f t="shared" si="1"/>
        <v>-12890</v>
      </c>
      <c r="G39" s="13">
        <f t="shared" si="2"/>
        <v>0.14801411125154118</v>
      </c>
      <c r="H39" s="10">
        <f t="shared" si="3"/>
        <v>0.14801411125154118</v>
      </c>
      <c r="O39" s="10">
        <f t="shared" ca="1" si="4"/>
        <v>-0.27785610202954542</v>
      </c>
      <c r="Q39" s="12">
        <f t="shared" si="5"/>
        <v>6023.2180000000008</v>
      </c>
    </row>
    <row r="40" spans="1:17" s="10" customFormat="1" ht="12.75" customHeight="1" x14ac:dyDescent="0.2">
      <c r="A40" s="55" t="s">
        <v>101</v>
      </c>
      <c r="B40" s="56" t="s">
        <v>62</v>
      </c>
      <c r="C40" s="55">
        <v>21643.848999999998</v>
      </c>
      <c r="D40" s="55" t="s">
        <v>93</v>
      </c>
      <c r="E40" s="10">
        <f t="shared" si="0"/>
        <v>-12546.971375706806</v>
      </c>
      <c r="F40" s="10">
        <f t="shared" si="1"/>
        <v>-12547</v>
      </c>
      <c r="G40" s="13">
        <f t="shared" si="2"/>
        <v>5.0257645758392755E-2</v>
      </c>
      <c r="H40" s="10">
        <f t="shared" si="3"/>
        <v>5.0257645758392755E-2</v>
      </c>
      <c r="O40" s="10">
        <f t="shared" ca="1" si="4"/>
        <v>-0.27337807620295729</v>
      </c>
      <c r="Q40" s="12">
        <f t="shared" si="5"/>
        <v>6625.3489999999983</v>
      </c>
    </row>
    <row r="41" spans="1:17" s="10" customFormat="1" ht="12.75" customHeight="1" x14ac:dyDescent="0.2">
      <c r="A41" s="55" t="s">
        <v>101</v>
      </c>
      <c r="B41" s="56" t="s">
        <v>62</v>
      </c>
      <c r="C41" s="55">
        <v>21752.720000000001</v>
      </c>
      <c r="D41" s="55" t="s">
        <v>93</v>
      </c>
      <c r="E41" s="10">
        <f t="shared" si="0"/>
        <v>-12484.963787063634</v>
      </c>
      <c r="F41" s="10">
        <f t="shared" si="1"/>
        <v>-12485</v>
      </c>
      <c r="G41" s="13">
        <f t="shared" si="2"/>
        <v>6.3581549959053518E-2</v>
      </c>
      <c r="H41" s="10">
        <f t="shared" si="3"/>
        <v>6.3581549959053518E-2</v>
      </c>
      <c r="O41" s="10">
        <f t="shared" ca="1" si="4"/>
        <v>-0.27256863713226209</v>
      </c>
      <c r="Q41" s="12">
        <f t="shared" si="5"/>
        <v>6734.2200000000012</v>
      </c>
    </row>
    <row r="42" spans="1:17" s="10" customFormat="1" ht="12.75" customHeight="1" x14ac:dyDescent="0.2">
      <c r="A42" s="55" t="s">
        <v>101</v>
      </c>
      <c r="B42" s="56" t="s">
        <v>63</v>
      </c>
      <c r="C42" s="55">
        <v>21993.937999999998</v>
      </c>
      <c r="D42" s="55" t="s">
        <v>93</v>
      </c>
      <c r="E42" s="10">
        <f t="shared" si="0"/>
        <v>-12347.577830129942</v>
      </c>
      <c r="F42" s="10">
        <f t="shared" si="1"/>
        <v>-12347.5</v>
      </c>
      <c r="G42" s="13">
        <f t="shared" si="2"/>
        <v>-0.13665172702530981</v>
      </c>
      <c r="H42" s="10">
        <f t="shared" si="3"/>
        <v>-0.13665172702530981</v>
      </c>
      <c r="O42" s="10">
        <f t="shared" ca="1" si="4"/>
        <v>-0.27077351016096218</v>
      </c>
      <c r="Q42" s="12">
        <f t="shared" si="5"/>
        <v>6975.4379999999983</v>
      </c>
    </row>
    <row r="43" spans="1:17" s="10" customFormat="1" ht="12.75" customHeight="1" x14ac:dyDescent="0.2">
      <c r="A43" s="55" t="s">
        <v>101</v>
      </c>
      <c r="B43" s="56" t="s">
        <v>62</v>
      </c>
      <c r="C43" s="55">
        <v>22001.896000000001</v>
      </c>
      <c r="D43" s="55" t="s">
        <v>93</v>
      </c>
      <c r="E43" s="10">
        <f t="shared" si="0"/>
        <v>-12343.045343146057</v>
      </c>
      <c r="F43" s="10">
        <f t="shared" si="1"/>
        <v>-12343</v>
      </c>
      <c r="G43" s="13">
        <f t="shared" si="2"/>
        <v>-7.9612088815338211E-2</v>
      </c>
      <c r="H43" s="10">
        <f t="shared" si="3"/>
        <v>-7.9612088815338211E-2</v>
      </c>
      <c r="O43" s="10">
        <f t="shared" ca="1" si="4"/>
        <v>-0.27071476055099236</v>
      </c>
      <c r="Q43" s="12">
        <f t="shared" si="5"/>
        <v>6983.3960000000006</v>
      </c>
    </row>
    <row r="44" spans="1:17" s="10" customFormat="1" ht="12.75" customHeight="1" x14ac:dyDescent="0.2">
      <c r="A44" s="55" t="s">
        <v>101</v>
      </c>
      <c r="B44" s="56" t="s">
        <v>62</v>
      </c>
      <c r="C44" s="55">
        <v>22609.527999999998</v>
      </c>
      <c r="D44" s="55" t="s">
        <v>93</v>
      </c>
      <c r="E44" s="10">
        <f t="shared" si="0"/>
        <v>-11996.967920302262</v>
      </c>
      <c r="F44" s="10">
        <f t="shared" si="1"/>
        <v>-11997</v>
      </c>
      <c r="G44" s="13">
        <f t="shared" si="2"/>
        <v>5.6324537832551869E-2</v>
      </c>
      <c r="H44" s="10">
        <f t="shared" si="3"/>
        <v>5.6324537832551869E-2</v>
      </c>
      <c r="O44" s="10">
        <f t="shared" ca="1" si="4"/>
        <v>-0.2661975683177577</v>
      </c>
      <c r="Q44" s="12">
        <f t="shared" si="5"/>
        <v>7591.0279999999984</v>
      </c>
    </row>
    <row r="45" spans="1:17" s="10" customFormat="1" ht="12.75" customHeight="1" x14ac:dyDescent="0.2">
      <c r="A45" s="55" t="s">
        <v>101</v>
      </c>
      <c r="B45" s="56" t="s">
        <v>62</v>
      </c>
      <c r="C45" s="55">
        <v>25653.9</v>
      </c>
      <c r="D45" s="55" t="s">
        <v>93</v>
      </c>
      <c r="E45" s="10">
        <f t="shared" si="0"/>
        <v>-10263.042755173023</v>
      </c>
      <c r="F45" s="10">
        <f t="shared" si="1"/>
        <v>-10263</v>
      </c>
      <c r="G45" s="13">
        <f t="shared" si="2"/>
        <v>-7.5068206067953724E-2</v>
      </c>
      <c r="H45" s="10">
        <f t="shared" si="3"/>
        <v>-7.5068206067953724E-2</v>
      </c>
      <c r="O45" s="10">
        <f t="shared" ca="1" si="4"/>
        <v>-0.24355938527605564</v>
      </c>
      <c r="Q45" s="12">
        <f t="shared" si="5"/>
        <v>10635.400000000001</v>
      </c>
    </row>
    <row r="46" spans="1:17" s="10" customFormat="1" ht="12.75" customHeight="1" x14ac:dyDescent="0.2">
      <c r="A46" s="55" t="s">
        <v>101</v>
      </c>
      <c r="B46" s="56" t="s">
        <v>62</v>
      </c>
      <c r="C46" s="55">
        <v>25697.777999999998</v>
      </c>
      <c r="D46" s="55" t="s">
        <v>93</v>
      </c>
      <c r="E46" s="10">
        <f t="shared" si="0"/>
        <v>-10238.051995700942</v>
      </c>
      <c r="F46" s="10">
        <f t="shared" si="1"/>
        <v>-10238</v>
      </c>
      <c r="G46" s="13">
        <f t="shared" si="2"/>
        <v>-9.1292438250093255E-2</v>
      </c>
      <c r="H46" s="10">
        <f t="shared" si="3"/>
        <v>-9.1292438250093255E-2</v>
      </c>
      <c r="O46" s="10">
        <f t="shared" ca="1" si="4"/>
        <v>-0.2432329985540011</v>
      </c>
      <c r="Q46" s="12">
        <f t="shared" si="5"/>
        <v>10679.277999999998</v>
      </c>
    </row>
    <row r="47" spans="1:17" s="10" customFormat="1" ht="12.75" customHeight="1" x14ac:dyDescent="0.2">
      <c r="A47" s="55" t="s">
        <v>101</v>
      </c>
      <c r="B47" s="56" t="s">
        <v>62</v>
      </c>
      <c r="C47" s="55">
        <v>25748.777999999998</v>
      </c>
      <c r="D47" s="55" t="s">
        <v>93</v>
      </c>
      <c r="E47" s="10">
        <f t="shared" si="0"/>
        <v>-10209.004893894202</v>
      </c>
      <c r="F47" s="10">
        <f t="shared" si="1"/>
        <v>-10209</v>
      </c>
      <c r="G47" s="13">
        <f t="shared" si="2"/>
        <v>-8.5925475759722758E-3</v>
      </c>
      <c r="H47" s="10">
        <f t="shared" si="3"/>
        <v>-8.5925475759722758E-3</v>
      </c>
      <c r="O47" s="10">
        <f t="shared" ca="1" si="4"/>
        <v>-0.24285438995641784</v>
      </c>
      <c r="Q47" s="12">
        <f t="shared" si="5"/>
        <v>10730.277999999998</v>
      </c>
    </row>
    <row r="48" spans="1:17" s="10" customFormat="1" ht="12.75" customHeight="1" x14ac:dyDescent="0.2">
      <c r="A48" s="55" t="s">
        <v>101</v>
      </c>
      <c r="B48" s="56" t="s">
        <v>62</v>
      </c>
      <c r="C48" s="55">
        <v>25792.657999999999</v>
      </c>
      <c r="D48" s="55" t="s">
        <v>93</v>
      </c>
      <c r="E48" s="10">
        <f t="shared" si="0"/>
        <v>-10184.012995320087</v>
      </c>
      <c r="F48" s="10">
        <f t="shared" si="1"/>
        <v>-10184</v>
      </c>
      <c r="G48" s="13">
        <f t="shared" si="2"/>
        <v>-2.2816779754066374E-2</v>
      </c>
      <c r="H48" s="10">
        <f t="shared" si="3"/>
        <v>-2.2816779754066374E-2</v>
      </c>
      <c r="O48" s="10">
        <f t="shared" ca="1" si="4"/>
        <v>-0.2425280032343633</v>
      </c>
      <c r="Q48" s="12">
        <f t="shared" si="5"/>
        <v>10774.157999999999</v>
      </c>
    </row>
    <row r="49" spans="1:17" s="10" customFormat="1" ht="12.75" customHeight="1" x14ac:dyDescent="0.2">
      <c r="A49" s="55" t="s">
        <v>101</v>
      </c>
      <c r="B49" s="56" t="s">
        <v>62</v>
      </c>
      <c r="C49" s="55">
        <v>25878.556</v>
      </c>
      <c r="D49" s="55" t="s">
        <v>93</v>
      </c>
      <c r="E49" s="10">
        <f t="shared" si="0"/>
        <v>-10135.089702163314</v>
      </c>
      <c r="F49" s="10">
        <f t="shared" si="1"/>
        <v>-10135</v>
      </c>
      <c r="G49" s="13">
        <f t="shared" si="2"/>
        <v>-0.15749627482364303</v>
      </c>
      <c r="H49" s="10">
        <f t="shared" si="3"/>
        <v>-0.15749627482364303</v>
      </c>
      <c r="O49" s="10">
        <f t="shared" ca="1" si="4"/>
        <v>-0.24188828525913642</v>
      </c>
      <c r="Q49" s="12">
        <f t="shared" si="5"/>
        <v>10860.056</v>
      </c>
    </row>
    <row r="50" spans="1:17" s="10" customFormat="1" ht="12.75" customHeight="1" x14ac:dyDescent="0.2">
      <c r="A50" s="55" t="s">
        <v>101</v>
      </c>
      <c r="B50" s="56" t="s">
        <v>62</v>
      </c>
      <c r="C50" s="55">
        <v>25906.655999999999</v>
      </c>
      <c r="D50" s="55" t="s">
        <v>93</v>
      </c>
      <c r="E50" s="10">
        <f t="shared" si="0"/>
        <v>-10119.085318618816</v>
      </c>
      <c r="F50" s="10">
        <f t="shared" si="1"/>
        <v>-10119</v>
      </c>
      <c r="G50" s="13">
        <f t="shared" si="2"/>
        <v>-0.14979978341943934</v>
      </c>
      <c r="H50" s="10">
        <f t="shared" si="3"/>
        <v>-0.14979978341943934</v>
      </c>
      <c r="O50" s="10">
        <f t="shared" ca="1" si="4"/>
        <v>-0.24167939775702152</v>
      </c>
      <c r="Q50" s="12">
        <f t="shared" si="5"/>
        <v>10888.155999999999</v>
      </c>
    </row>
    <row r="51" spans="1:17" s="10" customFormat="1" ht="12.75" customHeight="1" x14ac:dyDescent="0.2">
      <c r="A51" s="55" t="s">
        <v>101</v>
      </c>
      <c r="B51" s="56" t="s">
        <v>62</v>
      </c>
      <c r="C51" s="55">
        <v>26113.82</v>
      </c>
      <c r="D51" s="55" t="s">
        <v>93</v>
      </c>
      <c r="E51" s="10">
        <f t="shared" si="0"/>
        <v>-10001.094851977803</v>
      </c>
      <c r="F51" s="10">
        <f t="shared" si="1"/>
        <v>-10001</v>
      </c>
      <c r="G51" s="13">
        <f t="shared" si="2"/>
        <v>-0.16653815930112614</v>
      </c>
      <c r="H51" s="10">
        <f t="shared" si="3"/>
        <v>-0.16653815930112614</v>
      </c>
      <c r="O51" s="10">
        <f t="shared" ca="1" si="4"/>
        <v>-0.24013885242892419</v>
      </c>
      <c r="Q51" s="12">
        <f t="shared" si="5"/>
        <v>11095.32</v>
      </c>
    </row>
    <row r="52" spans="1:17" s="10" customFormat="1" ht="12.75" customHeight="1" x14ac:dyDescent="0.2">
      <c r="A52" s="55" t="s">
        <v>101</v>
      </c>
      <c r="B52" s="56" t="s">
        <v>62</v>
      </c>
      <c r="C52" s="55">
        <v>26194.624</v>
      </c>
      <c r="D52" s="55" t="s">
        <v>93</v>
      </c>
      <c r="E52" s="10">
        <f t="shared" si="0"/>
        <v>-9955.0728516956096</v>
      </c>
      <c r="F52" s="10">
        <f t="shared" si="1"/>
        <v>-9955</v>
      </c>
      <c r="G52" s="13">
        <f t="shared" si="2"/>
        <v>-0.12791074650886003</v>
      </c>
      <c r="H52" s="10">
        <f t="shared" si="3"/>
        <v>-0.12791074650886003</v>
      </c>
      <c r="O52" s="10">
        <f t="shared" ca="1" si="4"/>
        <v>-0.23953830086034383</v>
      </c>
      <c r="Q52" s="12">
        <f t="shared" si="5"/>
        <v>11176.124</v>
      </c>
    </row>
    <row r="53" spans="1:17" s="10" customFormat="1" ht="12.75" customHeight="1" x14ac:dyDescent="0.2">
      <c r="A53" s="55" t="s">
        <v>101</v>
      </c>
      <c r="B53" s="56" t="s">
        <v>62</v>
      </c>
      <c r="C53" s="55">
        <v>26217.553</v>
      </c>
      <c r="D53" s="55" t="s">
        <v>93</v>
      </c>
      <c r="E53" s="10">
        <f t="shared" ref="E53:E84" si="6">+(C53-C$7)/C$8</f>
        <v>-9942.0136164539072</v>
      </c>
      <c r="F53" s="10">
        <f t="shared" si="1"/>
        <v>-9942</v>
      </c>
      <c r="G53" s="13">
        <f t="shared" ref="G53:G84" si="7">+C53-(C$7+F53*C$8)</f>
        <v>-2.3907347243948607E-2</v>
      </c>
      <c r="H53" s="10">
        <f t="shared" ref="H53:H84" si="8">+G53</f>
        <v>-2.3907347243948607E-2</v>
      </c>
      <c r="O53" s="10">
        <f t="shared" ref="O53:O84" ca="1" si="9">+C$11+C$12*F53</f>
        <v>-0.23936857976487547</v>
      </c>
      <c r="Q53" s="12">
        <f t="shared" ref="Q53:Q84" si="10">+C53-15018.5</f>
        <v>11199.053</v>
      </c>
    </row>
    <row r="54" spans="1:17" s="10" customFormat="1" ht="12.75" customHeight="1" x14ac:dyDescent="0.2">
      <c r="A54" s="55" t="s">
        <v>101</v>
      </c>
      <c r="B54" s="56" t="s">
        <v>62</v>
      </c>
      <c r="C54" s="55">
        <v>26431.782999999999</v>
      </c>
      <c r="D54" s="55" t="s">
        <v>93</v>
      </c>
      <c r="E54" s="10">
        <f t="shared" si="6"/>
        <v>-9819.9987023351223</v>
      </c>
      <c r="F54" s="10">
        <f t="shared" si="1"/>
        <v>-9820</v>
      </c>
      <c r="G54" s="13">
        <f t="shared" si="7"/>
        <v>2.2783997264923528E-3</v>
      </c>
      <c r="H54" s="10">
        <f t="shared" si="8"/>
        <v>2.2783997264923528E-3</v>
      </c>
      <c r="O54" s="10">
        <f t="shared" ca="1" si="9"/>
        <v>-0.23777581256124936</v>
      </c>
      <c r="Q54" s="12">
        <f t="shared" si="10"/>
        <v>11413.282999999999</v>
      </c>
    </row>
    <row r="55" spans="1:17" s="10" customFormat="1" ht="12.75" customHeight="1" x14ac:dyDescent="0.2">
      <c r="A55" s="55" t="s">
        <v>202</v>
      </c>
      <c r="B55" s="56" t="s">
        <v>62</v>
      </c>
      <c r="C55" s="55">
        <v>26505.416000000001</v>
      </c>
      <c r="D55" s="55" t="s">
        <v>93</v>
      </c>
      <c r="E55" s="10">
        <f t="shared" si="6"/>
        <v>-9778.0609523873609</v>
      </c>
      <c r="F55" s="10">
        <f t="shared" si="1"/>
        <v>-9778</v>
      </c>
      <c r="G55" s="13">
        <f t="shared" si="7"/>
        <v>-0.10701831033293274</v>
      </c>
      <c r="H55" s="10">
        <f t="shared" si="8"/>
        <v>-0.10701831033293274</v>
      </c>
      <c r="O55" s="10">
        <f t="shared" ca="1" si="9"/>
        <v>-0.23722748286819778</v>
      </c>
      <c r="Q55" s="12">
        <f t="shared" si="10"/>
        <v>11486.916000000001</v>
      </c>
    </row>
    <row r="56" spans="1:17" s="10" customFormat="1" ht="12.75" customHeight="1" x14ac:dyDescent="0.2">
      <c r="A56" s="55" t="s">
        <v>202</v>
      </c>
      <c r="B56" s="56" t="s">
        <v>62</v>
      </c>
      <c r="C56" s="55">
        <v>26726.670999999998</v>
      </c>
      <c r="D56" s="55" t="s">
        <v>93</v>
      </c>
      <c r="E56" s="10">
        <f t="shared" si="6"/>
        <v>-9652.0449423824521</v>
      </c>
      <c r="F56" s="10">
        <f t="shared" si="1"/>
        <v>-9652</v>
      </c>
      <c r="G56" s="13">
        <f t="shared" si="7"/>
        <v>-7.8908440515078837E-2</v>
      </c>
      <c r="H56" s="10">
        <f t="shared" si="8"/>
        <v>-7.8908440515078837E-2</v>
      </c>
      <c r="O56" s="10">
        <f t="shared" ca="1" si="9"/>
        <v>-0.23558249378904295</v>
      </c>
      <c r="Q56" s="12">
        <f t="shared" si="10"/>
        <v>11708.170999999998</v>
      </c>
    </row>
    <row r="57" spans="1:17" s="10" customFormat="1" ht="12.75" customHeight="1" x14ac:dyDescent="0.2">
      <c r="A57" s="55" t="s">
        <v>210</v>
      </c>
      <c r="B57" s="56" t="s">
        <v>62</v>
      </c>
      <c r="C57" s="55">
        <v>26726.671999999999</v>
      </c>
      <c r="D57" s="55" t="s">
        <v>93</v>
      </c>
      <c r="E57" s="10">
        <f t="shared" si="6"/>
        <v>-9652.0443728314367</v>
      </c>
      <c r="F57" s="10">
        <f t="shared" si="1"/>
        <v>-9652</v>
      </c>
      <c r="G57" s="13">
        <f t="shared" si="7"/>
        <v>-7.790844051487511E-2</v>
      </c>
      <c r="H57" s="10">
        <f t="shared" si="8"/>
        <v>-7.790844051487511E-2</v>
      </c>
      <c r="O57" s="10">
        <f t="shared" ca="1" si="9"/>
        <v>-0.23558249378904295</v>
      </c>
      <c r="Q57" s="12">
        <f t="shared" si="10"/>
        <v>11708.171999999999</v>
      </c>
    </row>
    <row r="58" spans="1:17" s="10" customFormat="1" ht="12.75" customHeight="1" x14ac:dyDescent="0.2">
      <c r="A58" s="55" t="s">
        <v>202</v>
      </c>
      <c r="B58" s="56" t="s">
        <v>62</v>
      </c>
      <c r="C58" s="55">
        <v>26726.682000000001</v>
      </c>
      <c r="D58" s="55" t="s">
        <v>93</v>
      </c>
      <c r="E58" s="10">
        <f t="shared" si="6"/>
        <v>-9652.0386773212776</v>
      </c>
      <c r="F58" s="10">
        <f t="shared" si="1"/>
        <v>-9652</v>
      </c>
      <c r="G58" s="13">
        <f t="shared" si="7"/>
        <v>-6.7908440512837842E-2</v>
      </c>
      <c r="H58" s="10">
        <f t="shared" si="8"/>
        <v>-6.7908440512837842E-2</v>
      </c>
      <c r="O58" s="10">
        <f t="shared" ca="1" si="9"/>
        <v>-0.23558249378904295</v>
      </c>
      <c r="Q58" s="12">
        <f t="shared" si="10"/>
        <v>11708.182000000001</v>
      </c>
    </row>
    <row r="59" spans="1:17" s="10" customFormat="1" ht="12.75" customHeight="1" x14ac:dyDescent="0.2">
      <c r="A59" s="55" t="s">
        <v>210</v>
      </c>
      <c r="B59" s="56" t="s">
        <v>62</v>
      </c>
      <c r="C59" s="55">
        <v>26726.683000000001</v>
      </c>
      <c r="D59" s="55" t="s">
        <v>93</v>
      </c>
      <c r="E59" s="10">
        <f t="shared" si="6"/>
        <v>-9652.0381077702605</v>
      </c>
      <c r="F59" s="10">
        <f t="shared" si="1"/>
        <v>-9652</v>
      </c>
      <c r="G59" s="13">
        <f t="shared" si="7"/>
        <v>-6.6908440512634115E-2</v>
      </c>
      <c r="H59" s="10">
        <f t="shared" si="8"/>
        <v>-6.6908440512634115E-2</v>
      </c>
      <c r="O59" s="10">
        <f t="shared" ca="1" si="9"/>
        <v>-0.23558249378904295</v>
      </c>
      <c r="Q59" s="12">
        <f t="shared" si="10"/>
        <v>11708.183000000001</v>
      </c>
    </row>
    <row r="60" spans="1:17" s="10" customFormat="1" ht="12.75" customHeight="1" x14ac:dyDescent="0.2">
      <c r="A60" s="55" t="s">
        <v>101</v>
      </c>
      <c r="B60" s="56" t="s">
        <v>62</v>
      </c>
      <c r="C60" s="55">
        <v>26738.948</v>
      </c>
      <c r="D60" s="55" t="s">
        <v>93</v>
      </c>
      <c r="E60" s="10">
        <f t="shared" si="6"/>
        <v>-9645.0525645612488</v>
      </c>
      <c r="F60" s="10">
        <f t="shared" si="1"/>
        <v>-9645</v>
      </c>
      <c r="G60" s="13">
        <f t="shared" si="7"/>
        <v>-9.229122552278568E-2</v>
      </c>
      <c r="H60" s="10">
        <f t="shared" si="8"/>
        <v>-9.229122552278568E-2</v>
      </c>
      <c r="O60" s="10">
        <f t="shared" ca="1" si="9"/>
        <v>-0.23549110550686769</v>
      </c>
      <c r="Q60" s="12">
        <f t="shared" si="10"/>
        <v>11720.448</v>
      </c>
    </row>
    <row r="61" spans="1:17" s="10" customFormat="1" ht="12.75" customHeight="1" x14ac:dyDescent="0.2">
      <c r="A61" s="55" t="s">
        <v>210</v>
      </c>
      <c r="B61" s="56" t="s">
        <v>62</v>
      </c>
      <c r="C61" s="55">
        <v>26828.597000000002</v>
      </c>
      <c r="D61" s="55" t="s">
        <v>93</v>
      </c>
      <c r="E61" s="10">
        <f t="shared" si="6"/>
        <v>-9593.9928855441394</v>
      </c>
      <c r="F61" s="10">
        <f t="shared" si="1"/>
        <v>-9594</v>
      </c>
      <c r="G61" s="13">
        <f t="shared" si="7"/>
        <v>1.2491340832639253E-2</v>
      </c>
      <c r="H61" s="10">
        <f t="shared" si="8"/>
        <v>1.2491340832639253E-2</v>
      </c>
      <c r="O61" s="10">
        <f t="shared" ca="1" si="9"/>
        <v>-0.23482527659387642</v>
      </c>
      <c r="Q61" s="12">
        <f t="shared" si="10"/>
        <v>11810.097000000002</v>
      </c>
    </row>
    <row r="62" spans="1:17" s="10" customFormat="1" ht="12.75" customHeight="1" x14ac:dyDescent="0.2">
      <c r="A62" s="55" t="s">
        <v>202</v>
      </c>
      <c r="B62" s="56" t="s">
        <v>62</v>
      </c>
      <c r="C62" s="55">
        <v>26842.507000000001</v>
      </c>
      <c r="D62" s="55" t="s">
        <v>93</v>
      </c>
      <c r="E62" s="10">
        <f t="shared" si="6"/>
        <v>-9586.0704309141056</v>
      </c>
      <c r="F62" s="10">
        <f t="shared" si="1"/>
        <v>-9586</v>
      </c>
      <c r="G62" s="13">
        <f t="shared" si="7"/>
        <v>-0.12366041346467682</v>
      </c>
      <c r="H62" s="10">
        <f t="shared" si="8"/>
        <v>-0.12366041346467682</v>
      </c>
      <c r="O62" s="10">
        <f t="shared" ca="1" si="9"/>
        <v>-0.23472083284281897</v>
      </c>
      <c r="Q62" s="12">
        <f t="shared" si="10"/>
        <v>11824.007000000001</v>
      </c>
    </row>
    <row r="63" spans="1:17" s="10" customFormat="1" ht="12.75" customHeight="1" x14ac:dyDescent="0.2">
      <c r="A63" s="55" t="s">
        <v>101</v>
      </c>
      <c r="B63" s="56" t="s">
        <v>63</v>
      </c>
      <c r="C63" s="55">
        <v>26883.748</v>
      </c>
      <c r="D63" s="55" t="s">
        <v>93</v>
      </c>
      <c r="E63" s="10">
        <f t="shared" si="6"/>
        <v>-9562.5815774707371</v>
      </c>
      <c r="F63" s="10">
        <f t="shared" si="1"/>
        <v>-9562.5</v>
      </c>
      <c r="G63" s="13">
        <f t="shared" si="7"/>
        <v>-0.14323119171240251</v>
      </c>
      <c r="H63" s="10">
        <f t="shared" si="8"/>
        <v>-0.14323119171240251</v>
      </c>
      <c r="O63" s="10">
        <f t="shared" ca="1" si="9"/>
        <v>-0.23441402932408772</v>
      </c>
      <c r="Q63" s="12">
        <f t="shared" si="10"/>
        <v>11865.248</v>
      </c>
    </row>
    <row r="64" spans="1:17" s="10" customFormat="1" ht="12.75" customHeight="1" x14ac:dyDescent="0.2">
      <c r="A64" s="55" t="s">
        <v>101</v>
      </c>
      <c r="B64" s="56" t="s">
        <v>62</v>
      </c>
      <c r="C64" s="55">
        <v>26900.600999999999</v>
      </c>
      <c r="D64" s="55" t="s">
        <v>93</v>
      </c>
      <c r="E64" s="10">
        <f t="shared" si="6"/>
        <v>-9552.982934201149</v>
      </c>
      <c r="F64" s="10">
        <f t="shared" si="1"/>
        <v>-9553</v>
      </c>
      <c r="G64" s="13">
        <f t="shared" si="7"/>
        <v>2.9963600056362338E-2</v>
      </c>
      <c r="H64" s="10">
        <f t="shared" si="8"/>
        <v>2.9963600056362338E-2</v>
      </c>
      <c r="O64" s="10">
        <f t="shared" ca="1" si="9"/>
        <v>-0.23429000236970701</v>
      </c>
      <c r="Q64" s="12">
        <f t="shared" si="10"/>
        <v>11882.100999999999</v>
      </c>
    </row>
    <row r="65" spans="1:17" s="10" customFormat="1" ht="12.75" customHeight="1" x14ac:dyDescent="0.2">
      <c r="A65" s="55" t="s">
        <v>202</v>
      </c>
      <c r="B65" s="56" t="s">
        <v>62</v>
      </c>
      <c r="C65" s="55">
        <v>26916.383999999998</v>
      </c>
      <c r="D65" s="55" t="s">
        <v>93</v>
      </c>
      <c r="E65" s="10">
        <f t="shared" si="6"/>
        <v>-9543.9937105184872</v>
      </c>
      <c r="F65" s="10">
        <f t="shared" si="1"/>
        <v>-9544</v>
      </c>
      <c r="G65" s="13">
        <f t="shared" si="7"/>
        <v>1.1042876474675722E-2</v>
      </c>
      <c r="H65" s="10">
        <f t="shared" si="8"/>
        <v>1.1042876474675722E-2</v>
      </c>
      <c r="O65" s="10">
        <f t="shared" ca="1" si="9"/>
        <v>-0.2341725031497674</v>
      </c>
      <c r="Q65" s="12">
        <f t="shared" si="10"/>
        <v>11897.883999999998</v>
      </c>
    </row>
    <row r="66" spans="1:17" s="10" customFormat="1" ht="12.75" customHeight="1" x14ac:dyDescent="0.2">
      <c r="A66" s="55" t="s">
        <v>202</v>
      </c>
      <c r="B66" s="56" t="s">
        <v>62</v>
      </c>
      <c r="C66" s="55">
        <v>27158.593000000001</v>
      </c>
      <c r="D66" s="55" t="s">
        <v>93</v>
      </c>
      <c r="E66" s="10">
        <f t="shared" si="6"/>
        <v>-9406.043328528116</v>
      </c>
      <c r="F66" s="10">
        <f t="shared" si="1"/>
        <v>-9406</v>
      </c>
      <c r="G66" s="13">
        <f t="shared" si="7"/>
        <v>-7.6074885149864713E-2</v>
      </c>
      <c r="H66" s="10">
        <f t="shared" si="8"/>
        <v>-7.6074885149864713E-2</v>
      </c>
      <c r="O66" s="10">
        <f t="shared" ca="1" si="9"/>
        <v>-0.23237084844402639</v>
      </c>
      <c r="Q66" s="12">
        <f t="shared" si="10"/>
        <v>12140.093000000001</v>
      </c>
    </row>
    <row r="67" spans="1:17" s="10" customFormat="1" ht="12.75" customHeight="1" x14ac:dyDescent="0.2">
      <c r="A67" s="55" t="s">
        <v>101</v>
      </c>
      <c r="B67" s="56" t="s">
        <v>62</v>
      </c>
      <c r="C67" s="55">
        <v>27267.636999999999</v>
      </c>
      <c r="D67" s="55" t="s">
        <v>93</v>
      </c>
      <c r="E67" s="10">
        <f t="shared" si="6"/>
        <v>-9343.9372075592091</v>
      </c>
      <c r="F67" s="10">
        <f t="shared" si="1"/>
        <v>-9344</v>
      </c>
      <c r="G67" s="13">
        <f t="shared" si="7"/>
        <v>0.11024901904602302</v>
      </c>
      <c r="H67" s="10">
        <f t="shared" si="8"/>
        <v>0.11024901904602302</v>
      </c>
      <c r="O67" s="10">
        <f t="shared" ca="1" si="9"/>
        <v>-0.23156140937333117</v>
      </c>
      <c r="Q67" s="12">
        <f t="shared" si="10"/>
        <v>12249.136999999999</v>
      </c>
    </row>
    <row r="68" spans="1:17" s="10" customFormat="1" ht="12.75" customHeight="1" x14ac:dyDescent="0.2">
      <c r="A68" s="55" t="s">
        <v>210</v>
      </c>
      <c r="B68" s="56" t="s">
        <v>62</v>
      </c>
      <c r="C68" s="55">
        <v>27539.62</v>
      </c>
      <c r="D68" s="55" t="s">
        <v>93</v>
      </c>
      <c r="E68" s="10">
        <f t="shared" si="6"/>
        <v>-9189.02901362386</v>
      </c>
      <c r="F68" s="10">
        <f t="shared" si="1"/>
        <v>-9189</v>
      </c>
      <c r="G68" s="13">
        <f t="shared" si="7"/>
        <v>-5.0941220459208125E-2</v>
      </c>
      <c r="H68" s="10">
        <f t="shared" si="8"/>
        <v>-5.0941220459208125E-2</v>
      </c>
      <c r="O68" s="10">
        <f t="shared" ca="1" si="9"/>
        <v>-0.2295378116965931</v>
      </c>
      <c r="Q68" s="12">
        <f t="shared" si="10"/>
        <v>12521.119999999999</v>
      </c>
    </row>
    <row r="69" spans="1:17" s="10" customFormat="1" ht="12.75" customHeight="1" x14ac:dyDescent="0.2">
      <c r="A69" s="55" t="s">
        <v>202</v>
      </c>
      <c r="B69" s="56" t="s">
        <v>62</v>
      </c>
      <c r="C69" s="55">
        <v>27539.621999999999</v>
      </c>
      <c r="D69" s="55" t="s">
        <v>93</v>
      </c>
      <c r="E69" s="10">
        <f t="shared" si="6"/>
        <v>-9189.0278745218293</v>
      </c>
      <c r="F69" s="10">
        <f t="shared" si="1"/>
        <v>-9189</v>
      </c>
      <c r="G69" s="13">
        <f t="shared" si="7"/>
        <v>-4.8941220458800672E-2</v>
      </c>
      <c r="H69" s="10">
        <f t="shared" si="8"/>
        <v>-4.8941220458800672E-2</v>
      </c>
      <c r="O69" s="10">
        <f t="shared" ca="1" si="9"/>
        <v>-0.2295378116965931</v>
      </c>
      <c r="Q69" s="12">
        <f t="shared" si="10"/>
        <v>12521.121999999999</v>
      </c>
    </row>
    <row r="70" spans="1:17" s="10" customFormat="1" ht="12.75" customHeight="1" x14ac:dyDescent="0.2">
      <c r="A70" s="55" t="s">
        <v>210</v>
      </c>
      <c r="B70" s="56" t="s">
        <v>62</v>
      </c>
      <c r="C70" s="55">
        <v>27569.528999999999</v>
      </c>
      <c r="D70" s="55" t="s">
        <v>93</v>
      </c>
      <c r="E70" s="10">
        <f t="shared" si="6"/>
        <v>-9171.9943122917466</v>
      </c>
      <c r="F70" s="10">
        <f t="shared" si="1"/>
        <v>-9172</v>
      </c>
      <c r="G70" s="13">
        <f t="shared" si="7"/>
        <v>9.9863016548624728E-3</v>
      </c>
      <c r="H70" s="10">
        <f t="shared" si="8"/>
        <v>9.9863016548624728E-3</v>
      </c>
      <c r="O70" s="10">
        <f t="shared" ca="1" si="9"/>
        <v>-0.22931586872559601</v>
      </c>
      <c r="Q70" s="12">
        <f t="shared" si="10"/>
        <v>12551.028999999999</v>
      </c>
    </row>
    <row r="71" spans="1:17" s="10" customFormat="1" ht="12.75" customHeight="1" x14ac:dyDescent="0.2">
      <c r="A71" s="55" t="s">
        <v>202</v>
      </c>
      <c r="B71" s="56" t="s">
        <v>62</v>
      </c>
      <c r="C71" s="55">
        <v>27569.530999999999</v>
      </c>
      <c r="D71" s="55" t="s">
        <v>93</v>
      </c>
      <c r="E71" s="10">
        <f t="shared" si="6"/>
        <v>-9171.9931731897159</v>
      </c>
      <c r="F71" s="10">
        <f t="shared" si="1"/>
        <v>-9172</v>
      </c>
      <c r="G71" s="13">
        <f t="shared" si="7"/>
        <v>1.1986301655269926E-2</v>
      </c>
      <c r="H71" s="10">
        <f t="shared" si="8"/>
        <v>1.1986301655269926E-2</v>
      </c>
      <c r="O71" s="10">
        <f t="shared" ca="1" si="9"/>
        <v>-0.22931586872559601</v>
      </c>
      <c r="Q71" s="12">
        <f t="shared" si="10"/>
        <v>12551.030999999999</v>
      </c>
    </row>
    <row r="72" spans="1:17" s="10" customFormat="1" ht="12.75" customHeight="1" x14ac:dyDescent="0.2">
      <c r="A72" s="55" t="s">
        <v>101</v>
      </c>
      <c r="B72" s="56" t="s">
        <v>62</v>
      </c>
      <c r="C72" s="55">
        <v>27581.785</v>
      </c>
      <c r="D72" s="55" t="s">
        <v>93</v>
      </c>
      <c r="E72" s="10">
        <f t="shared" si="6"/>
        <v>-9165.013895041875</v>
      </c>
      <c r="F72" s="10">
        <f t="shared" si="1"/>
        <v>-9165</v>
      </c>
      <c r="G72" s="13">
        <f t="shared" si="7"/>
        <v>-2.4396483353484655E-2</v>
      </c>
      <c r="H72" s="10">
        <f t="shared" si="8"/>
        <v>-2.4396483353484655E-2</v>
      </c>
      <c r="O72" s="10">
        <f t="shared" ca="1" si="9"/>
        <v>-0.22922448044342075</v>
      </c>
      <c r="Q72" s="12">
        <f t="shared" si="10"/>
        <v>12563.285</v>
      </c>
    </row>
    <row r="73" spans="1:17" s="10" customFormat="1" ht="12.75" customHeight="1" x14ac:dyDescent="0.2">
      <c r="A73" s="55" t="s">
        <v>101</v>
      </c>
      <c r="B73" s="56" t="s">
        <v>62</v>
      </c>
      <c r="C73" s="55">
        <v>27588.738000000001</v>
      </c>
      <c r="D73" s="55" t="s">
        <v>93</v>
      </c>
      <c r="E73" s="10">
        <f t="shared" si="6"/>
        <v>-9161.0538068288897</v>
      </c>
      <c r="F73" s="10">
        <f t="shared" si="1"/>
        <v>-9161</v>
      </c>
      <c r="G73" s="13">
        <f t="shared" si="7"/>
        <v>-9.4472360498912167E-2</v>
      </c>
      <c r="H73" s="10">
        <f t="shared" si="8"/>
        <v>-9.4472360498912167E-2</v>
      </c>
      <c r="O73" s="10">
        <f t="shared" ca="1" si="9"/>
        <v>-0.22917225856789203</v>
      </c>
      <c r="Q73" s="12">
        <f t="shared" si="10"/>
        <v>12570.238000000001</v>
      </c>
    </row>
    <row r="74" spans="1:17" s="10" customFormat="1" ht="12.75" customHeight="1" x14ac:dyDescent="0.2">
      <c r="A74" s="55" t="s">
        <v>101</v>
      </c>
      <c r="B74" s="56" t="s">
        <v>62</v>
      </c>
      <c r="C74" s="55">
        <v>27625.612000000001</v>
      </c>
      <c r="D74" s="55" t="s">
        <v>93</v>
      </c>
      <c r="E74" s="10">
        <f t="shared" si="6"/>
        <v>-9140.0521826715994</v>
      </c>
      <c r="F74" s="10">
        <f t="shared" si="1"/>
        <v>-9140</v>
      </c>
      <c r="G74" s="13">
        <f t="shared" si="7"/>
        <v>-9.1620715531462338E-2</v>
      </c>
      <c r="H74" s="10">
        <f t="shared" si="8"/>
        <v>-9.1620715531462338E-2</v>
      </c>
      <c r="O74" s="10">
        <f t="shared" ca="1" si="9"/>
        <v>-0.22889809372136621</v>
      </c>
      <c r="Q74" s="12">
        <f t="shared" si="10"/>
        <v>12607.112000000001</v>
      </c>
    </row>
    <row r="75" spans="1:17" s="10" customFormat="1" ht="12.75" customHeight="1" x14ac:dyDescent="0.2">
      <c r="A75" s="55" t="s">
        <v>210</v>
      </c>
      <c r="B75" s="56" t="s">
        <v>62</v>
      </c>
      <c r="C75" s="55">
        <v>27685.328000000001</v>
      </c>
      <c r="D75" s="55" t="s">
        <v>93</v>
      </c>
      <c r="E75" s="10">
        <f t="shared" si="6"/>
        <v>-9106.0408742109848</v>
      </c>
      <c r="F75" s="10">
        <f t="shared" si="1"/>
        <v>-9106</v>
      </c>
      <c r="G75" s="13">
        <f t="shared" si="7"/>
        <v>-7.1765671291359467E-2</v>
      </c>
      <c r="H75" s="10">
        <f t="shared" si="8"/>
        <v>-7.1765671291359467E-2</v>
      </c>
      <c r="O75" s="10">
        <f t="shared" ca="1" si="9"/>
        <v>-0.22845420777937206</v>
      </c>
      <c r="Q75" s="12">
        <f t="shared" si="10"/>
        <v>12666.828000000001</v>
      </c>
    </row>
    <row r="76" spans="1:17" s="10" customFormat="1" ht="12.75" customHeight="1" x14ac:dyDescent="0.2">
      <c r="A76" s="55" t="s">
        <v>202</v>
      </c>
      <c r="B76" s="56" t="s">
        <v>62</v>
      </c>
      <c r="C76" s="55">
        <v>27685.339</v>
      </c>
      <c r="D76" s="55" t="s">
        <v>93</v>
      </c>
      <c r="E76" s="10">
        <f t="shared" si="6"/>
        <v>-9106.0346091498122</v>
      </c>
      <c r="F76" s="10">
        <f t="shared" si="1"/>
        <v>-9106</v>
      </c>
      <c r="G76" s="13">
        <f t="shared" si="7"/>
        <v>-6.0765671292756451E-2</v>
      </c>
      <c r="H76" s="10">
        <f t="shared" si="8"/>
        <v>-6.0765671292756451E-2</v>
      </c>
      <c r="O76" s="10">
        <f t="shared" ca="1" si="9"/>
        <v>-0.22845420777937206</v>
      </c>
      <c r="Q76" s="12">
        <f t="shared" si="10"/>
        <v>12666.839</v>
      </c>
    </row>
    <row r="77" spans="1:17" s="10" customFormat="1" ht="12.75" customHeight="1" x14ac:dyDescent="0.2">
      <c r="A77" s="55" t="s">
        <v>101</v>
      </c>
      <c r="B77" s="56" t="s">
        <v>62</v>
      </c>
      <c r="C77" s="55">
        <v>27755.731</v>
      </c>
      <c r="D77" s="55" t="s">
        <v>93</v>
      </c>
      <c r="E77" s="10">
        <f t="shared" si="6"/>
        <v>-9065.9427740443189</v>
      </c>
      <c r="F77" s="10">
        <f t="shared" si="1"/>
        <v>-9066</v>
      </c>
      <c r="G77" s="13">
        <f t="shared" si="7"/>
        <v>0.10047555722121615</v>
      </c>
      <c r="H77" s="10">
        <f t="shared" si="8"/>
        <v>0.10047555722121615</v>
      </c>
      <c r="O77" s="10">
        <f t="shared" ca="1" si="9"/>
        <v>-0.22793198902408479</v>
      </c>
      <c r="Q77" s="12">
        <f t="shared" si="10"/>
        <v>12737.231</v>
      </c>
    </row>
    <row r="78" spans="1:17" s="10" customFormat="1" ht="12.75" customHeight="1" x14ac:dyDescent="0.2">
      <c r="A78" s="55" t="s">
        <v>210</v>
      </c>
      <c r="B78" s="56" t="s">
        <v>62</v>
      </c>
      <c r="C78" s="55">
        <v>28610.598999999998</v>
      </c>
      <c r="D78" s="55" t="s">
        <v>93</v>
      </c>
      <c r="E78" s="10">
        <f t="shared" si="6"/>
        <v>-8579.051836253635</v>
      </c>
      <c r="F78" s="10">
        <f t="shared" si="1"/>
        <v>-8579</v>
      </c>
      <c r="G78" s="13">
        <f t="shared" si="7"/>
        <v>-9.101248562001274E-2</v>
      </c>
      <c r="H78" s="10">
        <f t="shared" si="8"/>
        <v>-9.101248562001274E-2</v>
      </c>
      <c r="O78" s="10">
        <f t="shared" ca="1" si="9"/>
        <v>-0.2215739756784626</v>
      </c>
      <c r="Q78" s="12">
        <f t="shared" si="10"/>
        <v>13592.098999999998</v>
      </c>
    </row>
    <row r="79" spans="1:17" s="10" customFormat="1" ht="12.75" customHeight="1" x14ac:dyDescent="0.2">
      <c r="A79" s="55" t="s">
        <v>202</v>
      </c>
      <c r="B79" s="56" t="s">
        <v>62</v>
      </c>
      <c r="C79" s="55">
        <v>28691.504000000001</v>
      </c>
      <c r="D79" s="55" t="s">
        <v>93</v>
      </c>
      <c r="E79" s="10">
        <f t="shared" si="6"/>
        <v>-8532.9723113188429</v>
      </c>
      <c r="F79" s="10">
        <f t="shared" si="1"/>
        <v>-8533</v>
      </c>
      <c r="G79" s="13">
        <f t="shared" si="7"/>
        <v>4.8614927174639888E-2</v>
      </c>
      <c r="H79" s="10">
        <f t="shared" si="8"/>
        <v>4.8614927174639888E-2</v>
      </c>
      <c r="O79" s="10">
        <f t="shared" ca="1" si="9"/>
        <v>-0.22097342410988227</v>
      </c>
      <c r="Q79" s="12">
        <f t="shared" si="10"/>
        <v>13673.004000000001</v>
      </c>
    </row>
    <row r="80" spans="1:17" s="10" customFormat="1" ht="12.75" customHeight="1" x14ac:dyDescent="0.2">
      <c r="A80" s="55" t="s">
        <v>276</v>
      </c>
      <c r="B80" s="56" t="s">
        <v>62</v>
      </c>
      <c r="C80" s="55">
        <v>28963.541000000001</v>
      </c>
      <c r="D80" s="55" t="s">
        <v>93</v>
      </c>
      <c r="E80" s="10">
        <f t="shared" si="6"/>
        <v>-8378.0333616286389</v>
      </c>
      <c r="F80" s="10">
        <f t="shared" si="1"/>
        <v>-8378</v>
      </c>
      <c r="G80" s="13">
        <f t="shared" si="7"/>
        <v>-5.8575312330503948E-2</v>
      </c>
      <c r="H80" s="10">
        <f t="shared" si="8"/>
        <v>-5.8575312330503948E-2</v>
      </c>
      <c r="O80" s="10">
        <f t="shared" ca="1" si="9"/>
        <v>-0.2189498264331442</v>
      </c>
      <c r="Q80" s="12">
        <f t="shared" si="10"/>
        <v>13945.041000000001</v>
      </c>
    </row>
    <row r="81" spans="1:17" s="10" customFormat="1" ht="12.75" customHeight="1" x14ac:dyDescent="0.2">
      <c r="A81" s="55" t="s">
        <v>210</v>
      </c>
      <c r="B81" s="56" t="s">
        <v>62</v>
      </c>
      <c r="C81" s="55">
        <v>28963.550999999999</v>
      </c>
      <c r="D81" s="55" t="s">
        <v>93</v>
      </c>
      <c r="E81" s="10">
        <f t="shared" si="6"/>
        <v>-8378.0276661184816</v>
      </c>
      <c r="F81" s="10">
        <f t="shared" si="1"/>
        <v>-8378</v>
      </c>
      <c r="G81" s="13">
        <f t="shared" si="7"/>
        <v>-4.8575312332104659E-2</v>
      </c>
      <c r="H81" s="10">
        <f t="shared" si="8"/>
        <v>-4.8575312332104659E-2</v>
      </c>
      <c r="O81" s="10">
        <f t="shared" ca="1" si="9"/>
        <v>-0.2189498264331442</v>
      </c>
      <c r="Q81" s="12">
        <f t="shared" si="10"/>
        <v>13945.050999999999</v>
      </c>
    </row>
    <row r="82" spans="1:17" s="10" customFormat="1" ht="12.75" customHeight="1" x14ac:dyDescent="0.2">
      <c r="A82" s="55" t="s">
        <v>210</v>
      </c>
      <c r="B82" s="56" t="s">
        <v>62</v>
      </c>
      <c r="C82" s="55">
        <v>28984.57</v>
      </c>
      <c r="D82" s="55" t="s">
        <v>93</v>
      </c>
      <c r="E82" s="10">
        <f t="shared" si="6"/>
        <v>-8366.0562733169936</v>
      </c>
      <c r="F82" s="10">
        <f t="shared" si="1"/>
        <v>-8366</v>
      </c>
      <c r="G82" s="13">
        <f t="shared" si="7"/>
        <v>-9.880294377944665E-2</v>
      </c>
      <c r="H82" s="10">
        <f t="shared" si="8"/>
        <v>-9.880294377944665E-2</v>
      </c>
      <c r="O82" s="10">
        <f t="shared" ca="1" si="9"/>
        <v>-0.21879316080655803</v>
      </c>
      <c r="Q82" s="12">
        <f t="shared" si="10"/>
        <v>13966.07</v>
      </c>
    </row>
    <row r="83" spans="1:17" s="10" customFormat="1" ht="12.75" customHeight="1" x14ac:dyDescent="0.2">
      <c r="A83" s="55" t="s">
        <v>210</v>
      </c>
      <c r="B83" s="56" t="s">
        <v>62</v>
      </c>
      <c r="C83" s="55">
        <v>29014.473000000002</v>
      </c>
      <c r="D83" s="55" t="s">
        <v>93</v>
      </c>
      <c r="E83" s="10">
        <f t="shared" si="6"/>
        <v>-8349.0249892909742</v>
      </c>
      <c r="F83" s="10">
        <f t="shared" si="1"/>
        <v>-8349</v>
      </c>
      <c r="G83" s="13">
        <f t="shared" si="7"/>
        <v>-4.3875421655684477E-2</v>
      </c>
      <c r="H83" s="10">
        <f t="shared" si="8"/>
        <v>-4.3875421655684477E-2</v>
      </c>
      <c r="O83" s="10">
        <f t="shared" ca="1" si="9"/>
        <v>-0.21857121783556094</v>
      </c>
      <c r="Q83" s="12">
        <f t="shared" si="10"/>
        <v>13995.973000000002</v>
      </c>
    </row>
    <row r="84" spans="1:17" s="10" customFormat="1" ht="12.75" customHeight="1" x14ac:dyDescent="0.2">
      <c r="A84" s="55" t="s">
        <v>202</v>
      </c>
      <c r="B84" s="56" t="s">
        <v>62</v>
      </c>
      <c r="C84" s="55">
        <v>29014.474999999999</v>
      </c>
      <c r="D84" s="55" t="s">
        <v>93</v>
      </c>
      <c r="E84" s="10">
        <f t="shared" si="6"/>
        <v>-8349.0238501889435</v>
      </c>
      <c r="F84" s="10">
        <f t="shared" si="1"/>
        <v>-8349</v>
      </c>
      <c r="G84" s="13">
        <f t="shared" si="7"/>
        <v>-4.1875421658915002E-2</v>
      </c>
      <c r="H84" s="10">
        <f t="shared" si="8"/>
        <v>-4.1875421658915002E-2</v>
      </c>
      <c r="O84" s="10">
        <f t="shared" ca="1" si="9"/>
        <v>-0.21857121783556094</v>
      </c>
      <c r="Q84" s="12">
        <f t="shared" si="10"/>
        <v>13995.974999999999</v>
      </c>
    </row>
    <row r="85" spans="1:17" s="10" customFormat="1" ht="12.75" customHeight="1" x14ac:dyDescent="0.2">
      <c r="A85" s="55" t="s">
        <v>202</v>
      </c>
      <c r="B85" s="56" t="s">
        <v>62</v>
      </c>
      <c r="C85" s="55">
        <v>29014.54</v>
      </c>
      <c r="D85" s="55" t="s">
        <v>93</v>
      </c>
      <c r="E85" s="10">
        <f t="shared" ref="E85:E116" si="11">+(C85-C$7)/C$8</f>
        <v>-8348.9868293729141</v>
      </c>
      <c r="F85" s="10">
        <f t="shared" ref="F85:F148" si="12">ROUND(2*E85,0)/2</f>
        <v>-8349</v>
      </c>
      <c r="G85" s="13">
        <f t="shared" ref="G85:G116" si="13">+C85-(C$7+F85*C$8)</f>
        <v>2.3124578343413305E-2</v>
      </c>
      <c r="H85" s="10">
        <f t="shared" ref="H85:H116" si="14">+G85</f>
        <v>2.3124578343413305E-2</v>
      </c>
      <c r="O85" s="10">
        <f t="shared" ref="O85:O116" ca="1" si="15">+C$11+C$12*F85</f>
        <v>-0.21857121783556094</v>
      </c>
      <c r="Q85" s="12">
        <f t="shared" ref="Q85:Q116" si="16">+C85-15018.5</f>
        <v>13996.04</v>
      </c>
    </row>
    <row r="86" spans="1:17" s="10" customFormat="1" ht="12.75" customHeight="1" x14ac:dyDescent="0.2">
      <c r="A86" s="55" t="s">
        <v>101</v>
      </c>
      <c r="B86" s="56" t="s">
        <v>62</v>
      </c>
      <c r="C86" s="55">
        <v>29019.767</v>
      </c>
      <c r="D86" s="55" t="s">
        <v>93</v>
      </c>
      <c r="E86" s="10">
        <f t="shared" si="11"/>
        <v>-8346.0097862132316</v>
      </c>
      <c r="F86" s="10">
        <f t="shared" si="12"/>
        <v>-8346</v>
      </c>
      <c r="G86" s="13">
        <f t="shared" si="13"/>
        <v>-1.7182329520437634E-2</v>
      </c>
      <c r="H86" s="10">
        <f t="shared" si="14"/>
        <v>-1.7182329520437634E-2</v>
      </c>
      <c r="O86" s="10">
        <f t="shared" ca="1" si="15"/>
        <v>-0.21853205142891441</v>
      </c>
      <c r="Q86" s="12">
        <f t="shared" si="16"/>
        <v>14001.267</v>
      </c>
    </row>
    <row r="87" spans="1:17" s="10" customFormat="1" ht="12.75" customHeight="1" x14ac:dyDescent="0.2">
      <c r="A87" s="55" t="s">
        <v>101</v>
      </c>
      <c r="B87" s="56" t="s">
        <v>62</v>
      </c>
      <c r="C87" s="55">
        <v>29070.758000000002</v>
      </c>
      <c r="D87" s="55" t="s">
        <v>93</v>
      </c>
      <c r="E87" s="10">
        <f t="shared" si="11"/>
        <v>-8316.9678103656333</v>
      </c>
      <c r="F87" s="10">
        <f t="shared" si="12"/>
        <v>-8317</v>
      </c>
      <c r="G87" s="13">
        <f t="shared" si="13"/>
        <v>5.6517561155487783E-2</v>
      </c>
      <c r="H87" s="10">
        <f t="shared" si="14"/>
        <v>5.6517561155487783E-2</v>
      </c>
      <c r="O87" s="10">
        <f t="shared" ca="1" si="15"/>
        <v>-0.21815344283133115</v>
      </c>
      <c r="Q87" s="12">
        <f t="shared" si="16"/>
        <v>14052.258000000002</v>
      </c>
    </row>
    <row r="88" spans="1:17" s="10" customFormat="1" ht="12.75" customHeight="1" x14ac:dyDescent="0.2">
      <c r="A88" s="55" t="s">
        <v>210</v>
      </c>
      <c r="B88" s="56" t="s">
        <v>62</v>
      </c>
      <c r="C88" s="55">
        <v>29072.47</v>
      </c>
      <c r="D88" s="55" t="s">
        <v>48</v>
      </c>
      <c r="E88" s="10">
        <f t="shared" si="11"/>
        <v>-8315.9927390265511</v>
      </c>
      <c r="F88" s="10">
        <f t="shared" si="12"/>
        <v>-8316</v>
      </c>
      <c r="G88" s="13">
        <f t="shared" si="13"/>
        <v>1.2748591867421055E-2</v>
      </c>
      <c r="H88" s="10">
        <f t="shared" si="14"/>
        <v>1.2748591867421055E-2</v>
      </c>
      <c r="O88" s="10">
        <f t="shared" ca="1" si="15"/>
        <v>-0.21814038736244895</v>
      </c>
      <c r="Q88" s="12">
        <f t="shared" si="16"/>
        <v>14053.970000000001</v>
      </c>
    </row>
    <row r="89" spans="1:17" s="10" customFormat="1" ht="12.75" customHeight="1" x14ac:dyDescent="0.2">
      <c r="A89" s="55" t="s">
        <v>202</v>
      </c>
      <c r="B89" s="56" t="s">
        <v>62</v>
      </c>
      <c r="C89" s="55">
        <v>29072.472000000002</v>
      </c>
      <c r="D89" s="55" t="s">
        <v>48</v>
      </c>
      <c r="E89" s="10">
        <f t="shared" si="11"/>
        <v>-8315.9915999245204</v>
      </c>
      <c r="F89" s="10">
        <f t="shared" si="12"/>
        <v>-8316</v>
      </c>
      <c r="G89" s="13">
        <f t="shared" si="13"/>
        <v>1.4748591867828509E-2</v>
      </c>
      <c r="H89" s="10">
        <f t="shared" si="14"/>
        <v>1.4748591867828509E-2</v>
      </c>
      <c r="O89" s="10">
        <f t="shared" ca="1" si="15"/>
        <v>-0.21814038736244895</v>
      </c>
      <c r="Q89" s="12">
        <f t="shared" si="16"/>
        <v>14053.972000000002</v>
      </c>
    </row>
    <row r="90" spans="1:17" s="10" customFormat="1" ht="12.75" customHeight="1" x14ac:dyDescent="0.2">
      <c r="A90" s="55" t="s">
        <v>202</v>
      </c>
      <c r="B90" s="56" t="s">
        <v>62</v>
      </c>
      <c r="C90" s="55">
        <v>29167.291000000001</v>
      </c>
      <c r="D90" s="55" t="s">
        <v>48</v>
      </c>
      <c r="E90" s="10">
        <f t="shared" si="11"/>
        <v>-8261.9873421556313</v>
      </c>
      <c r="F90" s="10">
        <f t="shared" si="12"/>
        <v>-8262</v>
      </c>
      <c r="G90" s="13">
        <f t="shared" si="13"/>
        <v>2.2224250362341991E-2</v>
      </c>
      <c r="H90" s="10">
        <f t="shared" si="14"/>
        <v>2.2224250362341991E-2</v>
      </c>
      <c r="O90" s="10">
        <f t="shared" ca="1" si="15"/>
        <v>-0.2174353920428112</v>
      </c>
      <c r="Q90" s="12">
        <f t="shared" si="16"/>
        <v>14148.791000000001</v>
      </c>
    </row>
    <row r="91" spans="1:17" s="10" customFormat="1" ht="12.75" customHeight="1" x14ac:dyDescent="0.2">
      <c r="A91" s="55" t="s">
        <v>210</v>
      </c>
      <c r="B91" s="56" t="s">
        <v>62</v>
      </c>
      <c r="C91" s="55">
        <v>29167.292000000001</v>
      </c>
      <c r="D91" s="55" t="s">
        <v>48</v>
      </c>
      <c r="E91" s="10">
        <f t="shared" si="11"/>
        <v>-8261.9867726046159</v>
      </c>
      <c r="F91" s="10">
        <f t="shared" si="12"/>
        <v>-8262</v>
      </c>
      <c r="G91" s="13">
        <f t="shared" si="13"/>
        <v>2.3224250362545718E-2</v>
      </c>
      <c r="H91" s="10">
        <f t="shared" si="14"/>
        <v>2.3224250362545718E-2</v>
      </c>
      <c r="O91" s="10">
        <f t="shared" ca="1" si="15"/>
        <v>-0.2174353920428112</v>
      </c>
      <c r="Q91" s="12">
        <f t="shared" si="16"/>
        <v>14148.792000000001</v>
      </c>
    </row>
    <row r="92" spans="1:17" s="10" customFormat="1" ht="12.75" customHeight="1" x14ac:dyDescent="0.2">
      <c r="A92" s="55" t="s">
        <v>101</v>
      </c>
      <c r="B92" s="56" t="s">
        <v>62</v>
      </c>
      <c r="C92" s="55">
        <v>29363.798999999999</v>
      </c>
      <c r="D92" s="55" t="s">
        <v>48</v>
      </c>
      <c r="E92" s="10">
        <f t="shared" si="11"/>
        <v>-8150.0660111391808</v>
      </c>
      <c r="F92" s="10">
        <f t="shared" si="12"/>
        <v>-8150</v>
      </c>
      <c r="G92" s="13">
        <f t="shared" si="13"/>
        <v>-0.11590030980005395</v>
      </c>
      <c r="H92" s="10">
        <f t="shared" si="14"/>
        <v>-0.11590030980005395</v>
      </c>
      <c r="O92" s="10">
        <f t="shared" ca="1" si="15"/>
        <v>-0.2159731795280069</v>
      </c>
      <c r="Q92" s="12">
        <f t="shared" si="16"/>
        <v>14345.298999999999</v>
      </c>
    </row>
    <row r="93" spans="1:17" s="10" customFormat="1" ht="12.75" customHeight="1" x14ac:dyDescent="0.2">
      <c r="A93" s="55" t="s">
        <v>210</v>
      </c>
      <c r="B93" s="56" t="s">
        <v>62</v>
      </c>
      <c r="C93" s="55">
        <v>29374.466</v>
      </c>
      <c r="D93" s="55" t="s">
        <v>93</v>
      </c>
      <c r="E93" s="10">
        <f t="shared" si="11"/>
        <v>-8143.9906104534448</v>
      </c>
      <c r="F93" s="10">
        <f t="shared" si="12"/>
        <v>-8144</v>
      </c>
      <c r="G93" s="13">
        <f t="shared" si="13"/>
        <v>1.6485874475620221E-2</v>
      </c>
      <c r="H93" s="10">
        <f t="shared" si="14"/>
        <v>1.6485874475620221E-2</v>
      </c>
      <c r="O93" s="10">
        <f t="shared" ca="1" si="15"/>
        <v>-0.21589484671471382</v>
      </c>
      <c r="Q93" s="12">
        <f t="shared" si="16"/>
        <v>14355.966</v>
      </c>
    </row>
    <row r="94" spans="1:17" s="10" customFormat="1" ht="12.75" customHeight="1" x14ac:dyDescent="0.2">
      <c r="A94" s="55" t="s">
        <v>202</v>
      </c>
      <c r="B94" s="56" t="s">
        <v>62</v>
      </c>
      <c r="C94" s="55">
        <v>29374.468000000001</v>
      </c>
      <c r="D94" s="55" t="s">
        <v>93</v>
      </c>
      <c r="E94" s="10">
        <f t="shared" si="11"/>
        <v>-8143.9894713514132</v>
      </c>
      <c r="F94" s="10">
        <f t="shared" si="12"/>
        <v>-8144</v>
      </c>
      <c r="G94" s="13">
        <f t="shared" si="13"/>
        <v>1.8485874476027675E-2</v>
      </c>
      <c r="H94" s="10">
        <f t="shared" si="14"/>
        <v>1.8485874476027675E-2</v>
      </c>
      <c r="O94" s="10">
        <f t="shared" ca="1" si="15"/>
        <v>-0.21589484671471382</v>
      </c>
      <c r="Q94" s="12">
        <f t="shared" si="16"/>
        <v>14355.968000000001</v>
      </c>
    </row>
    <row r="95" spans="1:17" s="10" customFormat="1" ht="12.75" customHeight="1" x14ac:dyDescent="0.2">
      <c r="A95" s="55" t="s">
        <v>101</v>
      </c>
      <c r="B95" s="56" t="s">
        <v>62</v>
      </c>
      <c r="C95" s="55">
        <v>29400.731</v>
      </c>
      <c r="D95" s="55" t="s">
        <v>93</v>
      </c>
      <c r="E95" s="10">
        <f t="shared" si="11"/>
        <v>-8129.0313530229732</v>
      </c>
      <c r="F95" s="10">
        <f t="shared" si="12"/>
        <v>-8129</v>
      </c>
      <c r="G95" s="13">
        <f t="shared" si="13"/>
        <v>-5.504866482806392E-2</v>
      </c>
      <c r="H95" s="10">
        <f t="shared" si="14"/>
        <v>-5.504866482806392E-2</v>
      </c>
      <c r="O95" s="10">
        <f t="shared" ca="1" si="15"/>
        <v>-0.21569901468148109</v>
      </c>
      <c r="Q95" s="12">
        <f t="shared" si="16"/>
        <v>14382.231</v>
      </c>
    </row>
    <row r="96" spans="1:17" s="10" customFormat="1" ht="12.75" customHeight="1" x14ac:dyDescent="0.2">
      <c r="A96" s="55" t="s">
        <v>210</v>
      </c>
      <c r="B96" s="56" t="s">
        <v>62</v>
      </c>
      <c r="C96" s="55">
        <v>29569.241000000002</v>
      </c>
      <c r="D96" s="55" t="s">
        <v>93</v>
      </c>
      <c r="E96" s="10">
        <f t="shared" si="11"/>
        <v>-8033.0563113474054</v>
      </c>
      <c r="F96" s="10">
        <f t="shared" si="12"/>
        <v>-8033</v>
      </c>
      <c r="G96" s="13">
        <f t="shared" si="13"/>
        <v>-9.8869716392073315E-2</v>
      </c>
      <c r="H96" s="10">
        <f t="shared" si="14"/>
        <v>-9.8869716392073315E-2</v>
      </c>
      <c r="O96" s="10">
        <f t="shared" ca="1" si="15"/>
        <v>-0.21444568966879171</v>
      </c>
      <c r="Q96" s="12">
        <f t="shared" si="16"/>
        <v>14550.741000000002</v>
      </c>
    </row>
    <row r="97" spans="1:17" s="10" customFormat="1" ht="12.75" customHeight="1" x14ac:dyDescent="0.2">
      <c r="A97" s="55" t="s">
        <v>101</v>
      </c>
      <c r="B97" s="56" t="s">
        <v>62</v>
      </c>
      <c r="C97" s="55">
        <v>29760.764999999999</v>
      </c>
      <c r="D97" s="55" t="s">
        <v>93</v>
      </c>
      <c r="E97" s="10">
        <f t="shared" si="11"/>
        <v>-7923.973622593795</v>
      </c>
      <c r="F97" s="10">
        <f t="shared" si="12"/>
        <v>-7924</v>
      </c>
      <c r="G97" s="13">
        <f t="shared" si="13"/>
        <v>4.631263130431762E-2</v>
      </c>
      <c r="H97" s="10">
        <f t="shared" si="14"/>
        <v>4.631263130431762E-2</v>
      </c>
      <c r="O97" s="10">
        <f t="shared" ca="1" si="15"/>
        <v>-0.21302264356063397</v>
      </c>
      <c r="Q97" s="12">
        <f t="shared" si="16"/>
        <v>14742.264999999999</v>
      </c>
    </row>
    <row r="98" spans="1:17" s="10" customFormat="1" ht="12.75" customHeight="1" x14ac:dyDescent="0.2">
      <c r="A98" s="55" t="s">
        <v>101</v>
      </c>
      <c r="B98" s="56" t="s">
        <v>62</v>
      </c>
      <c r="C98" s="55">
        <v>29788.679</v>
      </c>
      <c r="D98" s="55" t="s">
        <v>93</v>
      </c>
      <c r="E98" s="10">
        <f t="shared" si="11"/>
        <v>-7908.075175538238</v>
      </c>
      <c r="F98" s="10">
        <f t="shared" si="12"/>
        <v>-7908</v>
      </c>
      <c r="G98" s="13">
        <f t="shared" si="13"/>
        <v>-0.1319908772893541</v>
      </c>
      <c r="H98" s="10">
        <f t="shared" si="14"/>
        <v>-0.1319908772893541</v>
      </c>
      <c r="O98" s="10">
        <f t="shared" ca="1" si="15"/>
        <v>-0.21281375605851907</v>
      </c>
      <c r="Q98" s="12">
        <f t="shared" si="16"/>
        <v>14770.179</v>
      </c>
    </row>
    <row r="99" spans="1:17" s="10" customFormat="1" ht="12.75" customHeight="1" x14ac:dyDescent="0.2">
      <c r="A99" s="55" t="s">
        <v>101</v>
      </c>
      <c r="B99" s="56" t="s">
        <v>62</v>
      </c>
      <c r="C99" s="55">
        <v>29825.583999999999</v>
      </c>
      <c r="D99" s="55" t="s">
        <v>93</v>
      </c>
      <c r="E99" s="10">
        <f t="shared" si="11"/>
        <v>-7887.0558952994588</v>
      </c>
      <c r="F99" s="10">
        <f t="shared" si="12"/>
        <v>-7887</v>
      </c>
      <c r="G99" s="13">
        <f t="shared" si="13"/>
        <v>-9.8139232319226721E-2</v>
      </c>
      <c r="H99" s="10">
        <f t="shared" si="14"/>
        <v>-9.8139232319226721E-2</v>
      </c>
      <c r="O99" s="10">
        <f t="shared" ca="1" si="15"/>
        <v>-0.21253959121199326</v>
      </c>
      <c r="Q99" s="12">
        <f t="shared" si="16"/>
        <v>14807.083999999999</v>
      </c>
    </row>
    <row r="100" spans="1:17" s="10" customFormat="1" ht="12.75" customHeight="1" x14ac:dyDescent="0.2">
      <c r="A100" s="55" t="s">
        <v>101</v>
      </c>
      <c r="B100" s="56" t="s">
        <v>62</v>
      </c>
      <c r="C100" s="55">
        <v>29825.703000000001</v>
      </c>
      <c r="D100" s="55" t="s">
        <v>93</v>
      </c>
      <c r="E100" s="10">
        <f t="shared" si="11"/>
        <v>-7886.9881187285755</v>
      </c>
      <c r="F100" s="10">
        <f t="shared" si="12"/>
        <v>-7887</v>
      </c>
      <c r="G100" s="13">
        <f t="shared" si="13"/>
        <v>2.0860767683188897E-2</v>
      </c>
      <c r="H100" s="10">
        <f t="shared" si="14"/>
        <v>2.0860767683188897E-2</v>
      </c>
      <c r="O100" s="10">
        <f t="shared" ca="1" si="15"/>
        <v>-0.21253959121199326</v>
      </c>
      <c r="Q100" s="12">
        <f t="shared" si="16"/>
        <v>14807.203000000001</v>
      </c>
    </row>
    <row r="101" spans="1:17" s="10" customFormat="1" ht="12.75" customHeight="1" x14ac:dyDescent="0.2">
      <c r="A101" s="55" t="s">
        <v>101</v>
      </c>
      <c r="B101" s="56" t="s">
        <v>62</v>
      </c>
      <c r="C101" s="55">
        <v>29988.937999999998</v>
      </c>
      <c r="D101" s="55" t="s">
        <v>93</v>
      </c>
      <c r="E101" s="10">
        <f t="shared" si="11"/>
        <v>-7794.017458661453</v>
      </c>
      <c r="F101" s="10">
        <f t="shared" si="12"/>
        <v>-7794</v>
      </c>
      <c r="G101" s="13">
        <f t="shared" si="13"/>
        <v>-3.0653376023110468E-2</v>
      </c>
      <c r="H101" s="10">
        <f t="shared" si="14"/>
        <v>-3.0653376023110468E-2</v>
      </c>
      <c r="O101" s="10">
        <f t="shared" ca="1" si="15"/>
        <v>-0.21132543260595044</v>
      </c>
      <c r="Q101" s="12">
        <f t="shared" si="16"/>
        <v>14970.437999999998</v>
      </c>
    </row>
    <row r="102" spans="1:17" s="10" customFormat="1" ht="12.75" customHeight="1" x14ac:dyDescent="0.2">
      <c r="A102" s="55" t="s">
        <v>101</v>
      </c>
      <c r="B102" s="56" t="s">
        <v>62</v>
      </c>
      <c r="C102" s="55">
        <v>30060.875</v>
      </c>
      <c r="D102" s="55" t="s">
        <v>93</v>
      </c>
      <c r="E102" s="10">
        <f t="shared" si="11"/>
        <v>-7753.0456672365199</v>
      </c>
      <c r="F102" s="10">
        <f t="shared" si="12"/>
        <v>-7753</v>
      </c>
      <c r="G102" s="13">
        <f t="shared" si="13"/>
        <v>-8.0181116794847185E-2</v>
      </c>
      <c r="H102" s="10">
        <f t="shared" si="14"/>
        <v>-8.0181116794847185E-2</v>
      </c>
      <c r="O102" s="10">
        <f t="shared" ca="1" si="15"/>
        <v>-0.210790158381781</v>
      </c>
      <c r="Q102" s="12">
        <f t="shared" si="16"/>
        <v>15042.375</v>
      </c>
    </row>
    <row r="103" spans="1:17" s="10" customFormat="1" ht="12.75" customHeight="1" x14ac:dyDescent="0.2">
      <c r="A103" s="55" t="s">
        <v>101</v>
      </c>
      <c r="B103" s="56" t="s">
        <v>62</v>
      </c>
      <c r="C103" s="55">
        <v>30164.646000000001</v>
      </c>
      <c r="D103" s="55" t="s">
        <v>93</v>
      </c>
      <c r="E103" s="10">
        <f t="shared" si="11"/>
        <v>-7693.9427887740239</v>
      </c>
      <c r="F103" s="10">
        <f t="shared" si="12"/>
        <v>-7694</v>
      </c>
      <c r="G103" s="13">
        <f t="shared" si="13"/>
        <v>0.10044969526643399</v>
      </c>
      <c r="H103" s="10">
        <f t="shared" si="14"/>
        <v>0.10044969526643399</v>
      </c>
      <c r="O103" s="10">
        <f t="shared" ca="1" si="15"/>
        <v>-0.21001988571773231</v>
      </c>
      <c r="Q103" s="12">
        <f t="shared" si="16"/>
        <v>15146.146000000001</v>
      </c>
    </row>
    <row r="104" spans="1:17" s="10" customFormat="1" ht="12.75" customHeight="1" x14ac:dyDescent="0.2">
      <c r="A104" s="55" t="s">
        <v>101</v>
      </c>
      <c r="B104" s="56" t="s">
        <v>62</v>
      </c>
      <c r="C104" s="55">
        <v>30213.713</v>
      </c>
      <c r="D104" s="55" t="s">
        <v>93</v>
      </c>
      <c r="E104" s="10">
        <f t="shared" si="11"/>
        <v>-7665.9966290808607</v>
      </c>
      <c r="F104" s="10">
        <f t="shared" si="12"/>
        <v>-7666</v>
      </c>
      <c r="G104" s="13">
        <f t="shared" si="13"/>
        <v>5.9185552236158401E-3</v>
      </c>
      <c r="H104" s="10">
        <f t="shared" si="14"/>
        <v>5.9185552236158401E-3</v>
      </c>
      <c r="O104" s="10">
        <f t="shared" ca="1" si="15"/>
        <v>-0.20965433258903124</v>
      </c>
      <c r="Q104" s="12">
        <f t="shared" si="16"/>
        <v>15195.213</v>
      </c>
    </row>
    <row r="105" spans="1:17" s="10" customFormat="1" ht="12.75" customHeight="1" x14ac:dyDescent="0.2">
      <c r="A105" s="55" t="s">
        <v>101</v>
      </c>
      <c r="B105" s="56" t="s">
        <v>62</v>
      </c>
      <c r="C105" s="55">
        <v>31219.73</v>
      </c>
      <c r="D105" s="55" t="s">
        <v>93</v>
      </c>
      <c r="E105" s="10">
        <f t="shared" si="11"/>
        <v>-7093.0186248002328</v>
      </c>
      <c r="F105" s="10">
        <f t="shared" si="12"/>
        <v>-7093</v>
      </c>
      <c r="G105" s="13">
        <f t="shared" si="13"/>
        <v>-3.2700846310035558E-2</v>
      </c>
      <c r="H105" s="10">
        <f t="shared" si="14"/>
        <v>-3.2700846310035558E-2</v>
      </c>
      <c r="O105" s="10">
        <f t="shared" ca="1" si="15"/>
        <v>-0.20217354891954145</v>
      </c>
      <c r="Q105" s="12">
        <f t="shared" si="16"/>
        <v>16201.23</v>
      </c>
    </row>
    <row r="106" spans="1:17" s="10" customFormat="1" ht="12.75" customHeight="1" x14ac:dyDescent="0.2">
      <c r="A106" s="55" t="s">
        <v>101</v>
      </c>
      <c r="B106" s="56" t="s">
        <v>62</v>
      </c>
      <c r="C106" s="55">
        <v>31242.636999999999</v>
      </c>
      <c r="D106" s="55" t="s">
        <v>93</v>
      </c>
      <c r="E106" s="10">
        <f t="shared" si="11"/>
        <v>-7079.9719196808801</v>
      </c>
      <c r="F106" s="10">
        <f t="shared" si="12"/>
        <v>-7080</v>
      </c>
      <c r="G106" s="13">
        <f t="shared" si="13"/>
        <v>4.9302552957669832E-2</v>
      </c>
      <c r="H106" s="10">
        <f t="shared" si="14"/>
        <v>4.9302552957669832E-2</v>
      </c>
      <c r="O106" s="10">
        <f t="shared" ca="1" si="15"/>
        <v>-0.20200382782407311</v>
      </c>
      <c r="Q106" s="12">
        <f t="shared" si="16"/>
        <v>16224.136999999999</v>
      </c>
    </row>
    <row r="107" spans="1:17" s="10" customFormat="1" ht="12.75" customHeight="1" x14ac:dyDescent="0.2">
      <c r="A107" s="55" t="s">
        <v>101</v>
      </c>
      <c r="B107" s="56" t="s">
        <v>62</v>
      </c>
      <c r="C107" s="55">
        <v>31644.615000000002</v>
      </c>
      <c r="D107" s="55" t="s">
        <v>93</v>
      </c>
      <c r="E107" s="10">
        <f t="shared" si="11"/>
        <v>-6851.0249414442105</v>
      </c>
      <c r="F107" s="10">
        <f t="shared" si="12"/>
        <v>-6851</v>
      </c>
      <c r="G107" s="13">
        <f t="shared" si="13"/>
        <v>-4.3791413794679102E-2</v>
      </c>
      <c r="H107" s="10">
        <f t="shared" si="14"/>
        <v>-4.3791413794679102E-2</v>
      </c>
      <c r="O107" s="10">
        <f t="shared" ca="1" si="15"/>
        <v>-0.19901412545005362</v>
      </c>
      <c r="Q107" s="12">
        <f t="shared" si="16"/>
        <v>16626.115000000002</v>
      </c>
    </row>
    <row r="108" spans="1:17" s="10" customFormat="1" ht="12.75" customHeight="1" x14ac:dyDescent="0.2">
      <c r="A108" s="55" t="s">
        <v>101</v>
      </c>
      <c r="B108" s="56" t="s">
        <v>62</v>
      </c>
      <c r="C108" s="55">
        <v>31681.602999999999</v>
      </c>
      <c r="D108" s="55" t="s">
        <v>93</v>
      </c>
      <c r="E108" s="10">
        <f t="shared" si="11"/>
        <v>-6829.9583884711192</v>
      </c>
      <c r="F108" s="10">
        <f t="shared" si="12"/>
        <v>-6830</v>
      </c>
      <c r="G108" s="13">
        <f t="shared" si="13"/>
        <v>7.3060231170529732E-2</v>
      </c>
      <c r="H108" s="10">
        <f t="shared" si="14"/>
        <v>7.3060231170529732E-2</v>
      </c>
      <c r="O108" s="10">
        <f t="shared" ca="1" si="15"/>
        <v>-0.19873996060352783</v>
      </c>
      <c r="Q108" s="12">
        <f t="shared" si="16"/>
        <v>16663.102999999999</v>
      </c>
    </row>
    <row r="109" spans="1:17" s="10" customFormat="1" ht="12.75" customHeight="1" x14ac:dyDescent="0.2">
      <c r="A109" s="55" t="s">
        <v>101</v>
      </c>
      <c r="B109" s="56" t="s">
        <v>62</v>
      </c>
      <c r="C109" s="55">
        <v>31997.667000000001</v>
      </c>
      <c r="D109" s="55" t="s">
        <v>93</v>
      </c>
      <c r="E109" s="10">
        <f t="shared" si="11"/>
        <v>-6649.9438162074766</v>
      </c>
      <c r="F109" s="10">
        <f t="shared" si="12"/>
        <v>-6650</v>
      </c>
      <c r="G109" s="13">
        <f t="shared" si="13"/>
        <v>9.8645759491773788E-2</v>
      </c>
      <c r="H109" s="10">
        <f t="shared" si="14"/>
        <v>9.8645759491773788E-2</v>
      </c>
      <c r="O109" s="10">
        <f t="shared" ca="1" si="15"/>
        <v>-0.19638997620473519</v>
      </c>
      <c r="Q109" s="12">
        <f t="shared" si="16"/>
        <v>16979.167000000001</v>
      </c>
    </row>
    <row r="110" spans="1:17" s="10" customFormat="1" ht="12.75" customHeight="1" x14ac:dyDescent="0.2">
      <c r="A110" s="55" t="s">
        <v>101</v>
      </c>
      <c r="B110" s="56" t="s">
        <v>62</v>
      </c>
      <c r="C110" s="55">
        <v>32371.776000000002</v>
      </c>
      <c r="D110" s="55" t="s">
        <v>93</v>
      </c>
      <c r="E110" s="10">
        <f t="shared" si="11"/>
        <v>-6436.8696552306528</v>
      </c>
      <c r="F110" s="10">
        <f t="shared" si="12"/>
        <v>-6437</v>
      </c>
      <c r="G110" s="13">
        <f t="shared" si="13"/>
        <v>0.22885530133135035</v>
      </c>
      <c r="H110" s="10">
        <f t="shared" si="14"/>
        <v>0.22885530133135035</v>
      </c>
      <c r="O110" s="10">
        <f t="shared" ca="1" si="15"/>
        <v>-0.19360916133283063</v>
      </c>
      <c r="Q110" s="12">
        <f t="shared" si="16"/>
        <v>17353.276000000002</v>
      </c>
    </row>
    <row r="111" spans="1:17" s="10" customFormat="1" ht="12.75" customHeight="1" x14ac:dyDescent="0.2">
      <c r="A111" s="55" t="s">
        <v>101</v>
      </c>
      <c r="B111" s="56" t="s">
        <v>63</v>
      </c>
      <c r="C111" s="55">
        <v>33053.629999999997</v>
      </c>
      <c r="D111" s="55" t="s">
        <v>93</v>
      </c>
      <c r="E111" s="10">
        <f t="shared" si="11"/>
        <v>-6048.519016890783</v>
      </c>
      <c r="F111" s="10">
        <f t="shared" si="12"/>
        <v>-6048.5</v>
      </c>
      <c r="G111" s="13">
        <f t="shared" si="13"/>
        <v>-3.3389266733138356E-2</v>
      </c>
      <c r="H111" s="10">
        <f t="shared" si="14"/>
        <v>-3.3389266733138356E-2</v>
      </c>
      <c r="O111" s="10">
        <f t="shared" ca="1" si="15"/>
        <v>-0.18853711167210324</v>
      </c>
      <c r="Q111" s="12">
        <f t="shared" si="16"/>
        <v>18035.129999999997</v>
      </c>
    </row>
    <row r="112" spans="1:17" s="10" customFormat="1" ht="12.75" customHeight="1" x14ac:dyDescent="0.2">
      <c r="A112" s="55" t="s">
        <v>369</v>
      </c>
      <c r="B112" s="56" t="s">
        <v>62</v>
      </c>
      <c r="C112" s="55">
        <v>34424.031000000003</v>
      </c>
      <c r="D112" s="55" t="s">
        <v>93</v>
      </c>
      <c r="E112" s="10">
        <f t="shared" si="11"/>
        <v>-5268.0057352621643</v>
      </c>
      <c r="F112" s="10">
        <f t="shared" si="12"/>
        <v>-5268</v>
      </c>
      <c r="G112" s="13">
        <f t="shared" si="13"/>
        <v>-1.0069795338495169E-2</v>
      </c>
      <c r="H112" s="10">
        <f t="shared" si="14"/>
        <v>-1.0069795338495169E-2</v>
      </c>
      <c r="O112" s="10">
        <f t="shared" ca="1" si="15"/>
        <v>-0.1783473182095609</v>
      </c>
      <c r="Q112" s="12">
        <f t="shared" si="16"/>
        <v>19405.531000000003</v>
      </c>
    </row>
    <row r="113" spans="1:32" s="10" customFormat="1" ht="12.75" customHeight="1" x14ac:dyDescent="0.2">
      <c r="A113" s="55" t="s">
        <v>375</v>
      </c>
      <c r="B113" s="56" t="s">
        <v>62</v>
      </c>
      <c r="C113" s="55">
        <v>35693.47</v>
      </c>
      <c r="D113" s="55" t="s">
        <v>93</v>
      </c>
      <c r="E113" s="10">
        <f t="shared" si="11"/>
        <v>-4544.9954632926101</v>
      </c>
      <c r="F113" s="10">
        <f t="shared" si="12"/>
        <v>-4545</v>
      </c>
      <c r="G113" s="13">
        <f t="shared" si="13"/>
        <v>7.9654100554762408E-3</v>
      </c>
      <c r="H113" s="10">
        <f t="shared" si="14"/>
        <v>7.9654100554762408E-3</v>
      </c>
      <c r="O113" s="10">
        <f t="shared" ca="1" si="15"/>
        <v>-0.16890821420774393</v>
      </c>
      <c r="Q113" s="12">
        <f t="shared" si="16"/>
        <v>20674.97</v>
      </c>
    </row>
    <row r="114" spans="1:32" s="10" customFormat="1" ht="12.75" customHeight="1" x14ac:dyDescent="0.2">
      <c r="A114" s="55" t="s">
        <v>375</v>
      </c>
      <c r="B114" s="56" t="s">
        <v>62</v>
      </c>
      <c r="C114" s="55">
        <v>35700.49</v>
      </c>
      <c r="D114" s="55" t="s">
        <v>93</v>
      </c>
      <c r="E114" s="10">
        <f t="shared" si="11"/>
        <v>-4540.9972151615666</v>
      </c>
      <c r="F114" s="10">
        <f t="shared" si="12"/>
        <v>-4541</v>
      </c>
      <c r="G114" s="13">
        <f t="shared" si="13"/>
        <v>4.8895329018705525E-3</v>
      </c>
      <c r="H114" s="10">
        <f t="shared" si="14"/>
        <v>4.8895329018705525E-3</v>
      </c>
      <c r="O114" s="10">
        <f t="shared" ca="1" si="15"/>
        <v>-0.16885599233221521</v>
      </c>
      <c r="Q114" s="12">
        <f t="shared" si="16"/>
        <v>20681.989999999998</v>
      </c>
    </row>
    <row r="115" spans="1:32" s="10" customFormat="1" ht="12.75" customHeight="1" x14ac:dyDescent="0.2">
      <c r="A115" s="55" t="s">
        <v>375</v>
      </c>
      <c r="B115" s="56" t="s">
        <v>62</v>
      </c>
      <c r="C115" s="55">
        <v>35702.19</v>
      </c>
      <c r="D115" s="55" t="s">
        <v>93</v>
      </c>
      <c r="E115" s="10">
        <f t="shared" si="11"/>
        <v>-4540.0289784346733</v>
      </c>
      <c r="F115" s="10">
        <f t="shared" si="12"/>
        <v>-4540</v>
      </c>
      <c r="G115" s="13">
        <f t="shared" si="13"/>
        <v>-5.0879436377726961E-2</v>
      </c>
      <c r="H115" s="10">
        <f t="shared" si="14"/>
        <v>-5.0879436377726961E-2</v>
      </c>
      <c r="O115" s="10">
        <f t="shared" ca="1" si="15"/>
        <v>-0.16884293686333302</v>
      </c>
      <c r="Q115" s="12">
        <f t="shared" si="16"/>
        <v>20683.690000000002</v>
      </c>
    </row>
    <row r="116" spans="1:32" s="10" customFormat="1" ht="12.75" customHeight="1" x14ac:dyDescent="0.2">
      <c r="A116" s="55" t="s">
        <v>369</v>
      </c>
      <c r="B116" s="56" t="s">
        <v>62</v>
      </c>
      <c r="C116" s="55">
        <v>35705.752</v>
      </c>
      <c r="D116" s="55" t="s">
        <v>93</v>
      </c>
      <c r="E116" s="10">
        <f t="shared" si="11"/>
        <v>-4538.0002377163291</v>
      </c>
      <c r="F116" s="10">
        <f t="shared" si="12"/>
        <v>-4538</v>
      </c>
      <c r="G116" s="13">
        <f t="shared" si="13"/>
        <v>-4.1737495484994724E-4</v>
      </c>
      <c r="H116" s="10">
        <f t="shared" si="14"/>
        <v>-4.1737495484994724E-4</v>
      </c>
      <c r="O116" s="10">
        <f t="shared" ca="1" si="15"/>
        <v>-0.16881682592556868</v>
      </c>
      <c r="Q116" s="12">
        <f t="shared" si="16"/>
        <v>20687.252</v>
      </c>
    </row>
    <row r="117" spans="1:32" s="10" customFormat="1" ht="12.75" customHeight="1" x14ac:dyDescent="0.2">
      <c r="A117" s="55" t="s">
        <v>375</v>
      </c>
      <c r="B117" s="56" t="s">
        <v>62</v>
      </c>
      <c r="C117" s="55">
        <v>35714.49</v>
      </c>
      <c r="D117" s="55" t="s">
        <v>93</v>
      </c>
      <c r="E117" s="10">
        <f t="shared" ref="E117:E148" si="17">+(C117-C$7)/C$8</f>
        <v>-4533.0235009401085</v>
      </c>
      <c r="F117" s="10">
        <f t="shared" si="12"/>
        <v>-4533</v>
      </c>
      <c r="G117" s="13">
        <f t="shared" ref="G117:G148" si="18">+C117-(C$7+F117*C$8)</f>
        <v>-4.1262221391662024E-2</v>
      </c>
      <c r="H117" s="10">
        <f>+G117</f>
        <v>-4.1262221391662024E-2</v>
      </c>
      <c r="O117" s="10">
        <f t="shared" ref="O117:O148" ca="1" si="19">+C$11+C$12*F117</f>
        <v>-0.16875154858115776</v>
      </c>
      <c r="Q117" s="12">
        <f t="shared" ref="Q117:Q148" si="20">+C117-15018.5</f>
        <v>20695.989999999998</v>
      </c>
    </row>
    <row r="118" spans="1:32" s="10" customFormat="1" ht="12.75" customHeight="1" x14ac:dyDescent="0.2">
      <c r="A118" s="55" t="s">
        <v>375</v>
      </c>
      <c r="B118" s="56" t="s">
        <v>62</v>
      </c>
      <c r="C118" s="55">
        <v>35716.19</v>
      </c>
      <c r="D118" s="55" t="s">
        <v>93</v>
      </c>
      <c r="E118" s="10">
        <f t="shared" si="17"/>
        <v>-4532.0552642132143</v>
      </c>
      <c r="F118" s="10">
        <f t="shared" si="12"/>
        <v>-4532</v>
      </c>
      <c r="G118" s="13">
        <f t="shared" si="18"/>
        <v>-9.7031190671259537E-2</v>
      </c>
      <c r="H118" s="10">
        <f>+G118</f>
        <v>-9.7031190671259537E-2</v>
      </c>
      <c r="O118" s="10">
        <f t="shared" ca="1" si="19"/>
        <v>-0.16873849311227557</v>
      </c>
      <c r="Q118" s="12">
        <f t="shared" si="20"/>
        <v>20697.690000000002</v>
      </c>
    </row>
    <row r="119" spans="1:32" s="10" customFormat="1" ht="12.75" customHeight="1" x14ac:dyDescent="0.2">
      <c r="A119" s="10" t="s">
        <v>14</v>
      </c>
      <c r="C119" s="16">
        <v>43673.432000000001</v>
      </c>
      <c r="D119" s="16" t="s">
        <v>16</v>
      </c>
      <c r="E119" s="10">
        <f t="shared" si="17"/>
        <v>0</v>
      </c>
      <c r="F119" s="10">
        <f t="shared" si="12"/>
        <v>0</v>
      </c>
      <c r="G119" s="13">
        <f t="shared" si="18"/>
        <v>0</v>
      </c>
      <c r="H119" s="10">
        <f>+G119</f>
        <v>0</v>
      </c>
      <c r="O119" s="10">
        <f t="shared" ca="1" si="19"/>
        <v>-0.10957110813823072</v>
      </c>
      <c r="Q119" s="12">
        <f t="shared" si="20"/>
        <v>28654.932000000001</v>
      </c>
    </row>
    <row r="120" spans="1:32" s="10" customFormat="1" ht="12.75" customHeight="1" x14ac:dyDescent="0.2">
      <c r="A120" s="10" t="s">
        <v>33</v>
      </c>
      <c r="C120" s="16">
        <v>43738.394</v>
      </c>
      <c r="D120" s="16"/>
      <c r="E120" s="10">
        <f t="shared" si="17"/>
        <v>36.999173089597726</v>
      </c>
      <c r="F120" s="10">
        <f t="shared" si="12"/>
        <v>37</v>
      </c>
      <c r="G120" s="13">
        <f t="shared" si="18"/>
        <v>-1.4518636235152371E-3</v>
      </c>
      <c r="I120" s="10">
        <f t="shared" ref="I120:I147" si="21">+G120</f>
        <v>-1.4518636235152371E-3</v>
      </c>
      <c r="O120" s="10">
        <f t="shared" ca="1" si="19"/>
        <v>-0.10908805578959002</v>
      </c>
      <c r="Q120" s="12">
        <f t="shared" si="20"/>
        <v>28719.894</v>
      </c>
      <c r="AA120" s="10" t="s">
        <v>32</v>
      </c>
      <c r="AB120" s="10">
        <v>8</v>
      </c>
      <c r="AD120" s="10" t="s">
        <v>30</v>
      </c>
      <c r="AF120" s="10" t="s">
        <v>31</v>
      </c>
    </row>
    <row r="121" spans="1:32" s="10" customFormat="1" ht="12.75" customHeight="1" x14ac:dyDescent="0.2">
      <c r="A121" s="10" t="s">
        <v>33</v>
      </c>
      <c r="C121" s="16">
        <v>43745.413999999997</v>
      </c>
      <c r="D121" s="16"/>
      <c r="E121" s="10">
        <f t="shared" si="17"/>
        <v>40.997421220641407</v>
      </c>
      <c r="F121" s="10">
        <f t="shared" si="12"/>
        <v>41</v>
      </c>
      <c r="G121" s="13">
        <f t="shared" si="18"/>
        <v>-4.5277407771209255E-3</v>
      </c>
      <c r="I121" s="10">
        <f t="shared" si="21"/>
        <v>-4.5277407771209255E-3</v>
      </c>
      <c r="O121" s="10">
        <f t="shared" ca="1" si="19"/>
        <v>-0.1090358339140613</v>
      </c>
      <c r="Q121" s="12">
        <f t="shared" si="20"/>
        <v>28726.913999999997</v>
      </c>
      <c r="AA121" s="10" t="s">
        <v>32</v>
      </c>
      <c r="AB121" s="10">
        <v>9</v>
      </c>
      <c r="AD121" s="10" t="s">
        <v>30</v>
      </c>
      <c r="AF121" s="10" t="s">
        <v>31</v>
      </c>
    </row>
    <row r="122" spans="1:32" s="10" customFormat="1" ht="12.75" customHeight="1" x14ac:dyDescent="0.2">
      <c r="A122" s="10" t="s">
        <v>34</v>
      </c>
      <c r="C122" s="16">
        <v>44809.406000000003</v>
      </c>
      <c r="D122" s="16"/>
      <c r="E122" s="10">
        <f t="shared" si="17"/>
        <v>646.99514564334629</v>
      </c>
      <c r="F122" s="10">
        <f t="shared" si="12"/>
        <v>647</v>
      </c>
      <c r="G122" s="13">
        <f t="shared" si="18"/>
        <v>-8.5231287812348455E-3</v>
      </c>
      <c r="I122" s="10">
        <f t="shared" si="21"/>
        <v>-8.5231287812348455E-3</v>
      </c>
      <c r="O122" s="10">
        <f t="shared" ca="1" si="19"/>
        <v>-0.10112421977145952</v>
      </c>
      <c r="Q122" s="12">
        <f t="shared" si="20"/>
        <v>29790.906000000003</v>
      </c>
      <c r="AA122" s="10" t="s">
        <v>32</v>
      </c>
      <c r="AF122" s="10" t="s">
        <v>35</v>
      </c>
    </row>
    <row r="123" spans="1:32" s="10" customFormat="1" ht="12.75" customHeight="1" x14ac:dyDescent="0.2">
      <c r="A123" s="10" t="s">
        <v>38</v>
      </c>
      <c r="C123" s="16">
        <v>45074.52</v>
      </c>
      <c r="D123" s="16"/>
      <c r="E123" s="10">
        <f t="shared" si="17"/>
        <v>797.99109365103493</v>
      </c>
      <c r="F123" s="10">
        <f t="shared" si="12"/>
        <v>798</v>
      </c>
      <c r="G123" s="13">
        <f t="shared" si="18"/>
        <v>-1.5637491145753302E-2</v>
      </c>
      <c r="I123" s="10">
        <f t="shared" si="21"/>
        <v>-1.5637491145753302E-2</v>
      </c>
      <c r="O123" s="10">
        <f t="shared" ca="1" si="19"/>
        <v>-9.9152843970250176E-2</v>
      </c>
      <c r="Q123" s="12">
        <f t="shared" si="20"/>
        <v>30056.019999999997</v>
      </c>
      <c r="AA123" s="10" t="s">
        <v>36</v>
      </c>
      <c r="AB123" s="10">
        <v>11</v>
      </c>
      <c r="AD123" s="10" t="s">
        <v>37</v>
      </c>
      <c r="AF123" s="10" t="s">
        <v>31</v>
      </c>
    </row>
    <row r="124" spans="1:32" s="10" customFormat="1" ht="12.75" customHeight="1" x14ac:dyDescent="0.2">
      <c r="A124" s="10" t="s">
        <v>39</v>
      </c>
      <c r="C124" s="16">
        <v>45183.362000000001</v>
      </c>
      <c r="D124" s="16"/>
      <c r="E124" s="10">
        <f t="shared" si="17"/>
        <v>859.98216531474873</v>
      </c>
      <c r="F124" s="10">
        <f t="shared" si="12"/>
        <v>860</v>
      </c>
      <c r="G124" s="13">
        <f t="shared" si="18"/>
        <v>-3.1313586943724658E-2</v>
      </c>
      <c r="I124" s="10">
        <f t="shared" si="21"/>
        <v>-3.1313586943724658E-2</v>
      </c>
      <c r="O124" s="10">
        <f t="shared" ca="1" si="19"/>
        <v>-9.8343404899554954E-2</v>
      </c>
      <c r="Q124" s="12">
        <f t="shared" si="20"/>
        <v>30164.862000000001</v>
      </c>
      <c r="AA124" s="10" t="s">
        <v>32</v>
      </c>
      <c r="AB124" s="10">
        <v>6</v>
      </c>
      <c r="AD124" s="10" t="s">
        <v>30</v>
      </c>
      <c r="AF124" s="10" t="s">
        <v>31</v>
      </c>
    </row>
    <row r="125" spans="1:32" s="10" customFormat="1" ht="12.75" customHeight="1" x14ac:dyDescent="0.2">
      <c r="A125" s="10" t="s">
        <v>39</v>
      </c>
      <c r="C125" s="16">
        <v>45241.303</v>
      </c>
      <c r="D125" s="16"/>
      <c r="E125" s="10">
        <f t="shared" si="17"/>
        <v>892.98252072228479</v>
      </c>
      <c r="F125" s="10">
        <f t="shared" si="12"/>
        <v>893</v>
      </c>
      <c r="G125" s="13">
        <f t="shared" si="18"/>
        <v>-3.0689573417475913E-2</v>
      </c>
      <c r="I125" s="10">
        <f t="shared" si="21"/>
        <v>-3.0689573417475913E-2</v>
      </c>
      <c r="O125" s="10">
        <f t="shared" ca="1" si="19"/>
        <v>-9.7912574426442966E-2</v>
      </c>
      <c r="Q125" s="12">
        <f t="shared" si="20"/>
        <v>30222.803</v>
      </c>
      <c r="AA125" s="10" t="s">
        <v>32</v>
      </c>
      <c r="AB125" s="10">
        <v>7</v>
      </c>
      <c r="AD125" s="10" t="s">
        <v>40</v>
      </c>
      <c r="AF125" s="10" t="s">
        <v>31</v>
      </c>
    </row>
    <row r="126" spans="1:32" s="10" customFormat="1" ht="12.75" customHeight="1" x14ac:dyDescent="0.2">
      <c r="A126" s="10" t="s">
        <v>41</v>
      </c>
      <c r="C126" s="16">
        <v>45945.375</v>
      </c>
      <c r="D126" s="16"/>
      <c r="E126" s="10">
        <f t="shared" si="17"/>
        <v>1293.987443531611</v>
      </c>
      <c r="F126" s="10">
        <f t="shared" si="12"/>
        <v>1294</v>
      </c>
      <c r="G126" s="13">
        <f t="shared" si="18"/>
        <v>-2.2046257559850346E-2</v>
      </c>
      <c r="I126" s="10">
        <f t="shared" si="21"/>
        <v>-2.2046257559850346E-2</v>
      </c>
      <c r="O126" s="10">
        <f t="shared" ca="1" si="19"/>
        <v>-9.267733140468834E-2</v>
      </c>
      <c r="Q126" s="12">
        <f t="shared" si="20"/>
        <v>30926.875</v>
      </c>
      <c r="AA126" s="10" t="s">
        <v>32</v>
      </c>
      <c r="AB126" s="10">
        <v>7</v>
      </c>
      <c r="AD126" s="10" t="s">
        <v>30</v>
      </c>
      <c r="AF126" s="10" t="s">
        <v>31</v>
      </c>
    </row>
    <row r="127" spans="1:32" s="10" customFormat="1" ht="12.75" customHeight="1" x14ac:dyDescent="0.2">
      <c r="A127" s="10" t="s">
        <v>42</v>
      </c>
      <c r="C127" s="16">
        <v>46175.402000000002</v>
      </c>
      <c r="D127" s="16"/>
      <c r="E127" s="10">
        <f t="shared" si="17"/>
        <v>1424.999555047282</v>
      </c>
      <c r="F127" s="10">
        <f t="shared" si="12"/>
        <v>1425</v>
      </c>
      <c r="G127" s="13">
        <f t="shared" si="18"/>
        <v>-7.8123417188180611E-4</v>
      </c>
      <c r="I127" s="10">
        <f t="shared" si="21"/>
        <v>-7.8123417188180611E-4</v>
      </c>
      <c r="O127" s="10">
        <f t="shared" ca="1" si="19"/>
        <v>-9.0967064981122614E-2</v>
      </c>
      <c r="Q127" s="12">
        <f t="shared" si="20"/>
        <v>31156.902000000002</v>
      </c>
      <c r="AA127" s="10" t="s">
        <v>32</v>
      </c>
      <c r="AF127" s="10" t="s">
        <v>35</v>
      </c>
    </row>
    <row r="128" spans="1:32" s="10" customFormat="1" ht="12.75" customHeight="1" x14ac:dyDescent="0.2">
      <c r="A128" s="10" t="s">
        <v>42</v>
      </c>
      <c r="C128" s="16">
        <v>46175.402000000002</v>
      </c>
      <c r="D128" s="16"/>
      <c r="E128" s="10">
        <f t="shared" si="17"/>
        <v>1424.999555047282</v>
      </c>
      <c r="F128" s="10">
        <f t="shared" si="12"/>
        <v>1425</v>
      </c>
      <c r="G128" s="13">
        <f t="shared" si="18"/>
        <v>-7.8123417188180611E-4</v>
      </c>
      <c r="I128" s="10">
        <f t="shared" si="21"/>
        <v>-7.8123417188180611E-4</v>
      </c>
      <c r="O128" s="10">
        <f t="shared" ca="1" si="19"/>
        <v>-9.0967064981122614E-2</v>
      </c>
      <c r="Q128" s="12">
        <f t="shared" si="20"/>
        <v>31156.902000000002</v>
      </c>
      <c r="AA128" s="10" t="s">
        <v>32</v>
      </c>
      <c r="AF128" s="10" t="s">
        <v>35</v>
      </c>
    </row>
    <row r="129" spans="1:32" s="10" customFormat="1" ht="12.75" customHeight="1" x14ac:dyDescent="0.2">
      <c r="A129" s="10" t="s">
        <v>43</v>
      </c>
      <c r="C129" s="16">
        <v>46319.353999999999</v>
      </c>
      <c r="D129" s="16"/>
      <c r="E129" s="10">
        <f t="shared" si="17"/>
        <v>1506.9875628763778</v>
      </c>
      <c r="F129" s="10">
        <f t="shared" si="12"/>
        <v>1507</v>
      </c>
      <c r="G129" s="13">
        <f t="shared" si="18"/>
        <v>-2.1836715721292421E-2</v>
      </c>
      <c r="I129" s="10">
        <f t="shared" si="21"/>
        <v>-2.1836715721292421E-2</v>
      </c>
      <c r="O129" s="10">
        <f t="shared" ca="1" si="19"/>
        <v>-8.9896516532783757E-2</v>
      </c>
      <c r="Q129" s="12">
        <f t="shared" si="20"/>
        <v>31300.853999999999</v>
      </c>
      <c r="AA129" s="10" t="s">
        <v>32</v>
      </c>
      <c r="AB129" s="10">
        <v>8</v>
      </c>
      <c r="AD129" s="10" t="s">
        <v>30</v>
      </c>
      <c r="AF129" s="10" t="s">
        <v>31</v>
      </c>
    </row>
    <row r="130" spans="1:32" s="10" customFormat="1" ht="12.75" customHeight="1" x14ac:dyDescent="0.2">
      <c r="A130" s="10" t="s">
        <v>43</v>
      </c>
      <c r="C130" s="16">
        <v>46326.351999999999</v>
      </c>
      <c r="D130" s="16"/>
      <c r="E130" s="10">
        <f t="shared" si="17"/>
        <v>1510.9732808850749</v>
      </c>
      <c r="F130" s="10">
        <f t="shared" si="12"/>
        <v>1511</v>
      </c>
      <c r="G130" s="13">
        <f t="shared" si="18"/>
        <v>-4.6912592872104142E-2</v>
      </c>
      <c r="I130" s="10">
        <f t="shared" si="21"/>
        <v>-4.6912592872104142E-2</v>
      </c>
      <c r="O130" s="10">
        <f t="shared" ca="1" si="19"/>
        <v>-8.9844294657255033E-2</v>
      </c>
      <c r="Q130" s="12">
        <f t="shared" si="20"/>
        <v>31307.851999999999</v>
      </c>
      <c r="AA130" s="10" t="s">
        <v>32</v>
      </c>
      <c r="AB130" s="10">
        <v>7</v>
      </c>
      <c r="AD130" s="10" t="s">
        <v>40</v>
      </c>
      <c r="AF130" s="10" t="s">
        <v>31</v>
      </c>
    </row>
    <row r="131" spans="1:32" s="10" customFormat="1" ht="12.75" customHeight="1" x14ac:dyDescent="0.2">
      <c r="A131" s="10" t="s">
        <v>44</v>
      </c>
      <c r="C131" s="16">
        <v>47353.504000000001</v>
      </c>
      <c r="D131" s="16"/>
      <c r="E131" s="10">
        <f t="shared" si="17"/>
        <v>2095.9887458850262</v>
      </c>
      <c r="F131" s="10">
        <f t="shared" si="12"/>
        <v>2096</v>
      </c>
      <c r="G131" s="13">
        <f t="shared" si="18"/>
        <v>-1.9759625851293094E-2</v>
      </c>
      <c r="I131" s="10">
        <f t="shared" si="21"/>
        <v>-1.9759625851293094E-2</v>
      </c>
      <c r="O131" s="10">
        <f t="shared" ca="1" si="19"/>
        <v>-8.2206845361179073E-2</v>
      </c>
      <c r="Q131" s="12">
        <f t="shared" si="20"/>
        <v>32335.004000000001</v>
      </c>
      <c r="AA131" s="10" t="s">
        <v>32</v>
      </c>
      <c r="AB131" s="10">
        <v>12</v>
      </c>
      <c r="AD131" s="10" t="s">
        <v>30</v>
      </c>
      <c r="AF131" s="10" t="s">
        <v>31</v>
      </c>
    </row>
    <row r="132" spans="1:32" s="10" customFormat="1" ht="12.75" customHeight="1" x14ac:dyDescent="0.2">
      <c r="A132" s="10" t="s">
        <v>44</v>
      </c>
      <c r="C132" s="16">
        <v>47390.36</v>
      </c>
      <c r="D132" s="16"/>
      <c r="E132" s="10">
        <f t="shared" si="17"/>
        <v>2116.9801181240309</v>
      </c>
      <c r="F132" s="10">
        <f t="shared" si="12"/>
        <v>2117</v>
      </c>
      <c r="G132" s="13">
        <f t="shared" si="18"/>
        <v>-3.490798088023439E-2</v>
      </c>
      <c r="I132" s="10">
        <f t="shared" si="21"/>
        <v>-3.490798088023439E-2</v>
      </c>
      <c r="O132" s="10">
        <f t="shared" ca="1" si="19"/>
        <v>-8.1932680514653272E-2</v>
      </c>
      <c r="Q132" s="12">
        <f t="shared" si="20"/>
        <v>32371.86</v>
      </c>
      <c r="AB132" s="10">
        <v>7</v>
      </c>
      <c r="AD132" s="10" t="s">
        <v>30</v>
      </c>
      <c r="AF132" s="10" t="s">
        <v>31</v>
      </c>
    </row>
    <row r="133" spans="1:32" s="10" customFormat="1" ht="12.75" customHeight="1" x14ac:dyDescent="0.2">
      <c r="A133" s="10" t="s">
        <v>45</v>
      </c>
      <c r="C133" s="16">
        <v>47713.468000000001</v>
      </c>
      <c r="D133" s="16"/>
      <c r="E133" s="10">
        <f t="shared" si="17"/>
        <v>2301.0066077430979</v>
      </c>
      <c r="F133" s="10">
        <f t="shared" si="12"/>
        <v>2301</v>
      </c>
      <c r="G133" s="13">
        <f t="shared" si="18"/>
        <v>1.1601670288655441E-2</v>
      </c>
      <c r="I133" s="10">
        <f t="shared" si="21"/>
        <v>1.1601670288655441E-2</v>
      </c>
      <c r="O133" s="10">
        <f t="shared" ca="1" si="19"/>
        <v>-7.9530474240331939E-2</v>
      </c>
      <c r="Q133" s="12">
        <f t="shared" si="20"/>
        <v>32694.968000000001</v>
      </c>
      <c r="AA133" s="10" t="s">
        <v>32</v>
      </c>
      <c r="AB133" s="10">
        <v>8</v>
      </c>
      <c r="AD133" s="10" t="s">
        <v>30</v>
      </c>
      <c r="AF133" s="10" t="s">
        <v>31</v>
      </c>
    </row>
    <row r="134" spans="1:32" s="10" customFormat="1" ht="12.75" customHeight="1" x14ac:dyDescent="0.2">
      <c r="A134" s="10" t="s">
        <v>45</v>
      </c>
      <c r="C134" s="16">
        <v>47727.421000000002</v>
      </c>
      <c r="D134" s="16"/>
      <c r="E134" s="10">
        <f t="shared" si="17"/>
        <v>2308.9535530668136</v>
      </c>
      <c r="F134" s="10">
        <f t="shared" si="12"/>
        <v>2309</v>
      </c>
      <c r="G134" s="13">
        <f t="shared" si="18"/>
        <v>-8.1550084010814317E-2</v>
      </c>
      <c r="I134" s="10">
        <f t="shared" si="21"/>
        <v>-8.1550084010814317E-2</v>
      </c>
      <c r="O134" s="10">
        <f t="shared" ca="1" si="19"/>
        <v>-7.9426030489274491E-2</v>
      </c>
      <c r="Q134" s="12">
        <f t="shared" si="20"/>
        <v>32708.921000000002</v>
      </c>
      <c r="AA134" s="10" t="s">
        <v>32</v>
      </c>
      <c r="AB134" s="10">
        <v>9</v>
      </c>
      <c r="AD134" s="10" t="s">
        <v>30</v>
      </c>
      <c r="AF134" s="10" t="s">
        <v>31</v>
      </c>
    </row>
    <row r="135" spans="1:32" s="10" customFormat="1" ht="12.75" customHeight="1" x14ac:dyDescent="0.2">
      <c r="A135" s="10" t="s">
        <v>45</v>
      </c>
      <c r="C135" s="16">
        <v>47734.455000000002</v>
      </c>
      <c r="D135" s="16"/>
      <c r="E135" s="10">
        <f t="shared" si="17"/>
        <v>2312.9597749120803</v>
      </c>
      <c r="F135" s="10">
        <f t="shared" si="12"/>
        <v>2313</v>
      </c>
      <c r="G135" s="13">
        <f t="shared" si="18"/>
        <v>-7.0625961154291872E-2</v>
      </c>
      <c r="I135" s="10">
        <f t="shared" si="21"/>
        <v>-7.0625961154291872E-2</v>
      </c>
      <c r="O135" s="10">
        <f t="shared" ca="1" si="19"/>
        <v>-7.9373808613745767E-2</v>
      </c>
      <c r="Q135" s="12">
        <f t="shared" si="20"/>
        <v>32715.955000000002</v>
      </c>
      <c r="AA135" s="10" t="s">
        <v>32</v>
      </c>
      <c r="AB135" s="10">
        <v>10</v>
      </c>
      <c r="AD135" s="10" t="s">
        <v>30</v>
      </c>
      <c r="AF135" s="10" t="s">
        <v>31</v>
      </c>
    </row>
    <row r="136" spans="1:32" s="10" customFormat="1" ht="12.75" customHeight="1" x14ac:dyDescent="0.2">
      <c r="A136" s="10" t="s">
        <v>46</v>
      </c>
      <c r="C136" s="16">
        <v>47815.29</v>
      </c>
      <c r="D136" s="16"/>
      <c r="E136" s="10">
        <f t="shared" si="17"/>
        <v>2358.999431275764</v>
      </c>
      <c r="F136" s="10">
        <f t="shared" si="12"/>
        <v>2359</v>
      </c>
      <c r="G136" s="13">
        <f t="shared" si="18"/>
        <v>-9.9854836298618466E-4</v>
      </c>
      <c r="I136" s="10">
        <f t="shared" si="21"/>
        <v>-9.9854836298618466E-4</v>
      </c>
      <c r="O136" s="10">
        <f t="shared" ca="1" si="19"/>
        <v>-7.877325704516544E-2</v>
      </c>
      <c r="Q136" s="12">
        <f t="shared" si="20"/>
        <v>32796.79</v>
      </c>
      <c r="AA136" s="10" t="s">
        <v>32</v>
      </c>
      <c r="AB136" s="10">
        <v>8</v>
      </c>
      <c r="AD136" s="10" t="s">
        <v>30</v>
      </c>
      <c r="AF136" s="10" t="s">
        <v>31</v>
      </c>
    </row>
    <row r="137" spans="1:32" s="10" customFormat="1" ht="12.75" customHeight="1" x14ac:dyDescent="0.2">
      <c r="A137" s="10" t="s">
        <v>46</v>
      </c>
      <c r="C137" s="16">
        <v>47822.311000000002</v>
      </c>
      <c r="D137" s="16"/>
      <c r="E137" s="10">
        <f t="shared" si="17"/>
        <v>2362.9982489578256</v>
      </c>
      <c r="F137" s="10">
        <f t="shared" si="12"/>
        <v>2363</v>
      </c>
      <c r="G137" s="13">
        <f t="shared" si="18"/>
        <v>-3.0744255127501674E-3</v>
      </c>
      <c r="I137" s="10">
        <f t="shared" si="21"/>
        <v>-3.0744255127501674E-3</v>
      </c>
      <c r="O137" s="10">
        <f t="shared" ca="1" si="19"/>
        <v>-7.8721035169636716E-2</v>
      </c>
      <c r="Q137" s="12">
        <f t="shared" si="20"/>
        <v>32803.811000000002</v>
      </c>
      <c r="AA137" s="10" t="s">
        <v>32</v>
      </c>
      <c r="AB137" s="10">
        <v>8</v>
      </c>
      <c r="AD137" s="10" t="s">
        <v>30</v>
      </c>
      <c r="AF137" s="10" t="s">
        <v>31</v>
      </c>
    </row>
    <row r="138" spans="1:32" s="10" customFormat="1" ht="12.75" customHeight="1" x14ac:dyDescent="0.2">
      <c r="A138" s="10" t="s">
        <v>47</v>
      </c>
      <c r="C138" s="16">
        <v>48015.421999999999</v>
      </c>
      <c r="D138" s="16"/>
      <c r="E138" s="10">
        <f t="shared" si="17"/>
        <v>2472.98481517354</v>
      </c>
      <c r="F138" s="10">
        <f t="shared" si="12"/>
        <v>2473</v>
      </c>
      <c r="G138" s="13">
        <f t="shared" si="18"/>
        <v>-2.6661047100787982E-2</v>
      </c>
      <c r="I138" s="10">
        <f t="shared" si="21"/>
        <v>-2.6661047100787982E-2</v>
      </c>
      <c r="O138" s="10">
        <f t="shared" ca="1" si="19"/>
        <v>-7.7284933592596791E-2</v>
      </c>
      <c r="Q138" s="12">
        <f t="shared" si="20"/>
        <v>32996.921999999999</v>
      </c>
      <c r="AA138" s="10" t="s">
        <v>32</v>
      </c>
      <c r="AB138" s="10">
        <v>7</v>
      </c>
      <c r="AD138" s="10" t="s">
        <v>30</v>
      </c>
      <c r="AF138" s="10" t="s">
        <v>31</v>
      </c>
    </row>
    <row r="139" spans="1:32" s="10" customFormat="1" ht="12.75" customHeight="1" x14ac:dyDescent="0.2">
      <c r="A139" s="10" t="s">
        <v>49</v>
      </c>
      <c r="C139" s="16">
        <v>48015.447</v>
      </c>
      <c r="D139" s="16"/>
      <c r="E139" s="10">
        <f t="shared" si="17"/>
        <v>2472.9990539489363</v>
      </c>
      <c r="F139" s="10">
        <f t="shared" si="12"/>
        <v>2473</v>
      </c>
      <c r="G139" s="13">
        <f t="shared" si="18"/>
        <v>-1.6610470993327908E-3</v>
      </c>
      <c r="I139" s="10">
        <f t="shared" si="21"/>
        <v>-1.6610470993327908E-3</v>
      </c>
      <c r="O139" s="10">
        <f t="shared" ca="1" si="19"/>
        <v>-7.7284933592596791E-2</v>
      </c>
      <c r="Q139" s="12">
        <f t="shared" si="20"/>
        <v>32996.947</v>
      </c>
      <c r="AA139" s="10" t="s">
        <v>48</v>
      </c>
      <c r="AF139" s="10" t="s">
        <v>35</v>
      </c>
    </row>
    <row r="140" spans="1:32" s="10" customFormat="1" ht="12.75" customHeight="1" x14ac:dyDescent="0.2">
      <c r="A140" s="10" t="s">
        <v>50</v>
      </c>
      <c r="C140" s="16">
        <v>48087.425999999999</v>
      </c>
      <c r="D140" s="16"/>
      <c r="E140" s="10">
        <f t="shared" si="17"/>
        <v>2513.9947665165323</v>
      </c>
      <c r="F140" s="10">
        <f t="shared" si="12"/>
        <v>2514</v>
      </c>
      <c r="G140" s="13">
        <f t="shared" si="18"/>
        <v>-9.1887878734269179E-3</v>
      </c>
      <c r="I140" s="10">
        <f t="shared" si="21"/>
        <v>-9.1887878734269179E-3</v>
      </c>
      <c r="O140" s="10">
        <f t="shared" ca="1" si="19"/>
        <v>-7.674965936842737E-2</v>
      </c>
      <c r="Q140" s="12">
        <f t="shared" si="20"/>
        <v>33068.925999999999</v>
      </c>
      <c r="AA140" s="10" t="s">
        <v>32</v>
      </c>
      <c r="AB140" s="10">
        <v>7</v>
      </c>
      <c r="AD140" s="10" t="s">
        <v>30</v>
      </c>
      <c r="AF140" s="10" t="s">
        <v>31</v>
      </c>
    </row>
    <row r="141" spans="1:32" s="10" customFormat="1" ht="12.75" customHeight="1" x14ac:dyDescent="0.2">
      <c r="A141" s="10" t="s">
        <v>51</v>
      </c>
      <c r="C141" s="16">
        <v>48519.337</v>
      </c>
      <c r="D141" s="16">
        <v>6.0000000000000001E-3</v>
      </c>
      <c r="E141" s="10">
        <f t="shared" si="17"/>
        <v>2759.9901153096935</v>
      </c>
      <c r="F141" s="10">
        <f t="shared" si="12"/>
        <v>2760</v>
      </c>
      <c r="G141" s="13">
        <f t="shared" si="18"/>
        <v>-1.7355232514091767E-2</v>
      </c>
      <c r="I141" s="10">
        <f t="shared" si="21"/>
        <v>-1.7355232514091767E-2</v>
      </c>
      <c r="O141" s="10">
        <f t="shared" ca="1" si="19"/>
        <v>-7.3538014023410814E-2</v>
      </c>
      <c r="Q141" s="12">
        <f t="shared" si="20"/>
        <v>33500.837</v>
      </c>
      <c r="AA141" s="10" t="s">
        <v>32</v>
      </c>
      <c r="AB141" s="10">
        <v>9</v>
      </c>
      <c r="AD141" s="10" t="s">
        <v>30</v>
      </c>
      <c r="AF141" s="10" t="s">
        <v>31</v>
      </c>
    </row>
    <row r="142" spans="1:32" s="10" customFormat="1" ht="12.75" customHeight="1" x14ac:dyDescent="0.2">
      <c r="A142" s="10" t="s">
        <v>51</v>
      </c>
      <c r="C142" s="16">
        <v>48533.375999999997</v>
      </c>
      <c r="D142" s="16">
        <v>8.9999999999999993E-3</v>
      </c>
      <c r="E142" s="10">
        <f t="shared" si="17"/>
        <v>2767.9860420207669</v>
      </c>
      <c r="F142" s="10">
        <f t="shared" si="12"/>
        <v>2768</v>
      </c>
      <c r="G142" s="13">
        <f t="shared" si="18"/>
        <v>-2.4506986810592934E-2</v>
      </c>
      <c r="I142" s="10">
        <f t="shared" si="21"/>
        <v>-2.4506986810592934E-2</v>
      </c>
      <c r="O142" s="10">
        <f t="shared" ca="1" si="19"/>
        <v>-7.3433570272353366E-2</v>
      </c>
      <c r="Q142" s="12">
        <f t="shared" si="20"/>
        <v>33514.875999999997</v>
      </c>
      <c r="AA142" s="10" t="s">
        <v>32</v>
      </c>
      <c r="AB142" s="10">
        <v>9</v>
      </c>
      <c r="AD142" s="10" t="s">
        <v>30</v>
      </c>
      <c r="AF142" s="10" t="s">
        <v>31</v>
      </c>
    </row>
    <row r="143" spans="1:32" s="10" customFormat="1" ht="12.75" customHeight="1" x14ac:dyDescent="0.2">
      <c r="A143" s="10" t="s">
        <v>52</v>
      </c>
      <c r="C143" s="16">
        <v>48763.391000000003</v>
      </c>
      <c r="D143" s="16">
        <v>4.0000000000000001E-3</v>
      </c>
      <c r="E143" s="10">
        <f t="shared" si="17"/>
        <v>2898.9913189242511</v>
      </c>
      <c r="F143" s="10">
        <f t="shared" si="12"/>
        <v>2899</v>
      </c>
      <c r="G143" s="13">
        <f t="shared" si="18"/>
        <v>-1.5241963417793158E-2</v>
      </c>
      <c r="I143" s="10">
        <f t="shared" si="21"/>
        <v>-1.5241963417793158E-2</v>
      </c>
      <c r="O143" s="10">
        <f t="shared" ca="1" si="19"/>
        <v>-7.172330384878764E-2</v>
      </c>
      <c r="Q143" s="12">
        <f t="shared" si="20"/>
        <v>33744.891000000003</v>
      </c>
      <c r="AA143" s="10" t="s">
        <v>32</v>
      </c>
      <c r="AB143" s="10">
        <v>8</v>
      </c>
      <c r="AD143" s="10" t="s">
        <v>30</v>
      </c>
      <c r="AF143" s="10" t="s">
        <v>31</v>
      </c>
    </row>
    <row r="144" spans="1:32" s="10" customFormat="1" ht="12.75" customHeight="1" x14ac:dyDescent="0.2">
      <c r="A144" s="10" t="s">
        <v>52</v>
      </c>
      <c r="C144" s="16">
        <v>48770.398000000001</v>
      </c>
      <c r="D144" s="16">
        <v>5.0000000000000001E-3</v>
      </c>
      <c r="E144" s="10">
        <f t="shared" si="17"/>
        <v>2902.9821628920899</v>
      </c>
      <c r="F144" s="10">
        <f t="shared" si="12"/>
        <v>2903</v>
      </c>
      <c r="G144" s="13">
        <f t="shared" si="18"/>
        <v>-3.1317840570409317E-2</v>
      </c>
      <c r="I144" s="10">
        <f t="shared" si="21"/>
        <v>-3.1317840570409317E-2</v>
      </c>
      <c r="O144" s="10">
        <f t="shared" ca="1" si="19"/>
        <v>-7.1671081973258915E-2</v>
      </c>
      <c r="Q144" s="12">
        <f t="shared" si="20"/>
        <v>33751.898000000001</v>
      </c>
      <c r="AA144" s="10" t="s">
        <v>32</v>
      </c>
      <c r="AB144" s="10">
        <v>7</v>
      </c>
      <c r="AD144" s="10" t="s">
        <v>30</v>
      </c>
      <c r="AF144" s="10" t="s">
        <v>31</v>
      </c>
    </row>
    <row r="145" spans="1:32" s="10" customFormat="1" ht="12.75" customHeight="1" x14ac:dyDescent="0.2">
      <c r="A145" s="10" t="s">
        <v>53</v>
      </c>
      <c r="C145" s="16">
        <v>49158.402999999998</v>
      </c>
      <c r="D145" s="16">
        <v>4.0000000000000001E-3</v>
      </c>
      <c r="E145" s="10">
        <f t="shared" si="17"/>
        <v>3123.9708047847253</v>
      </c>
      <c r="F145" s="10">
        <f t="shared" si="12"/>
        <v>3124</v>
      </c>
      <c r="G145" s="13">
        <f t="shared" si="18"/>
        <v>-5.1260053027363028E-2</v>
      </c>
      <c r="I145" s="10">
        <f t="shared" si="21"/>
        <v>-5.1260053027363028E-2</v>
      </c>
      <c r="O145" s="10">
        <f t="shared" ca="1" si="19"/>
        <v>-6.8785823350296871E-2</v>
      </c>
      <c r="Q145" s="12">
        <f t="shared" si="20"/>
        <v>34139.902999999998</v>
      </c>
      <c r="AA145" s="10" t="s">
        <v>32</v>
      </c>
      <c r="AB145" s="10">
        <v>9</v>
      </c>
      <c r="AD145" s="10" t="s">
        <v>30</v>
      </c>
      <c r="AF145" s="10" t="s">
        <v>31</v>
      </c>
    </row>
    <row r="146" spans="1:32" s="10" customFormat="1" ht="12.75" customHeight="1" x14ac:dyDescent="0.2">
      <c r="A146" s="10" t="s">
        <v>53</v>
      </c>
      <c r="C146" s="16">
        <v>49172.453999999998</v>
      </c>
      <c r="D146" s="16">
        <v>6.0000000000000001E-3</v>
      </c>
      <c r="E146" s="10">
        <f t="shared" si="17"/>
        <v>3131.9735661079899</v>
      </c>
      <c r="F146" s="10">
        <f t="shared" si="12"/>
        <v>3132</v>
      </c>
      <c r="G146" s="13">
        <f t="shared" si="18"/>
        <v>-4.6411807328695431E-2</v>
      </c>
      <c r="I146" s="10">
        <f t="shared" si="21"/>
        <v>-4.6411807328695431E-2</v>
      </c>
      <c r="O146" s="10">
        <f t="shared" ca="1" si="19"/>
        <v>-6.8681379599239423E-2</v>
      </c>
      <c r="Q146" s="12">
        <f t="shared" si="20"/>
        <v>34153.953999999998</v>
      </c>
      <c r="AA146" s="10" t="s">
        <v>32</v>
      </c>
      <c r="AB146" s="10">
        <v>8</v>
      </c>
      <c r="AD146" s="10" t="s">
        <v>30</v>
      </c>
      <c r="AF146" s="10" t="s">
        <v>31</v>
      </c>
    </row>
    <row r="147" spans="1:32" s="10" customFormat="1" ht="12.75" customHeight="1" x14ac:dyDescent="0.2">
      <c r="A147" s="10" t="s">
        <v>54</v>
      </c>
      <c r="C147" s="16">
        <v>49216.364000000001</v>
      </c>
      <c r="D147" s="16">
        <v>8.0000000000000002E-3</v>
      </c>
      <c r="E147" s="10">
        <f t="shared" si="17"/>
        <v>3156.9825512125799</v>
      </c>
      <c r="F147" s="10">
        <f t="shared" si="12"/>
        <v>3157</v>
      </c>
      <c r="G147" s="13">
        <f t="shared" si="18"/>
        <v>-3.0636039504315704E-2</v>
      </c>
      <c r="I147" s="10">
        <f t="shared" si="21"/>
        <v>-3.0636039504315704E-2</v>
      </c>
      <c r="O147" s="10">
        <f t="shared" ca="1" si="19"/>
        <v>-6.8354992877184911E-2</v>
      </c>
      <c r="Q147" s="12">
        <f t="shared" si="20"/>
        <v>34197.864000000001</v>
      </c>
      <c r="AA147" s="10" t="s">
        <v>32</v>
      </c>
      <c r="AB147" s="10">
        <v>7</v>
      </c>
      <c r="AD147" s="10" t="s">
        <v>30</v>
      </c>
      <c r="AF147" s="10" t="s">
        <v>31</v>
      </c>
    </row>
    <row r="148" spans="1:32" s="10" customFormat="1" ht="12.75" customHeight="1" x14ac:dyDescent="0.2">
      <c r="A148" s="10" t="s">
        <v>55</v>
      </c>
      <c r="C148" s="16">
        <v>49481.5069</v>
      </c>
      <c r="D148" s="16"/>
      <c r="E148" s="10">
        <f t="shared" si="17"/>
        <v>3307.9949592446283</v>
      </c>
      <c r="F148" s="10">
        <f t="shared" si="12"/>
        <v>3308</v>
      </c>
      <c r="G148" s="13">
        <f t="shared" si="18"/>
        <v>-8.850401864037849E-3</v>
      </c>
      <c r="J148" s="10">
        <f>+G148</f>
        <v>-8.850401864037849E-3</v>
      </c>
      <c r="O148" s="10">
        <f t="shared" ca="1" si="19"/>
        <v>-6.6383617075975551E-2</v>
      </c>
      <c r="Q148" s="12">
        <f t="shared" si="20"/>
        <v>34463.0069</v>
      </c>
      <c r="AA148" s="10" t="s">
        <v>36</v>
      </c>
      <c r="AF148" s="10" t="s">
        <v>35</v>
      </c>
    </row>
    <row r="149" spans="1:32" s="10" customFormat="1" ht="12.75" customHeight="1" x14ac:dyDescent="0.2">
      <c r="A149" s="10" t="s">
        <v>56</v>
      </c>
      <c r="C149" s="16">
        <v>49546.444000000003</v>
      </c>
      <c r="D149" s="16">
        <v>5.0000000000000001E-3</v>
      </c>
      <c r="E149" s="10">
        <f t="shared" ref="E149:E175" si="22">+(C149-C$7)/C$8</f>
        <v>3344.979950513934</v>
      </c>
      <c r="F149" s="10">
        <f t="shared" ref="F149:F176" si="23">ROUND(2*E149,0)/2</f>
        <v>3345</v>
      </c>
      <c r="G149" s="13">
        <f t="shared" ref="G149:G175" si="24">+C149-(C$7+F149*C$8)</f>
        <v>-3.5202265484258533E-2</v>
      </c>
      <c r="I149" s="10">
        <f t="shared" ref="I149:I154" si="25">+G149</f>
        <v>-3.5202265484258533E-2</v>
      </c>
      <c r="O149" s="10">
        <f t="shared" ref="O149:O175" ca="1" si="26">+C$11+C$12*F149</f>
        <v>-6.5900564727334854E-2</v>
      </c>
      <c r="Q149" s="12">
        <f t="shared" ref="Q149:Q175" si="27">+C149-15018.5</f>
        <v>34527.944000000003</v>
      </c>
      <c r="AA149" s="10" t="s">
        <v>32</v>
      </c>
      <c r="AB149" s="10">
        <v>10</v>
      </c>
      <c r="AD149" s="10" t="s">
        <v>30</v>
      </c>
      <c r="AF149" s="10" t="s">
        <v>31</v>
      </c>
    </row>
    <row r="150" spans="1:32" s="10" customFormat="1" ht="12.75" customHeight="1" x14ac:dyDescent="0.2">
      <c r="A150" s="10" t="s">
        <v>57</v>
      </c>
      <c r="C150" s="16">
        <v>49567.447</v>
      </c>
      <c r="D150" s="16"/>
      <c r="E150" s="10">
        <f t="shared" si="22"/>
        <v>3356.9422304991672</v>
      </c>
      <c r="F150" s="10">
        <f t="shared" si="23"/>
        <v>3357</v>
      </c>
      <c r="G150" s="13">
        <f t="shared" si="24"/>
        <v>-0.10142989693122217</v>
      </c>
      <c r="I150" s="10">
        <f t="shared" si="25"/>
        <v>-0.10142989693122217</v>
      </c>
      <c r="O150" s="10">
        <f t="shared" ca="1" si="26"/>
        <v>-6.5743899100748682E-2</v>
      </c>
      <c r="Q150" s="12">
        <f t="shared" si="27"/>
        <v>34548.947</v>
      </c>
      <c r="AA150" s="10" t="s">
        <v>32</v>
      </c>
      <c r="AF150" s="10" t="s">
        <v>35</v>
      </c>
    </row>
    <row r="151" spans="1:32" s="10" customFormat="1" ht="12.75" customHeight="1" x14ac:dyDescent="0.2">
      <c r="A151" s="10" t="s">
        <v>57</v>
      </c>
      <c r="C151" s="16">
        <v>49567.47</v>
      </c>
      <c r="D151" s="16"/>
      <c r="E151" s="10">
        <f t="shared" si="22"/>
        <v>3356.9553301725314</v>
      </c>
      <c r="F151" s="10">
        <f t="shared" si="23"/>
        <v>3357</v>
      </c>
      <c r="G151" s="13">
        <f t="shared" si="24"/>
        <v>-7.8429896930174436E-2</v>
      </c>
      <c r="I151" s="10">
        <f t="shared" si="25"/>
        <v>-7.8429896930174436E-2</v>
      </c>
      <c r="O151" s="10">
        <f t="shared" ca="1" si="26"/>
        <v>-6.5743899100748682E-2</v>
      </c>
      <c r="Q151" s="12">
        <f t="shared" si="27"/>
        <v>34548.97</v>
      </c>
      <c r="AA151" s="10" t="s">
        <v>32</v>
      </c>
      <c r="AF151" s="10" t="s">
        <v>35</v>
      </c>
    </row>
    <row r="152" spans="1:32" s="10" customFormat="1" ht="12.75" customHeight="1" x14ac:dyDescent="0.2">
      <c r="A152" s="10" t="s">
        <v>58</v>
      </c>
      <c r="C152" s="16">
        <v>49841.408000000003</v>
      </c>
      <c r="D152" s="16">
        <v>5.0000000000000001E-3</v>
      </c>
      <c r="E152" s="10">
        <f t="shared" si="22"/>
        <v>3512.9769963438066</v>
      </c>
      <c r="F152" s="10">
        <f t="shared" si="23"/>
        <v>3513</v>
      </c>
      <c r="G152" s="13">
        <f t="shared" si="24"/>
        <v>-4.0389105728536379E-2</v>
      </c>
      <c r="I152" s="10">
        <f t="shared" si="25"/>
        <v>-4.0389105728536379E-2</v>
      </c>
      <c r="O152" s="10">
        <f t="shared" ca="1" si="26"/>
        <v>-6.3707245955128416E-2</v>
      </c>
      <c r="Q152" s="12">
        <f t="shared" si="27"/>
        <v>34822.908000000003</v>
      </c>
      <c r="AA152" s="10" t="s">
        <v>32</v>
      </c>
      <c r="AB152" s="10">
        <v>10</v>
      </c>
      <c r="AD152" s="10" t="s">
        <v>30</v>
      </c>
      <c r="AF152" s="10" t="s">
        <v>31</v>
      </c>
    </row>
    <row r="153" spans="1:32" s="10" customFormat="1" ht="12.75" customHeight="1" x14ac:dyDescent="0.2">
      <c r="A153" s="10" t="s">
        <v>59</v>
      </c>
      <c r="C153" s="16">
        <v>50352.349000000002</v>
      </c>
      <c r="D153" s="16">
        <v>5.0000000000000001E-3</v>
      </c>
      <c r="E153" s="10">
        <f t="shared" si="22"/>
        <v>3803.9839619170994</v>
      </c>
      <c r="F153" s="10">
        <f t="shared" si="23"/>
        <v>3804</v>
      </c>
      <c r="G153" s="13">
        <f t="shared" si="24"/>
        <v>-2.8159168286947533E-2</v>
      </c>
      <c r="I153" s="10">
        <f t="shared" si="25"/>
        <v>-2.8159168286947533E-2</v>
      </c>
      <c r="O153" s="10">
        <f t="shared" ca="1" si="26"/>
        <v>-5.9908104510413715E-2</v>
      </c>
      <c r="Q153" s="12">
        <f t="shared" si="27"/>
        <v>35333.849000000002</v>
      </c>
      <c r="AA153" s="10" t="s">
        <v>32</v>
      </c>
      <c r="AB153" s="10">
        <v>8</v>
      </c>
      <c r="AD153" s="10" t="s">
        <v>30</v>
      </c>
      <c r="AF153" s="10" t="s">
        <v>31</v>
      </c>
    </row>
    <row r="154" spans="1:32" s="10" customFormat="1" ht="12.75" customHeight="1" x14ac:dyDescent="0.2">
      <c r="A154" s="10" t="s">
        <v>60</v>
      </c>
      <c r="C154" s="16">
        <v>50675.402000000002</v>
      </c>
      <c r="D154" s="16">
        <v>5.0000000000000001E-3</v>
      </c>
      <c r="E154" s="10">
        <f t="shared" si="22"/>
        <v>3987.9791262302961</v>
      </c>
      <c r="F154" s="10">
        <f t="shared" si="23"/>
        <v>3988</v>
      </c>
      <c r="G154" s="13">
        <f t="shared" si="24"/>
        <v>-3.664951711834874E-2</v>
      </c>
      <c r="I154" s="10">
        <f t="shared" si="25"/>
        <v>-3.664951711834874E-2</v>
      </c>
      <c r="O154" s="10">
        <f t="shared" ca="1" si="26"/>
        <v>-5.7505898236092388E-2</v>
      </c>
      <c r="Q154" s="12">
        <f t="shared" si="27"/>
        <v>35656.902000000002</v>
      </c>
      <c r="AA154" s="10" t="s">
        <v>32</v>
      </c>
      <c r="AB154" s="10">
        <v>8</v>
      </c>
      <c r="AD154" s="10" t="s">
        <v>30</v>
      </c>
      <c r="AF154" s="10" t="s">
        <v>31</v>
      </c>
    </row>
    <row r="155" spans="1:32" s="10" customFormat="1" ht="12.75" customHeight="1" x14ac:dyDescent="0.2">
      <c r="A155" s="10" t="s">
        <v>66</v>
      </c>
      <c r="B155" s="15" t="s">
        <v>63</v>
      </c>
      <c r="C155" s="17">
        <v>52718.241000000002</v>
      </c>
      <c r="D155" s="18">
        <v>2.0000000000000001E-4</v>
      </c>
      <c r="E155" s="10">
        <f t="shared" si="22"/>
        <v>5151.4801538338379</v>
      </c>
      <c r="F155" s="10">
        <f t="shared" si="23"/>
        <v>5151.5</v>
      </c>
      <c r="G155" s="13">
        <f t="shared" si="24"/>
        <v>-3.484528270928422E-2</v>
      </c>
      <c r="K155" s="10">
        <f>+G155</f>
        <v>-3.484528270928422E-2</v>
      </c>
      <c r="O155" s="10">
        <f t="shared" ca="1" si="26"/>
        <v>-4.2315860191674645E-2</v>
      </c>
      <c r="Q155" s="12">
        <f t="shared" si="27"/>
        <v>37699.741000000002</v>
      </c>
    </row>
    <row r="156" spans="1:32" s="10" customFormat="1" ht="12.75" customHeight="1" x14ac:dyDescent="0.2">
      <c r="A156" s="13" t="s">
        <v>61</v>
      </c>
      <c r="B156" s="14" t="s">
        <v>62</v>
      </c>
      <c r="C156" s="16">
        <v>53124.706599999998</v>
      </c>
      <c r="D156" s="16">
        <v>2.0000000000000001E-4</v>
      </c>
      <c r="E156" s="10">
        <f t="shared" si="22"/>
        <v>5382.9830492090905</v>
      </c>
      <c r="F156" s="10">
        <f t="shared" si="23"/>
        <v>5383</v>
      </c>
      <c r="G156" s="13">
        <f t="shared" si="24"/>
        <v>-2.9761672682070639E-2</v>
      </c>
      <c r="K156" s="10">
        <f>+G156</f>
        <v>-2.9761672682070639E-2</v>
      </c>
      <c r="O156" s="10">
        <f t="shared" ca="1" si="26"/>
        <v>-3.9293519145449721E-2</v>
      </c>
      <c r="Q156" s="12">
        <f t="shared" si="27"/>
        <v>38106.206599999998</v>
      </c>
    </row>
    <row r="157" spans="1:32" s="10" customFormat="1" ht="12.75" customHeight="1" x14ac:dyDescent="0.2">
      <c r="A157" s="35" t="s">
        <v>61</v>
      </c>
      <c r="B157" s="36" t="s">
        <v>63</v>
      </c>
      <c r="C157" s="35">
        <v>53225.662700000001</v>
      </c>
      <c r="D157" s="35">
        <v>5.0000000000000001E-4</v>
      </c>
      <c r="E157" s="10">
        <f t="shared" si="22"/>
        <v>5440.4826985171612</v>
      </c>
      <c r="F157" s="10">
        <f t="shared" si="23"/>
        <v>5440.5</v>
      </c>
      <c r="G157" s="13">
        <f t="shared" si="24"/>
        <v>-3.0377406692423392E-2</v>
      </c>
      <c r="K157" s="10">
        <f>+G157</f>
        <v>-3.0377406692423392E-2</v>
      </c>
      <c r="O157" s="10">
        <f t="shared" ca="1" si="26"/>
        <v>-3.8542829684724306E-2</v>
      </c>
      <c r="Q157" s="12">
        <f t="shared" si="27"/>
        <v>38207.162700000001</v>
      </c>
    </row>
    <row r="158" spans="1:32" s="10" customFormat="1" ht="12.75" customHeight="1" x14ac:dyDescent="0.2">
      <c r="A158" s="55" t="s">
        <v>542</v>
      </c>
      <c r="B158" s="56" t="s">
        <v>62</v>
      </c>
      <c r="C158" s="55">
        <v>53458.298699999999</v>
      </c>
      <c r="D158" s="55" t="s">
        <v>93</v>
      </c>
      <c r="E158" s="10">
        <f t="shared" si="22"/>
        <v>5572.9807686331005</v>
      </c>
      <c r="F158" s="10">
        <f t="shared" si="23"/>
        <v>5573</v>
      </c>
      <c r="G158" s="13">
        <f t="shared" si="24"/>
        <v>-3.3765837237297092E-2</v>
      </c>
      <c r="K158" s="10">
        <f>+G158</f>
        <v>-3.3765837237297092E-2</v>
      </c>
      <c r="O158" s="10">
        <f t="shared" ca="1" si="26"/>
        <v>-3.6812980057835301E-2</v>
      </c>
      <c r="Q158" s="12">
        <f t="shared" si="27"/>
        <v>38439.798699999999</v>
      </c>
    </row>
    <row r="159" spans="1:32" s="10" customFormat="1" ht="12.75" customHeight="1" x14ac:dyDescent="0.2">
      <c r="A159" s="37" t="s">
        <v>68</v>
      </c>
      <c r="B159" s="38"/>
      <c r="C159" s="35">
        <v>53860.3678</v>
      </c>
      <c r="D159" s="35">
        <v>2.0000000000000001E-4</v>
      </c>
      <c r="E159" s="10">
        <f t="shared" si="22"/>
        <v>5801.97963296731</v>
      </c>
      <c r="F159" s="10">
        <f t="shared" si="23"/>
        <v>5802</v>
      </c>
      <c r="G159" s="13">
        <f t="shared" si="24"/>
        <v>-3.5759803991822992E-2</v>
      </c>
      <c r="J159" s="10">
        <f>+G159</f>
        <v>-3.5759803991822992E-2</v>
      </c>
      <c r="O159" s="10">
        <f t="shared" ca="1" si="26"/>
        <v>-3.3823277683815822E-2</v>
      </c>
      <c r="Q159" s="12">
        <f t="shared" si="27"/>
        <v>38841.8678</v>
      </c>
    </row>
    <row r="160" spans="1:32" s="10" customFormat="1" ht="12.75" customHeight="1" x14ac:dyDescent="0.2">
      <c r="A160" s="37" t="s">
        <v>68</v>
      </c>
      <c r="B160" s="38"/>
      <c r="C160" s="35">
        <v>53895.4833</v>
      </c>
      <c r="D160" s="35">
        <v>1.4E-3</v>
      </c>
      <c r="E160" s="10">
        <f t="shared" si="22"/>
        <v>5821.979701663282</v>
      </c>
      <c r="F160" s="10">
        <f t="shared" si="23"/>
        <v>5822</v>
      </c>
      <c r="G160" s="13">
        <f t="shared" si="24"/>
        <v>-3.5639189736684784E-2</v>
      </c>
      <c r="J160" s="10">
        <f>+G160</f>
        <v>-3.5639189736684784E-2</v>
      </c>
      <c r="O160" s="10">
        <f t="shared" ca="1" si="26"/>
        <v>-3.3562168306172202E-2</v>
      </c>
      <c r="Q160" s="12">
        <f t="shared" si="27"/>
        <v>38876.9833</v>
      </c>
    </row>
    <row r="161" spans="1:17" s="10" customFormat="1" ht="12.75" customHeight="1" x14ac:dyDescent="0.2">
      <c r="A161" s="39" t="s">
        <v>69</v>
      </c>
      <c r="B161" s="40" t="s">
        <v>62</v>
      </c>
      <c r="C161" s="39">
        <v>54204.500399999997</v>
      </c>
      <c r="D161" s="39">
        <v>6.9999999999999999E-4</v>
      </c>
      <c r="E161" s="10">
        <f t="shared" si="22"/>
        <v>5997.980704873552</v>
      </c>
      <c r="F161" s="10">
        <f t="shared" si="23"/>
        <v>5998</v>
      </c>
      <c r="G161" s="13">
        <f t="shared" si="24"/>
        <v>-3.3877784277137835E-2</v>
      </c>
      <c r="J161" s="10">
        <f>+G161</f>
        <v>-3.3877784277137835E-2</v>
      </c>
      <c r="O161" s="10">
        <f t="shared" ca="1" si="26"/>
        <v>-3.1264405782908317E-2</v>
      </c>
      <c r="Q161" s="12">
        <f t="shared" si="27"/>
        <v>39186.000399999997</v>
      </c>
    </row>
    <row r="162" spans="1:17" s="10" customFormat="1" ht="12.75" customHeight="1" x14ac:dyDescent="0.2">
      <c r="A162" s="35" t="s">
        <v>76</v>
      </c>
      <c r="B162" s="36" t="s">
        <v>62</v>
      </c>
      <c r="C162" s="35">
        <v>54346.716899999999</v>
      </c>
      <c r="D162" s="35">
        <v>1.9E-3</v>
      </c>
      <c r="E162" s="10">
        <f t="shared" si="22"/>
        <v>6078.9802569146968</v>
      </c>
      <c r="F162" s="10">
        <f t="shared" si="23"/>
        <v>6079</v>
      </c>
      <c r="G162" s="13">
        <f t="shared" si="24"/>
        <v>-3.4664296530536376E-2</v>
      </c>
      <c r="K162" s="10">
        <f>+G162</f>
        <v>-3.4664296530536376E-2</v>
      </c>
      <c r="O162" s="10">
        <f t="shared" ca="1" si="26"/>
        <v>-3.0206912803451655E-2</v>
      </c>
      <c r="Q162" s="12">
        <f t="shared" si="27"/>
        <v>39328.216899999999</v>
      </c>
    </row>
    <row r="163" spans="1:17" s="10" customFormat="1" ht="12.75" customHeight="1" x14ac:dyDescent="0.2">
      <c r="A163" s="35" t="s">
        <v>76</v>
      </c>
      <c r="B163" s="36" t="s">
        <v>62</v>
      </c>
      <c r="C163" s="35">
        <v>54348.468099999998</v>
      </c>
      <c r="D163" s="35">
        <v>1.4E-3</v>
      </c>
      <c r="E163" s="10">
        <f t="shared" si="22"/>
        <v>6079.9776546535977</v>
      </c>
      <c r="F163" s="10">
        <f t="shared" si="23"/>
        <v>6080</v>
      </c>
      <c r="G163" s="13">
        <f t="shared" si="24"/>
        <v>-3.9233265822986141E-2</v>
      </c>
      <c r="K163" s="10">
        <f>+G163</f>
        <v>-3.9233265822986141E-2</v>
      </c>
      <c r="O163" s="10">
        <f t="shared" ca="1" si="26"/>
        <v>-3.0193857334569474E-2</v>
      </c>
      <c r="Q163" s="12">
        <f t="shared" si="27"/>
        <v>39329.968099999998</v>
      </c>
    </row>
    <row r="164" spans="1:17" s="10" customFormat="1" ht="12.75" customHeight="1" x14ac:dyDescent="0.2">
      <c r="A164" s="35" t="s">
        <v>76</v>
      </c>
      <c r="B164" s="36" t="s">
        <v>62</v>
      </c>
      <c r="C164" s="35">
        <v>54350.228499999997</v>
      </c>
      <c r="D164" s="35">
        <v>2.3E-3</v>
      </c>
      <c r="E164" s="10">
        <f t="shared" si="22"/>
        <v>6080.9802922618437</v>
      </c>
      <c r="F164" s="10">
        <f t="shared" si="23"/>
        <v>6081</v>
      </c>
      <c r="G164" s="13">
        <f t="shared" si="24"/>
        <v>-3.4602235107740853E-2</v>
      </c>
      <c r="K164" s="10">
        <f>+G164</f>
        <v>-3.4602235107740853E-2</v>
      </c>
      <c r="O164" s="10">
        <f t="shared" ca="1" si="26"/>
        <v>-3.0180801865687293E-2</v>
      </c>
      <c r="Q164" s="12">
        <f t="shared" si="27"/>
        <v>39331.728499999997</v>
      </c>
    </row>
    <row r="165" spans="1:17" s="10" customFormat="1" ht="12.75" customHeight="1" x14ac:dyDescent="0.2">
      <c r="A165" s="35" t="s">
        <v>76</v>
      </c>
      <c r="B165" s="36" t="s">
        <v>62</v>
      </c>
      <c r="C165" s="35">
        <v>54351.989399999999</v>
      </c>
      <c r="D165" s="35">
        <v>2.0999999999999999E-3</v>
      </c>
      <c r="E165" s="10">
        <f t="shared" si="22"/>
        <v>6081.9832146455992</v>
      </c>
      <c r="F165" s="10">
        <f t="shared" si="23"/>
        <v>6082</v>
      </c>
      <c r="G165" s="13">
        <f t="shared" si="24"/>
        <v>-2.9471204390574712E-2</v>
      </c>
      <c r="K165" s="10">
        <f>+G165</f>
        <v>-2.9471204390574712E-2</v>
      </c>
      <c r="O165" s="10">
        <f t="shared" ca="1" si="26"/>
        <v>-3.0167746396805112E-2</v>
      </c>
      <c r="Q165" s="12">
        <f t="shared" si="27"/>
        <v>39333.489399999999</v>
      </c>
    </row>
    <row r="166" spans="1:17" s="10" customFormat="1" ht="12.75" customHeight="1" x14ac:dyDescent="0.2">
      <c r="A166" s="35" t="s">
        <v>79</v>
      </c>
      <c r="B166" s="36" t="s">
        <v>62</v>
      </c>
      <c r="C166" s="35">
        <v>54908.5697</v>
      </c>
      <c r="D166" s="35">
        <v>1E-3</v>
      </c>
      <c r="E166" s="10">
        <f t="shared" si="22"/>
        <v>6398.984089895137</v>
      </c>
      <c r="F166" s="10">
        <f t="shared" si="23"/>
        <v>6399</v>
      </c>
      <c r="G166" s="13">
        <f t="shared" si="24"/>
        <v>-2.793446841678815E-2</v>
      </c>
      <c r="J166" s="10">
        <f>+G166</f>
        <v>-2.793446841678815E-2</v>
      </c>
      <c r="O166" s="10">
        <f t="shared" ca="1" si="26"/>
        <v>-2.602916276115369E-2</v>
      </c>
      <c r="Q166" s="12">
        <f t="shared" si="27"/>
        <v>39890.0697</v>
      </c>
    </row>
    <row r="167" spans="1:17" s="10" customFormat="1" ht="12.75" customHeight="1" x14ac:dyDescent="0.2">
      <c r="A167" s="35" t="s">
        <v>80</v>
      </c>
      <c r="B167" s="36" t="s">
        <v>62</v>
      </c>
      <c r="C167" s="35">
        <v>55075.364500000003</v>
      </c>
      <c r="D167" s="35">
        <v>2.9999999999999997E-4</v>
      </c>
      <c r="E167" s="10">
        <f t="shared" si="22"/>
        <v>6493.9822376683733</v>
      </c>
      <c r="F167" s="10">
        <f t="shared" si="23"/>
        <v>6494</v>
      </c>
      <c r="G167" s="13">
        <f t="shared" si="24"/>
        <v>-3.1186550688289572E-2</v>
      </c>
      <c r="J167" s="10">
        <f>+G167</f>
        <v>-3.1186550688289572E-2</v>
      </c>
      <c r="O167" s="10">
        <f t="shared" ca="1" si="26"/>
        <v>-2.478889321734648E-2</v>
      </c>
      <c r="Q167" s="12">
        <f t="shared" si="27"/>
        <v>40056.864500000003</v>
      </c>
    </row>
    <row r="168" spans="1:17" s="10" customFormat="1" ht="12.75" customHeight="1" x14ac:dyDescent="0.2">
      <c r="A168" s="35" t="s">
        <v>80</v>
      </c>
      <c r="B168" s="36" t="s">
        <v>62</v>
      </c>
      <c r="C168" s="35">
        <v>55340.476199999997</v>
      </c>
      <c r="D168" s="35">
        <v>8.0000000000000002E-3</v>
      </c>
      <c r="E168" s="10">
        <f t="shared" si="22"/>
        <v>6644.9768757087249</v>
      </c>
      <c r="F168" s="10">
        <f t="shared" si="23"/>
        <v>6645</v>
      </c>
      <c r="G168" s="13">
        <f t="shared" si="24"/>
        <v>-4.0600913060188759E-2</v>
      </c>
      <c r="J168" s="10">
        <f>+G168</f>
        <v>-4.0600913060188759E-2</v>
      </c>
      <c r="O168" s="10">
        <f t="shared" ca="1" si="26"/>
        <v>-2.2817517416137134E-2</v>
      </c>
      <c r="Q168" s="12">
        <f t="shared" si="27"/>
        <v>40321.976199999997</v>
      </c>
    </row>
    <row r="169" spans="1:17" s="10" customFormat="1" ht="12.75" customHeight="1" x14ac:dyDescent="0.2">
      <c r="A169" s="35" t="s">
        <v>81</v>
      </c>
      <c r="B169" s="36" t="s">
        <v>62</v>
      </c>
      <c r="C169" s="35">
        <v>55726.765099999997</v>
      </c>
      <c r="D169" s="35">
        <v>1E-3</v>
      </c>
      <c r="E169" s="10">
        <f t="shared" si="22"/>
        <v>6864.9881111031154</v>
      </c>
      <c r="F169" s="10">
        <f t="shared" si="23"/>
        <v>6865</v>
      </c>
      <c r="G169" s="13">
        <f t="shared" si="24"/>
        <v>-2.0874156231002416E-2</v>
      </c>
      <c r="K169" s="10">
        <f>+G169</f>
        <v>-2.0874156231002416E-2</v>
      </c>
      <c r="O169" s="10">
        <f t="shared" ca="1" si="26"/>
        <v>-1.9945314262057284E-2</v>
      </c>
      <c r="Q169" s="12">
        <f t="shared" si="27"/>
        <v>40708.265099999997</v>
      </c>
    </row>
    <row r="170" spans="1:17" s="10" customFormat="1" ht="12.75" customHeight="1" x14ac:dyDescent="0.2">
      <c r="A170" s="39" t="s">
        <v>82</v>
      </c>
      <c r="B170" s="40" t="s">
        <v>62</v>
      </c>
      <c r="C170" s="39">
        <v>56049.826099999998</v>
      </c>
      <c r="D170" s="39">
        <v>6.9999999999999999E-4</v>
      </c>
      <c r="E170" s="10">
        <f t="shared" si="22"/>
        <v>7048.98783182444</v>
      </c>
      <c r="F170" s="10">
        <f t="shared" si="23"/>
        <v>7049</v>
      </c>
      <c r="G170" s="13">
        <f t="shared" si="24"/>
        <v>-2.1364505060773809E-2</v>
      </c>
      <c r="K170" s="10">
        <f>+G170</f>
        <v>-2.1364505060773809E-2</v>
      </c>
      <c r="O170" s="10">
        <f t="shared" ca="1" si="26"/>
        <v>-1.7543107987735965E-2</v>
      </c>
      <c r="Q170" s="12">
        <f t="shared" si="27"/>
        <v>41031.326099999998</v>
      </c>
    </row>
    <row r="171" spans="1:17" s="10" customFormat="1" ht="12.75" customHeight="1" x14ac:dyDescent="0.2">
      <c r="A171" s="60" t="s">
        <v>83</v>
      </c>
      <c r="B171" s="61" t="s">
        <v>62</v>
      </c>
      <c r="C171" s="60">
        <v>56764.433900000004</v>
      </c>
      <c r="D171" s="60">
        <v>3.8999999999999998E-3</v>
      </c>
      <c r="E171" s="10">
        <f t="shared" si="22"/>
        <v>7455.9934302262291</v>
      </c>
      <c r="F171" s="10">
        <f t="shared" si="23"/>
        <v>7456</v>
      </c>
      <c r="G171" s="13">
        <f t="shared" si="24"/>
        <v>-1.153500492364401E-2</v>
      </c>
      <c r="J171" s="10">
        <f>+G171</f>
        <v>-1.153500492364401E-2</v>
      </c>
      <c r="O171" s="10">
        <f t="shared" ca="1" si="26"/>
        <v>-1.2229532152688238E-2</v>
      </c>
      <c r="Q171" s="12">
        <f t="shared" si="27"/>
        <v>41745.933900000004</v>
      </c>
    </row>
    <row r="172" spans="1:17" s="10" customFormat="1" ht="12.75" customHeight="1" x14ac:dyDescent="0.2">
      <c r="A172" s="60" t="s">
        <v>83</v>
      </c>
      <c r="B172" s="61" t="s">
        <v>62</v>
      </c>
      <c r="C172" s="60">
        <v>56799.5507</v>
      </c>
      <c r="D172" s="60">
        <v>3.0999999999999999E-3</v>
      </c>
      <c r="E172" s="10">
        <f t="shared" si="22"/>
        <v>7475.9942393385199</v>
      </c>
      <c r="F172" s="10">
        <f t="shared" si="23"/>
        <v>7476</v>
      </c>
      <c r="G172" s="13">
        <f t="shared" si="24"/>
        <v>-1.0114390672242735E-2</v>
      </c>
      <c r="J172" s="10">
        <f>+G172</f>
        <v>-1.0114390672242735E-2</v>
      </c>
      <c r="O172" s="10">
        <f t="shared" ca="1" si="26"/>
        <v>-1.1968422775044618E-2</v>
      </c>
      <c r="Q172" s="12">
        <f t="shared" si="27"/>
        <v>41781.0507</v>
      </c>
    </row>
    <row r="173" spans="1:17" s="10" customFormat="1" ht="12.75" customHeight="1" x14ac:dyDescent="0.2">
      <c r="A173" s="55" t="s">
        <v>617</v>
      </c>
      <c r="B173" s="56"/>
      <c r="C173" s="55">
        <v>57122.631699999998</v>
      </c>
      <c r="D173" s="55">
        <v>2.0000000000000001E-4</v>
      </c>
      <c r="E173" s="10">
        <f t="shared" si="22"/>
        <v>7660.005351080159</v>
      </c>
      <c r="F173" s="10">
        <f t="shared" si="23"/>
        <v>7660</v>
      </c>
      <c r="G173" s="13">
        <f t="shared" si="24"/>
        <v>9.395260494784452E-3</v>
      </c>
      <c r="K173" s="10">
        <f>+G173</f>
        <v>9.395260494784452E-3</v>
      </c>
      <c r="O173" s="10">
        <f t="shared" ca="1" si="26"/>
        <v>-9.5662165007232847E-3</v>
      </c>
      <c r="Q173" s="12">
        <f t="shared" si="27"/>
        <v>42104.131699999998</v>
      </c>
    </row>
    <row r="174" spans="1:17" s="10" customFormat="1" ht="12.75" customHeight="1" x14ac:dyDescent="0.2">
      <c r="A174" s="62" t="s">
        <v>1</v>
      </c>
      <c r="B174" s="63" t="s">
        <v>62</v>
      </c>
      <c r="C174" s="64">
        <v>57131.393300000003</v>
      </c>
      <c r="D174" s="64">
        <v>3.0999999999999999E-3</v>
      </c>
      <c r="E174" s="10">
        <f t="shared" si="22"/>
        <v>7664.9955292603572</v>
      </c>
      <c r="F174" s="10">
        <f t="shared" si="23"/>
        <v>7665</v>
      </c>
      <c r="G174" s="13">
        <f t="shared" si="24"/>
        <v>-7.8495859343092889E-3</v>
      </c>
      <c r="K174" s="10">
        <f>+G174</f>
        <v>-7.8495859343092889E-3</v>
      </c>
      <c r="O174" s="10">
        <f t="shared" ca="1" si="26"/>
        <v>-9.5009391563123796E-3</v>
      </c>
      <c r="Q174" s="12">
        <f t="shared" si="27"/>
        <v>42112.893300000003</v>
      </c>
    </row>
    <row r="175" spans="1:17" s="10" customFormat="1" ht="12.75" customHeight="1" x14ac:dyDescent="0.2">
      <c r="A175" s="62" t="s">
        <v>1</v>
      </c>
      <c r="B175" s="63" t="s">
        <v>62</v>
      </c>
      <c r="C175" s="64">
        <v>57137.544900000001</v>
      </c>
      <c r="D175" s="64">
        <v>0.01</v>
      </c>
      <c r="E175" s="10">
        <f t="shared" si="22"/>
        <v>7668.4991792892642</v>
      </c>
      <c r="F175" s="10">
        <f t="shared" si="23"/>
        <v>7668.5</v>
      </c>
      <c r="G175" s="13">
        <f t="shared" si="24"/>
        <v>-1.4409784416784532E-3</v>
      </c>
      <c r="K175" s="10">
        <f>+G175</f>
        <v>-1.4409784416784532E-3</v>
      </c>
      <c r="O175" s="10">
        <f t="shared" ca="1" si="26"/>
        <v>-9.455245015224753E-3</v>
      </c>
      <c r="Q175" s="12">
        <f t="shared" si="27"/>
        <v>42119.044900000001</v>
      </c>
    </row>
    <row r="176" spans="1:17" s="10" customFormat="1" ht="12.75" customHeight="1" x14ac:dyDescent="0.2">
      <c r="A176" s="65" t="s">
        <v>0</v>
      </c>
      <c r="B176" s="66" t="s">
        <v>62</v>
      </c>
      <c r="C176" s="66">
        <v>57879.353199999998</v>
      </c>
      <c r="D176" s="66">
        <v>1.8E-3</v>
      </c>
      <c r="E176" s="10">
        <f>+(C176-C$7)/C$8</f>
        <v>8090.996850096818</v>
      </c>
      <c r="F176" s="10">
        <f t="shared" si="23"/>
        <v>8091</v>
      </c>
      <c r="G176" s="13">
        <f>+C176-(C$7+F176*C$8)</f>
        <v>-5.5305022615357302E-3</v>
      </c>
      <c r="K176" s="10">
        <f>+G176</f>
        <v>-5.5305022615357302E-3</v>
      </c>
      <c r="O176" s="10">
        <f ca="1">+C$11+C$12*F176</f>
        <v>-3.939309412503228E-3</v>
      </c>
      <c r="Q176" s="12">
        <f>+C176-15018.5</f>
        <v>42860.853199999998</v>
      </c>
    </row>
    <row r="177" spans="1:17" s="10" customFormat="1" ht="12.75" customHeight="1" x14ac:dyDescent="0.2">
      <c r="A177" s="67" t="s">
        <v>618</v>
      </c>
      <c r="B177" s="68" t="s">
        <v>62</v>
      </c>
      <c r="C177" s="69">
        <v>59325.246999999974</v>
      </c>
      <c r="D177" s="67"/>
      <c r="E177" s="10">
        <f t="shared" ref="E177:E178" si="28">+(C177-C$7)/C$8</f>
        <v>8914.5071326523994</v>
      </c>
      <c r="F177" s="10">
        <f t="shared" ref="F177:F178" si="29">ROUND(2*E177,0)/2</f>
        <v>8914.5</v>
      </c>
      <c r="G177" s="13">
        <f t="shared" ref="G177:G178" si="30">+C177-(C$7+F177*C$8)</f>
        <v>1.2523289755336009E-2</v>
      </c>
      <c r="K177" s="10">
        <f t="shared" ref="K177:K178" si="31">+G177</f>
        <v>1.2523289755336009E-2</v>
      </c>
      <c r="O177" s="10">
        <f t="shared" ref="O177:O178" ca="1" si="32">+C$11+C$12*F177</f>
        <v>6.8118692119729374E-3</v>
      </c>
      <c r="Q177" s="12">
        <f t="shared" ref="Q177:Q178" si="33">+C177-15018.5</f>
        <v>44306.746999999974</v>
      </c>
    </row>
    <row r="178" spans="1:17" s="10" customFormat="1" ht="12.75" customHeight="1" x14ac:dyDescent="0.2">
      <c r="A178" s="67" t="s">
        <v>619</v>
      </c>
      <c r="B178" s="68" t="s">
        <v>62</v>
      </c>
      <c r="C178" s="69">
        <v>59331.377699999997</v>
      </c>
      <c r="D178" s="67">
        <v>1.6000000000000001E-3</v>
      </c>
      <c r="E178" s="10">
        <f t="shared" si="28"/>
        <v>8917.9988790650914</v>
      </c>
      <c r="F178" s="10">
        <f t="shared" si="29"/>
        <v>8918</v>
      </c>
      <c r="G178" s="13">
        <f t="shared" si="30"/>
        <v>-1.9681027260958217E-3</v>
      </c>
      <c r="K178" s="10">
        <f t="shared" si="31"/>
        <v>-1.9681027260958217E-3</v>
      </c>
      <c r="O178" s="10">
        <f t="shared" ca="1" si="32"/>
        <v>6.857563353060564E-3</v>
      </c>
      <c r="Q178" s="12">
        <f t="shared" si="33"/>
        <v>44312.877699999997</v>
      </c>
    </row>
    <row r="179" spans="1:17" s="10" customFormat="1" ht="12.75" customHeight="1" x14ac:dyDescent="0.2">
      <c r="B179" s="14"/>
      <c r="G179" s="13"/>
    </row>
    <row r="180" spans="1:17" s="10" customFormat="1" ht="12.75" customHeight="1" x14ac:dyDescent="0.2">
      <c r="B180" s="14"/>
      <c r="G180" s="13"/>
    </row>
    <row r="181" spans="1:17" s="10" customFormat="1" ht="12.75" customHeight="1" x14ac:dyDescent="0.2">
      <c r="B181" s="14"/>
      <c r="G181" s="13"/>
    </row>
    <row r="182" spans="1:17" s="10" customFormat="1" ht="12.75" customHeight="1" x14ac:dyDescent="0.2">
      <c r="B182" s="14"/>
      <c r="G182" s="13"/>
    </row>
    <row r="183" spans="1:17" s="10" customFormat="1" ht="12.75" customHeight="1" x14ac:dyDescent="0.2">
      <c r="B183" s="14"/>
      <c r="G183" s="13"/>
    </row>
    <row r="184" spans="1:17" s="10" customFormat="1" ht="12.75" customHeight="1" x14ac:dyDescent="0.2">
      <c r="B184" s="14"/>
      <c r="G184" s="13"/>
    </row>
    <row r="185" spans="1:17" s="10" customFormat="1" ht="12.75" customHeight="1" x14ac:dyDescent="0.2">
      <c r="B185" s="14"/>
      <c r="G185" s="13"/>
    </row>
    <row r="186" spans="1:17" s="10" customFormat="1" ht="12.75" customHeight="1" x14ac:dyDescent="0.2">
      <c r="B186" s="14"/>
      <c r="G186" s="13"/>
    </row>
    <row r="187" spans="1:17" s="10" customFormat="1" ht="12.75" customHeight="1" x14ac:dyDescent="0.2">
      <c r="B187" s="14"/>
      <c r="G187" s="13"/>
    </row>
    <row r="188" spans="1:17" s="10" customFormat="1" ht="12.75" customHeight="1" x14ac:dyDescent="0.2">
      <c r="B188" s="14"/>
      <c r="G188" s="13"/>
    </row>
    <row r="189" spans="1:17" s="10" customFormat="1" ht="12.75" customHeight="1" x14ac:dyDescent="0.2">
      <c r="B189" s="14"/>
      <c r="G189" s="13"/>
    </row>
    <row r="190" spans="1:17" s="10" customFormat="1" ht="12.75" customHeight="1" x14ac:dyDescent="0.2">
      <c r="B190" s="14"/>
      <c r="G190" s="13"/>
    </row>
    <row r="191" spans="1:17" s="10" customFormat="1" ht="12.75" customHeight="1" x14ac:dyDescent="0.2">
      <c r="B191" s="14"/>
      <c r="G191" s="13"/>
    </row>
    <row r="192" spans="1:17" s="10" customFormat="1" ht="12.75" customHeight="1" x14ac:dyDescent="0.2">
      <c r="B192" s="14"/>
      <c r="G192" s="13"/>
    </row>
    <row r="193" spans="2:7" s="10" customFormat="1" ht="12.75" customHeight="1" x14ac:dyDescent="0.2">
      <c r="B193" s="14"/>
      <c r="G193" s="13"/>
    </row>
    <row r="194" spans="2:7" s="10" customFormat="1" ht="12.75" customHeight="1" x14ac:dyDescent="0.2">
      <c r="B194" s="14"/>
      <c r="G194" s="13"/>
    </row>
    <row r="195" spans="2:7" s="10" customFormat="1" ht="12.75" customHeight="1" x14ac:dyDescent="0.2">
      <c r="B195" s="14"/>
      <c r="G195" s="13"/>
    </row>
    <row r="196" spans="2:7" s="10" customFormat="1" ht="12.75" customHeight="1" x14ac:dyDescent="0.2">
      <c r="B196" s="14"/>
      <c r="G196" s="13"/>
    </row>
    <row r="197" spans="2:7" s="10" customFormat="1" ht="12.75" customHeight="1" x14ac:dyDescent="0.2">
      <c r="B197" s="14"/>
      <c r="G197" s="13"/>
    </row>
    <row r="198" spans="2:7" s="10" customFormat="1" ht="12.75" customHeight="1" x14ac:dyDescent="0.2">
      <c r="B198" s="14"/>
      <c r="G198" s="13"/>
    </row>
    <row r="199" spans="2:7" s="10" customFormat="1" ht="12.75" customHeight="1" x14ac:dyDescent="0.2">
      <c r="B199" s="14"/>
      <c r="G199" s="13"/>
    </row>
    <row r="200" spans="2:7" s="10" customFormat="1" ht="12.75" customHeight="1" x14ac:dyDescent="0.2">
      <c r="B200" s="14"/>
      <c r="G200" s="13"/>
    </row>
    <row r="201" spans="2:7" s="10" customFormat="1" ht="12.75" customHeight="1" x14ac:dyDescent="0.2">
      <c r="B201" s="14"/>
      <c r="G201" s="13"/>
    </row>
    <row r="202" spans="2:7" s="10" customFormat="1" ht="12.75" customHeight="1" x14ac:dyDescent="0.2">
      <c r="B202" s="14"/>
      <c r="G202" s="13"/>
    </row>
    <row r="203" spans="2:7" s="10" customFormat="1" ht="12.75" customHeight="1" x14ac:dyDescent="0.2">
      <c r="B203" s="14"/>
      <c r="G203" s="13"/>
    </row>
    <row r="204" spans="2:7" s="10" customFormat="1" ht="12.75" customHeight="1" x14ac:dyDescent="0.2">
      <c r="B204" s="14"/>
      <c r="G204" s="13"/>
    </row>
    <row r="205" spans="2:7" s="10" customFormat="1" ht="12.75" customHeight="1" x14ac:dyDescent="0.2">
      <c r="B205" s="14"/>
      <c r="G205" s="13"/>
    </row>
    <row r="206" spans="2:7" s="10" customFormat="1" ht="12.75" customHeight="1" x14ac:dyDescent="0.2">
      <c r="B206" s="14"/>
      <c r="G206" s="13"/>
    </row>
    <row r="207" spans="2:7" s="10" customFormat="1" ht="12.75" customHeight="1" x14ac:dyDescent="0.2">
      <c r="B207" s="14"/>
      <c r="G207" s="13"/>
    </row>
    <row r="208" spans="2:7" s="10" customFormat="1" ht="12.75" customHeight="1" x14ac:dyDescent="0.2">
      <c r="B208" s="14"/>
      <c r="G208" s="13"/>
    </row>
    <row r="209" spans="2:7" s="10" customFormat="1" ht="12.75" customHeight="1" x14ac:dyDescent="0.2">
      <c r="B209" s="14"/>
      <c r="G209" s="13"/>
    </row>
    <row r="210" spans="2:7" s="10" customFormat="1" ht="12.75" customHeight="1" x14ac:dyDescent="0.2">
      <c r="B210" s="14"/>
      <c r="G210" s="13"/>
    </row>
    <row r="211" spans="2:7" s="10" customFormat="1" ht="12.75" customHeight="1" x14ac:dyDescent="0.2">
      <c r="B211" s="14"/>
      <c r="G211" s="13"/>
    </row>
    <row r="212" spans="2:7" s="10" customFormat="1" ht="12.75" customHeight="1" x14ac:dyDescent="0.2">
      <c r="B212" s="14"/>
      <c r="G212" s="13"/>
    </row>
    <row r="213" spans="2:7" s="10" customFormat="1" ht="12.75" customHeight="1" x14ac:dyDescent="0.2">
      <c r="B213" s="14"/>
      <c r="G213" s="13"/>
    </row>
    <row r="214" spans="2:7" s="10" customFormat="1" ht="12.75" customHeight="1" x14ac:dyDescent="0.2">
      <c r="B214" s="14"/>
      <c r="G214" s="13"/>
    </row>
    <row r="215" spans="2:7" s="10" customFormat="1" ht="12.75" customHeight="1" x14ac:dyDescent="0.2">
      <c r="B215" s="14"/>
      <c r="G215" s="13"/>
    </row>
    <row r="216" spans="2:7" s="10" customFormat="1" ht="12.75" customHeight="1" x14ac:dyDescent="0.2">
      <c r="B216" s="14"/>
      <c r="G216" s="13"/>
    </row>
    <row r="217" spans="2:7" s="10" customFormat="1" ht="12.75" customHeight="1" x14ac:dyDescent="0.2">
      <c r="B217" s="14"/>
      <c r="G217" s="13"/>
    </row>
    <row r="218" spans="2:7" s="10" customFormat="1" ht="12.75" customHeight="1" x14ac:dyDescent="0.2">
      <c r="B218" s="14"/>
      <c r="G218" s="13"/>
    </row>
    <row r="219" spans="2:7" s="10" customFormat="1" ht="12.75" customHeight="1" x14ac:dyDescent="0.2">
      <c r="B219" s="14"/>
      <c r="G219" s="13"/>
    </row>
    <row r="220" spans="2:7" s="10" customFormat="1" ht="12.75" customHeight="1" x14ac:dyDescent="0.2">
      <c r="B220" s="14"/>
      <c r="G220" s="13"/>
    </row>
    <row r="221" spans="2:7" s="10" customFormat="1" ht="12.75" customHeight="1" x14ac:dyDescent="0.2">
      <c r="B221" s="14"/>
      <c r="G221" s="13"/>
    </row>
    <row r="222" spans="2:7" s="10" customFormat="1" ht="12.75" customHeight="1" x14ac:dyDescent="0.2">
      <c r="B222" s="14"/>
      <c r="G222" s="13"/>
    </row>
    <row r="223" spans="2:7" s="10" customFormat="1" ht="12.75" customHeight="1" x14ac:dyDescent="0.2">
      <c r="B223" s="14"/>
      <c r="G223" s="13"/>
    </row>
    <row r="224" spans="2:7" s="10" customFormat="1" ht="12.75" customHeight="1" x14ac:dyDescent="0.2">
      <c r="B224" s="14"/>
      <c r="G224" s="13"/>
    </row>
    <row r="225" spans="2:7" s="10" customFormat="1" ht="12.75" customHeight="1" x14ac:dyDescent="0.2">
      <c r="B225" s="14"/>
      <c r="G225" s="13"/>
    </row>
    <row r="226" spans="2:7" s="10" customFormat="1" ht="12.75" customHeight="1" x14ac:dyDescent="0.2">
      <c r="B226" s="14"/>
      <c r="G226" s="13"/>
    </row>
    <row r="227" spans="2:7" s="10" customFormat="1" ht="12.75" customHeight="1" x14ac:dyDescent="0.2">
      <c r="B227" s="14"/>
      <c r="G227" s="13"/>
    </row>
    <row r="228" spans="2:7" s="10" customFormat="1" ht="12.75" customHeight="1" x14ac:dyDescent="0.2">
      <c r="B228" s="14"/>
      <c r="G228" s="13"/>
    </row>
    <row r="229" spans="2:7" s="10" customFormat="1" ht="12.75" customHeight="1" x14ac:dyDescent="0.2">
      <c r="B229" s="14"/>
      <c r="G229" s="13"/>
    </row>
    <row r="230" spans="2:7" s="10" customFormat="1" ht="12.75" customHeight="1" x14ac:dyDescent="0.2">
      <c r="B230" s="14"/>
      <c r="G230" s="13"/>
    </row>
    <row r="231" spans="2:7" s="10" customFormat="1" ht="12.75" customHeight="1" x14ac:dyDescent="0.2">
      <c r="B231" s="14"/>
      <c r="G231" s="13"/>
    </row>
    <row r="232" spans="2:7" s="10" customFormat="1" ht="12.75" customHeight="1" x14ac:dyDescent="0.2">
      <c r="B232" s="14"/>
      <c r="G232" s="13"/>
    </row>
    <row r="233" spans="2:7" s="10" customFormat="1" ht="12.75" customHeight="1" x14ac:dyDescent="0.2">
      <c r="B233" s="14"/>
      <c r="G233" s="13"/>
    </row>
    <row r="234" spans="2:7" s="10" customFormat="1" ht="12.75" customHeight="1" x14ac:dyDescent="0.2">
      <c r="B234" s="14"/>
      <c r="G234" s="13"/>
    </row>
    <row r="235" spans="2:7" s="10" customFormat="1" ht="12.75" customHeight="1" x14ac:dyDescent="0.2">
      <c r="B235" s="14"/>
      <c r="G235" s="13"/>
    </row>
    <row r="236" spans="2:7" s="10" customFormat="1" ht="12.75" customHeight="1" x14ac:dyDescent="0.2">
      <c r="B236" s="14"/>
      <c r="G236" s="13"/>
    </row>
    <row r="237" spans="2:7" s="10" customFormat="1" ht="12.75" customHeight="1" x14ac:dyDescent="0.2">
      <c r="B237" s="14"/>
      <c r="G237" s="13"/>
    </row>
    <row r="238" spans="2:7" s="10" customFormat="1" ht="12.75" customHeight="1" x14ac:dyDescent="0.2">
      <c r="B238" s="14"/>
      <c r="G238" s="13"/>
    </row>
    <row r="239" spans="2:7" s="10" customFormat="1" ht="12.75" customHeight="1" x14ac:dyDescent="0.2">
      <c r="B239" s="14"/>
      <c r="G239" s="13"/>
    </row>
    <row r="240" spans="2:7" s="10" customFormat="1" ht="12.75" customHeight="1" x14ac:dyDescent="0.2">
      <c r="B240" s="14"/>
      <c r="G240" s="13"/>
    </row>
    <row r="241" spans="2:7" s="10" customFormat="1" ht="12.75" customHeight="1" x14ac:dyDescent="0.2">
      <c r="B241" s="14"/>
      <c r="G241" s="13"/>
    </row>
    <row r="242" spans="2:7" s="10" customFormat="1" ht="12.75" customHeight="1" x14ac:dyDescent="0.2">
      <c r="B242" s="14"/>
      <c r="G242" s="13"/>
    </row>
    <row r="243" spans="2:7" s="10" customFormat="1" ht="12.75" customHeight="1" x14ac:dyDescent="0.2">
      <c r="B243" s="14"/>
      <c r="G243" s="13"/>
    </row>
    <row r="244" spans="2:7" s="10" customFormat="1" ht="12.75" customHeight="1" x14ac:dyDescent="0.2">
      <c r="B244" s="14"/>
      <c r="G244" s="13"/>
    </row>
    <row r="245" spans="2:7" s="10" customFormat="1" ht="12.75" customHeight="1" x14ac:dyDescent="0.2">
      <c r="B245" s="14"/>
      <c r="G245" s="13"/>
    </row>
    <row r="246" spans="2:7" s="10" customFormat="1" ht="12.75" customHeight="1" x14ac:dyDescent="0.2">
      <c r="B246" s="14"/>
      <c r="G246" s="13"/>
    </row>
    <row r="247" spans="2:7" s="10" customFormat="1" ht="12.75" customHeight="1" x14ac:dyDescent="0.2">
      <c r="B247" s="14"/>
      <c r="G247" s="13"/>
    </row>
    <row r="248" spans="2:7" s="10" customFormat="1" ht="12.75" customHeight="1" x14ac:dyDescent="0.2">
      <c r="B248" s="14"/>
      <c r="G248" s="13"/>
    </row>
    <row r="249" spans="2:7" s="10" customFormat="1" ht="12.75" customHeight="1" x14ac:dyDescent="0.2">
      <c r="B249" s="14"/>
      <c r="G249" s="13"/>
    </row>
    <row r="250" spans="2:7" s="10" customFormat="1" ht="12.75" customHeight="1" x14ac:dyDescent="0.2">
      <c r="B250" s="14"/>
      <c r="G250" s="13"/>
    </row>
    <row r="251" spans="2:7" s="10" customFormat="1" ht="12.75" customHeight="1" x14ac:dyDescent="0.2">
      <c r="B251" s="14"/>
      <c r="G251" s="13"/>
    </row>
    <row r="252" spans="2:7" s="10" customFormat="1" ht="12.75" customHeight="1" x14ac:dyDescent="0.2">
      <c r="B252" s="14"/>
      <c r="G252" s="13"/>
    </row>
    <row r="253" spans="2:7" s="10" customFormat="1" ht="12.75" customHeight="1" x14ac:dyDescent="0.2">
      <c r="B253" s="14"/>
      <c r="G253" s="13"/>
    </row>
    <row r="254" spans="2:7" s="10" customFormat="1" ht="12.75" customHeight="1" x14ac:dyDescent="0.2">
      <c r="B254" s="14"/>
      <c r="G254" s="13"/>
    </row>
    <row r="255" spans="2:7" s="10" customFormat="1" ht="12.75" customHeight="1" x14ac:dyDescent="0.2">
      <c r="B255" s="14"/>
      <c r="G255" s="13"/>
    </row>
    <row r="256" spans="2:7" s="10" customFormat="1" ht="12.75" customHeight="1" x14ac:dyDescent="0.2">
      <c r="B256" s="14"/>
      <c r="G256" s="13"/>
    </row>
    <row r="257" spans="2:7" s="10" customFormat="1" ht="12.75" customHeight="1" x14ac:dyDescent="0.2">
      <c r="B257" s="14"/>
      <c r="G257" s="13"/>
    </row>
    <row r="258" spans="2:7" s="10" customFormat="1" ht="12.75" customHeight="1" x14ac:dyDescent="0.2">
      <c r="B258" s="14"/>
      <c r="G258" s="13"/>
    </row>
    <row r="259" spans="2:7" s="10" customFormat="1" ht="12.75" customHeight="1" x14ac:dyDescent="0.2">
      <c r="B259" s="14"/>
      <c r="G259" s="13"/>
    </row>
    <row r="260" spans="2:7" s="10" customFormat="1" ht="12.75" customHeight="1" x14ac:dyDescent="0.2">
      <c r="B260" s="14"/>
      <c r="G260" s="13"/>
    </row>
    <row r="261" spans="2:7" s="10" customFormat="1" ht="12.75" customHeight="1" x14ac:dyDescent="0.2">
      <c r="B261" s="14"/>
      <c r="G261" s="13"/>
    </row>
    <row r="262" spans="2:7" s="10" customFormat="1" ht="12.75" customHeight="1" x14ac:dyDescent="0.2">
      <c r="B262" s="14"/>
      <c r="G262" s="13"/>
    </row>
    <row r="263" spans="2:7" s="10" customFormat="1" ht="12.75" customHeight="1" x14ac:dyDescent="0.2">
      <c r="B263" s="14"/>
      <c r="G263" s="13"/>
    </row>
    <row r="264" spans="2:7" s="10" customFormat="1" ht="12.75" customHeight="1" x14ac:dyDescent="0.2">
      <c r="B264" s="14"/>
      <c r="G264" s="13"/>
    </row>
    <row r="265" spans="2:7" s="10" customFormat="1" ht="12.75" customHeight="1" x14ac:dyDescent="0.2">
      <c r="B265" s="14"/>
      <c r="G265" s="13"/>
    </row>
    <row r="266" spans="2:7" s="10" customFormat="1" ht="12.75" customHeight="1" x14ac:dyDescent="0.2">
      <c r="B266" s="14"/>
      <c r="G266" s="13"/>
    </row>
    <row r="267" spans="2:7" s="10" customFormat="1" ht="12.75" customHeight="1" x14ac:dyDescent="0.2">
      <c r="B267" s="14"/>
      <c r="G267" s="13"/>
    </row>
    <row r="268" spans="2:7" s="10" customFormat="1" ht="12.75" customHeight="1" x14ac:dyDescent="0.2">
      <c r="B268" s="14"/>
      <c r="G268" s="13"/>
    </row>
    <row r="269" spans="2:7" s="10" customFormat="1" ht="12.75" customHeight="1" x14ac:dyDescent="0.2">
      <c r="B269" s="14"/>
      <c r="G269" s="13"/>
    </row>
    <row r="270" spans="2:7" s="10" customFormat="1" ht="12.75" customHeight="1" x14ac:dyDescent="0.2">
      <c r="B270" s="14"/>
      <c r="G270" s="13"/>
    </row>
    <row r="271" spans="2:7" s="10" customFormat="1" ht="12.75" customHeight="1" x14ac:dyDescent="0.2">
      <c r="B271" s="14"/>
      <c r="G271" s="13"/>
    </row>
    <row r="272" spans="2:7" s="10" customFormat="1" ht="12.75" customHeight="1" x14ac:dyDescent="0.2">
      <c r="B272" s="14"/>
      <c r="G272" s="13"/>
    </row>
    <row r="273" spans="2:7" s="10" customFormat="1" ht="12.75" customHeight="1" x14ac:dyDescent="0.2">
      <c r="B273" s="14"/>
      <c r="G273" s="13"/>
    </row>
    <row r="274" spans="2:7" s="10" customFormat="1" ht="12.75" customHeight="1" x14ac:dyDescent="0.2">
      <c r="B274" s="14"/>
      <c r="G274" s="13"/>
    </row>
    <row r="275" spans="2:7" s="10" customFormat="1" ht="12.75" customHeight="1" x14ac:dyDescent="0.2">
      <c r="B275" s="14"/>
      <c r="G275" s="13"/>
    </row>
    <row r="276" spans="2:7" s="10" customFormat="1" ht="12.75" customHeight="1" x14ac:dyDescent="0.2">
      <c r="B276" s="14"/>
      <c r="G276" s="13"/>
    </row>
    <row r="277" spans="2:7" s="10" customFormat="1" ht="12.75" customHeight="1" x14ac:dyDescent="0.2">
      <c r="B277" s="14"/>
      <c r="G277" s="13"/>
    </row>
    <row r="278" spans="2:7" s="10" customFormat="1" ht="12.75" customHeight="1" x14ac:dyDescent="0.2">
      <c r="B278" s="14"/>
      <c r="G278" s="13"/>
    </row>
    <row r="279" spans="2:7" s="10" customFormat="1" ht="12.75" customHeight="1" x14ac:dyDescent="0.2">
      <c r="B279" s="14"/>
      <c r="G279" s="13"/>
    </row>
    <row r="280" spans="2:7" s="10" customFormat="1" ht="12.75" customHeight="1" x14ac:dyDescent="0.2">
      <c r="B280" s="14"/>
      <c r="G280" s="13"/>
    </row>
    <row r="281" spans="2:7" s="10" customFormat="1" ht="12.75" customHeight="1" x14ac:dyDescent="0.2">
      <c r="B281" s="14"/>
      <c r="G281" s="13"/>
    </row>
    <row r="282" spans="2:7" s="10" customFormat="1" ht="12.75" customHeight="1" x14ac:dyDescent="0.2">
      <c r="B282" s="14"/>
      <c r="G282" s="13"/>
    </row>
    <row r="283" spans="2:7" s="10" customFormat="1" ht="12.75" customHeight="1" x14ac:dyDescent="0.2">
      <c r="B283" s="14"/>
      <c r="G283" s="13"/>
    </row>
    <row r="284" spans="2:7" s="10" customFormat="1" ht="12.75" customHeight="1" x14ac:dyDescent="0.2">
      <c r="B284" s="14"/>
      <c r="G284" s="13"/>
    </row>
    <row r="285" spans="2:7" s="10" customFormat="1" ht="12.75" customHeight="1" x14ac:dyDescent="0.2">
      <c r="B285" s="14"/>
      <c r="G285" s="13"/>
    </row>
    <row r="286" spans="2:7" s="10" customFormat="1" ht="12.75" customHeight="1" x14ac:dyDescent="0.2">
      <c r="B286" s="14"/>
      <c r="G286" s="13"/>
    </row>
    <row r="287" spans="2:7" s="10" customFormat="1" ht="12.75" customHeight="1" x14ac:dyDescent="0.2">
      <c r="B287" s="14"/>
      <c r="G287" s="13"/>
    </row>
    <row r="288" spans="2:7" s="10" customFormat="1" ht="12.75" customHeight="1" x14ac:dyDescent="0.2">
      <c r="B288" s="14"/>
      <c r="G288" s="13"/>
    </row>
    <row r="289" spans="2:7" s="10" customFormat="1" ht="12.75" customHeight="1" x14ac:dyDescent="0.2">
      <c r="B289" s="14"/>
      <c r="G289" s="13"/>
    </row>
    <row r="290" spans="2:7" s="10" customFormat="1" ht="12.75" customHeight="1" x14ac:dyDescent="0.2">
      <c r="B290" s="14"/>
      <c r="G290" s="13"/>
    </row>
    <row r="291" spans="2:7" s="10" customFormat="1" ht="12.75" customHeight="1" x14ac:dyDescent="0.2">
      <c r="B291" s="14"/>
      <c r="G291" s="13"/>
    </row>
    <row r="292" spans="2:7" s="10" customFormat="1" ht="12.75" customHeight="1" x14ac:dyDescent="0.2">
      <c r="B292" s="14"/>
      <c r="G292" s="13"/>
    </row>
    <row r="293" spans="2:7" s="10" customFormat="1" ht="12.75" customHeight="1" x14ac:dyDescent="0.2">
      <c r="B293" s="14"/>
      <c r="G293" s="13"/>
    </row>
    <row r="294" spans="2:7" s="10" customFormat="1" ht="12.75" customHeight="1" x14ac:dyDescent="0.2">
      <c r="B294" s="14"/>
      <c r="G294" s="13"/>
    </row>
    <row r="295" spans="2:7" s="10" customFormat="1" ht="12.75" customHeight="1" x14ac:dyDescent="0.2">
      <c r="B295" s="14"/>
      <c r="G295" s="13"/>
    </row>
    <row r="296" spans="2:7" s="10" customFormat="1" ht="12.75" customHeight="1" x14ac:dyDescent="0.2">
      <c r="B296" s="14"/>
      <c r="G296" s="13"/>
    </row>
    <row r="297" spans="2:7" s="10" customFormat="1" ht="12.75" customHeight="1" x14ac:dyDescent="0.2">
      <c r="B297" s="14"/>
      <c r="G297" s="13"/>
    </row>
    <row r="298" spans="2:7" s="10" customFormat="1" ht="12.75" customHeight="1" x14ac:dyDescent="0.2">
      <c r="B298" s="14"/>
      <c r="G298" s="13"/>
    </row>
    <row r="299" spans="2:7" s="10" customFormat="1" ht="12.75" customHeight="1" x14ac:dyDescent="0.2">
      <c r="B299" s="14"/>
      <c r="G299" s="13"/>
    </row>
    <row r="300" spans="2:7" s="10" customFormat="1" ht="12.75" customHeight="1" x14ac:dyDescent="0.2">
      <c r="B300" s="14"/>
      <c r="G300" s="13"/>
    </row>
    <row r="301" spans="2:7" s="10" customFormat="1" ht="12.75" customHeight="1" x14ac:dyDescent="0.2">
      <c r="B301" s="14"/>
      <c r="G301" s="13"/>
    </row>
    <row r="302" spans="2:7" s="10" customFormat="1" ht="12.75" customHeight="1" x14ac:dyDescent="0.2">
      <c r="B302" s="14"/>
      <c r="G302" s="13"/>
    </row>
    <row r="303" spans="2:7" s="10" customFormat="1" ht="12.75" customHeight="1" x14ac:dyDescent="0.2">
      <c r="B303" s="14"/>
      <c r="G303" s="13"/>
    </row>
    <row r="304" spans="2:7" s="10" customFormat="1" ht="12.75" customHeight="1" x14ac:dyDescent="0.2">
      <c r="B304" s="14"/>
      <c r="G304" s="13"/>
    </row>
    <row r="305" spans="2:7" s="10" customFormat="1" ht="12.75" customHeight="1" x14ac:dyDescent="0.2">
      <c r="B305" s="14"/>
      <c r="G305" s="13"/>
    </row>
    <row r="306" spans="2:7" s="10" customFormat="1" ht="12.75" customHeight="1" x14ac:dyDescent="0.2">
      <c r="B306" s="14"/>
      <c r="G306" s="13"/>
    </row>
    <row r="307" spans="2:7" s="10" customFormat="1" ht="12.75" customHeight="1" x14ac:dyDescent="0.2">
      <c r="B307" s="14"/>
      <c r="G307" s="13"/>
    </row>
    <row r="308" spans="2:7" s="10" customFormat="1" ht="12.75" customHeight="1" x14ac:dyDescent="0.2">
      <c r="B308" s="14"/>
      <c r="G308" s="13"/>
    </row>
    <row r="309" spans="2:7" s="10" customFormat="1" ht="12.75" customHeight="1" x14ac:dyDescent="0.2">
      <c r="B309" s="14"/>
      <c r="G309" s="13"/>
    </row>
    <row r="310" spans="2:7" s="10" customFormat="1" ht="12.75" customHeight="1" x14ac:dyDescent="0.2">
      <c r="B310" s="14"/>
      <c r="G310" s="13"/>
    </row>
    <row r="311" spans="2:7" s="10" customFormat="1" ht="12.75" customHeight="1" x14ac:dyDescent="0.2">
      <c r="B311" s="14"/>
      <c r="G311" s="13"/>
    </row>
    <row r="312" spans="2:7" x14ac:dyDescent="0.2">
      <c r="B312" s="8"/>
    </row>
    <row r="313" spans="2:7" x14ac:dyDescent="0.2">
      <c r="B313" s="8"/>
    </row>
    <row r="314" spans="2:7" x14ac:dyDescent="0.2">
      <c r="B314" s="8"/>
    </row>
    <row r="315" spans="2:7" x14ac:dyDescent="0.2">
      <c r="B315" s="8"/>
    </row>
    <row r="316" spans="2:7" x14ac:dyDescent="0.2">
      <c r="B316" s="8"/>
    </row>
    <row r="317" spans="2:7" x14ac:dyDescent="0.2">
      <c r="B317" s="8"/>
    </row>
    <row r="318" spans="2:7" x14ac:dyDescent="0.2">
      <c r="B318" s="8"/>
    </row>
    <row r="319" spans="2:7" x14ac:dyDescent="0.2">
      <c r="B319" s="8"/>
    </row>
    <row r="320" spans="2:7" x14ac:dyDescent="0.2">
      <c r="B320" s="8"/>
    </row>
    <row r="321" spans="2:2" x14ac:dyDescent="0.2">
      <c r="B321" s="8"/>
    </row>
    <row r="322" spans="2:2" x14ac:dyDescent="0.2">
      <c r="B322" s="8"/>
    </row>
    <row r="323" spans="2:2" x14ac:dyDescent="0.2">
      <c r="B323" s="8"/>
    </row>
    <row r="324" spans="2:2" x14ac:dyDescent="0.2">
      <c r="B324" s="8"/>
    </row>
    <row r="325" spans="2:2" x14ac:dyDescent="0.2">
      <c r="B325" s="8"/>
    </row>
  </sheetData>
  <phoneticPr fontId="8" type="noConversion"/>
  <hyperlinks>
    <hyperlink ref="H340" r:id="rId1" display="http://vsolj.cetus-net.org/bulletin.html"/>
    <hyperlink ref="H333" r:id="rId2" display="http://vsolj.cetus-net.org/bulletin.html"/>
    <hyperlink ref="H342" r:id="rId3" display="http://vsolj.cetus-net.org/bulletin.html"/>
    <hyperlink ref="H335" r:id="rId4" display="http://vsolj.cetus-net.org/bulletin.html"/>
    <hyperlink ref="H64523" r:id="rId5" display="http://vsolj.cetus-net.org/bulletin.html"/>
    <hyperlink ref="H64516" r:id="rId6" display="https://www.aavso.org/ejaavso"/>
    <hyperlink ref="AP667" r:id="rId7" display="http://cdsbib.u-strasbg.fr/cgi-bin/cdsbib?1990RMxAA..21..381G"/>
    <hyperlink ref="AP671" r:id="rId8" display="http://cdsbib.u-strasbg.fr/cgi-bin/cdsbib?1990RMxAA..21..381G"/>
    <hyperlink ref="AP670" r:id="rId9" display="http://cdsbib.u-strasbg.fr/cgi-bin/cdsbib?1990RMxAA..21..381G"/>
    <hyperlink ref="AP651" r:id="rId10" display="http://cdsbib.u-strasbg.fr/cgi-bin/cdsbib?1990RMxAA..21..381G"/>
    <hyperlink ref="I64523" r:id="rId11" display="http://vsolj.cetus-net.org/bulletin.html"/>
    <hyperlink ref="AQ807" r:id="rId12" display="http://cdsbib.u-strasbg.fr/cgi-bin/cdsbib?1990RMxAA..21..381G"/>
    <hyperlink ref="AQ55573" r:id="rId13" display="http://cdsbib.u-strasbg.fr/cgi-bin/cdsbib?1990RMxAA..21..381G"/>
    <hyperlink ref="AQ808" r:id="rId14" display="http://cdsbib.u-strasbg.fr/cgi-bin/cdsbib?1990RMxAA..21..381G"/>
    <hyperlink ref="H64520" r:id="rId15" display="https://www.aavso.org/ejaavso"/>
    <hyperlink ref="H1693" r:id="rId16" display="http://vsolj.cetus-net.org/bulletin.html"/>
    <hyperlink ref="AP2937" r:id="rId17" display="http://cdsbib.u-strasbg.fr/cgi-bin/cdsbib?1990RMxAA..21..381G"/>
    <hyperlink ref="AP2940" r:id="rId18" display="http://cdsbib.u-strasbg.fr/cgi-bin/cdsbib?1990RMxAA..21..381G"/>
    <hyperlink ref="AP2938" r:id="rId19" display="http://cdsbib.u-strasbg.fr/cgi-bin/cdsbib?1990RMxAA..21..381G"/>
    <hyperlink ref="AP2922" r:id="rId20" display="http://cdsbib.u-strasbg.fr/cgi-bin/cdsbib?1990RMxAA..21..381G"/>
    <hyperlink ref="I1693" r:id="rId21" display="http://vsolj.cetus-net.org/bulletin.html"/>
    <hyperlink ref="AQ3151" r:id="rId22" display="http://cdsbib.u-strasbg.fr/cgi-bin/cdsbib?1990RMxAA..21..381G"/>
    <hyperlink ref="AQ65388" r:id="rId23" display="http://cdsbib.u-strasbg.fr/cgi-bin/cdsbib?1990RMxAA..21..381G"/>
    <hyperlink ref="AQ3155" r:id="rId24" display="http://cdsbib.u-strasbg.fr/cgi-bin/cdsbib?1990RMxAA..21..381G"/>
  </hyperlinks>
  <pageMargins left="0.75" right="0.75" top="1" bottom="1" header="0.5" footer="0.5"/>
  <pageSetup orientation="portrait" horizontalDpi="300" verticalDpi="300" r:id="rId25"/>
  <headerFooter alignWithMargins="0"/>
  <drawing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25"/>
  <sheetViews>
    <sheetView workbookViewId="0">
      <pane xSplit="14" ySplit="22" topLeftCell="O173" activePane="bottomRight" state="frozen"/>
      <selection pane="topRight" activeCell="O1" sqref="O1"/>
      <selection pane="bottomLeft" activeCell="A23" sqref="A23"/>
      <selection pane="bottomRight" activeCell="E176" sqref="E176:Q178"/>
    </sheetView>
  </sheetViews>
  <sheetFormatPr defaultColWidth="10.28515625" defaultRowHeight="12.75" x14ac:dyDescent="0.2"/>
  <cols>
    <col min="1" max="1" width="14.42578125" customWidth="1"/>
    <col min="2" max="2" width="5.14062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style="42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 x14ac:dyDescent="0.3">
      <c r="A1" s="1" t="s">
        <v>64</v>
      </c>
    </row>
    <row r="2" spans="1:6" x14ac:dyDescent="0.2">
      <c r="A2" t="s">
        <v>26</v>
      </c>
      <c r="B2" s="9" t="s">
        <v>65</v>
      </c>
    </row>
    <row r="4" spans="1:6" ht="14.25" thickTop="1" thickBot="1" x14ac:dyDescent="0.25">
      <c r="A4" s="5" t="s">
        <v>2</v>
      </c>
      <c r="C4" s="2">
        <v>43673.432000000001</v>
      </c>
      <c r="D4" s="3">
        <v>1.755735</v>
      </c>
    </row>
    <row r="5" spans="1:6" ht="13.5" thickTop="1" x14ac:dyDescent="0.2">
      <c r="A5" s="19" t="s">
        <v>70</v>
      </c>
      <c r="B5" s="11"/>
      <c r="C5" s="20">
        <v>-9.5</v>
      </c>
      <c r="D5" s="11" t="s">
        <v>71</v>
      </c>
    </row>
    <row r="6" spans="1:6" x14ac:dyDescent="0.2">
      <c r="A6" s="5" t="s">
        <v>3</v>
      </c>
    </row>
    <row r="7" spans="1:6" x14ac:dyDescent="0.2">
      <c r="A7" t="s">
        <v>4</v>
      </c>
      <c r="C7">
        <f>+C4</f>
        <v>43673.432000000001</v>
      </c>
    </row>
    <row r="8" spans="1:6" x14ac:dyDescent="0.2">
      <c r="A8" t="s">
        <v>5</v>
      </c>
      <c r="C8">
        <f>+D4</f>
        <v>1.755735</v>
      </c>
    </row>
    <row r="9" spans="1:6" x14ac:dyDescent="0.2">
      <c r="A9" s="33" t="s">
        <v>75</v>
      </c>
      <c r="B9" s="34">
        <v>55</v>
      </c>
      <c r="C9" s="22" t="str">
        <f>"F"&amp;B9</f>
        <v>F55</v>
      </c>
      <c r="D9" s="58" t="str">
        <f>"G"&amp;B9</f>
        <v>G55</v>
      </c>
    </row>
    <row r="10" spans="1:6" ht="13.5" thickBot="1" x14ac:dyDescent="0.25">
      <c r="A10" s="11"/>
      <c r="B10" s="11"/>
      <c r="C10" s="4" t="s">
        <v>22</v>
      </c>
      <c r="D10" s="4" t="s">
        <v>23</v>
      </c>
      <c r="E10" s="11"/>
    </row>
    <row r="11" spans="1:6" x14ac:dyDescent="0.2">
      <c r="A11" s="11" t="s">
        <v>18</v>
      </c>
      <c r="B11" s="11"/>
      <c r="C11" s="21">
        <f ca="1">INTERCEPT(INDIRECT($D$9):G990,INDIRECT($C$9):F990)</f>
        <v>-2.3386348518561348E-2</v>
      </c>
      <c r="D11" s="8"/>
      <c r="E11" s="11"/>
    </row>
    <row r="12" spans="1:6" x14ac:dyDescent="0.2">
      <c r="A12" s="11" t="s">
        <v>19</v>
      </c>
      <c r="B12" s="11"/>
      <c r="C12" s="21">
        <f ca="1">SLOPE(INDIRECT($D$9):G990,INDIRECT($C$9):F990)</f>
        <v>3.4100335665023353E-5</v>
      </c>
      <c r="D12" s="8"/>
      <c r="E12" s="11"/>
    </row>
    <row r="13" spans="1:6" x14ac:dyDescent="0.2">
      <c r="A13" s="11" t="s">
        <v>21</v>
      </c>
      <c r="B13" s="11"/>
      <c r="C13" s="8" t="s">
        <v>16</v>
      </c>
    </row>
    <row r="14" spans="1:6" x14ac:dyDescent="0.2">
      <c r="A14" s="11"/>
      <c r="B14" s="11"/>
      <c r="C14" s="11"/>
    </row>
    <row r="15" spans="1:6" x14ac:dyDescent="0.2">
      <c r="A15" s="24" t="s">
        <v>20</v>
      </c>
      <c r="B15" s="11"/>
      <c r="C15" s="25">
        <f ca="1">(C7+C11)+(C8+C12)*INT(MAX(F21:F3531))</f>
        <v>59331.357450444943</v>
      </c>
      <c r="E15" s="26" t="s">
        <v>77</v>
      </c>
      <c r="F15" s="20">
        <v>1</v>
      </c>
    </row>
    <row r="16" spans="1:6" x14ac:dyDescent="0.2">
      <c r="A16" s="28" t="s">
        <v>6</v>
      </c>
      <c r="B16" s="11"/>
      <c r="C16" s="29">
        <f ca="1">+C8+C12</f>
        <v>1.755769100335665</v>
      </c>
      <c r="E16" s="26" t="s">
        <v>72</v>
      </c>
      <c r="F16" s="27">
        <f ca="1">NOW()+15018.5+$C$5/24</f>
        <v>59960.691487731478</v>
      </c>
    </row>
    <row r="17" spans="1:17" ht="13.5" thickBot="1" x14ac:dyDescent="0.25">
      <c r="A17" s="26" t="s">
        <v>67</v>
      </c>
      <c r="B17" s="11"/>
      <c r="C17" s="11">
        <f>COUNT(C21:C2189)</f>
        <v>158</v>
      </c>
      <c r="E17" s="26" t="s">
        <v>78</v>
      </c>
      <c r="F17" s="27">
        <f ca="1">ROUND(2*(F16-$C$7)/$C$8,0)/2+F15</f>
        <v>9277.5</v>
      </c>
    </row>
    <row r="18" spans="1:17" ht="14.25" thickTop="1" thickBot="1" x14ac:dyDescent="0.25">
      <c r="A18" s="28" t="s">
        <v>7</v>
      </c>
      <c r="B18" s="11"/>
      <c r="C18" s="31">
        <f ca="1">+C15</f>
        <v>59331.357450444943</v>
      </c>
      <c r="D18" s="32">
        <f ca="1">+C16</f>
        <v>1.755769100335665</v>
      </c>
      <c r="E18" s="26" t="s">
        <v>73</v>
      </c>
      <c r="F18" s="23">
        <f ca="1">ROUND(2*(F16-$C$15)/$C$16,0)/2+F15</f>
        <v>359.5</v>
      </c>
    </row>
    <row r="19" spans="1:17" ht="13.5" thickTop="1" x14ac:dyDescent="0.2">
      <c r="E19" s="26" t="s">
        <v>74</v>
      </c>
      <c r="F19" s="30">
        <f ca="1">+$C$15+$C$16*F18-15018.5-$C$5/24</f>
        <v>44944.452275348951</v>
      </c>
    </row>
    <row r="20" spans="1:17" ht="13.5" thickBot="1" x14ac:dyDescent="0.25">
      <c r="A20" s="4" t="s">
        <v>8</v>
      </c>
      <c r="B20" s="4" t="s">
        <v>9</v>
      </c>
      <c r="C20" s="4" t="s">
        <v>10</v>
      </c>
      <c r="D20" s="4" t="s">
        <v>15</v>
      </c>
      <c r="E20" s="4" t="s">
        <v>11</v>
      </c>
      <c r="F20" s="4" t="s">
        <v>12</v>
      </c>
      <c r="G20" s="59" t="s">
        <v>13</v>
      </c>
      <c r="H20" s="7" t="s">
        <v>48</v>
      </c>
      <c r="I20" s="7" t="s">
        <v>93</v>
      </c>
      <c r="J20" s="7" t="s">
        <v>88</v>
      </c>
      <c r="K20" s="7" t="s">
        <v>86</v>
      </c>
      <c r="L20" s="7" t="s">
        <v>27</v>
      </c>
      <c r="M20" s="7" t="s">
        <v>28</v>
      </c>
      <c r="N20" s="7" t="s">
        <v>29</v>
      </c>
      <c r="O20" s="7" t="s">
        <v>25</v>
      </c>
      <c r="P20" s="6" t="s">
        <v>24</v>
      </c>
      <c r="Q20" s="4" t="s">
        <v>17</v>
      </c>
    </row>
    <row r="21" spans="1:17" s="10" customFormat="1" ht="12.75" customHeight="1" x14ac:dyDescent="0.2">
      <c r="A21" s="55" t="s">
        <v>101</v>
      </c>
      <c r="B21" s="56" t="s">
        <v>62</v>
      </c>
      <c r="C21" s="55">
        <v>14755.808999999999</v>
      </c>
      <c r="D21" s="55" t="s">
        <v>93</v>
      </c>
      <c r="E21" s="10">
        <f t="shared" ref="E21:E52" si="0">+(C21-C$7)/C$8</f>
        <v>-16470.380211136646</v>
      </c>
      <c r="F21" s="57">
        <f>ROUND(2*E21,0)/2+0.5</f>
        <v>-16470</v>
      </c>
      <c r="G21" s="13">
        <f t="shared" ref="G21:G52" si="1">+C21-(C$7+F21*C$8)</f>
        <v>-0.66755000000011933</v>
      </c>
      <c r="H21" s="10">
        <f t="shared" ref="H21:H52" si="2">+G21</f>
        <v>-0.66755000000011933</v>
      </c>
      <c r="O21" s="10">
        <f t="shared" ref="O21:O52" ca="1" si="3">+C$11+C$12*F21</f>
        <v>-0.58501887692149601</v>
      </c>
      <c r="Q21" s="12">
        <f t="shared" ref="Q21:Q52" si="4">+C21-15018.5</f>
        <v>-262.69100000000071</v>
      </c>
    </row>
    <row r="22" spans="1:17" s="10" customFormat="1" ht="12.75" customHeight="1" x14ac:dyDescent="0.2">
      <c r="A22" s="55" t="s">
        <v>101</v>
      </c>
      <c r="B22" s="56" t="s">
        <v>62</v>
      </c>
      <c r="C22" s="55">
        <v>15078.92</v>
      </c>
      <c r="D22" s="55" t="s">
        <v>93</v>
      </c>
      <c r="E22" s="10">
        <f t="shared" si="0"/>
        <v>-16286.348452357561</v>
      </c>
      <c r="F22" s="57">
        <f>ROUND(2*E22,0)/2+0.5</f>
        <v>-16286</v>
      </c>
      <c r="G22" s="13">
        <f t="shared" si="1"/>
        <v>-0.61179000000083761</v>
      </c>
      <c r="H22" s="10">
        <f t="shared" si="2"/>
        <v>-0.61179000000083761</v>
      </c>
      <c r="O22" s="10">
        <f t="shared" ca="1" si="3"/>
        <v>-0.57874441515913166</v>
      </c>
      <c r="Q22" s="12">
        <f t="shared" si="4"/>
        <v>60.420000000000073</v>
      </c>
    </row>
    <row r="23" spans="1:17" s="10" customFormat="1" ht="12.75" customHeight="1" x14ac:dyDescent="0.2">
      <c r="A23" s="55" t="s">
        <v>101</v>
      </c>
      <c r="B23" s="56" t="s">
        <v>62</v>
      </c>
      <c r="C23" s="55">
        <v>15665.539000000001</v>
      </c>
      <c r="D23" s="55" t="s">
        <v>93</v>
      </c>
      <c r="E23" s="10">
        <f t="shared" si="0"/>
        <v>-15952.232540787762</v>
      </c>
      <c r="F23" s="10">
        <f>ROUND(2*E23,0)/2</f>
        <v>-15952</v>
      </c>
      <c r="G23" s="13">
        <f t="shared" si="1"/>
        <v>-0.40827999999964959</v>
      </c>
      <c r="H23" s="10">
        <f t="shared" si="2"/>
        <v>-0.40827999999964959</v>
      </c>
      <c r="O23" s="10">
        <f t="shared" ca="1" si="3"/>
        <v>-0.56735490304701386</v>
      </c>
      <c r="Q23" s="12">
        <f t="shared" si="4"/>
        <v>647.03900000000067</v>
      </c>
    </row>
    <row r="24" spans="1:17" s="10" customFormat="1" ht="12.75" customHeight="1" x14ac:dyDescent="0.2">
      <c r="A24" s="55" t="s">
        <v>101</v>
      </c>
      <c r="B24" s="56" t="s">
        <v>62</v>
      </c>
      <c r="C24" s="55">
        <v>15900.627</v>
      </c>
      <c r="D24" s="55" t="s">
        <v>93</v>
      </c>
      <c r="E24" s="10">
        <f t="shared" si="0"/>
        <v>-15818.335341039507</v>
      </c>
      <c r="F24" s="57">
        <f>ROUND(2*E24,0)/2+0.5</f>
        <v>-15818</v>
      </c>
      <c r="G24" s="13">
        <f t="shared" si="1"/>
        <v>-0.58876999999847612</v>
      </c>
      <c r="H24" s="10">
        <f t="shared" si="2"/>
        <v>-0.58876999999847612</v>
      </c>
      <c r="O24" s="10">
        <f t="shared" ca="1" si="3"/>
        <v>-0.56278545806790081</v>
      </c>
      <c r="Q24" s="12">
        <f t="shared" si="4"/>
        <v>882.12700000000041</v>
      </c>
    </row>
    <row r="25" spans="1:17" s="10" customFormat="1" ht="12.75" customHeight="1" x14ac:dyDescent="0.2">
      <c r="A25" s="55" t="s">
        <v>101</v>
      </c>
      <c r="B25" s="56" t="s">
        <v>62</v>
      </c>
      <c r="C25" s="55">
        <v>16016.534</v>
      </c>
      <c r="D25" s="55" t="s">
        <v>93</v>
      </c>
      <c r="E25" s="10">
        <f t="shared" si="0"/>
        <v>-15752.319114217124</v>
      </c>
      <c r="F25" s="57">
        <f>ROUND(2*E25,0)/2+0.5</f>
        <v>-15752</v>
      </c>
      <c r="G25" s="13">
        <f t="shared" si="1"/>
        <v>-0.56028000000151224</v>
      </c>
      <c r="H25" s="10">
        <f t="shared" si="2"/>
        <v>-0.56028000000151224</v>
      </c>
      <c r="O25" s="10">
        <f t="shared" ca="1" si="3"/>
        <v>-0.56053483591400921</v>
      </c>
      <c r="Q25" s="12">
        <f t="shared" si="4"/>
        <v>998.03399999999965</v>
      </c>
    </row>
    <row r="26" spans="1:17" s="10" customFormat="1" ht="12.75" customHeight="1" x14ac:dyDescent="0.2">
      <c r="A26" s="55" t="s">
        <v>101</v>
      </c>
      <c r="B26" s="56" t="s">
        <v>62</v>
      </c>
      <c r="C26" s="55">
        <v>16032.504999999999</v>
      </c>
      <c r="D26" s="55" t="s">
        <v>93</v>
      </c>
      <c r="E26" s="10">
        <f t="shared" si="0"/>
        <v>-15743.22263895178</v>
      </c>
      <c r="F26" s="10">
        <f>ROUND(2*E26,0)/2</f>
        <v>-15743</v>
      </c>
      <c r="G26" s="13">
        <f t="shared" si="1"/>
        <v>-0.39089500000227417</v>
      </c>
      <c r="H26" s="10">
        <f t="shared" si="2"/>
        <v>-0.39089500000227417</v>
      </c>
      <c r="O26" s="10">
        <f t="shared" ca="1" si="3"/>
        <v>-0.56022793289302397</v>
      </c>
      <c r="Q26" s="12">
        <f t="shared" si="4"/>
        <v>1014.0049999999992</v>
      </c>
    </row>
    <row r="27" spans="1:17" s="10" customFormat="1" ht="12.75" customHeight="1" x14ac:dyDescent="0.2">
      <c r="A27" s="55" t="s">
        <v>101</v>
      </c>
      <c r="B27" s="56" t="s">
        <v>62</v>
      </c>
      <c r="C27" s="55">
        <v>16046.476000000001</v>
      </c>
      <c r="D27" s="55" t="s">
        <v>93</v>
      </c>
      <c r="E27" s="10">
        <f t="shared" si="0"/>
        <v>-15735.265287756978</v>
      </c>
      <c r="F27" s="57">
        <f>ROUND(2*E27,0)/2+0.5</f>
        <v>-15735</v>
      </c>
      <c r="G27" s="13">
        <f t="shared" si="1"/>
        <v>-0.46577499999875727</v>
      </c>
      <c r="H27" s="10">
        <f t="shared" si="2"/>
        <v>-0.46577499999875727</v>
      </c>
      <c r="O27" s="10">
        <f t="shared" ca="1" si="3"/>
        <v>-0.55995513020770382</v>
      </c>
      <c r="Q27" s="12">
        <f t="shared" si="4"/>
        <v>1027.9760000000006</v>
      </c>
    </row>
    <row r="28" spans="1:17" s="10" customFormat="1" ht="12.75" customHeight="1" x14ac:dyDescent="0.2">
      <c r="A28" s="55" t="s">
        <v>101</v>
      </c>
      <c r="B28" s="56" t="s">
        <v>62</v>
      </c>
      <c r="C28" s="55">
        <v>16553.871999999999</v>
      </c>
      <c r="D28" s="55" t="s">
        <v>93</v>
      </c>
      <c r="E28" s="10">
        <f t="shared" si="0"/>
        <v>-15446.271789307611</v>
      </c>
      <c r="F28" s="57">
        <f>ROUND(2*E28,0)/2+0.5</f>
        <v>-15446</v>
      </c>
      <c r="G28" s="13">
        <f t="shared" si="1"/>
        <v>-0.47719000000142842</v>
      </c>
      <c r="H28" s="10">
        <f t="shared" si="2"/>
        <v>-0.47719000000142842</v>
      </c>
      <c r="O28" s="10">
        <f t="shared" ca="1" si="3"/>
        <v>-0.5501001332005121</v>
      </c>
      <c r="Q28" s="12">
        <f t="shared" si="4"/>
        <v>1535.3719999999994</v>
      </c>
    </row>
    <row r="29" spans="1:17" s="10" customFormat="1" ht="12.75" customHeight="1" x14ac:dyDescent="0.2">
      <c r="A29" s="55" t="s">
        <v>101</v>
      </c>
      <c r="B29" s="56" t="s">
        <v>62</v>
      </c>
      <c r="C29" s="55">
        <v>16720.581999999999</v>
      </c>
      <c r="D29" s="55" t="s">
        <v>93</v>
      </c>
      <c r="E29" s="10">
        <f t="shared" si="0"/>
        <v>-15351.320102407255</v>
      </c>
      <c r="F29" s="57">
        <f>ROUND(2*E29,0)/2+0.5</f>
        <v>-15351</v>
      </c>
      <c r="G29" s="13">
        <f t="shared" si="1"/>
        <v>-0.56201500000315718</v>
      </c>
      <c r="H29" s="10">
        <f t="shared" si="2"/>
        <v>-0.56201500000315718</v>
      </c>
      <c r="O29" s="10">
        <f t="shared" ca="1" si="3"/>
        <v>-0.54686060131233483</v>
      </c>
      <c r="Q29" s="12">
        <f t="shared" si="4"/>
        <v>1702.0819999999985</v>
      </c>
    </row>
    <row r="30" spans="1:17" s="10" customFormat="1" ht="12.75" customHeight="1" x14ac:dyDescent="0.2">
      <c r="A30" s="55" t="s">
        <v>101</v>
      </c>
      <c r="B30" s="56" t="s">
        <v>62</v>
      </c>
      <c r="C30" s="55">
        <v>17475.535</v>
      </c>
      <c r="D30" s="55" t="s">
        <v>93</v>
      </c>
      <c r="E30" s="10">
        <f t="shared" si="0"/>
        <v>-14921.327535191815</v>
      </c>
      <c r="F30" s="57">
        <f>ROUND(2*E30,0)/2+0.5</f>
        <v>-14921</v>
      </c>
      <c r="G30" s="13">
        <f t="shared" si="1"/>
        <v>-0.57506500000090455</v>
      </c>
      <c r="H30" s="10">
        <f t="shared" si="2"/>
        <v>-0.57506500000090455</v>
      </c>
      <c r="O30" s="10">
        <f t="shared" ca="1" si="3"/>
        <v>-0.53219745697637477</v>
      </c>
      <c r="Q30" s="12">
        <f t="shared" si="4"/>
        <v>2457.0349999999999</v>
      </c>
    </row>
    <row r="31" spans="1:17" s="10" customFormat="1" ht="12.75" customHeight="1" x14ac:dyDescent="0.2">
      <c r="A31" s="55" t="s">
        <v>101</v>
      </c>
      <c r="B31" s="56" t="s">
        <v>62</v>
      </c>
      <c r="C31" s="55">
        <v>18100.758999999998</v>
      </c>
      <c r="D31" s="55" t="s">
        <v>93</v>
      </c>
      <c r="E31" s="10">
        <f t="shared" si="0"/>
        <v>-14565.223681250303</v>
      </c>
      <c r="F31" s="10">
        <f>ROUND(2*E31,0)/2</f>
        <v>-14565</v>
      </c>
      <c r="G31" s="13">
        <f t="shared" si="1"/>
        <v>-0.39272500000151922</v>
      </c>
      <c r="H31" s="10">
        <f t="shared" si="2"/>
        <v>-0.39272500000151922</v>
      </c>
      <c r="O31" s="10">
        <f t="shared" ca="1" si="3"/>
        <v>-0.52005773747962647</v>
      </c>
      <c r="Q31" s="12">
        <f t="shared" si="4"/>
        <v>3082.2589999999982</v>
      </c>
    </row>
    <row r="32" spans="1:17" s="10" customFormat="1" ht="12.75" customHeight="1" x14ac:dyDescent="0.2">
      <c r="A32" s="55" t="s">
        <v>101</v>
      </c>
      <c r="B32" s="56" t="s">
        <v>62</v>
      </c>
      <c r="C32" s="55">
        <v>18144.585999999999</v>
      </c>
      <c r="D32" s="55" t="s">
        <v>93</v>
      </c>
      <c r="E32" s="10">
        <f t="shared" si="0"/>
        <v>-14540.261485930394</v>
      </c>
      <c r="F32" s="57">
        <f>ROUND(2*E32,0)/2+0.5</f>
        <v>-14540</v>
      </c>
      <c r="G32" s="13">
        <f t="shared" si="1"/>
        <v>-0.45910000000003492</v>
      </c>
      <c r="H32" s="10">
        <f t="shared" si="2"/>
        <v>-0.45910000000003492</v>
      </c>
      <c r="O32" s="10">
        <f t="shared" ca="1" si="3"/>
        <v>-0.51920522908800093</v>
      </c>
      <c r="Q32" s="12">
        <f t="shared" si="4"/>
        <v>3126.0859999999993</v>
      </c>
    </row>
    <row r="33" spans="1:17" s="10" customFormat="1" ht="12.75" customHeight="1" x14ac:dyDescent="0.2">
      <c r="A33" s="55" t="s">
        <v>101</v>
      </c>
      <c r="B33" s="56" t="s">
        <v>62</v>
      </c>
      <c r="C33" s="55">
        <v>18230.474999999999</v>
      </c>
      <c r="D33" s="55" t="s">
        <v>93</v>
      </c>
      <c r="E33" s="10">
        <f t="shared" si="0"/>
        <v>-14491.342372282834</v>
      </c>
      <c r="F33" s="57">
        <f>ROUND(2*E33,0)/2+0.5</f>
        <v>-14491</v>
      </c>
      <c r="G33" s="13">
        <f t="shared" si="1"/>
        <v>-0.60111500000130036</v>
      </c>
      <c r="H33" s="10">
        <f t="shared" si="2"/>
        <v>-0.60111500000130036</v>
      </c>
      <c r="O33" s="10">
        <f t="shared" ca="1" si="3"/>
        <v>-0.51753431264041472</v>
      </c>
      <c r="Q33" s="12">
        <f t="shared" si="4"/>
        <v>3211.9749999999985</v>
      </c>
    </row>
    <row r="34" spans="1:17" s="10" customFormat="1" ht="12.75" customHeight="1" x14ac:dyDescent="0.2">
      <c r="A34" s="55" t="s">
        <v>101</v>
      </c>
      <c r="B34" s="56" t="s">
        <v>62</v>
      </c>
      <c r="C34" s="55">
        <v>18335.885999999999</v>
      </c>
      <c r="D34" s="55" t="s">
        <v>93</v>
      </c>
      <c r="E34" s="10">
        <f t="shared" si="0"/>
        <v>-14431.304268582675</v>
      </c>
      <c r="F34" s="57">
        <f>ROUND(2*E34,0)/2+0.5</f>
        <v>-14431</v>
      </c>
      <c r="G34" s="13">
        <f t="shared" si="1"/>
        <v>-0.53421499999967637</v>
      </c>
      <c r="H34" s="10">
        <f t="shared" si="2"/>
        <v>-0.53421499999967637</v>
      </c>
      <c r="O34" s="10">
        <f t="shared" ca="1" si="3"/>
        <v>-0.51548829250051331</v>
      </c>
      <c r="Q34" s="12">
        <f t="shared" si="4"/>
        <v>3317.3859999999986</v>
      </c>
    </row>
    <row r="35" spans="1:17" s="10" customFormat="1" ht="12.75" customHeight="1" x14ac:dyDescent="0.2">
      <c r="A35" s="55" t="s">
        <v>101</v>
      </c>
      <c r="B35" s="56" t="s">
        <v>62</v>
      </c>
      <c r="C35" s="55">
        <v>18818.793000000001</v>
      </c>
      <c r="D35" s="55" t="s">
        <v>93</v>
      </c>
      <c r="E35" s="10">
        <f t="shared" si="0"/>
        <v>-14156.258774815105</v>
      </c>
      <c r="F35" s="57">
        <f>ROUND(2*E35,0)/2+0.5</f>
        <v>-14156</v>
      </c>
      <c r="G35" s="13">
        <f t="shared" si="1"/>
        <v>-0.45434000000022934</v>
      </c>
      <c r="H35" s="10">
        <f t="shared" si="2"/>
        <v>-0.45434000000022934</v>
      </c>
      <c r="O35" s="10">
        <f t="shared" ca="1" si="3"/>
        <v>-0.50611070019263193</v>
      </c>
      <c r="Q35" s="12">
        <f t="shared" si="4"/>
        <v>3800.2930000000015</v>
      </c>
    </row>
    <row r="36" spans="1:17" s="10" customFormat="1" ht="12.75" customHeight="1" x14ac:dyDescent="0.2">
      <c r="A36" s="55" t="s">
        <v>101</v>
      </c>
      <c r="B36" s="56" t="s">
        <v>62</v>
      </c>
      <c r="C36" s="55">
        <v>19229.63</v>
      </c>
      <c r="D36" s="55" t="s">
        <v>93</v>
      </c>
      <c r="E36" s="10">
        <f t="shared" si="0"/>
        <v>-13922.261616929662</v>
      </c>
      <c r="F36" s="57">
        <f>ROUND(2*E36,0)/2+0.5</f>
        <v>-13922</v>
      </c>
      <c r="G36" s="13">
        <f t="shared" si="1"/>
        <v>-0.45932999999786261</v>
      </c>
      <c r="H36" s="10">
        <f t="shared" si="2"/>
        <v>-0.45932999999786261</v>
      </c>
      <c r="O36" s="10">
        <f t="shared" ca="1" si="3"/>
        <v>-0.49813122164701651</v>
      </c>
      <c r="Q36" s="12">
        <f t="shared" si="4"/>
        <v>4211.130000000001</v>
      </c>
    </row>
    <row r="37" spans="1:17" s="10" customFormat="1" ht="12.75" customHeight="1" x14ac:dyDescent="0.2">
      <c r="A37" s="55" t="s">
        <v>101</v>
      </c>
      <c r="B37" s="56" t="s">
        <v>62</v>
      </c>
      <c r="C37" s="55">
        <v>20154.939999999999</v>
      </c>
      <c r="D37" s="55" t="s">
        <v>93</v>
      </c>
      <c r="E37" s="10">
        <f t="shared" si="0"/>
        <v>-13395.240170071225</v>
      </c>
      <c r="F37" s="10">
        <f>ROUND(2*E37,0)/2</f>
        <v>-13395</v>
      </c>
      <c r="G37" s="13">
        <f t="shared" si="1"/>
        <v>-0.42167500000141445</v>
      </c>
      <c r="H37" s="10">
        <f t="shared" si="2"/>
        <v>-0.42167500000141445</v>
      </c>
      <c r="O37" s="10">
        <f t="shared" ca="1" si="3"/>
        <v>-0.48016034475154917</v>
      </c>
      <c r="Q37" s="12">
        <f t="shared" si="4"/>
        <v>5136.4399999999987</v>
      </c>
    </row>
    <row r="38" spans="1:17" s="10" customFormat="1" ht="12.75" customHeight="1" x14ac:dyDescent="0.2">
      <c r="A38" s="55" t="s">
        <v>101</v>
      </c>
      <c r="B38" s="56" t="s">
        <v>62</v>
      </c>
      <c r="C38" s="55">
        <v>20212.891</v>
      </c>
      <c r="D38" s="55" t="s">
        <v>93</v>
      </c>
      <c r="E38" s="10">
        <f t="shared" si="0"/>
        <v>-13362.233480565119</v>
      </c>
      <c r="F38" s="10">
        <f>ROUND(2*E38,0)/2</f>
        <v>-13362</v>
      </c>
      <c r="G38" s="13">
        <f t="shared" si="1"/>
        <v>-0.40993000000162283</v>
      </c>
      <c r="H38" s="10">
        <f t="shared" si="2"/>
        <v>-0.40993000000162283</v>
      </c>
      <c r="O38" s="10">
        <f t="shared" ca="1" si="3"/>
        <v>-0.47903503367460343</v>
      </c>
      <c r="Q38" s="12">
        <f t="shared" si="4"/>
        <v>5194.3909999999996</v>
      </c>
    </row>
    <row r="39" spans="1:17" s="10" customFormat="1" ht="12.75" customHeight="1" x14ac:dyDescent="0.2">
      <c r="A39" s="55" t="s">
        <v>101</v>
      </c>
      <c r="B39" s="56" t="s">
        <v>62</v>
      </c>
      <c r="C39" s="55">
        <v>21041.718000000001</v>
      </c>
      <c r="D39" s="55" t="s">
        <v>93</v>
      </c>
      <c r="E39" s="10">
        <f t="shared" si="0"/>
        <v>-12890.165087555924</v>
      </c>
      <c r="F39" s="10">
        <f>ROUND(2*E39,0)/2</f>
        <v>-12890</v>
      </c>
      <c r="G39" s="13">
        <f t="shared" si="1"/>
        <v>-0.28985000000102445</v>
      </c>
      <c r="H39" s="10">
        <f t="shared" si="2"/>
        <v>-0.28985000000102445</v>
      </c>
      <c r="O39" s="10">
        <f t="shared" ca="1" si="3"/>
        <v>-0.46293967524071239</v>
      </c>
      <c r="Q39" s="12">
        <f t="shared" si="4"/>
        <v>6023.2180000000008</v>
      </c>
    </row>
    <row r="40" spans="1:17" s="10" customFormat="1" ht="12.75" customHeight="1" x14ac:dyDescent="0.2">
      <c r="A40" s="55" t="s">
        <v>101</v>
      </c>
      <c r="B40" s="56" t="s">
        <v>62</v>
      </c>
      <c r="C40" s="55">
        <v>21643.848999999998</v>
      </c>
      <c r="D40" s="55" t="s">
        <v>93</v>
      </c>
      <c r="E40" s="10">
        <f t="shared" si="0"/>
        <v>-12547.214129694972</v>
      </c>
      <c r="F40" s="10">
        <f>ROUND(2*E40,0)/2</f>
        <v>-12547</v>
      </c>
      <c r="G40" s="13">
        <f t="shared" si="1"/>
        <v>-0.37595500000315951</v>
      </c>
      <c r="H40" s="10">
        <f t="shared" si="2"/>
        <v>-0.37595500000315951</v>
      </c>
      <c r="O40" s="10">
        <f t="shared" ca="1" si="3"/>
        <v>-0.45124326010760935</v>
      </c>
      <c r="Q40" s="12">
        <f t="shared" si="4"/>
        <v>6625.3489999999983</v>
      </c>
    </row>
    <row r="41" spans="1:17" s="10" customFormat="1" ht="12.75" customHeight="1" x14ac:dyDescent="0.2">
      <c r="A41" s="55" t="s">
        <v>101</v>
      </c>
      <c r="B41" s="56" t="s">
        <v>62</v>
      </c>
      <c r="C41" s="55">
        <v>21752.720000000001</v>
      </c>
      <c r="D41" s="55" t="s">
        <v>93</v>
      </c>
      <c r="E41" s="10">
        <f t="shared" si="0"/>
        <v>-12485.205341352766</v>
      </c>
      <c r="F41" s="10">
        <f>ROUND(2*E41,0)/2</f>
        <v>-12485</v>
      </c>
      <c r="G41" s="13">
        <f t="shared" si="1"/>
        <v>-0.36052500000005239</v>
      </c>
      <c r="H41" s="10">
        <f t="shared" si="2"/>
        <v>-0.36052500000005239</v>
      </c>
      <c r="O41" s="10">
        <f t="shared" ca="1" si="3"/>
        <v>-0.44912903929637793</v>
      </c>
      <c r="Q41" s="12">
        <f t="shared" si="4"/>
        <v>6734.2200000000012</v>
      </c>
    </row>
    <row r="42" spans="1:17" s="10" customFormat="1" ht="12.75" customHeight="1" x14ac:dyDescent="0.2">
      <c r="A42" s="55" t="s">
        <v>101</v>
      </c>
      <c r="B42" s="56" t="s">
        <v>63</v>
      </c>
      <c r="C42" s="55">
        <v>21993.937999999998</v>
      </c>
      <c r="D42" s="55" t="s">
        <v>93</v>
      </c>
      <c r="E42" s="10">
        <f t="shared" si="0"/>
        <v>-12347.81672632829</v>
      </c>
      <c r="F42" s="57">
        <f>ROUND(2*E42,0)/2+0.5</f>
        <v>-12347.5</v>
      </c>
      <c r="G42" s="13">
        <f t="shared" si="1"/>
        <v>-0.55608750000101281</v>
      </c>
      <c r="H42" s="10">
        <f t="shared" si="2"/>
        <v>-0.55608750000101281</v>
      </c>
      <c r="O42" s="10">
        <f t="shared" ca="1" si="3"/>
        <v>-0.44444024314243724</v>
      </c>
      <c r="Q42" s="12">
        <f t="shared" si="4"/>
        <v>6975.4379999999983</v>
      </c>
    </row>
    <row r="43" spans="1:17" s="10" customFormat="1" ht="12.75" customHeight="1" x14ac:dyDescent="0.2">
      <c r="A43" s="55" t="s">
        <v>101</v>
      </c>
      <c r="B43" s="56" t="s">
        <v>62</v>
      </c>
      <c r="C43" s="55">
        <v>22001.896000000001</v>
      </c>
      <c r="D43" s="55" t="s">
        <v>93</v>
      </c>
      <c r="E43" s="10">
        <f t="shared" si="0"/>
        <v>-12343.284151651587</v>
      </c>
      <c r="F43" s="57">
        <f>ROUND(2*E43,0)/2+0.5</f>
        <v>-12343</v>
      </c>
      <c r="G43" s="13">
        <f t="shared" si="1"/>
        <v>-0.49889500000062981</v>
      </c>
      <c r="H43" s="10">
        <f t="shared" si="2"/>
        <v>-0.49889500000062981</v>
      </c>
      <c r="O43" s="10">
        <f t="shared" ca="1" si="3"/>
        <v>-0.44428679163194462</v>
      </c>
      <c r="Q43" s="12">
        <f t="shared" si="4"/>
        <v>6983.3960000000006</v>
      </c>
    </row>
    <row r="44" spans="1:17" s="10" customFormat="1" ht="12.75" customHeight="1" x14ac:dyDescent="0.2">
      <c r="A44" s="55" t="s">
        <v>101</v>
      </c>
      <c r="B44" s="56" t="s">
        <v>62</v>
      </c>
      <c r="C44" s="55">
        <v>22609.527999999998</v>
      </c>
      <c r="D44" s="55" t="s">
        <v>93</v>
      </c>
      <c r="E44" s="10">
        <f t="shared" si="0"/>
        <v>-11997.200033034598</v>
      </c>
      <c r="F44" s="10">
        <f>ROUND(2*E44,0)/2</f>
        <v>-11997</v>
      </c>
      <c r="G44" s="13">
        <f t="shared" si="1"/>
        <v>-0.35120500000266475</v>
      </c>
      <c r="H44" s="10">
        <f t="shared" si="2"/>
        <v>-0.35120500000266475</v>
      </c>
      <c r="O44" s="10">
        <f t="shared" ca="1" si="3"/>
        <v>-0.43248807549184654</v>
      </c>
      <c r="Q44" s="12">
        <f t="shared" si="4"/>
        <v>7591.0279999999984</v>
      </c>
    </row>
    <row r="45" spans="1:17" s="10" customFormat="1" ht="12.75" customHeight="1" x14ac:dyDescent="0.2">
      <c r="A45" s="55" t="s">
        <v>101</v>
      </c>
      <c r="B45" s="56" t="s">
        <v>62</v>
      </c>
      <c r="C45" s="55">
        <v>25653.9</v>
      </c>
      <c r="D45" s="55" t="s">
        <v>93</v>
      </c>
      <c r="E45" s="10">
        <f t="shared" si="0"/>
        <v>-10263.241320586534</v>
      </c>
      <c r="F45" s="10">
        <f>ROUND(2*E45,0)/2</f>
        <v>-10263</v>
      </c>
      <c r="G45" s="13">
        <f t="shared" si="1"/>
        <v>-0.42369499999767868</v>
      </c>
      <c r="H45" s="10">
        <f t="shared" si="2"/>
        <v>-0.42369499999767868</v>
      </c>
      <c r="O45" s="10">
        <f t="shared" ca="1" si="3"/>
        <v>-0.37335809344869603</v>
      </c>
      <c r="Q45" s="12">
        <f t="shared" si="4"/>
        <v>10635.400000000001</v>
      </c>
    </row>
    <row r="46" spans="1:17" s="10" customFormat="1" ht="12.75" customHeight="1" x14ac:dyDescent="0.2">
      <c r="A46" s="55" t="s">
        <v>101</v>
      </c>
      <c r="B46" s="56" t="s">
        <v>62</v>
      </c>
      <c r="C46" s="55">
        <v>25697.777999999998</v>
      </c>
      <c r="D46" s="55" t="s">
        <v>93</v>
      </c>
      <c r="E46" s="10">
        <f t="shared" si="0"/>
        <v>-10238.250077602828</v>
      </c>
      <c r="F46" s="57">
        <f>ROUND(2*E46,0)/2+0.5</f>
        <v>-10238</v>
      </c>
      <c r="G46" s="13">
        <f t="shared" si="1"/>
        <v>-0.43907000000035623</v>
      </c>
      <c r="H46" s="10">
        <f t="shared" si="2"/>
        <v>-0.43907000000035623</v>
      </c>
      <c r="O46" s="10">
        <f t="shared" ca="1" si="3"/>
        <v>-0.37250558505707043</v>
      </c>
      <c r="Q46" s="12">
        <f t="shared" si="4"/>
        <v>10679.277999999998</v>
      </c>
    </row>
    <row r="47" spans="1:17" s="10" customFormat="1" ht="12.75" customHeight="1" x14ac:dyDescent="0.2">
      <c r="A47" s="55" t="s">
        <v>101</v>
      </c>
      <c r="B47" s="56" t="s">
        <v>62</v>
      </c>
      <c r="C47" s="55">
        <v>25748.777999999998</v>
      </c>
      <c r="D47" s="55" t="s">
        <v>93</v>
      </c>
      <c r="E47" s="10">
        <f t="shared" si="0"/>
        <v>-10209.202413803907</v>
      </c>
      <c r="F47" s="10">
        <f>ROUND(2*E47,0)/2</f>
        <v>-10209</v>
      </c>
      <c r="G47" s="13">
        <f t="shared" si="1"/>
        <v>-0.35538500000257045</v>
      </c>
      <c r="H47" s="10">
        <f t="shared" si="2"/>
        <v>-0.35538500000257045</v>
      </c>
      <c r="O47" s="10">
        <f t="shared" ca="1" si="3"/>
        <v>-0.37151667532278476</v>
      </c>
      <c r="Q47" s="12">
        <f t="shared" si="4"/>
        <v>10730.277999999998</v>
      </c>
    </row>
    <row r="48" spans="1:17" s="10" customFormat="1" ht="12.75" customHeight="1" x14ac:dyDescent="0.2">
      <c r="A48" s="55" t="s">
        <v>101</v>
      </c>
      <c r="B48" s="56" t="s">
        <v>62</v>
      </c>
      <c r="C48" s="55">
        <v>25792.657999999999</v>
      </c>
      <c r="D48" s="55" t="s">
        <v>93</v>
      </c>
      <c r="E48" s="10">
        <f t="shared" si="0"/>
        <v>-10184.210031696128</v>
      </c>
      <c r="F48" s="10">
        <f>ROUND(2*E48,0)/2</f>
        <v>-10184</v>
      </c>
      <c r="G48" s="13">
        <f t="shared" si="1"/>
        <v>-0.36876000000120257</v>
      </c>
      <c r="H48" s="10">
        <f t="shared" si="2"/>
        <v>-0.36876000000120257</v>
      </c>
      <c r="O48" s="10">
        <f t="shared" ca="1" si="3"/>
        <v>-0.37066416693115917</v>
      </c>
      <c r="Q48" s="12">
        <f t="shared" si="4"/>
        <v>10774.157999999999</v>
      </c>
    </row>
    <row r="49" spans="1:17" s="10" customFormat="1" ht="12.75" customHeight="1" x14ac:dyDescent="0.2">
      <c r="A49" s="55" t="s">
        <v>101</v>
      </c>
      <c r="B49" s="56" t="s">
        <v>62</v>
      </c>
      <c r="C49" s="55">
        <v>25878.556</v>
      </c>
      <c r="D49" s="55" t="s">
        <v>93</v>
      </c>
      <c r="E49" s="10">
        <f t="shared" si="0"/>
        <v>-10135.285791990249</v>
      </c>
      <c r="F49" s="57">
        <f>ROUND(2*E49,0)/2+0.5</f>
        <v>-10135</v>
      </c>
      <c r="G49" s="13">
        <f t="shared" si="1"/>
        <v>-0.50177500000063446</v>
      </c>
      <c r="H49" s="10">
        <f t="shared" si="2"/>
        <v>-0.50177500000063446</v>
      </c>
      <c r="O49" s="10">
        <f t="shared" ca="1" si="3"/>
        <v>-0.36899325048357307</v>
      </c>
      <c r="Q49" s="12">
        <f t="shared" si="4"/>
        <v>10860.056</v>
      </c>
    </row>
    <row r="50" spans="1:17" s="10" customFormat="1" ht="12.75" customHeight="1" x14ac:dyDescent="0.2">
      <c r="A50" s="55" t="s">
        <v>101</v>
      </c>
      <c r="B50" s="56" t="s">
        <v>62</v>
      </c>
      <c r="C50" s="55">
        <v>25906.655999999999</v>
      </c>
      <c r="D50" s="55" t="s">
        <v>93</v>
      </c>
      <c r="E50" s="10">
        <f t="shared" si="0"/>
        <v>-10119.28109879908</v>
      </c>
      <c r="F50" s="57">
        <f>ROUND(2*E50,0)/2+0.5</f>
        <v>-10119</v>
      </c>
      <c r="G50" s="13">
        <f t="shared" si="1"/>
        <v>-0.49353500000142958</v>
      </c>
      <c r="H50" s="10">
        <f t="shared" si="2"/>
        <v>-0.49353500000142958</v>
      </c>
      <c r="O50" s="10">
        <f t="shared" ca="1" si="3"/>
        <v>-0.36844764511293265</v>
      </c>
      <c r="Q50" s="12">
        <f t="shared" si="4"/>
        <v>10888.155999999999</v>
      </c>
    </row>
    <row r="51" spans="1:17" s="10" customFormat="1" ht="12.75" customHeight="1" x14ac:dyDescent="0.2">
      <c r="A51" s="55" t="s">
        <v>101</v>
      </c>
      <c r="B51" s="56" t="s">
        <v>62</v>
      </c>
      <c r="C51" s="55">
        <v>26113.82</v>
      </c>
      <c r="D51" s="55" t="s">
        <v>93</v>
      </c>
      <c r="E51" s="10">
        <f t="shared" si="0"/>
        <v>-10001.288349323788</v>
      </c>
      <c r="F51" s="57">
        <f>ROUND(2*E51,0)/2+0.5</f>
        <v>-10001</v>
      </c>
      <c r="G51" s="13">
        <f t="shared" si="1"/>
        <v>-0.50626499999998487</v>
      </c>
      <c r="H51" s="10">
        <f t="shared" si="2"/>
        <v>-0.50626499999998487</v>
      </c>
      <c r="O51" s="10">
        <f t="shared" ca="1" si="3"/>
        <v>-0.36442380550445991</v>
      </c>
      <c r="Q51" s="12">
        <f t="shared" si="4"/>
        <v>11095.32</v>
      </c>
    </row>
    <row r="52" spans="1:17" s="10" customFormat="1" ht="12.75" customHeight="1" x14ac:dyDescent="0.2">
      <c r="A52" s="55" t="s">
        <v>101</v>
      </c>
      <c r="B52" s="56" t="s">
        <v>62</v>
      </c>
      <c r="C52" s="55">
        <v>26194.624</v>
      </c>
      <c r="D52" s="55" t="s">
        <v>93</v>
      </c>
      <c r="E52" s="10">
        <f t="shared" si="0"/>
        <v>-9955.2654586255903</v>
      </c>
      <c r="F52" s="57">
        <f>ROUND(2*E52,0)/2+0.5</f>
        <v>-9955</v>
      </c>
      <c r="G52" s="13">
        <f t="shared" si="1"/>
        <v>-0.46607500000027358</v>
      </c>
      <c r="H52" s="10">
        <f t="shared" si="2"/>
        <v>-0.46607500000027358</v>
      </c>
      <c r="O52" s="10">
        <f t="shared" ca="1" si="3"/>
        <v>-0.36285519006386885</v>
      </c>
      <c r="Q52" s="12">
        <f t="shared" si="4"/>
        <v>11176.124</v>
      </c>
    </row>
    <row r="53" spans="1:17" s="10" customFormat="1" ht="12.75" customHeight="1" x14ac:dyDescent="0.2">
      <c r="A53" s="55" t="s">
        <v>101</v>
      </c>
      <c r="B53" s="56" t="s">
        <v>62</v>
      </c>
      <c r="C53" s="55">
        <v>26217.553</v>
      </c>
      <c r="D53" s="55" t="s">
        <v>93</v>
      </c>
      <c r="E53" s="10">
        <f t="shared" ref="E53:E84" si="5">+(C53-C$7)/C$8</f>
        <v>-9942.2059707188164</v>
      </c>
      <c r="F53" s="10">
        <f>ROUND(2*E53,0)/2</f>
        <v>-9942</v>
      </c>
      <c r="G53" s="13">
        <f t="shared" ref="G53:G84" si="6">+C53-(C$7+F53*C$8)</f>
        <v>-0.36162999999942258</v>
      </c>
      <c r="H53" s="10">
        <f t="shared" ref="H53:H84" si="7">+G53</f>
        <v>-0.36162999999942258</v>
      </c>
      <c r="O53" s="10">
        <f t="shared" ref="O53:O84" ca="1" si="8">+C$11+C$12*F53</f>
        <v>-0.36241188570022353</v>
      </c>
      <c r="Q53" s="12">
        <f t="shared" ref="Q53:Q84" si="9">+C53-15018.5</f>
        <v>11199.053</v>
      </c>
    </row>
    <row r="54" spans="1:17" s="10" customFormat="1" ht="12.75" customHeight="1" x14ac:dyDescent="0.2">
      <c r="A54" s="55" t="s">
        <v>101</v>
      </c>
      <c r="B54" s="56" t="s">
        <v>62</v>
      </c>
      <c r="C54" s="55">
        <v>26431.782999999999</v>
      </c>
      <c r="D54" s="55" t="s">
        <v>93</v>
      </c>
      <c r="E54" s="10">
        <f t="shared" si="5"/>
        <v>-9820.1886959022868</v>
      </c>
      <c r="F54" s="10">
        <f>ROUND(2*E54,0)/2</f>
        <v>-9820</v>
      </c>
      <c r="G54" s="13">
        <f t="shared" si="6"/>
        <v>-0.33130000000164728</v>
      </c>
      <c r="H54" s="10">
        <f t="shared" si="7"/>
        <v>-0.33130000000164728</v>
      </c>
      <c r="O54" s="10">
        <f t="shared" ca="1" si="8"/>
        <v>-0.35825164474909071</v>
      </c>
      <c r="Q54" s="12">
        <f t="shared" si="9"/>
        <v>11413.282999999999</v>
      </c>
    </row>
    <row r="55" spans="1:17" s="10" customFormat="1" ht="12.75" customHeight="1" x14ac:dyDescent="0.2">
      <c r="A55" s="55" t="s">
        <v>202</v>
      </c>
      <c r="B55" s="56" t="s">
        <v>62</v>
      </c>
      <c r="C55" s="55">
        <v>26505.416000000001</v>
      </c>
      <c r="D55" s="55" t="s">
        <v>93</v>
      </c>
      <c r="E55" s="10">
        <f t="shared" si="5"/>
        <v>-9778.2501345590299</v>
      </c>
      <c r="F55" s="57">
        <f>ROUND(2*E55,0)/2+0.5</f>
        <v>-9778</v>
      </c>
      <c r="G55" s="13">
        <f t="shared" si="6"/>
        <v>-0.43916999999783002</v>
      </c>
      <c r="H55" s="10">
        <f t="shared" si="7"/>
        <v>-0.43916999999783002</v>
      </c>
      <c r="O55" s="10">
        <f t="shared" ca="1" si="8"/>
        <v>-0.35681943065115973</v>
      </c>
      <c r="Q55" s="12">
        <f t="shared" si="9"/>
        <v>11486.916000000001</v>
      </c>
    </row>
    <row r="56" spans="1:17" s="10" customFormat="1" ht="12.75" customHeight="1" x14ac:dyDescent="0.2">
      <c r="A56" s="55" t="s">
        <v>202</v>
      </c>
      <c r="B56" s="56" t="s">
        <v>62</v>
      </c>
      <c r="C56" s="55">
        <v>26726.670999999998</v>
      </c>
      <c r="D56" s="55" t="s">
        <v>93</v>
      </c>
      <c r="E56" s="10">
        <f t="shared" si="5"/>
        <v>-9652.2316864447093</v>
      </c>
      <c r="F56" s="10">
        <f t="shared" ref="F56:F61" si="10">ROUND(2*E56,0)/2</f>
        <v>-9652</v>
      </c>
      <c r="G56" s="13">
        <f t="shared" si="6"/>
        <v>-0.40678000000116299</v>
      </c>
      <c r="H56" s="10">
        <f t="shared" si="7"/>
        <v>-0.40678000000116299</v>
      </c>
      <c r="O56" s="10">
        <f t="shared" ca="1" si="8"/>
        <v>-0.35252278835736678</v>
      </c>
      <c r="Q56" s="12">
        <f t="shared" si="9"/>
        <v>11708.170999999998</v>
      </c>
    </row>
    <row r="57" spans="1:17" s="10" customFormat="1" ht="12.75" customHeight="1" x14ac:dyDescent="0.2">
      <c r="A57" s="55" t="s">
        <v>210</v>
      </c>
      <c r="B57" s="56" t="s">
        <v>62</v>
      </c>
      <c r="C57" s="55">
        <v>26726.671999999999</v>
      </c>
      <c r="D57" s="55" t="s">
        <v>93</v>
      </c>
      <c r="E57" s="10">
        <f t="shared" si="5"/>
        <v>-9652.2311168826745</v>
      </c>
      <c r="F57" s="10">
        <f t="shared" si="10"/>
        <v>-9652</v>
      </c>
      <c r="G57" s="13">
        <f t="shared" si="6"/>
        <v>-0.40578000000095926</v>
      </c>
      <c r="H57" s="10">
        <f t="shared" si="7"/>
        <v>-0.40578000000095926</v>
      </c>
      <c r="O57" s="10">
        <f t="shared" ca="1" si="8"/>
        <v>-0.35252278835736678</v>
      </c>
      <c r="Q57" s="12">
        <f t="shared" si="9"/>
        <v>11708.171999999999</v>
      </c>
    </row>
    <row r="58" spans="1:17" s="10" customFormat="1" ht="12.75" customHeight="1" x14ac:dyDescent="0.2">
      <c r="A58" s="55" t="s">
        <v>202</v>
      </c>
      <c r="B58" s="56" t="s">
        <v>62</v>
      </c>
      <c r="C58" s="55">
        <v>26726.682000000001</v>
      </c>
      <c r="D58" s="55" t="s">
        <v>93</v>
      </c>
      <c r="E58" s="10">
        <f t="shared" si="5"/>
        <v>-9652.2254212623193</v>
      </c>
      <c r="F58" s="10">
        <f t="shared" si="10"/>
        <v>-9652</v>
      </c>
      <c r="G58" s="13">
        <f t="shared" si="6"/>
        <v>-0.39577999999892199</v>
      </c>
      <c r="H58" s="10">
        <f t="shared" si="7"/>
        <v>-0.39577999999892199</v>
      </c>
      <c r="O58" s="10">
        <f t="shared" ca="1" si="8"/>
        <v>-0.35252278835736678</v>
      </c>
      <c r="Q58" s="12">
        <f t="shared" si="9"/>
        <v>11708.182000000001</v>
      </c>
    </row>
    <row r="59" spans="1:17" s="10" customFormat="1" ht="12.75" customHeight="1" x14ac:dyDescent="0.2">
      <c r="A59" s="55" t="s">
        <v>210</v>
      </c>
      <c r="B59" s="56" t="s">
        <v>62</v>
      </c>
      <c r="C59" s="55">
        <v>26726.683000000001</v>
      </c>
      <c r="D59" s="55" t="s">
        <v>93</v>
      </c>
      <c r="E59" s="10">
        <f t="shared" si="5"/>
        <v>-9652.2248517002845</v>
      </c>
      <c r="F59" s="10">
        <f t="shared" si="10"/>
        <v>-9652</v>
      </c>
      <c r="G59" s="13">
        <f t="shared" si="6"/>
        <v>-0.39477999999871827</v>
      </c>
      <c r="H59" s="10">
        <f t="shared" si="7"/>
        <v>-0.39477999999871827</v>
      </c>
      <c r="O59" s="10">
        <f t="shared" ca="1" si="8"/>
        <v>-0.35252278835736678</v>
      </c>
      <c r="Q59" s="12">
        <f t="shared" si="9"/>
        <v>11708.183000000001</v>
      </c>
    </row>
    <row r="60" spans="1:17" s="10" customFormat="1" ht="12.75" customHeight="1" x14ac:dyDescent="0.2">
      <c r="A60" s="55" t="s">
        <v>101</v>
      </c>
      <c r="B60" s="56" t="s">
        <v>62</v>
      </c>
      <c r="C60" s="55">
        <v>26738.948</v>
      </c>
      <c r="D60" s="55" t="s">
        <v>93</v>
      </c>
      <c r="E60" s="10">
        <f t="shared" si="5"/>
        <v>-9645.2391733376626</v>
      </c>
      <c r="F60" s="10">
        <f t="shared" si="10"/>
        <v>-9645</v>
      </c>
      <c r="G60" s="13">
        <f t="shared" si="6"/>
        <v>-0.41992499999832944</v>
      </c>
      <c r="H60" s="10">
        <f t="shared" si="7"/>
        <v>-0.41992499999832944</v>
      </c>
      <c r="O60" s="10">
        <f t="shared" ca="1" si="8"/>
        <v>-0.35228408600771161</v>
      </c>
      <c r="Q60" s="12">
        <f t="shared" si="9"/>
        <v>11720.448</v>
      </c>
    </row>
    <row r="61" spans="1:17" s="10" customFormat="1" ht="12.75" customHeight="1" x14ac:dyDescent="0.2">
      <c r="A61" s="55" t="s">
        <v>210</v>
      </c>
      <c r="B61" s="56" t="s">
        <v>62</v>
      </c>
      <c r="C61" s="55">
        <v>26828.597000000002</v>
      </c>
      <c r="D61" s="55" t="s">
        <v>93</v>
      </c>
      <c r="E61" s="10">
        <f t="shared" si="5"/>
        <v>-9594.1785064374744</v>
      </c>
      <c r="F61" s="10">
        <f t="shared" si="10"/>
        <v>-9594</v>
      </c>
      <c r="G61" s="13">
        <f t="shared" si="6"/>
        <v>-0.31340999999883934</v>
      </c>
      <c r="H61" s="10">
        <f t="shared" si="7"/>
        <v>-0.31340999999883934</v>
      </c>
      <c r="O61" s="10">
        <f t="shared" ca="1" si="8"/>
        <v>-0.35054496888879544</v>
      </c>
      <c r="Q61" s="12">
        <f t="shared" si="9"/>
        <v>11810.097000000002</v>
      </c>
    </row>
    <row r="62" spans="1:17" s="10" customFormat="1" ht="12.75" customHeight="1" x14ac:dyDescent="0.2">
      <c r="A62" s="55" t="s">
        <v>202</v>
      </c>
      <c r="B62" s="56" t="s">
        <v>62</v>
      </c>
      <c r="C62" s="55">
        <v>26842.507000000001</v>
      </c>
      <c r="D62" s="55" t="s">
        <v>93</v>
      </c>
      <c r="E62" s="10">
        <f t="shared" si="5"/>
        <v>-9586.2558985268279</v>
      </c>
      <c r="F62" s="57">
        <f>ROUND(2*E62,0)/2+0.5</f>
        <v>-9586</v>
      </c>
      <c r="G62" s="13">
        <f t="shared" si="6"/>
        <v>-0.44929000000047381</v>
      </c>
      <c r="H62" s="10">
        <f t="shared" si="7"/>
        <v>-0.44929000000047381</v>
      </c>
      <c r="O62" s="10">
        <f t="shared" ca="1" si="8"/>
        <v>-0.35027216620347523</v>
      </c>
      <c r="Q62" s="12">
        <f t="shared" si="9"/>
        <v>11824.007000000001</v>
      </c>
    </row>
    <row r="63" spans="1:17" s="10" customFormat="1" ht="12.75" customHeight="1" x14ac:dyDescent="0.2">
      <c r="A63" s="55" t="s">
        <v>101</v>
      </c>
      <c r="B63" s="56" t="s">
        <v>63</v>
      </c>
      <c r="C63" s="55">
        <v>26883.748</v>
      </c>
      <c r="D63" s="55" t="s">
        <v>93</v>
      </c>
      <c r="E63" s="10">
        <f t="shared" si="5"/>
        <v>-9562.7665906301354</v>
      </c>
      <c r="F63" s="57">
        <f>ROUND(2*E63,0)/2+0.5</f>
        <v>-9562.5</v>
      </c>
      <c r="G63" s="13">
        <f t="shared" si="6"/>
        <v>-0.46806250000008731</v>
      </c>
      <c r="H63" s="10">
        <f t="shared" si="7"/>
        <v>-0.46806250000008731</v>
      </c>
      <c r="O63" s="10">
        <f t="shared" ca="1" si="8"/>
        <v>-0.34947080831534716</v>
      </c>
      <c r="Q63" s="12">
        <f t="shared" si="9"/>
        <v>11865.248</v>
      </c>
    </row>
    <row r="64" spans="1:17" s="10" customFormat="1" ht="12.75" customHeight="1" x14ac:dyDescent="0.2">
      <c r="A64" s="55" t="s">
        <v>101</v>
      </c>
      <c r="B64" s="56" t="s">
        <v>62</v>
      </c>
      <c r="C64" s="55">
        <v>26900.600999999999</v>
      </c>
      <c r="D64" s="55" t="s">
        <v>93</v>
      </c>
      <c r="E64" s="10">
        <f t="shared" si="5"/>
        <v>-9553.16776164968</v>
      </c>
      <c r="F64" s="10">
        <f t="shared" ref="F64:F95" si="11">ROUND(2*E64,0)/2</f>
        <v>-9553</v>
      </c>
      <c r="G64" s="13">
        <f t="shared" si="6"/>
        <v>-0.29454500000065309</v>
      </c>
      <c r="H64" s="10">
        <f t="shared" si="7"/>
        <v>-0.29454500000065309</v>
      </c>
      <c r="O64" s="10">
        <f t="shared" ca="1" si="8"/>
        <v>-0.34914685512652943</v>
      </c>
      <c r="Q64" s="12">
        <f t="shared" si="9"/>
        <v>11882.100999999999</v>
      </c>
    </row>
    <row r="65" spans="1:17" s="10" customFormat="1" ht="12.75" customHeight="1" x14ac:dyDescent="0.2">
      <c r="A65" s="55" t="s">
        <v>202</v>
      </c>
      <c r="B65" s="56" t="s">
        <v>62</v>
      </c>
      <c r="C65" s="55">
        <v>26916.383999999998</v>
      </c>
      <c r="D65" s="55" t="s">
        <v>93</v>
      </c>
      <c r="E65" s="10">
        <f t="shared" si="5"/>
        <v>-9544.1783640469675</v>
      </c>
      <c r="F65" s="10">
        <f t="shared" si="11"/>
        <v>-9544</v>
      </c>
      <c r="G65" s="13">
        <f t="shared" si="6"/>
        <v>-0.31316000000151689</v>
      </c>
      <c r="H65" s="10">
        <f t="shared" si="7"/>
        <v>-0.31316000000151689</v>
      </c>
      <c r="O65" s="10">
        <f t="shared" ca="1" si="8"/>
        <v>-0.34883995210554425</v>
      </c>
      <c r="Q65" s="12">
        <f t="shared" si="9"/>
        <v>11897.883999999998</v>
      </c>
    </row>
    <row r="66" spans="1:17" s="10" customFormat="1" ht="12.75" customHeight="1" x14ac:dyDescent="0.2">
      <c r="A66" s="55" t="s">
        <v>202</v>
      </c>
      <c r="B66" s="56" t="s">
        <v>62</v>
      </c>
      <c r="C66" s="55">
        <v>27158.593000000001</v>
      </c>
      <c r="D66" s="55" t="s">
        <v>93</v>
      </c>
      <c r="E66" s="10">
        <f t="shared" si="5"/>
        <v>-9406.2253130455338</v>
      </c>
      <c r="F66" s="10">
        <f t="shared" si="11"/>
        <v>-9406</v>
      </c>
      <c r="G66" s="13">
        <f t="shared" si="6"/>
        <v>-0.39559000000008382</v>
      </c>
      <c r="H66" s="10">
        <f t="shared" si="7"/>
        <v>-0.39559000000008382</v>
      </c>
      <c r="O66" s="10">
        <f t="shared" ca="1" si="8"/>
        <v>-0.34413410578377102</v>
      </c>
      <c r="Q66" s="12">
        <f t="shared" si="9"/>
        <v>12140.093000000001</v>
      </c>
    </row>
    <row r="67" spans="1:17" s="10" customFormat="1" ht="12.75" customHeight="1" x14ac:dyDescent="0.2">
      <c r="A67" s="55" t="s">
        <v>101</v>
      </c>
      <c r="B67" s="56" t="s">
        <v>62</v>
      </c>
      <c r="C67" s="55">
        <v>27267.636999999999</v>
      </c>
      <c r="D67" s="55" t="s">
        <v>93</v>
      </c>
      <c r="E67" s="10">
        <f t="shared" si="5"/>
        <v>-9344.117990471228</v>
      </c>
      <c r="F67" s="10">
        <f t="shared" si="11"/>
        <v>-9344</v>
      </c>
      <c r="G67" s="13">
        <f t="shared" si="6"/>
        <v>-0.20716000000174972</v>
      </c>
      <c r="H67" s="10">
        <f t="shared" si="7"/>
        <v>-0.20716000000174972</v>
      </c>
      <c r="O67" s="10">
        <f t="shared" ca="1" si="8"/>
        <v>-0.34201988497253955</v>
      </c>
      <c r="Q67" s="12">
        <f t="shared" si="9"/>
        <v>12249.136999999999</v>
      </c>
    </row>
    <row r="68" spans="1:17" s="10" customFormat="1" ht="12.75" customHeight="1" x14ac:dyDescent="0.2">
      <c r="A68" s="55" t="s">
        <v>210</v>
      </c>
      <c r="B68" s="56" t="s">
        <v>62</v>
      </c>
      <c r="C68" s="55">
        <v>27539.62</v>
      </c>
      <c r="D68" s="55" t="s">
        <v>93</v>
      </c>
      <c r="E68" s="10">
        <f t="shared" si="5"/>
        <v>-9189.2067994315785</v>
      </c>
      <c r="F68" s="10">
        <f t="shared" si="11"/>
        <v>-9189</v>
      </c>
      <c r="G68" s="13">
        <f t="shared" si="6"/>
        <v>-0.36308500000086497</v>
      </c>
      <c r="H68" s="10">
        <f t="shared" si="7"/>
        <v>-0.36308500000086497</v>
      </c>
      <c r="O68" s="10">
        <f t="shared" ca="1" si="8"/>
        <v>-0.33673433294446098</v>
      </c>
      <c r="Q68" s="12">
        <f t="shared" si="9"/>
        <v>12521.119999999999</v>
      </c>
    </row>
    <row r="69" spans="1:17" s="10" customFormat="1" ht="12.75" customHeight="1" x14ac:dyDescent="0.2">
      <c r="A69" s="55" t="s">
        <v>202</v>
      </c>
      <c r="B69" s="56" t="s">
        <v>62</v>
      </c>
      <c r="C69" s="55">
        <v>27539.621999999999</v>
      </c>
      <c r="D69" s="55" t="s">
        <v>93</v>
      </c>
      <c r="E69" s="10">
        <f t="shared" si="5"/>
        <v>-9189.2056603075071</v>
      </c>
      <c r="F69" s="10">
        <f t="shared" si="11"/>
        <v>-9189</v>
      </c>
      <c r="G69" s="13">
        <f t="shared" si="6"/>
        <v>-0.36108500000045751</v>
      </c>
      <c r="H69" s="10">
        <f t="shared" si="7"/>
        <v>-0.36108500000045751</v>
      </c>
      <c r="O69" s="10">
        <f t="shared" ca="1" si="8"/>
        <v>-0.33673433294446098</v>
      </c>
      <c r="Q69" s="12">
        <f t="shared" si="9"/>
        <v>12521.121999999999</v>
      </c>
    </row>
    <row r="70" spans="1:17" s="10" customFormat="1" ht="12.75" customHeight="1" x14ac:dyDescent="0.2">
      <c r="A70" s="55" t="s">
        <v>210</v>
      </c>
      <c r="B70" s="56" t="s">
        <v>62</v>
      </c>
      <c r="C70" s="55">
        <v>27569.528999999999</v>
      </c>
      <c r="D70" s="55" t="s">
        <v>93</v>
      </c>
      <c r="E70" s="10">
        <f t="shared" si="5"/>
        <v>-9172.1717685185977</v>
      </c>
      <c r="F70" s="10">
        <f t="shared" si="11"/>
        <v>-9172</v>
      </c>
      <c r="G70" s="13">
        <f t="shared" si="6"/>
        <v>-0.30158000000301399</v>
      </c>
      <c r="H70" s="10">
        <f t="shared" si="7"/>
        <v>-0.30158000000301399</v>
      </c>
      <c r="O70" s="10">
        <f t="shared" ca="1" si="8"/>
        <v>-0.33615462723815553</v>
      </c>
      <c r="Q70" s="12">
        <f t="shared" si="9"/>
        <v>12551.028999999999</v>
      </c>
    </row>
    <row r="71" spans="1:17" s="10" customFormat="1" ht="12.75" customHeight="1" x14ac:dyDescent="0.2">
      <c r="A71" s="55" t="s">
        <v>202</v>
      </c>
      <c r="B71" s="56" t="s">
        <v>62</v>
      </c>
      <c r="C71" s="55">
        <v>27569.530999999999</v>
      </c>
      <c r="D71" s="55" t="s">
        <v>93</v>
      </c>
      <c r="E71" s="10">
        <f t="shared" si="5"/>
        <v>-9172.1706293945281</v>
      </c>
      <c r="F71" s="10">
        <f t="shared" si="11"/>
        <v>-9172</v>
      </c>
      <c r="G71" s="13">
        <f t="shared" si="6"/>
        <v>-0.29958000000260654</v>
      </c>
      <c r="H71" s="10">
        <f t="shared" si="7"/>
        <v>-0.29958000000260654</v>
      </c>
      <c r="O71" s="10">
        <f t="shared" ca="1" si="8"/>
        <v>-0.33615462723815553</v>
      </c>
      <c r="Q71" s="12">
        <f t="shared" si="9"/>
        <v>12551.030999999999</v>
      </c>
    </row>
    <row r="72" spans="1:17" s="10" customFormat="1" ht="12.75" customHeight="1" x14ac:dyDescent="0.2">
      <c r="A72" s="55" t="s">
        <v>101</v>
      </c>
      <c r="B72" s="56" t="s">
        <v>62</v>
      </c>
      <c r="C72" s="55">
        <v>27581.785</v>
      </c>
      <c r="D72" s="55" t="s">
        <v>93</v>
      </c>
      <c r="E72" s="10">
        <f t="shared" si="5"/>
        <v>-9165.1912162142926</v>
      </c>
      <c r="F72" s="10">
        <f t="shared" si="11"/>
        <v>-9165</v>
      </c>
      <c r="G72" s="13">
        <f t="shared" si="6"/>
        <v>-0.33572500000082073</v>
      </c>
      <c r="H72" s="10">
        <f t="shared" si="7"/>
        <v>-0.33572500000082073</v>
      </c>
      <c r="O72" s="10">
        <f t="shared" ca="1" si="8"/>
        <v>-0.33591592488850042</v>
      </c>
      <c r="Q72" s="12">
        <f t="shared" si="9"/>
        <v>12563.285</v>
      </c>
    </row>
    <row r="73" spans="1:17" s="10" customFormat="1" ht="12.75" customHeight="1" x14ac:dyDescent="0.2">
      <c r="A73" s="55" t="s">
        <v>101</v>
      </c>
      <c r="B73" s="56" t="s">
        <v>62</v>
      </c>
      <c r="C73" s="55">
        <v>27588.738000000001</v>
      </c>
      <c r="D73" s="55" t="s">
        <v>93</v>
      </c>
      <c r="E73" s="10">
        <f t="shared" si="5"/>
        <v>-9161.231051383038</v>
      </c>
      <c r="F73" s="10">
        <f t="shared" si="11"/>
        <v>-9161</v>
      </c>
      <c r="G73" s="13">
        <f t="shared" si="6"/>
        <v>-0.40566499999840744</v>
      </c>
      <c r="H73" s="10">
        <f t="shared" si="7"/>
        <v>-0.40566499999840744</v>
      </c>
      <c r="O73" s="10">
        <f t="shared" ca="1" si="8"/>
        <v>-0.33577952354584029</v>
      </c>
      <c r="Q73" s="12">
        <f t="shared" si="9"/>
        <v>12570.238000000001</v>
      </c>
    </row>
    <row r="74" spans="1:17" s="10" customFormat="1" ht="12.75" customHeight="1" x14ac:dyDescent="0.2">
      <c r="A74" s="55" t="s">
        <v>101</v>
      </c>
      <c r="B74" s="56" t="s">
        <v>62</v>
      </c>
      <c r="C74" s="55">
        <v>27625.612000000001</v>
      </c>
      <c r="D74" s="55" t="s">
        <v>93</v>
      </c>
      <c r="E74" s="10">
        <f t="shared" si="5"/>
        <v>-9140.2290208943832</v>
      </c>
      <c r="F74" s="10">
        <f t="shared" si="11"/>
        <v>-9140</v>
      </c>
      <c r="G74" s="13">
        <f t="shared" si="6"/>
        <v>-0.40209999999933643</v>
      </c>
      <c r="H74" s="10">
        <f t="shared" si="7"/>
        <v>-0.40209999999933643</v>
      </c>
      <c r="O74" s="10">
        <f t="shared" ca="1" si="8"/>
        <v>-0.33506341649687482</v>
      </c>
      <c r="Q74" s="12">
        <f t="shared" si="9"/>
        <v>12607.112000000001</v>
      </c>
    </row>
    <row r="75" spans="1:17" s="10" customFormat="1" ht="12.75" customHeight="1" x14ac:dyDescent="0.2">
      <c r="A75" s="55" t="s">
        <v>210</v>
      </c>
      <c r="B75" s="56" t="s">
        <v>62</v>
      </c>
      <c r="C75" s="55">
        <v>27685.328000000001</v>
      </c>
      <c r="D75" s="55" t="s">
        <v>93</v>
      </c>
      <c r="E75" s="10">
        <f t="shared" si="5"/>
        <v>-9106.2170543960219</v>
      </c>
      <c r="F75" s="10">
        <f t="shared" si="11"/>
        <v>-9106</v>
      </c>
      <c r="G75" s="13">
        <f t="shared" si="6"/>
        <v>-0.38108999999894877</v>
      </c>
      <c r="H75" s="10">
        <f t="shared" si="7"/>
        <v>-0.38108999999894877</v>
      </c>
      <c r="O75" s="10">
        <f t="shared" ca="1" si="8"/>
        <v>-0.33390400508426399</v>
      </c>
      <c r="Q75" s="12">
        <f t="shared" si="9"/>
        <v>12666.828000000001</v>
      </c>
    </row>
    <row r="76" spans="1:17" s="10" customFormat="1" ht="12.75" customHeight="1" x14ac:dyDescent="0.2">
      <c r="A76" s="55" t="s">
        <v>202</v>
      </c>
      <c r="B76" s="56" t="s">
        <v>62</v>
      </c>
      <c r="C76" s="55">
        <v>27685.339</v>
      </c>
      <c r="D76" s="55" t="s">
        <v>93</v>
      </c>
      <c r="E76" s="10">
        <f t="shared" si="5"/>
        <v>-9106.2107892136337</v>
      </c>
      <c r="F76" s="10">
        <f t="shared" si="11"/>
        <v>-9106</v>
      </c>
      <c r="G76" s="13">
        <f t="shared" si="6"/>
        <v>-0.37009000000034575</v>
      </c>
      <c r="H76" s="10">
        <f t="shared" si="7"/>
        <v>-0.37009000000034575</v>
      </c>
      <c r="O76" s="10">
        <f t="shared" ca="1" si="8"/>
        <v>-0.33390400508426399</v>
      </c>
      <c r="Q76" s="12">
        <f t="shared" si="9"/>
        <v>12666.839</v>
      </c>
    </row>
    <row r="77" spans="1:17" s="10" customFormat="1" ht="12.75" customHeight="1" x14ac:dyDescent="0.2">
      <c r="A77" s="55" t="s">
        <v>101</v>
      </c>
      <c r="B77" s="56" t="s">
        <v>62</v>
      </c>
      <c r="C77" s="55">
        <v>27755.731</v>
      </c>
      <c r="D77" s="55" t="s">
        <v>93</v>
      </c>
      <c r="E77" s="10">
        <f t="shared" si="5"/>
        <v>-9066.1181784266992</v>
      </c>
      <c r="F77" s="10">
        <f t="shared" si="11"/>
        <v>-9066</v>
      </c>
      <c r="G77" s="13">
        <f t="shared" si="6"/>
        <v>-0.20749000000068918</v>
      </c>
      <c r="H77" s="10">
        <f t="shared" si="7"/>
        <v>-0.20749000000068918</v>
      </c>
      <c r="O77" s="10">
        <f t="shared" ca="1" si="8"/>
        <v>-0.33253999165766307</v>
      </c>
      <c r="Q77" s="12">
        <f t="shared" si="9"/>
        <v>12737.231</v>
      </c>
    </row>
    <row r="78" spans="1:17" s="10" customFormat="1" ht="12.75" customHeight="1" x14ac:dyDescent="0.2">
      <c r="A78" s="55" t="s">
        <v>210</v>
      </c>
      <c r="B78" s="56" t="s">
        <v>62</v>
      </c>
      <c r="C78" s="55">
        <v>28610.598999999998</v>
      </c>
      <c r="D78" s="55" t="s">
        <v>93</v>
      </c>
      <c r="E78" s="10">
        <f t="shared" si="5"/>
        <v>-8579.2178204569609</v>
      </c>
      <c r="F78" s="10">
        <f t="shared" si="11"/>
        <v>-8579</v>
      </c>
      <c r="G78" s="13">
        <f t="shared" si="6"/>
        <v>-0.38243500000316999</v>
      </c>
      <c r="H78" s="10">
        <f t="shared" si="7"/>
        <v>-0.38243500000316999</v>
      </c>
      <c r="O78" s="10">
        <f t="shared" ca="1" si="8"/>
        <v>-0.31593312818879671</v>
      </c>
      <c r="Q78" s="12">
        <f t="shared" si="9"/>
        <v>13592.098999999998</v>
      </c>
    </row>
    <row r="79" spans="1:17" s="10" customFormat="1" ht="12.75" customHeight="1" x14ac:dyDescent="0.2">
      <c r="A79" s="55" t="s">
        <v>202</v>
      </c>
      <c r="B79" s="56" t="s">
        <v>62</v>
      </c>
      <c r="C79" s="55">
        <v>28691.504000000001</v>
      </c>
      <c r="D79" s="55" t="s">
        <v>93</v>
      </c>
      <c r="E79" s="10">
        <f t="shared" si="5"/>
        <v>-8533.1374039931998</v>
      </c>
      <c r="F79" s="10">
        <f t="shared" si="11"/>
        <v>-8533</v>
      </c>
      <c r="G79" s="13">
        <f t="shared" si="6"/>
        <v>-0.24124499999743421</v>
      </c>
      <c r="H79" s="10">
        <f t="shared" si="7"/>
        <v>-0.24124499999743421</v>
      </c>
      <c r="O79" s="10">
        <f t="shared" ca="1" si="8"/>
        <v>-0.31436451274820565</v>
      </c>
      <c r="Q79" s="12">
        <f t="shared" si="9"/>
        <v>13673.004000000001</v>
      </c>
    </row>
    <row r="80" spans="1:17" s="10" customFormat="1" ht="12.75" customHeight="1" x14ac:dyDescent="0.2">
      <c r="A80" s="55" t="s">
        <v>276</v>
      </c>
      <c r="B80" s="56" t="s">
        <v>62</v>
      </c>
      <c r="C80" s="55">
        <v>28963.541000000001</v>
      </c>
      <c r="D80" s="55" t="s">
        <v>93</v>
      </c>
      <c r="E80" s="10">
        <f t="shared" si="5"/>
        <v>-8378.1954566036438</v>
      </c>
      <c r="F80" s="10">
        <f t="shared" si="11"/>
        <v>-8378</v>
      </c>
      <c r="G80" s="13">
        <f t="shared" si="6"/>
        <v>-0.34317000000010012</v>
      </c>
      <c r="H80" s="10">
        <f t="shared" si="7"/>
        <v>-0.34317000000010012</v>
      </c>
      <c r="O80" s="10">
        <f t="shared" ca="1" si="8"/>
        <v>-0.30907896072012703</v>
      </c>
      <c r="Q80" s="12">
        <f t="shared" si="9"/>
        <v>13945.041000000001</v>
      </c>
    </row>
    <row r="81" spans="1:17" s="10" customFormat="1" ht="12.75" customHeight="1" x14ac:dyDescent="0.2">
      <c r="A81" s="55" t="s">
        <v>210</v>
      </c>
      <c r="B81" s="56" t="s">
        <v>62</v>
      </c>
      <c r="C81" s="55">
        <v>28963.550999999999</v>
      </c>
      <c r="D81" s="55" t="s">
        <v>93</v>
      </c>
      <c r="E81" s="10">
        <f t="shared" si="5"/>
        <v>-8378.1897609832922</v>
      </c>
      <c r="F81" s="10">
        <f t="shared" si="11"/>
        <v>-8378</v>
      </c>
      <c r="G81" s="13">
        <f t="shared" si="6"/>
        <v>-0.33317000000170083</v>
      </c>
      <c r="H81" s="10">
        <f t="shared" si="7"/>
        <v>-0.33317000000170083</v>
      </c>
      <c r="O81" s="10">
        <f t="shared" ca="1" si="8"/>
        <v>-0.30907896072012703</v>
      </c>
      <c r="Q81" s="12">
        <f t="shared" si="9"/>
        <v>13945.050999999999</v>
      </c>
    </row>
    <row r="82" spans="1:17" s="10" customFormat="1" ht="12.75" customHeight="1" x14ac:dyDescent="0.2">
      <c r="A82" s="55" t="s">
        <v>210</v>
      </c>
      <c r="B82" s="56" t="s">
        <v>62</v>
      </c>
      <c r="C82" s="55">
        <v>28984.57</v>
      </c>
      <c r="D82" s="55" t="s">
        <v>93</v>
      </c>
      <c r="E82" s="10">
        <f t="shared" si="5"/>
        <v>-8366.2181365638899</v>
      </c>
      <c r="F82" s="10">
        <f t="shared" si="11"/>
        <v>-8366</v>
      </c>
      <c r="G82" s="13">
        <f t="shared" si="6"/>
        <v>-0.38298999999824446</v>
      </c>
      <c r="H82" s="10">
        <f t="shared" si="7"/>
        <v>-0.38298999999824446</v>
      </c>
      <c r="O82" s="10">
        <f t="shared" ca="1" si="8"/>
        <v>-0.30866975669214675</v>
      </c>
      <c r="Q82" s="12">
        <f t="shared" si="9"/>
        <v>13966.07</v>
      </c>
    </row>
    <row r="83" spans="1:17" s="10" customFormat="1" ht="12.75" customHeight="1" x14ac:dyDescent="0.2">
      <c r="A83" s="55" t="s">
        <v>210</v>
      </c>
      <c r="B83" s="56" t="s">
        <v>62</v>
      </c>
      <c r="C83" s="55">
        <v>29014.473000000002</v>
      </c>
      <c r="D83" s="55" t="s">
        <v>93</v>
      </c>
      <c r="E83" s="10">
        <f t="shared" si="5"/>
        <v>-8349.1865230231197</v>
      </c>
      <c r="F83" s="10">
        <f t="shared" si="11"/>
        <v>-8349</v>
      </c>
      <c r="G83" s="13">
        <f t="shared" si="6"/>
        <v>-0.32748499999797787</v>
      </c>
      <c r="H83" s="10">
        <f t="shared" si="7"/>
        <v>-0.32748499999797787</v>
      </c>
      <c r="O83" s="10">
        <f t="shared" ca="1" si="8"/>
        <v>-0.30809005098584136</v>
      </c>
      <c r="Q83" s="12">
        <f t="shared" si="9"/>
        <v>13995.973000000002</v>
      </c>
    </row>
    <row r="84" spans="1:17" s="10" customFormat="1" ht="12.75" customHeight="1" x14ac:dyDescent="0.2">
      <c r="A84" s="55" t="s">
        <v>202</v>
      </c>
      <c r="B84" s="56" t="s">
        <v>62</v>
      </c>
      <c r="C84" s="55">
        <v>29014.474999999999</v>
      </c>
      <c r="D84" s="55" t="s">
        <v>93</v>
      </c>
      <c r="E84" s="10">
        <f t="shared" si="5"/>
        <v>-8349.1853838990519</v>
      </c>
      <c r="F84" s="10">
        <f t="shared" si="11"/>
        <v>-8349</v>
      </c>
      <c r="G84" s="13">
        <f t="shared" si="6"/>
        <v>-0.32548500000120839</v>
      </c>
      <c r="H84" s="10">
        <f t="shared" si="7"/>
        <v>-0.32548500000120839</v>
      </c>
      <c r="O84" s="10">
        <f t="shared" ca="1" si="8"/>
        <v>-0.30809005098584136</v>
      </c>
      <c r="Q84" s="12">
        <f t="shared" si="9"/>
        <v>13995.974999999999</v>
      </c>
    </row>
    <row r="85" spans="1:17" s="10" customFormat="1" ht="12.75" customHeight="1" x14ac:dyDescent="0.2">
      <c r="A85" s="55" t="s">
        <v>202</v>
      </c>
      <c r="B85" s="56" t="s">
        <v>62</v>
      </c>
      <c r="C85" s="55">
        <v>29014.54</v>
      </c>
      <c r="D85" s="55" t="s">
        <v>93</v>
      </c>
      <c r="E85" s="10">
        <f t="shared" ref="E85:E116" si="12">+(C85-C$7)/C$8</f>
        <v>-8349.1483623667573</v>
      </c>
      <c r="F85" s="10">
        <f t="shared" si="11"/>
        <v>-8349</v>
      </c>
      <c r="G85" s="13">
        <f t="shared" ref="G85:G116" si="13">+C85-(C$7+F85*C$8)</f>
        <v>-0.26048499999888008</v>
      </c>
      <c r="H85" s="10">
        <f t="shared" ref="H85:H116" si="14">+G85</f>
        <v>-0.26048499999888008</v>
      </c>
      <c r="O85" s="10">
        <f t="shared" ref="O85:O116" ca="1" si="15">+C$11+C$12*F85</f>
        <v>-0.30809005098584136</v>
      </c>
      <c r="Q85" s="12">
        <f t="shared" ref="Q85:Q116" si="16">+C85-15018.5</f>
        <v>13996.04</v>
      </c>
    </row>
    <row r="86" spans="1:17" s="10" customFormat="1" ht="12.75" customHeight="1" x14ac:dyDescent="0.2">
      <c r="A86" s="55" t="s">
        <v>101</v>
      </c>
      <c r="B86" s="56" t="s">
        <v>62</v>
      </c>
      <c r="C86" s="55">
        <v>29019.767</v>
      </c>
      <c r="D86" s="55" t="s">
        <v>93</v>
      </c>
      <c r="E86" s="10">
        <f t="shared" si="12"/>
        <v>-8346.171261608386</v>
      </c>
      <c r="F86" s="10">
        <f t="shared" si="11"/>
        <v>-8346</v>
      </c>
      <c r="G86" s="13">
        <f t="shared" si="13"/>
        <v>-0.30069000000003143</v>
      </c>
      <c r="H86" s="10">
        <f t="shared" si="14"/>
        <v>-0.30069000000003143</v>
      </c>
      <c r="O86" s="10">
        <f t="shared" ca="1" si="15"/>
        <v>-0.30798774997884626</v>
      </c>
      <c r="Q86" s="12">
        <f t="shared" si="16"/>
        <v>14001.267</v>
      </c>
    </row>
    <row r="87" spans="1:17" s="10" customFormat="1" ht="12.75" customHeight="1" x14ac:dyDescent="0.2">
      <c r="A87" s="55" t="s">
        <v>101</v>
      </c>
      <c r="B87" s="56" t="s">
        <v>62</v>
      </c>
      <c r="C87" s="55">
        <v>29070.758000000002</v>
      </c>
      <c r="D87" s="55" t="s">
        <v>93</v>
      </c>
      <c r="E87" s="10">
        <f t="shared" si="12"/>
        <v>-8317.1287238677814</v>
      </c>
      <c r="F87" s="10">
        <f t="shared" si="11"/>
        <v>-8317</v>
      </c>
      <c r="G87" s="13">
        <f t="shared" si="13"/>
        <v>-0.22600499999680324</v>
      </c>
      <c r="H87" s="10">
        <f t="shared" si="14"/>
        <v>-0.22600499999680324</v>
      </c>
      <c r="O87" s="10">
        <f t="shared" ca="1" si="15"/>
        <v>-0.30699884024456059</v>
      </c>
      <c r="Q87" s="12">
        <f t="shared" si="16"/>
        <v>14052.258000000002</v>
      </c>
    </row>
    <row r="88" spans="1:17" s="10" customFormat="1" ht="12.75" customHeight="1" x14ac:dyDescent="0.2">
      <c r="A88" s="55" t="s">
        <v>210</v>
      </c>
      <c r="B88" s="56" t="s">
        <v>62</v>
      </c>
      <c r="C88" s="55">
        <v>29072.47</v>
      </c>
      <c r="D88" s="55" t="s">
        <v>48</v>
      </c>
      <c r="E88" s="10">
        <f t="shared" si="12"/>
        <v>-8316.1536336633944</v>
      </c>
      <c r="F88" s="10">
        <f t="shared" si="11"/>
        <v>-8316</v>
      </c>
      <c r="G88" s="13">
        <f t="shared" si="13"/>
        <v>-0.26973999999972875</v>
      </c>
      <c r="H88" s="10">
        <f t="shared" si="14"/>
        <v>-0.26973999999972875</v>
      </c>
      <c r="O88" s="10">
        <f t="shared" ca="1" si="15"/>
        <v>-0.30696473990889556</v>
      </c>
      <c r="Q88" s="12">
        <f t="shared" si="16"/>
        <v>14053.970000000001</v>
      </c>
    </row>
    <row r="89" spans="1:17" s="10" customFormat="1" ht="12.75" customHeight="1" x14ac:dyDescent="0.2">
      <c r="A89" s="55" t="s">
        <v>202</v>
      </c>
      <c r="B89" s="56" t="s">
        <v>62</v>
      </c>
      <c r="C89" s="55">
        <v>29072.472000000002</v>
      </c>
      <c r="D89" s="55" t="s">
        <v>48</v>
      </c>
      <c r="E89" s="10">
        <f t="shared" si="12"/>
        <v>-8316.152494539323</v>
      </c>
      <c r="F89" s="10">
        <f t="shared" si="11"/>
        <v>-8316</v>
      </c>
      <c r="G89" s="13">
        <f t="shared" si="13"/>
        <v>-0.2677399999993213</v>
      </c>
      <c r="H89" s="10">
        <f t="shared" si="14"/>
        <v>-0.2677399999993213</v>
      </c>
      <c r="O89" s="10">
        <f t="shared" ca="1" si="15"/>
        <v>-0.30696473990889556</v>
      </c>
      <c r="Q89" s="12">
        <f t="shared" si="16"/>
        <v>14053.972000000002</v>
      </c>
    </row>
    <row r="90" spans="1:17" s="10" customFormat="1" ht="12.75" customHeight="1" x14ac:dyDescent="0.2">
      <c r="A90" s="55" t="s">
        <v>202</v>
      </c>
      <c r="B90" s="56" t="s">
        <v>62</v>
      </c>
      <c r="C90" s="55">
        <v>29167.291000000001</v>
      </c>
      <c r="D90" s="55" t="s">
        <v>48</v>
      </c>
      <c r="E90" s="10">
        <f t="shared" si="12"/>
        <v>-8262.1471919167743</v>
      </c>
      <c r="F90" s="10">
        <f t="shared" si="11"/>
        <v>-8262</v>
      </c>
      <c r="G90" s="13">
        <f t="shared" si="13"/>
        <v>-0.25842999999804306</v>
      </c>
      <c r="H90" s="10">
        <f t="shared" si="14"/>
        <v>-0.25842999999804306</v>
      </c>
      <c r="O90" s="10">
        <f t="shared" ca="1" si="15"/>
        <v>-0.30512332178298429</v>
      </c>
      <c r="Q90" s="12">
        <f t="shared" si="16"/>
        <v>14148.791000000001</v>
      </c>
    </row>
    <row r="91" spans="1:17" s="10" customFormat="1" ht="12.75" customHeight="1" x14ac:dyDescent="0.2">
      <c r="A91" s="55" t="s">
        <v>210</v>
      </c>
      <c r="B91" s="56" t="s">
        <v>62</v>
      </c>
      <c r="C91" s="55">
        <v>29167.292000000001</v>
      </c>
      <c r="D91" s="55" t="s">
        <v>48</v>
      </c>
      <c r="E91" s="10">
        <f t="shared" si="12"/>
        <v>-8262.1466223547395</v>
      </c>
      <c r="F91" s="10">
        <f t="shared" si="11"/>
        <v>-8262</v>
      </c>
      <c r="G91" s="13">
        <f t="shared" si="13"/>
        <v>-0.25742999999783933</v>
      </c>
      <c r="H91" s="10">
        <f t="shared" si="14"/>
        <v>-0.25742999999783933</v>
      </c>
      <c r="O91" s="10">
        <f t="shared" ca="1" si="15"/>
        <v>-0.30512332178298429</v>
      </c>
      <c r="Q91" s="12">
        <f t="shared" si="16"/>
        <v>14148.792000000001</v>
      </c>
    </row>
    <row r="92" spans="1:17" s="10" customFormat="1" ht="12.75" customHeight="1" x14ac:dyDescent="0.2">
      <c r="A92" s="55" t="s">
        <v>101</v>
      </c>
      <c r="B92" s="56" t="s">
        <v>62</v>
      </c>
      <c r="C92" s="55">
        <v>29363.798999999999</v>
      </c>
      <c r="D92" s="55" t="s">
        <v>48</v>
      </c>
      <c r="E92" s="10">
        <f t="shared" si="12"/>
        <v>-8150.2236954893542</v>
      </c>
      <c r="F92" s="10">
        <f t="shared" si="11"/>
        <v>-8150</v>
      </c>
      <c r="G92" s="13">
        <f t="shared" si="13"/>
        <v>-0.39274999999906868</v>
      </c>
      <c r="H92" s="10">
        <f t="shared" si="14"/>
        <v>-0.39274999999906868</v>
      </c>
      <c r="O92" s="10">
        <f t="shared" ca="1" si="15"/>
        <v>-0.30130408418850169</v>
      </c>
      <c r="Q92" s="12">
        <f t="shared" si="16"/>
        <v>14345.298999999999</v>
      </c>
    </row>
    <row r="93" spans="1:17" s="10" customFormat="1" ht="12.75" customHeight="1" x14ac:dyDescent="0.2">
      <c r="A93" s="55" t="s">
        <v>210</v>
      </c>
      <c r="B93" s="56" t="s">
        <v>62</v>
      </c>
      <c r="C93" s="55">
        <v>29374.466</v>
      </c>
      <c r="D93" s="55" t="s">
        <v>93</v>
      </c>
      <c r="E93" s="10">
        <f t="shared" si="12"/>
        <v>-8144.1481772590969</v>
      </c>
      <c r="F93" s="10">
        <f t="shared" si="11"/>
        <v>-8144</v>
      </c>
      <c r="G93" s="13">
        <f t="shared" si="13"/>
        <v>-0.26015999999799533</v>
      </c>
      <c r="H93" s="10">
        <f t="shared" si="14"/>
        <v>-0.26015999999799533</v>
      </c>
      <c r="O93" s="10">
        <f t="shared" ca="1" si="15"/>
        <v>-0.30109948217451155</v>
      </c>
      <c r="Q93" s="12">
        <f t="shared" si="16"/>
        <v>14355.966</v>
      </c>
    </row>
    <row r="94" spans="1:17" s="10" customFormat="1" ht="12.75" customHeight="1" x14ac:dyDescent="0.2">
      <c r="A94" s="55" t="s">
        <v>202</v>
      </c>
      <c r="B94" s="56" t="s">
        <v>62</v>
      </c>
      <c r="C94" s="55">
        <v>29374.468000000001</v>
      </c>
      <c r="D94" s="55" t="s">
        <v>93</v>
      </c>
      <c r="E94" s="10">
        <f t="shared" si="12"/>
        <v>-8144.1470381350255</v>
      </c>
      <c r="F94" s="10">
        <f t="shared" si="11"/>
        <v>-8144</v>
      </c>
      <c r="G94" s="13">
        <f t="shared" si="13"/>
        <v>-0.25815999999758787</v>
      </c>
      <c r="H94" s="10">
        <f t="shared" si="14"/>
        <v>-0.25815999999758787</v>
      </c>
      <c r="O94" s="10">
        <f t="shared" ca="1" si="15"/>
        <v>-0.30109948217451155</v>
      </c>
      <c r="Q94" s="12">
        <f t="shared" si="16"/>
        <v>14355.968000000001</v>
      </c>
    </row>
    <row r="95" spans="1:17" s="10" customFormat="1" ht="12.75" customHeight="1" x14ac:dyDescent="0.2">
      <c r="A95" s="55" t="s">
        <v>101</v>
      </c>
      <c r="B95" s="56" t="s">
        <v>62</v>
      </c>
      <c r="C95" s="55">
        <v>29400.731</v>
      </c>
      <c r="D95" s="55" t="s">
        <v>93</v>
      </c>
      <c r="E95" s="10">
        <f t="shared" si="12"/>
        <v>-8129.1886304026521</v>
      </c>
      <c r="F95" s="10">
        <f t="shared" si="11"/>
        <v>-8129</v>
      </c>
      <c r="G95" s="13">
        <f t="shared" si="13"/>
        <v>-0.33118500000273343</v>
      </c>
      <c r="H95" s="10">
        <f t="shared" si="14"/>
        <v>-0.33118500000273343</v>
      </c>
      <c r="O95" s="10">
        <f t="shared" ca="1" si="15"/>
        <v>-0.30058797713953622</v>
      </c>
      <c r="Q95" s="12">
        <f t="shared" si="16"/>
        <v>14382.231</v>
      </c>
    </row>
    <row r="96" spans="1:17" s="10" customFormat="1" ht="12.75" customHeight="1" x14ac:dyDescent="0.2">
      <c r="A96" s="55" t="s">
        <v>210</v>
      </c>
      <c r="B96" s="56" t="s">
        <v>62</v>
      </c>
      <c r="C96" s="55">
        <v>29569.241000000002</v>
      </c>
      <c r="D96" s="55" t="s">
        <v>93</v>
      </c>
      <c r="E96" s="10">
        <f t="shared" si="12"/>
        <v>-8033.2117318388018</v>
      </c>
      <c r="F96" s="10">
        <f t="shared" ref="F96:F127" si="17">ROUND(2*E96,0)/2</f>
        <v>-8033</v>
      </c>
      <c r="G96" s="13">
        <f t="shared" si="13"/>
        <v>-0.37174499999673571</v>
      </c>
      <c r="H96" s="10">
        <f t="shared" si="14"/>
        <v>-0.37174499999673571</v>
      </c>
      <c r="O96" s="10">
        <f t="shared" ca="1" si="15"/>
        <v>-0.29731434491569397</v>
      </c>
      <c r="Q96" s="12">
        <f t="shared" si="16"/>
        <v>14550.741000000002</v>
      </c>
    </row>
    <row r="97" spans="1:17" s="10" customFormat="1" ht="12.75" customHeight="1" x14ac:dyDescent="0.2">
      <c r="A97" s="55" t="s">
        <v>101</v>
      </c>
      <c r="B97" s="56" t="s">
        <v>62</v>
      </c>
      <c r="C97" s="55">
        <v>29760.764999999999</v>
      </c>
      <c r="D97" s="55" t="s">
        <v>93</v>
      </c>
      <c r="E97" s="10">
        <f t="shared" si="12"/>
        <v>-7924.1269325951816</v>
      </c>
      <c r="F97" s="10">
        <f t="shared" si="17"/>
        <v>-7924</v>
      </c>
      <c r="G97" s="13">
        <f t="shared" si="13"/>
        <v>-0.22286000000167405</v>
      </c>
      <c r="H97" s="10">
        <f t="shared" si="14"/>
        <v>-0.22286000000167405</v>
      </c>
      <c r="O97" s="10">
        <f t="shared" ca="1" si="15"/>
        <v>-0.29359740832820641</v>
      </c>
      <c r="Q97" s="12">
        <f t="shared" si="16"/>
        <v>14742.264999999999</v>
      </c>
    </row>
    <row r="98" spans="1:17" s="10" customFormat="1" ht="12.75" customHeight="1" x14ac:dyDescent="0.2">
      <c r="A98" s="55" t="s">
        <v>101</v>
      </c>
      <c r="B98" s="56" t="s">
        <v>62</v>
      </c>
      <c r="C98" s="55">
        <v>29788.679</v>
      </c>
      <c r="D98" s="55" t="s">
        <v>93</v>
      </c>
      <c r="E98" s="10">
        <f t="shared" si="12"/>
        <v>-7908.2281779425712</v>
      </c>
      <c r="F98" s="10">
        <f t="shared" si="17"/>
        <v>-7908</v>
      </c>
      <c r="G98" s="13">
        <f t="shared" si="13"/>
        <v>-0.40062000000034459</v>
      </c>
      <c r="H98" s="10">
        <f t="shared" si="14"/>
        <v>-0.40062000000034459</v>
      </c>
      <c r="O98" s="10">
        <f t="shared" ca="1" si="15"/>
        <v>-0.29305180295756605</v>
      </c>
      <c r="Q98" s="12">
        <f t="shared" si="16"/>
        <v>14770.179</v>
      </c>
    </row>
    <row r="99" spans="1:17" s="10" customFormat="1" ht="12.75" customHeight="1" x14ac:dyDescent="0.2">
      <c r="A99" s="55" t="s">
        <v>101</v>
      </c>
      <c r="B99" s="56" t="s">
        <v>62</v>
      </c>
      <c r="C99" s="55">
        <v>29825.583999999999</v>
      </c>
      <c r="D99" s="55" t="s">
        <v>93</v>
      </c>
      <c r="E99" s="10">
        <f t="shared" si="12"/>
        <v>-7887.2084910308231</v>
      </c>
      <c r="F99" s="10">
        <f t="shared" si="17"/>
        <v>-7887</v>
      </c>
      <c r="G99" s="13">
        <f t="shared" si="13"/>
        <v>-0.36605500000223401</v>
      </c>
      <c r="H99" s="10">
        <f t="shared" si="14"/>
        <v>-0.36605500000223401</v>
      </c>
      <c r="O99" s="10">
        <f t="shared" ca="1" si="15"/>
        <v>-0.29233569590860053</v>
      </c>
      <c r="Q99" s="12">
        <f t="shared" si="16"/>
        <v>14807.083999999999</v>
      </c>
    </row>
    <row r="100" spans="1:17" s="10" customFormat="1" ht="12.75" customHeight="1" x14ac:dyDescent="0.2">
      <c r="A100" s="55" t="s">
        <v>101</v>
      </c>
      <c r="B100" s="56" t="s">
        <v>62</v>
      </c>
      <c r="C100" s="55">
        <v>29825.703000000001</v>
      </c>
      <c r="D100" s="55" t="s">
        <v>93</v>
      </c>
      <c r="E100" s="10">
        <f t="shared" si="12"/>
        <v>-7887.1407131486239</v>
      </c>
      <c r="F100" s="10">
        <f t="shared" si="17"/>
        <v>-7887</v>
      </c>
      <c r="G100" s="13">
        <f t="shared" si="13"/>
        <v>-0.24705499999981839</v>
      </c>
      <c r="H100" s="10">
        <f t="shared" si="14"/>
        <v>-0.24705499999981839</v>
      </c>
      <c r="O100" s="10">
        <f t="shared" ca="1" si="15"/>
        <v>-0.29233569590860053</v>
      </c>
      <c r="Q100" s="12">
        <f t="shared" si="16"/>
        <v>14807.203000000001</v>
      </c>
    </row>
    <row r="101" spans="1:17" s="10" customFormat="1" ht="12.75" customHeight="1" x14ac:dyDescent="0.2">
      <c r="A101" s="55" t="s">
        <v>101</v>
      </c>
      <c r="B101" s="56" t="s">
        <v>62</v>
      </c>
      <c r="C101" s="55">
        <v>29988.937999999998</v>
      </c>
      <c r="D101" s="55" t="s">
        <v>93</v>
      </c>
      <c r="E101" s="10">
        <f t="shared" si="12"/>
        <v>-7794.1682543208408</v>
      </c>
      <c r="F101" s="10">
        <f t="shared" si="17"/>
        <v>-7794</v>
      </c>
      <c r="G101" s="13">
        <f t="shared" si="13"/>
        <v>-0.29541000000244821</v>
      </c>
      <c r="H101" s="10">
        <f t="shared" si="14"/>
        <v>-0.29541000000244821</v>
      </c>
      <c r="O101" s="10">
        <f t="shared" ca="1" si="15"/>
        <v>-0.28916436469175338</v>
      </c>
      <c r="Q101" s="12">
        <f t="shared" si="16"/>
        <v>14970.437999999998</v>
      </c>
    </row>
    <row r="102" spans="1:17" s="10" customFormat="1" ht="12.75" customHeight="1" x14ac:dyDescent="0.2">
      <c r="A102" s="55" t="s">
        <v>101</v>
      </c>
      <c r="B102" s="56" t="s">
        <v>62</v>
      </c>
      <c r="C102" s="55">
        <v>30060.875</v>
      </c>
      <c r="D102" s="55" t="s">
        <v>93</v>
      </c>
      <c r="E102" s="10">
        <f t="shared" si="12"/>
        <v>-7753.1956701894078</v>
      </c>
      <c r="F102" s="10">
        <f t="shared" si="17"/>
        <v>-7753</v>
      </c>
      <c r="G102" s="13">
        <f t="shared" si="13"/>
        <v>-0.34354499999972177</v>
      </c>
      <c r="H102" s="10">
        <f t="shared" si="14"/>
        <v>-0.34354499999972177</v>
      </c>
      <c r="O102" s="10">
        <f t="shared" ca="1" si="15"/>
        <v>-0.28776625092948743</v>
      </c>
      <c r="Q102" s="12">
        <f t="shared" si="16"/>
        <v>15042.375</v>
      </c>
    </row>
    <row r="103" spans="1:17" s="10" customFormat="1" ht="12.75" customHeight="1" x14ac:dyDescent="0.2">
      <c r="A103" s="55" t="s">
        <v>101</v>
      </c>
      <c r="B103" s="56" t="s">
        <v>62</v>
      </c>
      <c r="C103" s="55">
        <v>30164.646000000001</v>
      </c>
      <c r="D103" s="55" t="s">
        <v>93</v>
      </c>
      <c r="E103" s="10">
        <f t="shared" si="12"/>
        <v>-7694.0916482270959</v>
      </c>
      <c r="F103" s="10">
        <f t="shared" si="17"/>
        <v>-7694</v>
      </c>
      <c r="G103" s="13">
        <f t="shared" si="13"/>
        <v>-0.16090999999869382</v>
      </c>
      <c r="H103" s="10">
        <f t="shared" si="14"/>
        <v>-0.16090999999869382</v>
      </c>
      <c r="O103" s="10">
        <f t="shared" ca="1" si="15"/>
        <v>-0.28575433112525106</v>
      </c>
      <c r="Q103" s="12">
        <f t="shared" si="16"/>
        <v>15146.146000000001</v>
      </c>
    </row>
    <row r="104" spans="1:17" s="10" customFormat="1" ht="12.75" customHeight="1" x14ac:dyDescent="0.2">
      <c r="A104" s="55" t="s">
        <v>101</v>
      </c>
      <c r="B104" s="56" t="s">
        <v>62</v>
      </c>
      <c r="C104" s="55">
        <v>30213.713</v>
      </c>
      <c r="D104" s="55" t="s">
        <v>93</v>
      </c>
      <c r="E104" s="10">
        <f t="shared" si="12"/>
        <v>-7666.1449478423574</v>
      </c>
      <c r="F104" s="10">
        <f t="shared" si="17"/>
        <v>-7666</v>
      </c>
      <c r="G104" s="13">
        <f t="shared" si="13"/>
        <v>-0.25449000000298838</v>
      </c>
      <c r="H104" s="10">
        <f t="shared" si="14"/>
        <v>-0.25449000000298838</v>
      </c>
      <c r="O104" s="10">
        <f t="shared" ca="1" si="15"/>
        <v>-0.28479952172663037</v>
      </c>
      <c r="Q104" s="12">
        <f t="shared" si="16"/>
        <v>15195.213</v>
      </c>
    </row>
    <row r="105" spans="1:17" s="10" customFormat="1" ht="12.75" customHeight="1" x14ac:dyDescent="0.2">
      <c r="A105" s="55" t="s">
        <v>101</v>
      </c>
      <c r="B105" s="56" t="s">
        <v>62</v>
      </c>
      <c r="C105" s="55">
        <v>31219.73</v>
      </c>
      <c r="D105" s="55" t="s">
        <v>93</v>
      </c>
      <c r="E105" s="10">
        <f t="shared" si="12"/>
        <v>-7093.1558578031427</v>
      </c>
      <c r="F105" s="10">
        <f t="shared" si="17"/>
        <v>-7093</v>
      </c>
      <c r="G105" s="13">
        <f t="shared" si="13"/>
        <v>-0.27364500000112457</v>
      </c>
      <c r="H105" s="10">
        <f t="shared" si="14"/>
        <v>-0.27364500000112457</v>
      </c>
      <c r="O105" s="10">
        <f t="shared" ca="1" si="15"/>
        <v>-0.26526002939057197</v>
      </c>
      <c r="Q105" s="12">
        <f t="shared" si="16"/>
        <v>16201.23</v>
      </c>
    </row>
    <row r="106" spans="1:17" s="10" customFormat="1" ht="12.75" customHeight="1" x14ac:dyDescent="0.2">
      <c r="A106" s="55" t="s">
        <v>101</v>
      </c>
      <c r="B106" s="56" t="s">
        <v>62</v>
      </c>
      <c r="C106" s="55">
        <v>31242.636999999999</v>
      </c>
      <c r="D106" s="55" t="s">
        <v>93</v>
      </c>
      <c r="E106" s="10">
        <f t="shared" si="12"/>
        <v>-7080.1089002611452</v>
      </c>
      <c r="F106" s="10">
        <f t="shared" si="17"/>
        <v>-7080</v>
      </c>
      <c r="G106" s="13">
        <f t="shared" si="13"/>
        <v>-0.19120000000111759</v>
      </c>
      <c r="H106" s="10">
        <f t="shared" si="14"/>
        <v>-0.19120000000111759</v>
      </c>
      <c r="O106" s="10">
        <f t="shared" ca="1" si="15"/>
        <v>-0.26481672502692671</v>
      </c>
      <c r="Q106" s="12">
        <f t="shared" si="16"/>
        <v>16224.136999999999</v>
      </c>
    </row>
    <row r="107" spans="1:17" s="10" customFormat="1" ht="12.75" customHeight="1" x14ac:dyDescent="0.2">
      <c r="A107" s="55" t="s">
        <v>101</v>
      </c>
      <c r="B107" s="56" t="s">
        <v>62</v>
      </c>
      <c r="C107" s="55">
        <v>31644.615000000002</v>
      </c>
      <c r="D107" s="55" t="s">
        <v>93</v>
      </c>
      <c r="E107" s="10">
        <f t="shared" si="12"/>
        <v>-6851.1574924461829</v>
      </c>
      <c r="F107" s="10">
        <f t="shared" si="17"/>
        <v>-6851</v>
      </c>
      <c r="G107" s="13">
        <f t="shared" si="13"/>
        <v>-0.27651500000138185</v>
      </c>
      <c r="H107" s="10">
        <f t="shared" si="14"/>
        <v>-0.27651500000138185</v>
      </c>
      <c r="O107" s="10">
        <f t="shared" ca="1" si="15"/>
        <v>-0.25700774815963634</v>
      </c>
      <c r="Q107" s="12">
        <f t="shared" si="16"/>
        <v>16626.115000000002</v>
      </c>
    </row>
    <row r="108" spans="1:17" s="10" customFormat="1" ht="12.75" customHeight="1" x14ac:dyDescent="0.2">
      <c r="A108" s="55" t="s">
        <v>101</v>
      </c>
      <c r="B108" s="56" t="s">
        <v>62</v>
      </c>
      <c r="C108" s="55">
        <v>31681.602999999999</v>
      </c>
      <c r="D108" s="55" t="s">
        <v>93</v>
      </c>
      <c r="E108" s="10">
        <f t="shared" si="12"/>
        <v>-6830.0905318855075</v>
      </c>
      <c r="F108" s="10">
        <f t="shared" si="17"/>
        <v>-6830</v>
      </c>
      <c r="G108" s="13">
        <f t="shared" si="13"/>
        <v>-0.15895000000091386</v>
      </c>
      <c r="H108" s="10">
        <f t="shared" si="14"/>
        <v>-0.15895000000091386</v>
      </c>
      <c r="O108" s="10">
        <f t="shared" ca="1" si="15"/>
        <v>-0.25629164111067088</v>
      </c>
      <c r="Q108" s="12">
        <f t="shared" si="16"/>
        <v>16663.102999999999</v>
      </c>
    </row>
    <row r="109" spans="1:17" s="10" customFormat="1" ht="12.75" customHeight="1" x14ac:dyDescent="0.2">
      <c r="A109" s="55" t="s">
        <v>101</v>
      </c>
      <c r="B109" s="56" t="s">
        <v>62</v>
      </c>
      <c r="C109" s="55">
        <v>31997.667000000001</v>
      </c>
      <c r="D109" s="55" t="s">
        <v>93</v>
      </c>
      <c r="E109" s="10">
        <f t="shared" si="12"/>
        <v>-6650.0724767689881</v>
      </c>
      <c r="F109" s="10">
        <f t="shared" si="17"/>
        <v>-6650</v>
      </c>
      <c r="G109" s="13">
        <f t="shared" si="13"/>
        <v>-0.1272499999977299</v>
      </c>
      <c r="H109" s="10">
        <f t="shared" si="14"/>
        <v>-0.1272499999977299</v>
      </c>
      <c r="O109" s="10">
        <f t="shared" ca="1" si="15"/>
        <v>-0.25015358069096666</v>
      </c>
      <c r="Q109" s="12">
        <f t="shared" si="16"/>
        <v>16979.167000000001</v>
      </c>
    </row>
    <row r="110" spans="1:17" s="10" customFormat="1" ht="12.75" customHeight="1" x14ac:dyDescent="0.2">
      <c r="A110" s="55" t="s">
        <v>101</v>
      </c>
      <c r="B110" s="56" t="s">
        <v>62</v>
      </c>
      <c r="C110" s="55">
        <v>32371.776000000002</v>
      </c>
      <c r="D110" s="55" t="s">
        <v>93</v>
      </c>
      <c r="E110" s="10">
        <f t="shared" si="12"/>
        <v>-6436.9941933150494</v>
      </c>
      <c r="F110" s="10">
        <f t="shared" si="17"/>
        <v>-6437</v>
      </c>
      <c r="G110" s="13">
        <f t="shared" si="13"/>
        <v>1.0194999998930143E-2</v>
      </c>
      <c r="H110" s="10">
        <f t="shared" si="14"/>
        <v>1.0194999998930143E-2</v>
      </c>
      <c r="O110" s="10">
        <f t="shared" ca="1" si="15"/>
        <v>-0.2428902091943167</v>
      </c>
      <c r="Q110" s="12">
        <f t="shared" si="16"/>
        <v>17353.276000000002</v>
      </c>
    </row>
    <row r="111" spans="1:17" s="10" customFormat="1" ht="12.75" customHeight="1" x14ac:dyDescent="0.2">
      <c r="A111" s="55" t="s">
        <v>101</v>
      </c>
      <c r="B111" s="56" t="s">
        <v>63</v>
      </c>
      <c r="C111" s="55">
        <v>33053.629999999997</v>
      </c>
      <c r="D111" s="55" t="s">
        <v>93</v>
      </c>
      <c r="E111" s="10">
        <f t="shared" si="12"/>
        <v>-6048.6360413160319</v>
      </c>
      <c r="F111" s="10">
        <f t="shared" si="17"/>
        <v>-6048.5</v>
      </c>
      <c r="G111" s="13">
        <f t="shared" si="13"/>
        <v>-0.23885250000603264</v>
      </c>
      <c r="H111" s="10">
        <f t="shared" si="14"/>
        <v>-0.23885250000603264</v>
      </c>
      <c r="O111" s="10">
        <f t="shared" ca="1" si="15"/>
        <v>-0.22964222878845508</v>
      </c>
      <c r="Q111" s="12">
        <f t="shared" si="16"/>
        <v>18035.129999999997</v>
      </c>
    </row>
    <row r="112" spans="1:17" s="10" customFormat="1" ht="12.75" customHeight="1" x14ac:dyDescent="0.2">
      <c r="A112" s="55" t="s">
        <v>369</v>
      </c>
      <c r="B112" s="56" t="s">
        <v>62</v>
      </c>
      <c r="C112" s="55">
        <v>34424.031000000003</v>
      </c>
      <c r="D112" s="55" t="s">
        <v>93</v>
      </c>
      <c r="E112" s="10">
        <f t="shared" si="12"/>
        <v>-5268.1076586159061</v>
      </c>
      <c r="F112" s="10">
        <f t="shared" si="17"/>
        <v>-5268</v>
      </c>
      <c r="G112" s="13">
        <f t="shared" si="13"/>
        <v>-0.18901999999798136</v>
      </c>
      <c r="H112" s="10">
        <f t="shared" si="14"/>
        <v>-0.18901999999798136</v>
      </c>
      <c r="O112" s="10">
        <f t="shared" ca="1" si="15"/>
        <v>-0.20302691680190438</v>
      </c>
      <c r="Q112" s="12">
        <f t="shared" si="16"/>
        <v>19405.531000000003</v>
      </c>
    </row>
    <row r="113" spans="1:32" s="10" customFormat="1" ht="12.75" customHeight="1" x14ac:dyDescent="0.2">
      <c r="A113" s="55" t="s">
        <v>375</v>
      </c>
      <c r="B113" s="56" t="s">
        <v>62</v>
      </c>
      <c r="C113" s="55">
        <v>35693.47</v>
      </c>
      <c r="D113" s="55" t="s">
        <v>93</v>
      </c>
      <c r="E113" s="10">
        <f t="shared" si="12"/>
        <v>-4545.0833981210144</v>
      </c>
      <c r="F113" s="10">
        <f t="shared" si="17"/>
        <v>-4545</v>
      </c>
      <c r="G113" s="13">
        <f t="shared" si="13"/>
        <v>-0.14642499999899883</v>
      </c>
      <c r="H113" s="10">
        <f t="shared" si="14"/>
        <v>-0.14642499999899883</v>
      </c>
      <c r="O113" s="10">
        <f t="shared" ca="1" si="15"/>
        <v>-0.17837237411609247</v>
      </c>
      <c r="Q113" s="12">
        <f t="shared" si="16"/>
        <v>20674.97</v>
      </c>
    </row>
    <row r="114" spans="1:32" s="10" customFormat="1" ht="12.75" customHeight="1" x14ac:dyDescent="0.2">
      <c r="A114" s="55" t="s">
        <v>375</v>
      </c>
      <c r="B114" s="56" t="s">
        <v>62</v>
      </c>
      <c r="C114" s="55">
        <v>35700.49</v>
      </c>
      <c r="D114" s="55" t="s">
        <v>93</v>
      </c>
      <c r="E114" s="10">
        <f t="shared" si="12"/>
        <v>-4541.0850726334002</v>
      </c>
      <c r="F114" s="10">
        <f t="shared" si="17"/>
        <v>-4541</v>
      </c>
      <c r="G114" s="13">
        <f t="shared" si="13"/>
        <v>-0.14936500000476371</v>
      </c>
      <c r="H114" s="10">
        <f t="shared" si="14"/>
        <v>-0.14936500000476371</v>
      </c>
      <c r="O114" s="10">
        <f t="shared" ca="1" si="15"/>
        <v>-0.17823597277343239</v>
      </c>
      <c r="Q114" s="12">
        <f t="shared" si="16"/>
        <v>20681.989999999998</v>
      </c>
    </row>
    <row r="115" spans="1:32" s="10" customFormat="1" ht="12.75" customHeight="1" x14ac:dyDescent="0.2">
      <c r="A115" s="55" t="s">
        <v>375</v>
      </c>
      <c r="B115" s="56" t="s">
        <v>62</v>
      </c>
      <c r="C115" s="55">
        <v>35702.19</v>
      </c>
      <c r="D115" s="55" t="s">
        <v>93</v>
      </c>
      <c r="E115" s="10">
        <f t="shared" si="12"/>
        <v>-4540.1168171734334</v>
      </c>
      <c r="F115" s="10">
        <f t="shared" si="17"/>
        <v>-4540</v>
      </c>
      <c r="G115" s="13">
        <f t="shared" si="13"/>
        <v>-0.20509999999922002</v>
      </c>
      <c r="H115" s="10">
        <f t="shared" si="14"/>
        <v>-0.20509999999922002</v>
      </c>
      <c r="O115" s="10">
        <f t="shared" ca="1" si="15"/>
        <v>-0.17820187243776736</v>
      </c>
      <c r="Q115" s="12">
        <f t="shared" si="16"/>
        <v>20683.690000000002</v>
      </c>
    </row>
    <row r="116" spans="1:32" s="10" customFormat="1" ht="12.75" customHeight="1" x14ac:dyDescent="0.2">
      <c r="A116" s="55" t="s">
        <v>369</v>
      </c>
      <c r="B116" s="56" t="s">
        <v>62</v>
      </c>
      <c r="C116" s="55">
        <v>35705.752</v>
      </c>
      <c r="D116" s="55" t="s">
        <v>93</v>
      </c>
      <c r="E116" s="10">
        <f t="shared" si="12"/>
        <v>-4538.0880372037918</v>
      </c>
      <c r="F116" s="10">
        <f t="shared" si="17"/>
        <v>-4538</v>
      </c>
      <c r="G116" s="13">
        <f t="shared" si="13"/>
        <v>-0.15456999999878462</v>
      </c>
      <c r="H116" s="10">
        <f t="shared" si="14"/>
        <v>-0.15456999999878462</v>
      </c>
      <c r="O116" s="10">
        <f t="shared" ca="1" si="15"/>
        <v>-0.17813367176643735</v>
      </c>
      <c r="Q116" s="12">
        <f t="shared" si="16"/>
        <v>20687.252</v>
      </c>
    </row>
    <row r="117" spans="1:32" s="10" customFormat="1" ht="12.75" customHeight="1" x14ac:dyDescent="0.2">
      <c r="A117" s="55" t="s">
        <v>375</v>
      </c>
      <c r="B117" s="56" t="s">
        <v>62</v>
      </c>
      <c r="C117" s="55">
        <v>35714.49</v>
      </c>
      <c r="D117" s="55" t="s">
        <v>93</v>
      </c>
      <c r="E117" s="10">
        <f t="shared" ref="E117:E148" si="18">+(C117-C$7)/C$8</f>
        <v>-4533.1112041395781</v>
      </c>
      <c r="F117" s="10">
        <f t="shared" si="17"/>
        <v>-4533</v>
      </c>
      <c r="G117" s="13">
        <f t="shared" ref="G117:G148" si="19">+C117-(C$7+F117*C$8)</f>
        <v>-0.19524500000261469</v>
      </c>
      <c r="H117" s="10">
        <f>+G117</f>
        <v>-0.19524500000261469</v>
      </c>
      <c r="O117" s="10">
        <f t="shared" ref="O117:O148" ca="1" si="20">+C$11+C$12*F117</f>
        <v>-0.17796317008811219</v>
      </c>
      <c r="Q117" s="12">
        <f t="shared" ref="Q117:Q148" si="21">+C117-15018.5</f>
        <v>20695.989999999998</v>
      </c>
    </row>
    <row r="118" spans="1:32" s="10" customFormat="1" ht="12.75" customHeight="1" x14ac:dyDescent="0.2">
      <c r="A118" s="55" t="s">
        <v>375</v>
      </c>
      <c r="B118" s="56" t="s">
        <v>62</v>
      </c>
      <c r="C118" s="55">
        <v>35716.19</v>
      </c>
      <c r="D118" s="55" t="s">
        <v>93</v>
      </c>
      <c r="E118" s="10">
        <f t="shared" si="18"/>
        <v>-4532.1429486796114</v>
      </c>
      <c r="F118" s="10">
        <f t="shared" si="17"/>
        <v>-4532</v>
      </c>
      <c r="G118" s="13">
        <f t="shared" si="19"/>
        <v>-0.25097999999707099</v>
      </c>
      <c r="H118" s="10">
        <f>+G118</f>
        <v>-0.25097999999707099</v>
      </c>
      <c r="O118" s="10">
        <f t="shared" ca="1" si="20"/>
        <v>-0.17792906975244721</v>
      </c>
      <c r="Q118" s="12">
        <f t="shared" si="21"/>
        <v>20697.690000000002</v>
      </c>
    </row>
    <row r="119" spans="1:32" s="10" customFormat="1" ht="12.75" customHeight="1" x14ac:dyDescent="0.2">
      <c r="A119" s="10" t="s">
        <v>14</v>
      </c>
      <c r="C119" s="16">
        <v>43673.432000000001</v>
      </c>
      <c r="D119" s="16" t="s">
        <v>16</v>
      </c>
      <c r="E119" s="10">
        <f t="shared" si="18"/>
        <v>0</v>
      </c>
      <c r="F119" s="10">
        <f t="shared" si="17"/>
        <v>0</v>
      </c>
      <c r="G119" s="13">
        <f t="shared" si="19"/>
        <v>0</v>
      </c>
      <c r="H119" s="10">
        <f>+G119</f>
        <v>0</v>
      </c>
      <c r="O119" s="10">
        <f t="shared" ca="1" si="20"/>
        <v>-2.3386348518561348E-2</v>
      </c>
      <c r="Q119" s="12">
        <f t="shared" si="21"/>
        <v>28654.932000000001</v>
      </c>
    </row>
    <row r="120" spans="1:32" s="10" customFormat="1" ht="12.75" customHeight="1" x14ac:dyDescent="0.2">
      <c r="A120" s="10" t="s">
        <v>33</v>
      </c>
      <c r="C120" s="16">
        <v>43738.394</v>
      </c>
      <c r="D120" s="16"/>
      <c r="E120" s="10">
        <f t="shared" si="18"/>
        <v>36.999888935402858</v>
      </c>
      <c r="F120" s="10">
        <f t="shared" si="17"/>
        <v>37</v>
      </c>
      <c r="G120" s="13">
        <f t="shared" si="19"/>
        <v>-1.9500000053085387E-4</v>
      </c>
      <c r="I120" s="10">
        <f t="shared" ref="I120:I147" si="22">+G120</f>
        <v>-1.9500000053085387E-4</v>
      </c>
      <c r="O120" s="10">
        <f t="shared" ca="1" si="20"/>
        <v>-2.2124636098955482E-2</v>
      </c>
      <c r="Q120" s="12">
        <f t="shared" si="21"/>
        <v>28719.894</v>
      </c>
      <c r="AA120" s="10" t="s">
        <v>32</v>
      </c>
      <c r="AB120" s="10">
        <v>8</v>
      </c>
      <c r="AD120" s="10" t="s">
        <v>30</v>
      </c>
      <c r="AF120" s="10" t="s">
        <v>31</v>
      </c>
    </row>
    <row r="121" spans="1:32" s="10" customFormat="1" ht="12.75" customHeight="1" x14ac:dyDescent="0.2">
      <c r="A121" s="10" t="s">
        <v>33</v>
      </c>
      <c r="C121" s="16">
        <v>43745.413999999997</v>
      </c>
      <c r="D121" s="16"/>
      <c r="E121" s="10">
        <f t="shared" si="18"/>
        <v>40.99821442301733</v>
      </c>
      <c r="F121" s="10">
        <f t="shared" si="17"/>
        <v>41</v>
      </c>
      <c r="G121" s="13">
        <f t="shared" si="19"/>
        <v>-3.1350000062957406E-3</v>
      </c>
      <c r="I121" s="10">
        <f t="shared" si="22"/>
        <v>-3.1350000062957406E-3</v>
      </c>
      <c r="O121" s="10">
        <f t="shared" ca="1" si="20"/>
        <v>-2.198823475629539E-2</v>
      </c>
      <c r="Q121" s="12">
        <f t="shared" si="21"/>
        <v>28726.913999999997</v>
      </c>
      <c r="AA121" s="10" t="s">
        <v>32</v>
      </c>
      <c r="AB121" s="10">
        <v>9</v>
      </c>
      <c r="AD121" s="10" t="s">
        <v>30</v>
      </c>
      <c r="AF121" s="10" t="s">
        <v>31</v>
      </c>
    </row>
    <row r="122" spans="1:32" s="10" customFormat="1" ht="12.75" customHeight="1" x14ac:dyDescent="0.2">
      <c r="A122" s="10" t="s">
        <v>34</v>
      </c>
      <c r="C122" s="16">
        <v>44809.406000000003</v>
      </c>
      <c r="D122" s="16"/>
      <c r="E122" s="10">
        <f t="shared" si="18"/>
        <v>647.00766345718569</v>
      </c>
      <c r="F122" s="10">
        <f t="shared" si="17"/>
        <v>647</v>
      </c>
      <c r="G122" s="13">
        <f t="shared" si="19"/>
        <v>1.3455000000249129E-2</v>
      </c>
      <c r="I122" s="10">
        <f t="shared" si="22"/>
        <v>1.3455000000249129E-2</v>
      </c>
      <c r="O122" s="10">
        <f t="shared" ca="1" si="20"/>
        <v>-1.3234313432912391E-3</v>
      </c>
      <c r="Q122" s="12">
        <f t="shared" si="21"/>
        <v>29790.906000000003</v>
      </c>
      <c r="AA122" s="10" t="s">
        <v>32</v>
      </c>
      <c r="AF122" s="10" t="s">
        <v>35</v>
      </c>
    </row>
    <row r="123" spans="1:32" s="10" customFormat="1" ht="12.75" customHeight="1" x14ac:dyDescent="0.2">
      <c r="A123" s="10" t="s">
        <v>38</v>
      </c>
      <c r="C123" s="16">
        <v>45074.52</v>
      </c>
      <c r="D123" s="16"/>
      <c r="E123" s="10">
        <f t="shared" si="18"/>
        <v>798.00653287654234</v>
      </c>
      <c r="F123" s="10">
        <f t="shared" si="17"/>
        <v>798</v>
      </c>
      <c r="G123" s="13">
        <f t="shared" si="19"/>
        <v>1.1469999997643754E-2</v>
      </c>
      <c r="I123" s="10">
        <f t="shared" si="22"/>
        <v>1.1469999997643754E-2</v>
      </c>
      <c r="O123" s="10">
        <f t="shared" ca="1" si="20"/>
        <v>3.8257193421272866E-3</v>
      </c>
      <c r="Q123" s="12">
        <f t="shared" si="21"/>
        <v>30056.019999999997</v>
      </c>
      <c r="AA123" s="10" t="s">
        <v>36</v>
      </c>
      <c r="AB123" s="10">
        <v>11</v>
      </c>
      <c r="AD123" s="10" t="s">
        <v>37</v>
      </c>
      <c r="AF123" s="10" t="s">
        <v>31</v>
      </c>
    </row>
    <row r="124" spans="1:32" s="10" customFormat="1" ht="12.75" customHeight="1" x14ac:dyDescent="0.2">
      <c r="A124" s="10" t="s">
        <v>39</v>
      </c>
      <c r="C124" s="16">
        <v>45183.362000000001</v>
      </c>
      <c r="D124" s="16"/>
      <c r="E124" s="10">
        <f t="shared" si="18"/>
        <v>859.99880391972602</v>
      </c>
      <c r="F124" s="10">
        <f t="shared" si="17"/>
        <v>860</v>
      </c>
      <c r="G124" s="13">
        <f t="shared" si="19"/>
        <v>-2.0999999978812411E-3</v>
      </c>
      <c r="I124" s="10">
        <f t="shared" si="22"/>
        <v>-2.0999999978812411E-3</v>
      </c>
      <c r="O124" s="10">
        <f t="shared" ca="1" si="20"/>
        <v>5.9399401533587366E-3</v>
      </c>
      <c r="Q124" s="12">
        <f t="shared" si="21"/>
        <v>30164.862000000001</v>
      </c>
      <c r="AA124" s="10" t="s">
        <v>32</v>
      </c>
      <c r="AB124" s="10">
        <v>6</v>
      </c>
      <c r="AD124" s="10" t="s">
        <v>30</v>
      </c>
      <c r="AF124" s="10" t="s">
        <v>31</v>
      </c>
    </row>
    <row r="125" spans="1:32" s="10" customFormat="1" ht="12.75" customHeight="1" x14ac:dyDescent="0.2">
      <c r="A125" s="10" t="s">
        <v>39</v>
      </c>
      <c r="C125" s="16">
        <v>45241.303</v>
      </c>
      <c r="D125" s="16"/>
      <c r="E125" s="10">
        <f t="shared" si="18"/>
        <v>892.99979780547699</v>
      </c>
      <c r="F125" s="10">
        <f t="shared" si="17"/>
        <v>893</v>
      </c>
      <c r="G125" s="13">
        <f t="shared" si="19"/>
        <v>-3.5500000376487151E-4</v>
      </c>
      <c r="I125" s="10">
        <f t="shared" si="22"/>
        <v>-3.5500000376487151E-4</v>
      </c>
      <c r="O125" s="10">
        <f t="shared" ca="1" si="20"/>
        <v>7.0652512303045062E-3</v>
      </c>
      <c r="Q125" s="12">
        <f t="shared" si="21"/>
        <v>30222.803</v>
      </c>
      <c r="AA125" s="10" t="s">
        <v>32</v>
      </c>
      <c r="AB125" s="10">
        <v>7</v>
      </c>
      <c r="AD125" s="10" t="s">
        <v>40</v>
      </c>
      <c r="AF125" s="10" t="s">
        <v>31</v>
      </c>
    </row>
    <row r="126" spans="1:32" s="10" customFormat="1" ht="12.75" customHeight="1" x14ac:dyDescent="0.2">
      <c r="A126" s="10" t="s">
        <v>41</v>
      </c>
      <c r="C126" s="16">
        <v>45945.375</v>
      </c>
      <c r="D126" s="16"/>
      <c r="E126" s="10">
        <f t="shared" si="18"/>
        <v>1294.0124791041924</v>
      </c>
      <c r="F126" s="10">
        <f t="shared" si="17"/>
        <v>1294</v>
      </c>
      <c r="G126" s="13">
        <f t="shared" si="19"/>
        <v>2.1909999995841645E-2</v>
      </c>
      <c r="I126" s="10">
        <f t="shared" si="22"/>
        <v>2.1909999995841645E-2</v>
      </c>
      <c r="O126" s="10">
        <f t="shared" ca="1" si="20"/>
        <v>2.073948583197887E-2</v>
      </c>
      <c r="Q126" s="12">
        <f t="shared" si="21"/>
        <v>30926.875</v>
      </c>
      <c r="AA126" s="10" t="s">
        <v>32</v>
      </c>
      <c r="AB126" s="10">
        <v>7</v>
      </c>
      <c r="AD126" s="10" t="s">
        <v>30</v>
      </c>
      <c r="AF126" s="10" t="s">
        <v>31</v>
      </c>
    </row>
    <row r="127" spans="1:32" s="10" customFormat="1" ht="12.75" customHeight="1" x14ac:dyDescent="0.2">
      <c r="A127" s="10" t="s">
        <v>42</v>
      </c>
      <c r="C127" s="16">
        <v>46175.402000000002</v>
      </c>
      <c r="D127" s="16"/>
      <c r="E127" s="10">
        <f t="shared" si="18"/>
        <v>1425.0271253919304</v>
      </c>
      <c r="F127" s="10">
        <f t="shared" si="17"/>
        <v>1425</v>
      </c>
      <c r="G127" s="13">
        <f t="shared" si="19"/>
        <v>4.76249999992433E-2</v>
      </c>
      <c r="I127" s="10">
        <f t="shared" si="22"/>
        <v>4.76249999992433E-2</v>
      </c>
      <c r="O127" s="10">
        <f t="shared" ca="1" si="20"/>
        <v>2.5206629804096929E-2</v>
      </c>
      <c r="Q127" s="12">
        <f t="shared" si="21"/>
        <v>31156.902000000002</v>
      </c>
      <c r="AA127" s="10" t="s">
        <v>32</v>
      </c>
      <c r="AF127" s="10" t="s">
        <v>35</v>
      </c>
    </row>
    <row r="128" spans="1:32" s="10" customFormat="1" ht="12.75" customHeight="1" x14ac:dyDescent="0.2">
      <c r="A128" s="10" t="s">
        <v>42</v>
      </c>
      <c r="C128" s="16">
        <v>46175.402000000002</v>
      </c>
      <c r="D128" s="16"/>
      <c r="E128" s="10">
        <f t="shared" si="18"/>
        <v>1425.0271253919304</v>
      </c>
      <c r="F128" s="10">
        <f t="shared" ref="F128:F159" si="23">ROUND(2*E128,0)/2</f>
        <v>1425</v>
      </c>
      <c r="G128" s="13">
        <f t="shared" si="19"/>
        <v>4.76249999992433E-2</v>
      </c>
      <c r="I128" s="10">
        <f t="shared" si="22"/>
        <v>4.76249999992433E-2</v>
      </c>
      <c r="O128" s="10">
        <f t="shared" ca="1" si="20"/>
        <v>2.5206629804096929E-2</v>
      </c>
      <c r="Q128" s="12">
        <f t="shared" si="21"/>
        <v>31156.902000000002</v>
      </c>
      <c r="AA128" s="10" t="s">
        <v>32</v>
      </c>
      <c r="AF128" s="10" t="s">
        <v>35</v>
      </c>
    </row>
    <row r="129" spans="1:32" s="10" customFormat="1" ht="12.75" customHeight="1" x14ac:dyDescent="0.2">
      <c r="A129" s="10" t="s">
        <v>43</v>
      </c>
      <c r="C129" s="16">
        <v>46319.353999999999</v>
      </c>
      <c r="D129" s="16"/>
      <c r="E129" s="10">
        <f t="shared" si="18"/>
        <v>1507.0167194935445</v>
      </c>
      <c r="F129" s="10">
        <f t="shared" si="23"/>
        <v>1507</v>
      </c>
      <c r="G129" s="13">
        <f t="shared" si="19"/>
        <v>2.9354999998759013E-2</v>
      </c>
      <c r="I129" s="10">
        <f t="shared" si="22"/>
        <v>2.9354999998759013E-2</v>
      </c>
      <c r="O129" s="10">
        <f t="shared" ca="1" si="20"/>
        <v>2.8002857328628845E-2</v>
      </c>
      <c r="Q129" s="12">
        <f t="shared" si="21"/>
        <v>31300.853999999999</v>
      </c>
      <c r="AA129" s="10" t="s">
        <v>32</v>
      </c>
      <c r="AB129" s="10">
        <v>8</v>
      </c>
      <c r="AD129" s="10" t="s">
        <v>30</v>
      </c>
      <c r="AF129" s="10" t="s">
        <v>31</v>
      </c>
    </row>
    <row r="130" spans="1:32" s="10" customFormat="1" ht="12.75" customHeight="1" x14ac:dyDescent="0.2">
      <c r="A130" s="10" t="s">
        <v>43</v>
      </c>
      <c r="C130" s="16">
        <v>46326.351999999999</v>
      </c>
      <c r="D130" s="16"/>
      <c r="E130" s="10">
        <f t="shared" si="18"/>
        <v>1511.0025146163846</v>
      </c>
      <c r="F130" s="10">
        <f t="shared" si="23"/>
        <v>1511</v>
      </c>
      <c r="G130" s="13">
        <f t="shared" si="19"/>
        <v>4.4149999957880937E-3</v>
      </c>
      <c r="I130" s="10">
        <f t="shared" si="22"/>
        <v>4.4149999957880937E-3</v>
      </c>
      <c r="O130" s="10">
        <f t="shared" ca="1" si="20"/>
        <v>2.8139258671288941E-2</v>
      </c>
      <c r="Q130" s="12">
        <f t="shared" si="21"/>
        <v>31307.851999999999</v>
      </c>
      <c r="AA130" s="10" t="s">
        <v>32</v>
      </c>
      <c r="AB130" s="10">
        <v>7</v>
      </c>
      <c r="AD130" s="10" t="s">
        <v>40</v>
      </c>
      <c r="AF130" s="10" t="s">
        <v>31</v>
      </c>
    </row>
    <row r="131" spans="1:32" s="10" customFormat="1" ht="12.75" customHeight="1" x14ac:dyDescent="0.2">
      <c r="A131" s="10" t="s">
        <v>44</v>
      </c>
      <c r="C131" s="16">
        <v>47353.504000000001</v>
      </c>
      <c r="D131" s="16"/>
      <c r="E131" s="10">
        <f t="shared" si="18"/>
        <v>2096.0292982710944</v>
      </c>
      <c r="F131" s="10">
        <f t="shared" si="23"/>
        <v>2096</v>
      </c>
      <c r="G131" s="13">
        <f t="shared" si="19"/>
        <v>5.1440000002912711E-2</v>
      </c>
      <c r="I131" s="10">
        <f t="shared" si="22"/>
        <v>5.1440000002912711E-2</v>
      </c>
      <c r="O131" s="10">
        <f t="shared" ca="1" si="20"/>
        <v>4.8087955035327604E-2</v>
      </c>
      <c r="Q131" s="12">
        <f t="shared" si="21"/>
        <v>32335.004000000001</v>
      </c>
      <c r="AA131" s="10" t="s">
        <v>32</v>
      </c>
      <c r="AB131" s="10">
        <v>12</v>
      </c>
      <c r="AD131" s="10" t="s">
        <v>30</v>
      </c>
      <c r="AF131" s="10" t="s">
        <v>31</v>
      </c>
    </row>
    <row r="132" spans="1:32" s="10" customFormat="1" ht="12.75" customHeight="1" x14ac:dyDescent="0.2">
      <c r="A132" s="10" t="s">
        <v>44</v>
      </c>
      <c r="C132" s="16">
        <v>47390.36</v>
      </c>
      <c r="D132" s="16"/>
      <c r="E132" s="10">
        <f t="shared" si="18"/>
        <v>2117.0210766431151</v>
      </c>
      <c r="F132" s="10">
        <f t="shared" si="23"/>
        <v>2117</v>
      </c>
      <c r="G132" s="13">
        <f t="shared" si="19"/>
        <v>3.7004999998316634E-2</v>
      </c>
      <c r="I132" s="10">
        <f t="shared" si="22"/>
        <v>3.7004999998316634E-2</v>
      </c>
      <c r="O132" s="10">
        <f t="shared" ca="1" si="20"/>
        <v>4.8804062084293096E-2</v>
      </c>
      <c r="Q132" s="12">
        <f t="shared" si="21"/>
        <v>32371.86</v>
      </c>
      <c r="AB132" s="10">
        <v>7</v>
      </c>
      <c r="AD132" s="10" t="s">
        <v>30</v>
      </c>
      <c r="AF132" s="10" t="s">
        <v>31</v>
      </c>
    </row>
    <row r="133" spans="1:32" s="10" customFormat="1" ht="12.75" customHeight="1" x14ac:dyDescent="0.2">
      <c r="A133" s="10" t="s">
        <v>45</v>
      </c>
      <c r="C133" s="16">
        <v>47713.468000000001</v>
      </c>
      <c r="D133" s="16"/>
      <c r="E133" s="10">
        <f t="shared" si="18"/>
        <v>2301.0511267360962</v>
      </c>
      <c r="F133" s="10">
        <f t="shared" si="23"/>
        <v>2301</v>
      </c>
      <c r="G133" s="13">
        <f t="shared" si="19"/>
        <v>8.9764999996987171E-2</v>
      </c>
      <c r="I133" s="10">
        <f t="shared" si="22"/>
        <v>8.9764999996987171E-2</v>
      </c>
      <c r="O133" s="10">
        <f t="shared" ca="1" si="20"/>
        <v>5.5078523846657387E-2</v>
      </c>
      <c r="Q133" s="12">
        <f t="shared" si="21"/>
        <v>32694.968000000001</v>
      </c>
      <c r="AA133" s="10" t="s">
        <v>32</v>
      </c>
      <c r="AB133" s="10">
        <v>8</v>
      </c>
      <c r="AD133" s="10" t="s">
        <v>30</v>
      </c>
      <c r="AF133" s="10" t="s">
        <v>31</v>
      </c>
    </row>
    <row r="134" spans="1:32" s="10" customFormat="1" ht="12.75" customHeight="1" x14ac:dyDescent="0.2">
      <c r="A134" s="10" t="s">
        <v>45</v>
      </c>
      <c r="C134" s="16">
        <v>47727.421000000002</v>
      </c>
      <c r="D134" s="16"/>
      <c r="E134" s="10">
        <f t="shared" si="18"/>
        <v>2308.9982258142609</v>
      </c>
      <c r="F134" s="10">
        <f t="shared" si="23"/>
        <v>2309</v>
      </c>
      <c r="G134" s="13">
        <f t="shared" si="19"/>
        <v>-3.1149999995250255E-3</v>
      </c>
      <c r="I134" s="10">
        <f t="shared" si="22"/>
        <v>-3.1149999995250255E-3</v>
      </c>
      <c r="O134" s="10">
        <f t="shared" ca="1" si="20"/>
        <v>5.5351326531977579E-2</v>
      </c>
      <c r="Q134" s="12">
        <f t="shared" si="21"/>
        <v>32708.921000000002</v>
      </c>
      <c r="AA134" s="10" t="s">
        <v>32</v>
      </c>
      <c r="AB134" s="10">
        <v>9</v>
      </c>
      <c r="AD134" s="10" t="s">
        <v>30</v>
      </c>
      <c r="AF134" s="10" t="s">
        <v>31</v>
      </c>
    </row>
    <row r="135" spans="1:32" s="10" customFormat="1" ht="12.75" customHeight="1" x14ac:dyDescent="0.2">
      <c r="A135" s="10" t="s">
        <v>45</v>
      </c>
      <c r="C135" s="16">
        <v>47734.455000000002</v>
      </c>
      <c r="D135" s="16"/>
      <c r="E135" s="10">
        <f t="shared" si="18"/>
        <v>2313.0045251703709</v>
      </c>
      <c r="F135" s="10">
        <f t="shared" si="23"/>
        <v>2313</v>
      </c>
      <c r="G135" s="13">
        <f t="shared" si="19"/>
        <v>7.9449999975622632E-3</v>
      </c>
      <c r="I135" s="10">
        <f t="shared" si="22"/>
        <v>7.9449999975622632E-3</v>
      </c>
      <c r="O135" s="10">
        <f t="shared" ca="1" si="20"/>
        <v>5.5487727874637668E-2</v>
      </c>
      <c r="Q135" s="12">
        <f t="shared" si="21"/>
        <v>32715.955000000002</v>
      </c>
      <c r="AA135" s="10" t="s">
        <v>32</v>
      </c>
      <c r="AB135" s="10">
        <v>10</v>
      </c>
      <c r="AD135" s="10" t="s">
        <v>30</v>
      </c>
      <c r="AF135" s="10" t="s">
        <v>31</v>
      </c>
    </row>
    <row r="136" spans="1:32" s="10" customFormat="1" ht="12.75" customHeight="1" x14ac:dyDescent="0.2">
      <c r="A136" s="10" t="s">
        <v>46</v>
      </c>
      <c r="C136" s="16">
        <v>47815.29</v>
      </c>
      <c r="D136" s="16"/>
      <c r="E136" s="10">
        <f t="shared" si="18"/>
        <v>2359.0450722916612</v>
      </c>
      <c r="F136" s="10">
        <f t="shared" si="23"/>
        <v>2359</v>
      </c>
      <c r="G136" s="13">
        <f t="shared" si="19"/>
        <v>7.9134999999951106E-2</v>
      </c>
      <c r="I136" s="10">
        <f t="shared" si="22"/>
        <v>7.9134999999951106E-2</v>
      </c>
      <c r="O136" s="10">
        <f t="shared" ca="1" si="20"/>
        <v>5.7056343315228741E-2</v>
      </c>
      <c r="Q136" s="12">
        <f t="shared" si="21"/>
        <v>32796.79</v>
      </c>
      <c r="AA136" s="10" t="s">
        <v>32</v>
      </c>
      <c r="AB136" s="10">
        <v>8</v>
      </c>
      <c r="AD136" s="10" t="s">
        <v>30</v>
      </c>
      <c r="AF136" s="10" t="s">
        <v>31</v>
      </c>
    </row>
    <row r="137" spans="1:32" s="10" customFormat="1" ht="12.75" customHeight="1" x14ac:dyDescent="0.2">
      <c r="A137" s="10" t="s">
        <v>46</v>
      </c>
      <c r="C137" s="16">
        <v>47822.311000000002</v>
      </c>
      <c r="D137" s="16"/>
      <c r="E137" s="10">
        <f t="shared" si="18"/>
        <v>2363.0439673413134</v>
      </c>
      <c r="F137" s="10">
        <f t="shared" si="23"/>
        <v>2363</v>
      </c>
      <c r="G137" s="13">
        <f t="shared" si="19"/>
        <v>7.7194999998027924E-2</v>
      </c>
      <c r="I137" s="10">
        <f t="shared" si="22"/>
        <v>7.7194999998027924E-2</v>
      </c>
      <c r="O137" s="10">
        <f t="shared" ca="1" si="20"/>
        <v>5.719274465788883E-2</v>
      </c>
      <c r="Q137" s="12">
        <f t="shared" si="21"/>
        <v>32803.811000000002</v>
      </c>
      <c r="AA137" s="10" t="s">
        <v>32</v>
      </c>
      <c r="AB137" s="10">
        <v>8</v>
      </c>
      <c r="AD137" s="10" t="s">
        <v>30</v>
      </c>
      <c r="AF137" s="10" t="s">
        <v>31</v>
      </c>
    </row>
    <row r="138" spans="1:32" s="10" customFormat="1" ht="12.75" customHeight="1" x14ac:dyDescent="0.2">
      <c r="A138" s="10" t="s">
        <v>47</v>
      </c>
      <c r="C138" s="16">
        <v>48015.421999999999</v>
      </c>
      <c r="D138" s="16"/>
      <c r="E138" s="10">
        <f t="shared" si="18"/>
        <v>2473.0326615349113</v>
      </c>
      <c r="F138" s="10">
        <f t="shared" si="23"/>
        <v>2473</v>
      </c>
      <c r="G138" s="13">
        <f t="shared" si="19"/>
        <v>5.7345000001078006E-2</v>
      </c>
      <c r="I138" s="10">
        <f t="shared" si="22"/>
        <v>5.7345000001078006E-2</v>
      </c>
      <c r="O138" s="10">
        <f t="shared" ca="1" si="20"/>
        <v>6.0943781581041398E-2</v>
      </c>
      <c r="Q138" s="12">
        <f t="shared" si="21"/>
        <v>32996.921999999999</v>
      </c>
      <c r="AA138" s="10" t="s">
        <v>32</v>
      </c>
      <c r="AB138" s="10">
        <v>7</v>
      </c>
      <c r="AD138" s="10" t="s">
        <v>30</v>
      </c>
      <c r="AF138" s="10" t="s">
        <v>31</v>
      </c>
    </row>
    <row r="139" spans="1:32" s="10" customFormat="1" ht="12.75" customHeight="1" x14ac:dyDescent="0.2">
      <c r="A139" s="10" t="s">
        <v>49</v>
      </c>
      <c r="C139" s="16">
        <v>48015.447</v>
      </c>
      <c r="D139" s="16"/>
      <c r="E139" s="10">
        <f t="shared" si="18"/>
        <v>2473.046900585794</v>
      </c>
      <c r="F139" s="10">
        <f t="shared" si="23"/>
        <v>2473</v>
      </c>
      <c r="G139" s="13">
        <f t="shared" si="19"/>
        <v>8.2345000002533197E-2</v>
      </c>
      <c r="I139" s="10">
        <f t="shared" si="22"/>
        <v>8.2345000002533197E-2</v>
      </c>
      <c r="O139" s="10">
        <f t="shared" ca="1" si="20"/>
        <v>6.0943781581041398E-2</v>
      </c>
      <c r="Q139" s="12">
        <f t="shared" si="21"/>
        <v>32996.947</v>
      </c>
      <c r="AA139" s="10" t="s">
        <v>48</v>
      </c>
      <c r="AF139" s="10" t="s">
        <v>35</v>
      </c>
    </row>
    <row r="140" spans="1:32" s="10" customFormat="1" ht="12.75" customHeight="1" x14ac:dyDescent="0.2">
      <c r="A140" s="10" t="s">
        <v>50</v>
      </c>
      <c r="C140" s="16">
        <v>48087.425999999999</v>
      </c>
      <c r="D140" s="16"/>
      <c r="E140" s="10">
        <f t="shared" si="18"/>
        <v>2514.0434063227076</v>
      </c>
      <c r="F140" s="10">
        <f t="shared" si="23"/>
        <v>2514</v>
      </c>
      <c r="G140" s="13">
        <f t="shared" si="19"/>
        <v>7.6209999999264255E-2</v>
      </c>
      <c r="I140" s="10">
        <f t="shared" si="22"/>
        <v>7.6209999999264255E-2</v>
      </c>
      <c r="O140" s="10">
        <f t="shared" ca="1" si="20"/>
        <v>6.2341895343307363E-2</v>
      </c>
      <c r="Q140" s="12">
        <f t="shared" si="21"/>
        <v>33068.925999999999</v>
      </c>
      <c r="AA140" s="10" t="s">
        <v>32</v>
      </c>
      <c r="AB140" s="10">
        <v>7</v>
      </c>
      <c r="AD140" s="10" t="s">
        <v>30</v>
      </c>
      <c r="AF140" s="10" t="s">
        <v>31</v>
      </c>
    </row>
    <row r="141" spans="1:32" s="10" customFormat="1" ht="12.75" customHeight="1" x14ac:dyDescent="0.2">
      <c r="A141" s="10" t="s">
        <v>51</v>
      </c>
      <c r="C141" s="16">
        <v>48519.337</v>
      </c>
      <c r="D141" s="16">
        <v>6.0000000000000001E-3</v>
      </c>
      <c r="E141" s="10">
        <f t="shared" si="18"/>
        <v>2760.043514539494</v>
      </c>
      <c r="F141" s="10">
        <f t="shared" si="23"/>
        <v>2760</v>
      </c>
      <c r="G141" s="13">
        <f t="shared" si="19"/>
        <v>7.639999999810243E-2</v>
      </c>
      <c r="I141" s="10">
        <f t="shared" si="22"/>
        <v>7.639999999810243E-2</v>
      </c>
      <c r="O141" s="10">
        <f t="shared" ca="1" si="20"/>
        <v>7.0730577916903112E-2</v>
      </c>
      <c r="Q141" s="12">
        <f t="shared" si="21"/>
        <v>33500.837</v>
      </c>
      <c r="AA141" s="10" t="s">
        <v>32</v>
      </c>
      <c r="AB141" s="10">
        <v>9</v>
      </c>
      <c r="AD141" s="10" t="s">
        <v>30</v>
      </c>
      <c r="AF141" s="10" t="s">
        <v>31</v>
      </c>
    </row>
    <row r="142" spans="1:32" s="10" customFormat="1" ht="12.75" customHeight="1" x14ac:dyDescent="0.2">
      <c r="A142" s="10" t="s">
        <v>51</v>
      </c>
      <c r="C142" s="16">
        <v>48533.375999999997</v>
      </c>
      <c r="D142" s="16">
        <v>8.9999999999999993E-3</v>
      </c>
      <c r="E142" s="10">
        <f t="shared" si="18"/>
        <v>2768.03959595269</v>
      </c>
      <c r="F142" s="10">
        <f t="shared" si="23"/>
        <v>2768</v>
      </c>
      <c r="G142" s="13">
        <f t="shared" si="19"/>
        <v>6.9519999997282866E-2</v>
      </c>
      <c r="I142" s="10">
        <f t="shared" si="22"/>
        <v>6.9519999997282866E-2</v>
      </c>
      <c r="O142" s="10">
        <f t="shared" ca="1" si="20"/>
        <v>7.100338060222329E-2</v>
      </c>
      <c r="Q142" s="12">
        <f t="shared" si="21"/>
        <v>33514.875999999997</v>
      </c>
      <c r="AA142" s="10" t="s">
        <v>32</v>
      </c>
      <c r="AB142" s="10">
        <v>9</v>
      </c>
      <c r="AD142" s="10" t="s">
        <v>30</v>
      </c>
      <c r="AF142" s="10" t="s">
        <v>31</v>
      </c>
    </row>
    <row r="143" spans="1:32" s="10" customFormat="1" ht="12.75" customHeight="1" x14ac:dyDescent="0.2">
      <c r="A143" s="10" t="s">
        <v>52</v>
      </c>
      <c r="C143" s="16">
        <v>48763.391000000003</v>
      </c>
      <c r="D143" s="16">
        <v>4.0000000000000001E-3</v>
      </c>
      <c r="E143" s="10">
        <f t="shared" si="18"/>
        <v>2899.0474074960075</v>
      </c>
      <c r="F143" s="10">
        <f t="shared" si="23"/>
        <v>2899</v>
      </c>
      <c r="G143" s="13">
        <f t="shared" si="19"/>
        <v>8.3235000005515758E-2</v>
      </c>
      <c r="I143" s="10">
        <f t="shared" si="22"/>
        <v>8.3235000005515758E-2</v>
      </c>
      <c r="O143" s="10">
        <f t="shared" ca="1" si="20"/>
        <v>7.5470524574341349E-2</v>
      </c>
      <c r="Q143" s="12">
        <f t="shared" si="21"/>
        <v>33744.891000000003</v>
      </c>
      <c r="AA143" s="10" t="s">
        <v>32</v>
      </c>
      <c r="AB143" s="10">
        <v>8</v>
      </c>
      <c r="AD143" s="10" t="s">
        <v>30</v>
      </c>
      <c r="AF143" s="10" t="s">
        <v>31</v>
      </c>
    </row>
    <row r="144" spans="1:32" s="10" customFormat="1" ht="12.75" customHeight="1" x14ac:dyDescent="0.2">
      <c r="A144" s="10" t="s">
        <v>52</v>
      </c>
      <c r="C144" s="16">
        <v>48770.398000000001</v>
      </c>
      <c r="D144" s="16">
        <v>5.0000000000000001E-3</v>
      </c>
      <c r="E144" s="10">
        <f t="shared" si="18"/>
        <v>2903.0383286771639</v>
      </c>
      <c r="F144" s="10">
        <f t="shared" si="23"/>
        <v>2903</v>
      </c>
      <c r="G144" s="13">
        <f t="shared" si="19"/>
        <v>6.7295000000740401E-2</v>
      </c>
      <c r="I144" s="10">
        <f t="shared" si="22"/>
        <v>6.7295000000740401E-2</v>
      </c>
      <c r="O144" s="10">
        <f t="shared" ca="1" si="20"/>
        <v>7.5606925917001452E-2</v>
      </c>
      <c r="Q144" s="12">
        <f t="shared" si="21"/>
        <v>33751.898000000001</v>
      </c>
      <c r="AA144" s="10" t="s">
        <v>32</v>
      </c>
      <c r="AB144" s="10">
        <v>7</v>
      </c>
      <c r="AD144" s="10" t="s">
        <v>30</v>
      </c>
      <c r="AF144" s="10" t="s">
        <v>31</v>
      </c>
    </row>
    <row r="145" spans="1:32" s="10" customFormat="1" ht="12.75" customHeight="1" x14ac:dyDescent="0.2">
      <c r="A145" s="10" t="s">
        <v>53</v>
      </c>
      <c r="C145" s="16">
        <v>49158.402999999998</v>
      </c>
      <c r="D145" s="16">
        <v>4.0000000000000001E-3</v>
      </c>
      <c r="E145" s="10">
        <f t="shared" si="18"/>
        <v>3124.0312461732537</v>
      </c>
      <c r="F145" s="10">
        <f t="shared" si="23"/>
        <v>3124</v>
      </c>
      <c r="G145" s="13">
        <f t="shared" si="19"/>
        <v>5.4859999996551778E-2</v>
      </c>
      <c r="I145" s="10">
        <f t="shared" si="22"/>
        <v>5.4859999996551778E-2</v>
      </c>
      <c r="O145" s="10">
        <f t="shared" ca="1" si="20"/>
        <v>8.3143100098971606E-2</v>
      </c>
      <c r="Q145" s="12">
        <f t="shared" si="21"/>
        <v>34139.902999999998</v>
      </c>
      <c r="AA145" s="10" t="s">
        <v>32</v>
      </c>
      <c r="AB145" s="10">
        <v>9</v>
      </c>
      <c r="AD145" s="10" t="s">
        <v>30</v>
      </c>
      <c r="AF145" s="10" t="s">
        <v>31</v>
      </c>
    </row>
    <row r="146" spans="1:32" s="10" customFormat="1" ht="12.75" customHeight="1" x14ac:dyDescent="0.2">
      <c r="A146" s="10" t="s">
        <v>53</v>
      </c>
      <c r="C146" s="16">
        <v>49172.453999999998</v>
      </c>
      <c r="D146" s="16">
        <v>6.0000000000000001E-3</v>
      </c>
      <c r="E146" s="10">
        <f t="shared" si="18"/>
        <v>3132.0341623308741</v>
      </c>
      <c r="F146" s="10">
        <f t="shared" si="23"/>
        <v>3132</v>
      </c>
      <c r="G146" s="13">
        <f t="shared" si="19"/>
        <v>5.9979999998176936E-2</v>
      </c>
      <c r="I146" s="10">
        <f t="shared" si="22"/>
        <v>5.9979999998176936E-2</v>
      </c>
      <c r="O146" s="10">
        <f t="shared" ca="1" si="20"/>
        <v>8.3415902784291798E-2</v>
      </c>
      <c r="Q146" s="12">
        <f t="shared" si="21"/>
        <v>34153.953999999998</v>
      </c>
      <c r="AA146" s="10" t="s">
        <v>32</v>
      </c>
      <c r="AB146" s="10">
        <v>8</v>
      </c>
      <c r="AD146" s="10" t="s">
        <v>30</v>
      </c>
      <c r="AF146" s="10" t="s">
        <v>31</v>
      </c>
    </row>
    <row r="147" spans="1:32" s="10" customFormat="1" ht="12.75" customHeight="1" x14ac:dyDescent="0.2">
      <c r="A147" s="10" t="s">
        <v>54</v>
      </c>
      <c r="C147" s="16">
        <v>49216.364000000001</v>
      </c>
      <c r="D147" s="16">
        <v>8.0000000000000002E-3</v>
      </c>
      <c r="E147" s="10">
        <f t="shared" si="18"/>
        <v>3157.0436312997126</v>
      </c>
      <c r="F147" s="10">
        <f t="shared" si="23"/>
        <v>3157</v>
      </c>
      <c r="G147" s="13">
        <f t="shared" si="19"/>
        <v>7.6605000002018642E-2</v>
      </c>
      <c r="I147" s="10">
        <f t="shared" si="22"/>
        <v>7.6605000002018642E-2</v>
      </c>
      <c r="O147" s="10">
        <f t="shared" ca="1" si="20"/>
        <v>8.4268411175917379E-2</v>
      </c>
      <c r="Q147" s="12">
        <f t="shared" si="21"/>
        <v>34197.864000000001</v>
      </c>
      <c r="AA147" s="10" t="s">
        <v>32</v>
      </c>
      <c r="AB147" s="10">
        <v>7</v>
      </c>
      <c r="AD147" s="10" t="s">
        <v>30</v>
      </c>
      <c r="AF147" s="10" t="s">
        <v>31</v>
      </c>
    </row>
    <row r="148" spans="1:32" s="10" customFormat="1" ht="12.75" customHeight="1" x14ac:dyDescent="0.2">
      <c r="A148" s="10" t="s">
        <v>55</v>
      </c>
      <c r="C148" s="16">
        <v>49481.5069</v>
      </c>
      <c r="D148" s="16"/>
      <c r="E148" s="10">
        <f t="shared" si="18"/>
        <v>3308.0589610618913</v>
      </c>
      <c r="F148" s="10">
        <f t="shared" si="23"/>
        <v>3308</v>
      </c>
      <c r="G148" s="13">
        <f t="shared" si="19"/>
        <v>0.10351999999693362</v>
      </c>
      <c r="J148" s="10">
        <f>+G148</f>
        <v>0.10351999999693362</v>
      </c>
      <c r="O148" s="10">
        <f t="shared" ca="1" si="20"/>
        <v>8.9417561861335898E-2</v>
      </c>
      <c r="Q148" s="12">
        <f t="shared" si="21"/>
        <v>34463.0069</v>
      </c>
      <c r="AA148" s="10" t="s">
        <v>36</v>
      </c>
      <c r="AF148" s="10" t="s">
        <v>35</v>
      </c>
    </row>
    <row r="149" spans="1:32" s="10" customFormat="1" ht="12.75" customHeight="1" x14ac:dyDescent="0.2">
      <c r="A149" s="10" t="s">
        <v>56</v>
      </c>
      <c r="C149" s="16">
        <v>49546.444000000003</v>
      </c>
      <c r="D149" s="16">
        <v>5.0000000000000001E-3</v>
      </c>
      <c r="E149" s="10">
        <f t="shared" ref="E149:E176" si="24">+(C149-C$7)/C$8</f>
        <v>3345.0446679026177</v>
      </c>
      <c r="F149" s="10">
        <f t="shared" si="23"/>
        <v>3345</v>
      </c>
      <c r="G149" s="13">
        <f t="shared" ref="G149:G176" si="25">+C149-(C$7+F149*C$8)</f>
        <v>7.842499999969732E-2</v>
      </c>
      <c r="I149" s="10">
        <f t="shared" ref="I149:I154" si="26">+G149</f>
        <v>7.842499999969732E-2</v>
      </c>
      <c r="O149" s="10">
        <f t="shared" ref="O149:O176" ca="1" si="27">+C$11+C$12*F149</f>
        <v>9.0679274280941774E-2</v>
      </c>
      <c r="Q149" s="12">
        <f t="shared" ref="Q149:Q176" si="28">+C149-15018.5</f>
        <v>34527.944000000003</v>
      </c>
      <c r="AA149" s="10" t="s">
        <v>32</v>
      </c>
      <c r="AB149" s="10">
        <v>10</v>
      </c>
      <c r="AD149" s="10" t="s">
        <v>30</v>
      </c>
      <c r="AF149" s="10" t="s">
        <v>31</v>
      </c>
    </row>
    <row r="150" spans="1:32" s="10" customFormat="1" ht="12.75" customHeight="1" x14ac:dyDescent="0.2">
      <c r="A150" s="10" t="s">
        <v>57</v>
      </c>
      <c r="C150" s="16">
        <v>49567.447</v>
      </c>
      <c r="D150" s="16"/>
      <c r="E150" s="10">
        <f t="shared" si="24"/>
        <v>3357.0071793294542</v>
      </c>
      <c r="F150" s="10">
        <f t="shared" si="23"/>
        <v>3357</v>
      </c>
      <c r="G150" s="13">
        <f t="shared" si="25"/>
        <v>1.2604999996256083E-2</v>
      </c>
      <c r="I150" s="10">
        <f t="shared" si="26"/>
        <v>1.2604999996256083E-2</v>
      </c>
      <c r="O150" s="10">
        <f t="shared" ca="1" si="27"/>
        <v>9.1088478308922055E-2</v>
      </c>
      <c r="Q150" s="12">
        <f t="shared" si="28"/>
        <v>34548.947</v>
      </c>
      <c r="AA150" s="10" t="s">
        <v>32</v>
      </c>
      <c r="AF150" s="10" t="s">
        <v>35</v>
      </c>
    </row>
    <row r="151" spans="1:32" s="10" customFormat="1" ht="12.75" customHeight="1" x14ac:dyDescent="0.2">
      <c r="A151" s="10" t="s">
        <v>57</v>
      </c>
      <c r="C151" s="16">
        <v>49567.47</v>
      </c>
      <c r="D151" s="16"/>
      <c r="E151" s="10">
        <f t="shared" si="24"/>
        <v>3357.0202792562659</v>
      </c>
      <c r="F151" s="10">
        <f t="shared" si="23"/>
        <v>3357</v>
      </c>
      <c r="G151" s="13">
        <f t="shared" si="25"/>
        <v>3.5604999997303821E-2</v>
      </c>
      <c r="I151" s="10">
        <f t="shared" si="26"/>
        <v>3.5604999997303821E-2</v>
      </c>
      <c r="O151" s="10">
        <f t="shared" ca="1" si="27"/>
        <v>9.1088478308922055E-2</v>
      </c>
      <c r="Q151" s="12">
        <f t="shared" si="28"/>
        <v>34548.97</v>
      </c>
      <c r="AA151" s="10" t="s">
        <v>32</v>
      </c>
      <c r="AF151" s="10" t="s">
        <v>35</v>
      </c>
    </row>
    <row r="152" spans="1:32" s="10" customFormat="1" ht="12.75" customHeight="1" x14ac:dyDescent="0.2">
      <c r="A152" s="10" t="s">
        <v>58</v>
      </c>
      <c r="C152" s="16">
        <v>49841.408000000003</v>
      </c>
      <c r="D152" s="16">
        <v>5.0000000000000001E-3</v>
      </c>
      <c r="E152" s="10">
        <f t="shared" si="24"/>
        <v>3513.0449640748757</v>
      </c>
      <c r="F152" s="10">
        <f t="shared" si="23"/>
        <v>3513</v>
      </c>
      <c r="G152" s="13">
        <f t="shared" si="25"/>
        <v>7.894500000111293E-2</v>
      </c>
      <c r="I152" s="10">
        <f t="shared" si="26"/>
        <v>7.894500000111293E-2</v>
      </c>
      <c r="O152" s="10">
        <f t="shared" ca="1" si="27"/>
        <v>9.6408130672665696E-2</v>
      </c>
      <c r="Q152" s="12">
        <f t="shared" si="28"/>
        <v>34822.908000000003</v>
      </c>
      <c r="AA152" s="10" t="s">
        <v>32</v>
      </c>
      <c r="AB152" s="10">
        <v>10</v>
      </c>
      <c r="AD152" s="10" t="s">
        <v>30</v>
      </c>
      <c r="AF152" s="10" t="s">
        <v>31</v>
      </c>
    </row>
    <row r="153" spans="1:32" s="10" customFormat="1" ht="12.75" customHeight="1" x14ac:dyDescent="0.2">
      <c r="A153" s="10" t="s">
        <v>59</v>
      </c>
      <c r="C153" s="16">
        <v>50352.349000000002</v>
      </c>
      <c r="D153" s="16">
        <v>5.0000000000000001E-3</v>
      </c>
      <c r="E153" s="10">
        <f t="shared" si="24"/>
        <v>3804.0575599392855</v>
      </c>
      <c r="F153" s="10">
        <f t="shared" si="23"/>
        <v>3804</v>
      </c>
      <c r="G153" s="13">
        <f t="shared" si="25"/>
        <v>0.10106000000087079</v>
      </c>
      <c r="I153" s="10">
        <f t="shared" si="26"/>
        <v>0.10106000000087079</v>
      </c>
      <c r="O153" s="10">
        <f t="shared" ca="1" si="27"/>
        <v>0.10633132835118748</v>
      </c>
      <c r="Q153" s="12">
        <f t="shared" si="28"/>
        <v>35333.849000000002</v>
      </c>
      <c r="AA153" s="10" t="s">
        <v>32</v>
      </c>
      <c r="AB153" s="10">
        <v>8</v>
      </c>
      <c r="AD153" s="10" t="s">
        <v>30</v>
      </c>
      <c r="AF153" s="10" t="s">
        <v>31</v>
      </c>
    </row>
    <row r="154" spans="1:32" s="10" customFormat="1" ht="12.75" customHeight="1" x14ac:dyDescent="0.2">
      <c r="A154" s="10" t="s">
        <v>60</v>
      </c>
      <c r="C154" s="16">
        <v>50675.402000000002</v>
      </c>
      <c r="D154" s="16">
        <v>5.0000000000000001E-3</v>
      </c>
      <c r="E154" s="10">
        <f t="shared" si="24"/>
        <v>3988.0562841203264</v>
      </c>
      <c r="F154" s="10">
        <f t="shared" si="23"/>
        <v>3988</v>
      </c>
      <c r="G154" s="13">
        <f t="shared" si="25"/>
        <v>9.8819999999250285E-2</v>
      </c>
      <c r="I154" s="10">
        <f t="shared" si="26"/>
        <v>9.8819999999250285E-2</v>
      </c>
      <c r="O154" s="10">
        <f t="shared" ca="1" si="27"/>
        <v>0.11260579011355178</v>
      </c>
      <c r="Q154" s="12">
        <f t="shared" si="28"/>
        <v>35656.902000000002</v>
      </c>
      <c r="AA154" s="10" t="s">
        <v>32</v>
      </c>
      <c r="AB154" s="10">
        <v>8</v>
      </c>
      <c r="AD154" s="10" t="s">
        <v>30</v>
      </c>
      <c r="AF154" s="10" t="s">
        <v>31</v>
      </c>
    </row>
    <row r="155" spans="1:32" s="10" customFormat="1" ht="12.75" customHeight="1" x14ac:dyDescent="0.2">
      <c r="A155" s="10" t="s">
        <v>66</v>
      </c>
      <c r="B155" s="15" t="s">
        <v>63</v>
      </c>
      <c r="C155" s="17">
        <v>52718.241000000002</v>
      </c>
      <c r="D155" s="18">
        <v>2.0000000000000001E-4</v>
      </c>
      <c r="E155" s="10">
        <f t="shared" si="24"/>
        <v>5151.5798226953393</v>
      </c>
      <c r="F155" s="10">
        <f t="shared" si="23"/>
        <v>5151.5</v>
      </c>
      <c r="G155" s="13">
        <f t="shared" si="25"/>
        <v>0.14014750000205822</v>
      </c>
      <c r="K155" s="10">
        <f>+G155</f>
        <v>0.14014750000205822</v>
      </c>
      <c r="O155" s="10">
        <f t="shared" ca="1" si="27"/>
        <v>0.15228153065980643</v>
      </c>
      <c r="Q155" s="12">
        <f t="shared" si="28"/>
        <v>37699.741000000002</v>
      </c>
    </row>
    <row r="156" spans="1:32" s="10" customFormat="1" ht="12.75" customHeight="1" x14ac:dyDescent="0.2">
      <c r="A156" s="13" t="s">
        <v>61</v>
      </c>
      <c r="B156" s="14" t="s">
        <v>62</v>
      </c>
      <c r="C156" s="16">
        <v>53124.706599999998</v>
      </c>
      <c r="D156" s="16">
        <v>2.0000000000000001E-4</v>
      </c>
      <c r="E156" s="10">
        <f t="shared" si="24"/>
        <v>5383.0871970997887</v>
      </c>
      <c r="F156" s="10">
        <f t="shared" si="23"/>
        <v>5383</v>
      </c>
      <c r="G156" s="13">
        <f t="shared" si="25"/>
        <v>0.1530949999942095</v>
      </c>
      <c r="K156" s="10">
        <f>+G156</f>
        <v>0.1530949999942095</v>
      </c>
      <c r="O156" s="10">
        <f t="shared" ca="1" si="27"/>
        <v>0.16017575836625936</v>
      </c>
      <c r="Q156" s="12">
        <f t="shared" si="28"/>
        <v>38106.206599999998</v>
      </c>
    </row>
    <row r="157" spans="1:32" s="10" customFormat="1" ht="12.75" customHeight="1" x14ac:dyDescent="0.2">
      <c r="A157" s="35" t="s">
        <v>61</v>
      </c>
      <c r="B157" s="36" t="s">
        <v>63</v>
      </c>
      <c r="C157" s="35">
        <v>53225.662700000001</v>
      </c>
      <c r="D157" s="35">
        <v>5.0000000000000001E-4</v>
      </c>
      <c r="E157" s="10">
        <f t="shared" si="24"/>
        <v>5440.587958889012</v>
      </c>
      <c r="F157" s="10">
        <f t="shared" si="23"/>
        <v>5440.5</v>
      </c>
      <c r="G157" s="13">
        <f t="shared" si="25"/>
        <v>0.15443249999952968</v>
      </c>
      <c r="K157" s="10">
        <f>+G157</f>
        <v>0.15443249999952968</v>
      </c>
      <c r="O157" s="10">
        <f t="shared" ca="1" si="27"/>
        <v>0.16213652766699821</v>
      </c>
      <c r="Q157" s="12">
        <f t="shared" si="28"/>
        <v>38207.162700000001</v>
      </c>
    </row>
    <row r="158" spans="1:32" s="10" customFormat="1" ht="12.75" customHeight="1" x14ac:dyDescent="0.2">
      <c r="A158" s="55" t="s">
        <v>542</v>
      </c>
      <c r="B158" s="56" t="s">
        <v>62</v>
      </c>
      <c r="C158" s="55">
        <v>53458.298699999999</v>
      </c>
      <c r="D158" s="55" t="s">
        <v>93</v>
      </c>
      <c r="E158" s="10">
        <f t="shared" si="24"/>
        <v>5573.0885925267758</v>
      </c>
      <c r="F158" s="10">
        <f t="shared" si="23"/>
        <v>5573</v>
      </c>
      <c r="G158" s="13">
        <f t="shared" si="25"/>
        <v>0.15554500000143889</v>
      </c>
      <c r="K158" s="10">
        <f>+G158</f>
        <v>0.15554500000143889</v>
      </c>
      <c r="O158" s="10">
        <f t="shared" ca="1" si="27"/>
        <v>0.16665482214261379</v>
      </c>
      <c r="Q158" s="12">
        <f t="shared" si="28"/>
        <v>38439.798699999999</v>
      </c>
    </row>
    <row r="159" spans="1:32" s="10" customFormat="1" ht="12.75" customHeight="1" x14ac:dyDescent="0.2">
      <c r="A159" s="37" t="s">
        <v>68</v>
      </c>
      <c r="B159" s="38"/>
      <c r="C159" s="35">
        <v>53860.3678</v>
      </c>
      <c r="D159" s="35">
        <v>2.0000000000000001E-4</v>
      </c>
      <c r="E159" s="10">
        <f t="shared" si="24"/>
        <v>5802.09188744315</v>
      </c>
      <c r="F159" s="10">
        <f t="shared" si="23"/>
        <v>5802</v>
      </c>
      <c r="G159" s="13">
        <f t="shared" si="25"/>
        <v>0.16132999999535969</v>
      </c>
      <c r="J159" s="10">
        <f>+G159</f>
        <v>0.16132999999535969</v>
      </c>
      <c r="O159" s="10">
        <f t="shared" ca="1" si="27"/>
        <v>0.17446379900990416</v>
      </c>
      <c r="Q159" s="12">
        <f t="shared" si="28"/>
        <v>38841.8678</v>
      </c>
    </row>
    <row r="160" spans="1:32" s="10" customFormat="1" ht="12.75" customHeight="1" x14ac:dyDescent="0.2">
      <c r="A160" s="37" t="s">
        <v>68</v>
      </c>
      <c r="B160" s="38"/>
      <c r="C160" s="35">
        <v>53895.4833</v>
      </c>
      <c r="D160" s="35">
        <v>1.4E-3</v>
      </c>
      <c r="E160" s="10">
        <f t="shared" si="24"/>
        <v>5822.0923430927778</v>
      </c>
      <c r="F160" s="10">
        <f t="shared" ref="F160:F176" si="29">ROUND(2*E160,0)/2</f>
        <v>5822</v>
      </c>
      <c r="G160" s="13">
        <f t="shared" si="25"/>
        <v>0.16212999999697786</v>
      </c>
      <c r="J160" s="10">
        <f>+G160</f>
        <v>0.16212999999697786</v>
      </c>
      <c r="O160" s="10">
        <f t="shared" ca="1" si="27"/>
        <v>0.1751458057232046</v>
      </c>
      <c r="Q160" s="12">
        <f t="shared" si="28"/>
        <v>38876.9833</v>
      </c>
    </row>
    <row r="161" spans="1:17" s="10" customFormat="1" ht="12.75" customHeight="1" x14ac:dyDescent="0.2">
      <c r="A161" s="39" t="s">
        <v>69</v>
      </c>
      <c r="B161" s="40" t="s">
        <v>62</v>
      </c>
      <c r="C161" s="39">
        <v>54204.500399999997</v>
      </c>
      <c r="D161" s="39">
        <v>6.9999999999999999E-4</v>
      </c>
      <c r="E161" s="10">
        <f t="shared" si="24"/>
        <v>5998.0967515029297</v>
      </c>
      <c r="F161" s="10">
        <f t="shared" si="29"/>
        <v>5998</v>
      </c>
      <c r="G161" s="13">
        <f t="shared" si="25"/>
        <v>0.16986999999789987</v>
      </c>
      <c r="J161" s="10">
        <f>+G161</f>
        <v>0.16986999999789987</v>
      </c>
      <c r="O161" s="10">
        <f t="shared" ca="1" si="27"/>
        <v>0.18114746480024874</v>
      </c>
      <c r="Q161" s="12">
        <f t="shared" si="28"/>
        <v>39186.000399999997</v>
      </c>
    </row>
    <row r="162" spans="1:17" s="10" customFormat="1" ht="12.75" customHeight="1" x14ac:dyDescent="0.2">
      <c r="A162" s="35" t="s">
        <v>76</v>
      </c>
      <c r="B162" s="36" t="s">
        <v>62</v>
      </c>
      <c r="C162" s="35">
        <v>54346.716899999999</v>
      </c>
      <c r="D162" s="35">
        <v>1.9E-3</v>
      </c>
      <c r="E162" s="10">
        <f t="shared" si="24"/>
        <v>6079.0978706923306</v>
      </c>
      <c r="F162" s="10">
        <f t="shared" si="29"/>
        <v>6079</v>
      </c>
      <c r="G162" s="13">
        <f t="shared" si="25"/>
        <v>0.17183500000101048</v>
      </c>
      <c r="K162" s="10">
        <f>+G162</f>
        <v>0.17183500000101048</v>
      </c>
      <c r="O162" s="10">
        <f t="shared" ca="1" si="27"/>
        <v>0.18390959198911561</v>
      </c>
      <c r="Q162" s="12">
        <f t="shared" si="28"/>
        <v>39328.216899999999</v>
      </c>
    </row>
    <row r="163" spans="1:17" s="10" customFormat="1" ht="12.75" customHeight="1" x14ac:dyDescent="0.2">
      <c r="A163" s="35" t="s">
        <v>76</v>
      </c>
      <c r="B163" s="36" t="s">
        <v>62</v>
      </c>
      <c r="C163" s="35">
        <v>54348.468099999998</v>
      </c>
      <c r="D163" s="35">
        <v>1.4E-3</v>
      </c>
      <c r="E163" s="10">
        <f t="shared" si="24"/>
        <v>6080.0952877284999</v>
      </c>
      <c r="F163" s="10">
        <f t="shared" si="29"/>
        <v>6080</v>
      </c>
      <c r="G163" s="13">
        <f t="shared" si="25"/>
        <v>0.16730000000097789</v>
      </c>
      <c r="K163" s="10">
        <f>+G163</f>
        <v>0.16730000000097789</v>
      </c>
      <c r="O163" s="10">
        <f t="shared" ca="1" si="27"/>
        <v>0.18394369232478064</v>
      </c>
      <c r="Q163" s="12">
        <f t="shared" si="28"/>
        <v>39329.968099999998</v>
      </c>
    </row>
    <row r="164" spans="1:17" s="10" customFormat="1" ht="12.75" customHeight="1" x14ac:dyDescent="0.2">
      <c r="A164" s="35" t="s">
        <v>76</v>
      </c>
      <c r="B164" s="36" t="s">
        <v>62</v>
      </c>
      <c r="C164" s="35">
        <v>54350.228499999997</v>
      </c>
      <c r="D164" s="35">
        <v>2.3E-3</v>
      </c>
      <c r="E164" s="10">
        <f t="shared" si="24"/>
        <v>6081.0979447353939</v>
      </c>
      <c r="F164" s="10">
        <f t="shared" si="29"/>
        <v>6081</v>
      </c>
      <c r="G164" s="13">
        <f t="shared" si="25"/>
        <v>0.17196499999408843</v>
      </c>
      <c r="K164" s="10">
        <f>+G164</f>
        <v>0.17196499999408843</v>
      </c>
      <c r="O164" s="10">
        <f t="shared" ca="1" si="27"/>
        <v>0.18397779266044567</v>
      </c>
      <c r="Q164" s="12">
        <f t="shared" si="28"/>
        <v>39331.728499999997</v>
      </c>
    </row>
    <row r="165" spans="1:17" s="10" customFormat="1" ht="12.75" customHeight="1" x14ac:dyDescent="0.2">
      <c r="A165" s="35" t="s">
        <v>76</v>
      </c>
      <c r="B165" s="36" t="s">
        <v>62</v>
      </c>
      <c r="C165" s="35">
        <v>54351.989399999999</v>
      </c>
      <c r="D165" s="35">
        <v>2.0999999999999999E-3</v>
      </c>
      <c r="E165" s="10">
        <f t="shared" si="24"/>
        <v>6082.1008865233061</v>
      </c>
      <c r="F165" s="10">
        <f t="shared" si="29"/>
        <v>6082</v>
      </c>
      <c r="G165" s="13">
        <f t="shared" si="25"/>
        <v>0.17712999999639578</v>
      </c>
      <c r="K165" s="10">
        <f>+G165</f>
        <v>0.17712999999639578</v>
      </c>
      <c r="O165" s="10">
        <f t="shared" ca="1" si="27"/>
        <v>0.1840118929961107</v>
      </c>
      <c r="Q165" s="12">
        <f t="shared" si="28"/>
        <v>39333.489399999999</v>
      </c>
    </row>
    <row r="166" spans="1:17" s="10" customFormat="1" ht="12.75" customHeight="1" x14ac:dyDescent="0.2">
      <c r="A166" s="35" t="s">
        <v>79</v>
      </c>
      <c r="B166" s="36" t="s">
        <v>62</v>
      </c>
      <c r="C166" s="35">
        <v>54908.5697</v>
      </c>
      <c r="D166" s="35">
        <v>1E-3</v>
      </c>
      <c r="E166" s="10">
        <f t="shared" si="24"/>
        <v>6399.1078949841512</v>
      </c>
      <c r="F166" s="10">
        <f t="shared" si="29"/>
        <v>6399</v>
      </c>
      <c r="G166" s="13">
        <f t="shared" si="25"/>
        <v>0.1894350000002305</v>
      </c>
      <c r="J166" s="10">
        <f>+G166</f>
        <v>0.1894350000002305</v>
      </c>
      <c r="O166" s="10">
        <f t="shared" ca="1" si="27"/>
        <v>0.19482169940192307</v>
      </c>
      <c r="Q166" s="12">
        <f t="shared" si="28"/>
        <v>39890.0697</v>
      </c>
    </row>
    <row r="167" spans="1:17" s="10" customFormat="1" ht="12.75" customHeight="1" x14ac:dyDescent="0.2">
      <c r="A167" s="35" t="s">
        <v>80</v>
      </c>
      <c r="B167" s="36" t="s">
        <v>62</v>
      </c>
      <c r="C167" s="35">
        <v>55075.364500000003</v>
      </c>
      <c r="D167" s="35">
        <v>2.9999999999999997E-4</v>
      </c>
      <c r="E167" s="10">
        <f t="shared" si="24"/>
        <v>6494.1078807451022</v>
      </c>
      <c r="F167" s="10">
        <f t="shared" si="29"/>
        <v>6494</v>
      </c>
      <c r="G167" s="13">
        <f t="shared" si="25"/>
        <v>0.18940999999904307</v>
      </c>
      <c r="J167" s="10">
        <f>+G167</f>
        <v>0.18940999999904307</v>
      </c>
      <c r="O167" s="10">
        <f t="shared" ca="1" si="27"/>
        <v>0.19806123129010028</v>
      </c>
      <c r="Q167" s="12">
        <f t="shared" si="28"/>
        <v>40056.864500000003</v>
      </c>
    </row>
    <row r="168" spans="1:17" s="10" customFormat="1" ht="12.75" customHeight="1" x14ac:dyDescent="0.2">
      <c r="A168" s="35" t="s">
        <v>80</v>
      </c>
      <c r="B168" s="36" t="s">
        <v>62</v>
      </c>
      <c r="C168" s="35">
        <v>55340.476199999997</v>
      </c>
      <c r="D168" s="35">
        <v>8.0000000000000002E-3</v>
      </c>
      <c r="E168" s="10">
        <f t="shared" si="24"/>
        <v>6645.1054401717774</v>
      </c>
      <c r="F168" s="10">
        <f t="shared" si="29"/>
        <v>6645</v>
      </c>
      <c r="G168" s="13">
        <f t="shared" si="25"/>
        <v>0.18512499999633292</v>
      </c>
      <c r="J168" s="10">
        <f>+G168</f>
        <v>0.18512499999633292</v>
      </c>
      <c r="O168" s="10">
        <f t="shared" ca="1" si="27"/>
        <v>0.20321038197551883</v>
      </c>
      <c r="Q168" s="12">
        <f t="shared" si="28"/>
        <v>40321.976199999997</v>
      </c>
    </row>
    <row r="169" spans="1:17" s="10" customFormat="1" ht="12.75" customHeight="1" x14ac:dyDescent="0.2">
      <c r="A169" s="35" t="s">
        <v>81</v>
      </c>
      <c r="B169" s="36" t="s">
        <v>62</v>
      </c>
      <c r="C169" s="35">
        <v>55726.765099999997</v>
      </c>
      <c r="D169" s="35">
        <v>1E-3</v>
      </c>
      <c r="E169" s="10">
        <f t="shared" si="24"/>
        <v>6865.1209322591367</v>
      </c>
      <c r="F169" s="10">
        <f t="shared" si="29"/>
        <v>6865</v>
      </c>
      <c r="G169" s="13">
        <f t="shared" si="25"/>
        <v>0.21232499999314314</v>
      </c>
      <c r="K169" s="10">
        <f>+G169</f>
        <v>0.21232499999314314</v>
      </c>
      <c r="O169" s="10">
        <f t="shared" ca="1" si="27"/>
        <v>0.21071245582182396</v>
      </c>
      <c r="Q169" s="12">
        <f t="shared" si="28"/>
        <v>40708.265099999997</v>
      </c>
    </row>
    <row r="170" spans="1:17" s="10" customFormat="1" ht="12.75" customHeight="1" x14ac:dyDescent="0.2">
      <c r="A170" s="39" t="s">
        <v>82</v>
      </c>
      <c r="B170" s="40" t="s">
        <v>62</v>
      </c>
      <c r="C170" s="39">
        <v>56049.826099999998</v>
      </c>
      <c r="D170" s="39">
        <v>6.9999999999999999E-4</v>
      </c>
      <c r="E170" s="10">
        <f t="shared" si="24"/>
        <v>7049.1242129364609</v>
      </c>
      <c r="F170" s="10">
        <f t="shared" si="29"/>
        <v>7049</v>
      </c>
      <c r="G170" s="13">
        <f t="shared" si="25"/>
        <v>0.21808499999315245</v>
      </c>
      <c r="K170" s="10">
        <f>+G170</f>
        <v>0.21808499999315245</v>
      </c>
      <c r="O170" s="10">
        <f t="shared" ca="1" si="27"/>
        <v>0.21698691758418825</v>
      </c>
      <c r="Q170" s="12">
        <f t="shared" si="28"/>
        <v>41031.326099999998</v>
      </c>
    </row>
    <row r="171" spans="1:17" s="10" customFormat="1" ht="12.75" customHeight="1" x14ac:dyDescent="0.2">
      <c r="A171" s="60" t="s">
        <v>83</v>
      </c>
      <c r="B171" s="61" t="s">
        <v>62</v>
      </c>
      <c r="C171" s="60">
        <v>56764.433900000004</v>
      </c>
      <c r="D171" s="60">
        <v>3.8999999999999998E-3</v>
      </c>
      <c r="E171" s="10">
        <f t="shared" si="24"/>
        <v>7456.1376859264083</v>
      </c>
      <c r="F171" s="10">
        <f t="shared" si="29"/>
        <v>7456</v>
      </c>
      <c r="G171" s="13">
        <f t="shared" si="25"/>
        <v>0.24174000000493834</v>
      </c>
      <c r="J171" s="10">
        <f>+G171</f>
        <v>0.24174000000493834</v>
      </c>
      <c r="O171" s="10">
        <f t="shared" ca="1" si="27"/>
        <v>0.23086575419985278</v>
      </c>
      <c r="Q171" s="12">
        <f t="shared" si="28"/>
        <v>41745.933900000004</v>
      </c>
    </row>
    <row r="172" spans="1:17" s="10" customFormat="1" ht="12.75" customHeight="1" x14ac:dyDescent="0.2">
      <c r="A172" s="60" t="s">
        <v>83</v>
      </c>
      <c r="B172" s="61" t="s">
        <v>62</v>
      </c>
      <c r="C172" s="60">
        <v>56799.5507</v>
      </c>
      <c r="D172" s="60">
        <v>3.0999999999999999E-3</v>
      </c>
      <c r="E172" s="10">
        <f t="shared" si="24"/>
        <v>7476.1388820066804</v>
      </c>
      <c r="F172" s="10">
        <f t="shared" si="29"/>
        <v>7476</v>
      </c>
      <c r="G172" s="13">
        <f t="shared" si="25"/>
        <v>0.24384000000281958</v>
      </c>
      <c r="J172" s="10">
        <f>+G172</f>
        <v>0.24384000000281958</v>
      </c>
      <c r="O172" s="10">
        <f t="shared" ca="1" si="27"/>
        <v>0.23154776091315321</v>
      </c>
      <c r="Q172" s="12">
        <f t="shared" si="28"/>
        <v>41781.0507</v>
      </c>
    </row>
    <row r="173" spans="1:17" s="10" customFormat="1" ht="12.75" customHeight="1" x14ac:dyDescent="0.2">
      <c r="A173" s="55" t="s">
        <v>617</v>
      </c>
      <c r="B173" s="56"/>
      <c r="C173" s="55">
        <v>57122.631699999998</v>
      </c>
      <c r="D173" s="55">
        <v>2.0000000000000001E-4</v>
      </c>
      <c r="E173" s="10">
        <f t="shared" si="24"/>
        <v>7660.1535539247079</v>
      </c>
      <c r="F173" s="10">
        <f t="shared" si="29"/>
        <v>7660</v>
      </c>
      <c r="G173" s="13">
        <f t="shared" si="25"/>
        <v>0.26959999999962747</v>
      </c>
      <c r="K173" s="10">
        <f>+G173</f>
        <v>0.26959999999962747</v>
      </c>
      <c r="O173" s="10">
        <f t="shared" ca="1" si="27"/>
        <v>0.2378222226755175</v>
      </c>
      <c r="Q173" s="12">
        <f t="shared" si="28"/>
        <v>42104.131699999998</v>
      </c>
    </row>
    <row r="174" spans="1:17" s="10" customFormat="1" ht="12.75" customHeight="1" x14ac:dyDescent="0.2">
      <c r="A174" s="62" t="s">
        <v>1</v>
      </c>
      <c r="B174" s="63" t="s">
        <v>62</v>
      </c>
      <c r="C174" s="64">
        <v>57131.393300000003</v>
      </c>
      <c r="D174" s="64">
        <v>3.0999999999999999E-3</v>
      </c>
      <c r="E174" s="10">
        <f t="shared" si="24"/>
        <v>7665.1438286529583</v>
      </c>
      <c r="F174" s="10">
        <f t="shared" si="29"/>
        <v>7665</v>
      </c>
      <c r="G174" s="13">
        <f t="shared" si="25"/>
        <v>0.25252500000351574</v>
      </c>
      <c r="K174" s="10">
        <f>+G174</f>
        <v>0.25252500000351574</v>
      </c>
      <c r="O174" s="10">
        <f t="shared" ca="1" si="27"/>
        <v>0.23799272435384267</v>
      </c>
      <c r="Q174" s="12">
        <f t="shared" si="28"/>
        <v>42112.893300000003</v>
      </c>
    </row>
    <row r="175" spans="1:17" s="10" customFormat="1" ht="12.75" customHeight="1" x14ac:dyDescent="0.2">
      <c r="A175" s="62" t="s">
        <v>1</v>
      </c>
      <c r="B175" s="63" t="s">
        <v>62</v>
      </c>
      <c r="C175" s="64">
        <v>57137.544900000001</v>
      </c>
      <c r="D175" s="64">
        <v>0.01</v>
      </c>
      <c r="E175" s="10">
        <f t="shared" si="24"/>
        <v>7668.6475464691421</v>
      </c>
      <c r="F175" s="10">
        <f t="shared" si="29"/>
        <v>7668.5</v>
      </c>
      <c r="G175" s="13">
        <f t="shared" si="25"/>
        <v>0.2590524999977788</v>
      </c>
      <c r="K175" s="10">
        <f>+G175</f>
        <v>0.2590524999977788</v>
      </c>
      <c r="O175" s="10">
        <f t="shared" ca="1" si="27"/>
        <v>0.2381120755286702</v>
      </c>
      <c r="Q175" s="12">
        <f t="shared" si="28"/>
        <v>42119.044900000001</v>
      </c>
    </row>
    <row r="176" spans="1:17" s="10" customFormat="1" ht="12.75" customHeight="1" x14ac:dyDescent="0.2">
      <c r="A176" s="65" t="s">
        <v>0</v>
      </c>
      <c r="B176" s="66" t="s">
        <v>62</v>
      </c>
      <c r="C176" s="66">
        <v>57879.353199999998</v>
      </c>
      <c r="D176" s="66">
        <v>1.8E-3</v>
      </c>
      <c r="E176" s="10">
        <f t="shared" si="24"/>
        <v>8091.1533915995278</v>
      </c>
      <c r="F176" s="10">
        <f t="shared" si="29"/>
        <v>8091</v>
      </c>
      <c r="G176" s="13">
        <f t="shared" si="25"/>
        <v>0.26931499999773223</v>
      </c>
      <c r="K176" s="10">
        <f>+G176</f>
        <v>0.26931499999773223</v>
      </c>
      <c r="O176" s="10">
        <f t="shared" ca="1" si="27"/>
        <v>0.25251946734714259</v>
      </c>
      <c r="Q176" s="12">
        <f t="shared" si="28"/>
        <v>42860.853199999998</v>
      </c>
    </row>
    <row r="177" spans="1:17" s="10" customFormat="1" ht="12.75" customHeight="1" x14ac:dyDescent="0.2">
      <c r="A177" s="67" t="s">
        <v>618</v>
      </c>
      <c r="B177" s="68" t="s">
        <v>62</v>
      </c>
      <c r="C177" s="69">
        <v>59325.246999999974</v>
      </c>
      <c r="D177" s="67"/>
      <c r="E177" s="10">
        <f t="shared" ref="E177:E178" si="30">+(C177-C$7)/C$8</f>
        <v>8914.6796071160934</v>
      </c>
      <c r="F177" s="10">
        <f t="shared" ref="F177:F178" si="31">ROUND(2*E177,0)/2</f>
        <v>8914.5</v>
      </c>
      <c r="G177" s="13">
        <f t="shared" ref="G177:G178" si="32">+C177-(C$7+F177*C$8)</f>
        <v>0.31534249997639563</v>
      </c>
      <c r="K177" s="10">
        <f t="shared" ref="K177:K178" si="33">+G177</f>
        <v>0.31534249997639563</v>
      </c>
      <c r="O177" s="10">
        <f t="shared" ref="O177:O178" ca="1" si="34">+C$11+C$12*F177</f>
        <v>0.28060109376728931</v>
      </c>
      <c r="Q177" s="12">
        <f t="shared" ref="Q177:Q178" si="35">+C177-15018.5</f>
        <v>44306.746999999974</v>
      </c>
    </row>
    <row r="178" spans="1:17" s="10" customFormat="1" ht="12.75" customHeight="1" x14ac:dyDescent="0.2">
      <c r="A178" s="67" t="s">
        <v>619</v>
      </c>
      <c r="B178" s="68" t="s">
        <v>62</v>
      </c>
      <c r="C178" s="69">
        <v>59331.377699999997</v>
      </c>
      <c r="D178" s="67">
        <v>1.6000000000000001E-3</v>
      </c>
      <c r="E178" s="10">
        <f t="shared" si="30"/>
        <v>8918.1714210857535</v>
      </c>
      <c r="F178" s="10">
        <f t="shared" si="31"/>
        <v>8918</v>
      </c>
      <c r="G178" s="13">
        <f t="shared" si="32"/>
        <v>0.30096999999659602</v>
      </c>
      <c r="K178" s="10">
        <f t="shared" si="33"/>
        <v>0.30096999999659602</v>
      </c>
      <c r="O178" s="10">
        <f t="shared" ca="1" si="34"/>
        <v>0.2807204449421169</v>
      </c>
      <c r="Q178" s="12">
        <f t="shared" si="35"/>
        <v>44312.877699999997</v>
      </c>
    </row>
    <row r="179" spans="1:17" s="10" customFormat="1" ht="12.75" customHeight="1" x14ac:dyDescent="0.2">
      <c r="B179" s="14"/>
      <c r="G179" s="13"/>
    </row>
    <row r="180" spans="1:17" s="10" customFormat="1" ht="12.75" customHeight="1" x14ac:dyDescent="0.2">
      <c r="B180" s="14"/>
      <c r="G180" s="13"/>
    </row>
    <row r="181" spans="1:17" s="10" customFormat="1" ht="12.75" customHeight="1" x14ac:dyDescent="0.2">
      <c r="B181" s="14"/>
      <c r="G181" s="13"/>
    </row>
    <row r="182" spans="1:17" s="10" customFormat="1" ht="12.75" customHeight="1" x14ac:dyDescent="0.2">
      <c r="B182" s="14"/>
      <c r="G182" s="13"/>
    </row>
    <row r="183" spans="1:17" s="10" customFormat="1" ht="12.75" customHeight="1" x14ac:dyDescent="0.2">
      <c r="B183" s="14"/>
      <c r="G183" s="13"/>
    </row>
    <row r="184" spans="1:17" s="10" customFormat="1" ht="12.75" customHeight="1" x14ac:dyDescent="0.2">
      <c r="B184" s="14"/>
      <c r="G184" s="13"/>
    </row>
    <row r="185" spans="1:17" s="10" customFormat="1" ht="12.75" customHeight="1" x14ac:dyDescent="0.2">
      <c r="B185" s="14"/>
      <c r="G185" s="13"/>
    </row>
    <row r="186" spans="1:17" s="10" customFormat="1" ht="12.75" customHeight="1" x14ac:dyDescent="0.2">
      <c r="B186" s="14"/>
      <c r="G186" s="13"/>
    </row>
    <row r="187" spans="1:17" s="10" customFormat="1" ht="12.75" customHeight="1" x14ac:dyDescent="0.2">
      <c r="B187" s="14"/>
      <c r="G187" s="13"/>
    </row>
    <row r="188" spans="1:17" s="10" customFormat="1" ht="12.75" customHeight="1" x14ac:dyDescent="0.2">
      <c r="B188" s="14"/>
      <c r="G188" s="13"/>
    </row>
    <row r="189" spans="1:17" s="10" customFormat="1" ht="12.75" customHeight="1" x14ac:dyDescent="0.2">
      <c r="B189" s="14"/>
      <c r="G189" s="13"/>
    </row>
    <row r="190" spans="1:17" s="10" customFormat="1" ht="12.75" customHeight="1" x14ac:dyDescent="0.2">
      <c r="B190" s="14"/>
      <c r="G190" s="13"/>
    </row>
    <row r="191" spans="1:17" s="10" customFormat="1" ht="12.75" customHeight="1" x14ac:dyDescent="0.2">
      <c r="B191" s="14"/>
      <c r="G191" s="13"/>
    </row>
    <row r="192" spans="1:17" s="10" customFormat="1" ht="12.75" customHeight="1" x14ac:dyDescent="0.2">
      <c r="B192" s="14"/>
      <c r="G192" s="13"/>
    </row>
    <row r="193" spans="2:7" s="10" customFormat="1" ht="12.75" customHeight="1" x14ac:dyDescent="0.2">
      <c r="B193" s="14"/>
      <c r="G193" s="13"/>
    </row>
    <row r="194" spans="2:7" s="10" customFormat="1" ht="12.75" customHeight="1" x14ac:dyDescent="0.2">
      <c r="B194" s="14"/>
      <c r="G194" s="13"/>
    </row>
    <row r="195" spans="2:7" s="10" customFormat="1" ht="12.75" customHeight="1" x14ac:dyDescent="0.2">
      <c r="B195" s="14"/>
      <c r="G195" s="13"/>
    </row>
    <row r="196" spans="2:7" s="10" customFormat="1" ht="12.75" customHeight="1" x14ac:dyDescent="0.2">
      <c r="B196" s="14"/>
      <c r="G196" s="13"/>
    </row>
    <row r="197" spans="2:7" s="10" customFormat="1" ht="12.75" customHeight="1" x14ac:dyDescent="0.2">
      <c r="B197" s="14"/>
      <c r="G197" s="13"/>
    </row>
    <row r="198" spans="2:7" s="10" customFormat="1" ht="12.75" customHeight="1" x14ac:dyDescent="0.2">
      <c r="B198" s="14"/>
      <c r="G198" s="13"/>
    </row>
    <row r="199" spans="2:7" s="10" customFormat="1" ht="12.75" customHeight="1" x14ac:dyDescent="0.2">
      <c r="B199" s="14"/>
      <c r="G199" s="13"/>
    </row>
    <row r="200" spans="2:7" s="10" customFormat="1" ht="12.75" customHeight="1" x14ac:dyDescent="0.2">
      <c r="B200" s="14"/>
      <c r="G200" s="13"/>
    </row>
    <row r="201" spans="2:7" s="10" customFormat="1" ht="12.75" customHeight="1" x14ac:dyDescent="0.2">
      <c r="B201" s="14"/>
      <c r="G201" s="13"/>
    </row>
    <row r="202" spans="2:7" s="10" customFormat="1" ht="12.75" customHeight="1" x14ac:dyDescent="0.2">
      <c r="B202" s="14"/>
      <c r="G202" s="13"/>
    </row>
    <row r="203" spans="2:7" s="10" customFormat="1" ht="12.75" customHeight="1" x14ac:dyDescent="0.2">
      <c r="B203" s="14"/>
      <c r="G203" s="13"/>
    </row>
    <row r="204" spans="2:7" s="10" customFormat="1" ht="12.75" customHeight="1" x14ac:dyDescent="0.2">
      <c r="B204" s="14"/>
      <c r="G204" s="13"/>
    </row>
    <row r="205" spans="2:7" s="10" customFormat="1" ht="12.75" customHeight="1" x14ac:dyDescent="0.2">
      <c r="B205" s="14"/>
      <c r="G205" s="13"/>
    </row>
    <row r="206" spans="2:7" s="10" customFormat="1" ht="12.75" customHeight="1" x14ac:dyDescent="0.2">
      <c r="B206" s="14"/>
      <c r="G206" s="13"/>
    </row>
    <row r="207" spans="2:7" s="10" customFormat="1" ht="12.75" customHeight="1" x14ac:dyDescent="0.2">
      <c r="B207" s="14"/>
      <c r="G207" s="13"/>
    </row>
    <row r="208" spans="2:7" s="10" customFormat="1" ht="12.75" customHeight="1" x14ac:dyDescent="0.2">
      <c r="B208" s="14"/>
      <c r="G208" s="13"/>
    </row>
    <row r="209" spans="2:7" s="10" customFormat="1" ht="12.75" customHeight="1" x14ac:dyDescent="0.2">
      <c r="B209" s="14"/>
      <c r="G209" s="13"/>
    </row>
    <row r="210" spans="2:7" s="10" customFormat="1" ht="12.75" customHeight="1" x14ac:dyDescent="0.2">
      <c r="B210" s="14"/>
      <c r="G210" s="13"/>
    </row>
    <row r="211" spans="2:7" s="10" customFormat="1" ht="12.75" customHeight="1" x14ac:dyDescent="0.2">
      <c r="B211" s="14"/>
      <c r="G211" s="13"/>
    </row>
    <row r="212" spans="2:7" s="10" customFormat="1" ht="12.75" customHeight="1" x14ac:dyDescent="0.2">
      <c r="B212" s="14"/>
      <c r="G212" s="13"/>
    </row>
    <row r="213" spans="2:7" s="10" customFormat="1" ht="12.75" customHeight="1" x14ac:dyDescent="0.2">
      <c r="B213" s="14"/>
      <c r="G213" s="13"/>
    </row>
    <row r="214" spans="2:7" s="10" customFormat="1" ht="12.75" customHeight="1" x14ac:dyDescent="0.2">
      <c r="B214" s="14"/>
      <c r="G214" s="13"/>
    </row>
    <row r="215" spans="2:7" s="10" customFormat="1" ht="12.75" customHeight="1" x14ac:dyDescent="0.2">
      <c r="B215" s="14"/>
      <c r="G215" s="13"/>
    </row>
    <row r="216" spans="2:7" s="10" customFormat="1" ht="12.75" customHeight="1" x14ac:dyDescent="0.2">
      <c r="B216" s="14"/>
      <c r="G216" s="13"/>
    </row>
    <row r="217" spans="2:7" s="10" customFormat="1" ht="12.75" customHeight="1" x14ac:dyDescent="0.2">
      <c r="B217" s="14"/>
      <c r="G217" s="13"/>
    </row>
    <row r="218" spans="2:7" s="10" customFormat="1" ht="12.75" customHeight="1" x14ac:dyDescent="0.2">
      <c r="B218" s="14"/>
      <c r="G218" s="13"/>
    </row>
    <row r="219" spans="2:7" s="10" customFormat="1" ht="12.75" customHeight="1" x14ac:dyDescent="0.2">
      <c r="B219" s="14"/>
      <c r="G219" s="13"/>
    </row>
    <row r="220" spans="2:7" s="10" customFormat="1" ht="12.75" customHeight="1" x14ac:dyDescent="0.2">
      <c r="B220" s="14"/>
      <c r="G220" s="13"/>
    </row>
    <row r="221" spans="2:7" s="10" customFormat="1" ht="12.75" customHeight="1" x14ac:dyDescent="0.2">
      <c r="B221" s="14"/>
      <c r="G221" s="13"/>
    </row>
    <row r="222" spans="2:7" s="10" customFormat="1" ht="12.75" customHeight="1" x14ac:dyDescent="0.2">
      <c r="B222" s="14"/>
      <c r="G222" s="13"/>
    </row>
    <row r="223" spans="2:7" s="10" customFormat="1" ht="12.75" customHeight="1" x14ac:dyDescent="0.2">
      <c r="B223" s="14"/>
      <c r="G223" s="13"/>
    </row>
    <row r="224" spans="2:7" s="10" customFormat="1" ht="12.75" customHeight="1" x14ac:dyDescent="0.2">
      <c r="B224" s="14"/>
      <c r="G224" s="13"/>
    </row>
    <row r="225" spans="2:7" s="10" customFormat="1" ht="12.75" customHeight="1" x14ac:dyDescent="0.2">
      <c r="B225" s="14"/>
      <c r="G225" s="13"/>
    </row>
    <row r="226" spans="2:7" s="10" customFormat="1" ht="12.75" customHeight="1" x14ac:dyDescent="0.2">
      <c r="B226" s="14"/>
      <c r="G226" s="13"/>
    </row>
    <row r="227" spans="2:7" s="10" customFormat="1" ht="12.75" customHeight="1" x14ac:dyDescent="0.2">
      <c r="B227" s="14"/>
      <c r="G227" s="13"/>
    </row>
    <row r="228" spans="2:7" s="10" customFormat="1" ht="12.75" customHeight="1" x14ac:dyDescent="0.2">
      <c r="B228" s="14"/>
      <c r="G228" s="13"/>
    </row>
    <row r="229" spans="2:7" s="10" customFormat="1" ht="12.75" customHeight="1" x14ac:dyDescent="0.2">
      <c r="B229" s="14"/>
      <c r="G229" s="13"/>
    </row>
    <row r="230" spans="2:7" s="10" customFormat="1" ht="12.75" customHeight="1" x14ac:dyDescent="0.2">
      <c r="B230" s="14"/>
      <c r="G230" s="13"/>
    </row>
    <row r="231" spans="2:7" s="10" customFormat="1" ht="12.75" customHeight="1" x14ac:dyDescent="0.2">
      <c r="B231" s="14"/>
      <c r="G231" s="13"/>
    </row>
    <row r="232" spans="2:7" s="10" customFormat="1" ht="12.75" customHeight="1" x14ac:dyDescent="0.2">
      <c r="B232" s="14"/>
      <c r="G232" s="13"/>
    </row>
    <row r="233" spans="2:7" s="10" customFormat="1" ht="12.75" customHeight="1" x14ac:dyDescent="0.2">
      <c r="B233" s="14"/>
      <c r="G233" s="13"/>
    </row>
    <row r="234" spans="2:7" s="10" customFormat="1" ht="12.75" customHeight="1" x14ac:dyDescent="0.2">
      <c r="B234" s="14"/>
      <c r="G234" s="13"/>
    </row>
    <row r="235" spans="2:7" s="10" customFormat="1" ht="12.75" customHeight="1" x14ac:dyDescent="0.2">
      <c r="B235" s="14"/>
      <c r="G235" s="13"/>
    </row>
    <row r="236" spans="2:7" s="10" customFormat="1" ht="12.75" customHeight="1" x14ac:dyDescent="0.2">
      <c r="B236" s="14"/>
      <c r="G236" s="13"/>
    </row>
    <row r="237" spans="2:7" s="10" customFormat="1" ht="12.75" customHeight="1" x14ac:dyDescent="0.2">
      <c r="B237" s="14"/>
      <c r="G237" s="13"/>
    </row>
    <row r="238" spans="2:7" s="10" customFormat="1" ht="12.75" customHeight="1" x14ac:dyDescent="0.2">
      <c r="B238" s="14"/>
      <c r="G238" s="13"/>
    </row>
    <row r="239" spans="2:7" s="10" customFormat="1" ht="12.75" customHeight="1" x14ac:dyDescent="0.2">
      <c r="B239" s="14"/>
      <c r="G239" s="13"/>
    </row>
    <row r="240" spans="2:7" s="10" customFormat="1" ht="12.75" customHeight="1" x14ac:dyDescent="0.2">
      <c r="B240" s="14"/>
      <c r="G240" s="13"/>
    </row>
    <row r="241" spans="2:7" s="10" customFormat="1" ht="12.75" customHeight="1" x14ac:dyDescent="0.2">
      <c r="B241" s="14"/>
      <c r="G241" s="13"/>
    </row>
    <row r="242" spans="2:7" s="10" customFormat="1" ht="12.75" customHeight="1" x14ac:dyDescent="0.2">
      <c r="B242" s="14"/>
      <c r="G242" s="13"/>
    </row>
    <row r="243" spans="2:7" s="10" customFormat="1" ht="12.75" customHeight="1" x14ac:dyDescent="0.2">
      <c r="B243" s="14"/>
      <c r="G243" s="13"/>
    </row>
    <row r="244" spans="2:7" s="10" customFormat="1" ht="12.75" customHeight="1" x14ac:dyDescent="0.2">
      <c r="B244" s="14"/>
      <c r="G244" s="13"/>
    </row>
    <row r="245" spans="2:7" s="10" customFormat="1" ht="12.75" customHeight="1" x14ac:dyDescent="0.2">
      <c r="B245" s="14"/>
      <c r="G245" s="13"/>
    </row>
    <row r="246" spans="2:7" s="10" customFormat="1" ht="12.75" customHeight="1" x14ac:dyDescent="0.2">
      <c r="B246" s="14"/>
      <c r="G246" s="13"/>
    </row>
    <row r="247" spans="2:7" s="10" customFormat="1" ht="12.75" customHeight="1" x14ac:dyDescent="0.2">
      <c r="B247" s="14"/>
      <c r="G247" s="13"/>
    </row>
    <row r="248" spans="2:7" s="10" customFormat="1" ht="12.75" customHeight="1" x14ac:dyDescent="0.2">
      <c r="B248" s="14"/>
      <c r="G248" s="13"/>
    </row>
    <row r="249" spans="2:7" s="10" customFormat="1" ht="12.75" customHeight="1" x14ac:dyDescent="0.2">
      <c r="B249" s="14"/>
      <c r="G249" s="13"/>
    </row>
    <row r="250" spans="2:7" s="10" customFormat="1" ht="12.75" customHeight="1" x14ac:dyDescent="0.2">
      <c r="B250" s="14"/>
      <c r="G250" s="13"/>
    </row>
    <row r="251" spans="2:7" s="10" customFormat="1" ht="12.75" customHeight="1" x14ac:dyDescent="0.2">
      <c r="B251" s="14"/>
      <c r="G251" s="13"/>
    </row>
    <row r="252" spans="2:7" s="10" customFormat="1" ht="12.75" customHeight="1" x14ac:dyDescent="0.2">
      <c r="B252" s="14"/>
      <c r="G252" s="13"/>
    </row>
    <row r="253" spans="2:7" s="10" customFormat="1" ht="12.75" customHeight="1" x14ac:dyDescent="0.2">
      <c r="B253" s="14"/>
      <c r="G253" s="13"/>
    </row>
    <row r="254" spans="2:7" s="10" customFormat="1" ht="12.75" customHeight="1" x14ac:dyDescent="0.2">
      <c r="B254" s="14"/>
      <c r="G254" s="13"/>
    </row>
    <row r="255" spans="2:7" s="10" customFormat="1" ht="12.75" customHeight="1" x14ac:dyDescent="0.2">
      <c r="B255" s="14"/>
      <c r="G255" s="13"/>
    </row>
    <row r="256" spans="2:7" s="10" customFormat="1" ht="12.75" customHeight="1" x14ac:dyDescent="0.2">
      <c r="B256" s="14"/>
      <c r="G256" s="13"/>
    </row>
    <row r="257" spans="2:7" s="10" customFormat="1" ht="12.75" customHeight="1" x14ac:dyDescent="0.2">
      <c r="B257" s="14"/>
      <c r="G257" s="13"/>
    </row>
    <row r="258" spans="2:7" s="10" customFormat="1" ht="12.75" customHeight="1" x14ac:dyDescent="0.2">
      <c r="B258" s="14"/>
      <c r="G258" s="13"/>
    </row>
    <row r="259" spans="2:7" s="10" customFormat="1" ht="12.75" customHeight="1" x14ac:dyDescent="0.2">
      <c r="B259" s="14"/>
      <c r="G259" s="13"/>
    </row>
    <row r="260" spans="2:7" s="10" customFormat="1" ht="12.75" customHeight="1" x14ac:dyDescent="0.2">
      <c r="B260" s="14"/>
      <c r="G260" s="13"/>
    </row>
    <row r="261" spans="2:7" s="10" customFormat="1" ht="12.75" customHeight="1" x14ac:dyDescent="0.2">
      <c r="B261" s="14"/>
      <c r="G261" s="13"/>
    </row>
    <row r="262" spans="2:7" s="10" customFormat="1" ht="12.75" customHeight="1" x14ac:dyDescent="0.2">
      <c r="B262" s="14"/>
      <c r="G262" s="13"/>
    </row>
    <row r="263" spans="2:7" s="10" customFormat="1" ht="12.75" customHeight="1" x14ac:dyDescent="0.2">
      <c r="B263" s="14"/>
      <c r="G263" s="13"/>
    </row>
    <row r="264" spans="2:7" s="10" customFormat="1" ht="12.75" customHeight="1" x14ac:dyDescent="0.2">
      <c r="B264" s="14"/>
      <c r="G264" s="13"/>
    </row>
    <row r="265" spans="2:7" s="10" customFormat="1" ht="12.75" customHeight="1" x14ac:dyDescent="0.2">
      <c r="B265" s="14"/>
      <c r="G265" s="13"/>
    </row>
    <row r="266" spans="2:7" s="10" customFormat="1" ht="12.75" customHeight="1" x14ac:dyDescent="0.2">
      <c r="B266" s="14"/>
      <c r="G266" s="13"/>
    </row>
    <row r="267" spans="2:7" s="10" customFormat="1" ht="12.75" customHeight="1" x14ac:dyDescent="0.2">
      <c r="B267" s="14"/>
      <c r="G267" s="13"/>
    </row>
    <row r="268" spans="2:7" s="10" customFormat="1" ht="12.75" customHeight="1" x14ac:dyDescent="0.2">
      <c r="B268" s="14"/>
      <c r="G268" s="13"/>
    </row>
    <row r="269" spans="2:7" s="10" customFormat="1" ht="12.75" customHeight="1" x14ac:dyDescent="0.2">
      <c r="B269" s="14"/>
      <c r="G269" s="13"/>
    </row>
    <row r="270" spans="2:7" s="10" customFormat="1" ht="12.75" customHeight="1" x14ac:dyDescent="0.2">
      <c r="B270" s="14"/>
      <c r="G270" s="13"/>
    </row>
    <row r="271" spans="2:7" s="10" customFormat="1" ht="12.75" customHeight="1" x14ac:dyDescent="0.2">
      <c r="B271" s="14"/>
      <c r="G271" s="13"/>
    </row>
    <row r="272" spans="2:7" s="10" customFormat="1" ht="12.75" customHeight="1" x14ac:dyDescent="0.2">
      <c r="B272" s="14"/>
      <c r="G272" s="13"/>
    </row>
    <row r="273" spans="2:7" s="10" customFormat="1" ht="12.75" customHeight="1" x14ac:dyDescent="0.2">
      <c r="B273" s="14"/>
      <c r="G273" s="13"/>
    </row>
    <row r="274" spans="2:7" s="10" customFormat="1" ht="12.75" customHeight="1" x14ac:dyDescent="0.2">
      <c r="B274" s="14"/>
      <c r="G274" s="13"/>
    </row>
    <row r="275" spans="2:7" s="10" customFormat="1" ht="12.75" customHeight="1" x14ac:dyDescent="0.2">
      <c r="B275" s="14"/>
      <c r="G275" s="13"/>
    </row>
    <row r="276" spans="2:7" s="10" customFormat="1" ht="12.75" customHeight="1" x14ac:dyDescent="0.2">
      <c r="B276" s="14"/>
      <c r="G276" s="13"/>
    </row>
    <row r="277" spans="2:7" s="10" customFormat="1" ht="12.75" customHeight="1" x14ac:dyDescent="0.2">
      <c r="B277" s="14"/>
      <c r="G277" s="13"/>
    </row>
    <row r="278" spans="2:7" s="10" customFormat="1" ht="12.75" customHeight="1" x14ac:dyDescent="0.2">
      <c r="B278" s="14"/>
      <c r="G278" s="13"/>
    </row>
    <row r="279" spans="2:7" s="10" customFormat="1" ht="12.75" customHeight="1" x14ac:dyDescent="0.2">
      <c r="B279" s="14"/>
      <c r="G279" s="13"/>
    </row>
    <row r="280" spans="2:7" s="10" customFormat="1" ht="12.75" customHeight="1" x14ac:dyDescent="0.2">
      <c r="B280" s="14"/>
      <c r="G280" s="13"/>
    </row>
    <row r="281" spans="2:7" s="10" customFormat="1" ht="12.75" customHeight="1" x14ac:dyDescent="0.2">
      <c r="B281" s="14"/>
      <c r="G281" s="13"/>
    </row>
    <row r="282" spans="2:7" s="10" customFormat="1" ht="12.75" customHeight="1" x14ac:dyDescent="0.2">
      <c r="B282" s="14"/>
      <c r="G282" s="13"/>
    </row>
    <row r="283" spans="2:7" s="10" customFormat="1" ht="12.75" customHeight="1" x14ac:dyDescent="0.2">
      <c r="B283" s="14"/>
      <c r="G283" s="13"/>
    </row>
    <row r="284" spans="2:7" s="10" customFormat="1" ht="12.75" customHeight="1" x14ac:dyDescent="0.2">
      <c r="B284" s="14"/>
      <c r="G284" s="13"/>
    </row>
    <row r="285" spans="2:7" s="10" customFormat="1" ht="12.75" customHeight="1" x14ac:dyDescent="0.2">
      <c r="B285" s="14"/>
      <c r="G285" s="13"/>
    </row>
    <row r="286" spans="2:7" s="10" customFormat="1" ht="12.75" customHeight="1" x14ac:dyDescent="0.2">
      <c r="B286" s="14"/>
      <c r="G286" s="13"/>
    </row>
    <row r="287" spans="2:7" s="10" customFormat="1" ht="12.75" customHeight="1" x14ac:dyDescent="0.2">
      <c r="B287" s="14"/>
      <c r="G287" s="13"/>
    </row>
    <row r="288" spans="2:7" s="10" customFormat="1" ht="12.75" customHeight="1" x14ac:dyDescent="0.2">
      <c r="B288" s="14"/>
      <c r="G288" s="13"/>
    </row>
    <row r="289" spans="2:7" s="10" customFormat="1" ht="12.75" customHeight="1" x14ac:dyDescent="0.2">
      <c r="B289" s="14"/>
      <c r="G289" s="13"/>
    </row>
    <row r="290" spans="2:7" s="10" customFormat="1" ht="12.75" customHeight="1" x14ac:dyDescent="0.2">
      <c r="B290" s="14"/>
      <c r="G290" s="13"/>
    </row>
    <row r="291" spans="2:7" s="10" customFormat="1" ht="12.75" customHeight="1" x14ac:dyDescent="0.2">
      <c r="B291" s="14"/>
      <c r="G291" s="13"/>
    </row>
    <row r="292" spans="2:7" s="10" customFormat="1" ht="12.75" customHeight="1" x14ac:dyDescent="0.2">
      <c r="B292" s="14"/>
      <c r="G292" s="13"/>
    </row>
    <row r="293" spans="2:7" s="10" customFormat="1" ht="12.75" customHeight="1" x14ac:dyDescent="0.2">
      <c r="B293" s="14"/>
      <c r="G293" s="13"/>
    </row>
    <row r="294" spans="2:7" s="10" customFormat="1" ht="12.75" customHeight="1" x14ac:dyDescent="0.2">
      <c r="B294" s="14"/>
      <c r="G294" s="13"/>
    </row>
    <row r="295" spans="2:7" s="10" customFormat="1" ht="12.75" customHeight="1" x14ac:dyDescent="0.2">
      <c r="B295" s="14"/>
      <c r="G295" s="13"/>
    </row>
    <row r="296" spans="2:7" s="10" customFormat="1" ht="12.75" customHeight="1" x14ac:dyDescent="0.2">
      <c r="B296" s="14"/>
      <c r="G296" s="13"/>
    </row>
    <row r="297" spans="2:7" s="10" customFormat="1" ht="12.75" customHeight="1" x14ac:dyDescent="0.2">
      <c r="B297" s="14"/>
      <c r="G297" s="13"/>
    </row>
    <row r="298" spans="2:7" s="10" customFormat="1" ht="12.75" customHeight="1" x14ac:dyDescent="0.2">
      <c r="B298" s="14"/>
      <c r="G298" s="13"/>
    </row>
    <row r="299" spans="2:7" s="10" customFormat="1" ht="12.75" customHeight="1" x14ac:dyDescent="0.2">
      <c r="B299" s="14"/>
      <c r="G299" s="13"/>
    </row>
    <row r="300" spans="2:7" s="10" customFormat="1" ht="12.75" customHeight="1" x14ac:dyDescent="0.2">
      <c r="B300" s="14"/>
      <c r="G300" s="13"/>
    </row>
    <row r="301" spans="2:7" s="10" customFormat="1" ht="12.75" customHeight="1" x14ac:dyDescent="0.2">
      <c r="B301" s="14"/>
      <c r="G301" s="13"/>
    </row>
    <row r="302" spans="2:7" s="10" customFormat="1" ht="12.75" customHeight="1" x14ac:dyDescent="0.2">
      <c r="B302" s="14"/>
      <c r="G302" s="13"/>
    </row>
    <row r="303" spans="2:7" s="10" customFormat="1" ht="12.75" customHeight="1" x14ac:dyDescent="0.2">
      <c r="B303" s="14"/>
      <c r="G303" s="13"/>
    </row>
    <row r="304" spans="2:7" s="10" customFormat="1" ht="12.75" customHeight="1" x14ac:dyDescent="0.2">
      <c r="B304" s="14"/>
      <c r="G304" s="13"/>
    </row>
    <row r="305" spans="2:7" s="10" customFormat="1" ht="12.75" customHeight="1" x14ac:dyDescent="0.2">
      <c r="B305" s="14"/>
      <c r="G305" s="13"/>
    </row>
    <row r="306" spans="2:7" s="10" customFormat="1" ht="12.75" customHeight="1" x14ac:dyDescent="0.2">
      <c r="B306" s="14"/>
      <c r="G306" s="13"/>
    </row>
    <row r="307" spans="2:7" s="10" customFormat="1" ht="12.75" customHeight="1" x14ac:dyDescent="0.2">
      <c r="B307" s="14"/>
      <c r="G307" s="13"/>
    </row>
    <row r="308" spans="2:7" s="10" customFormat="1" ht="12.75" customHeight="1" x14ac:dyDescent="0.2">
      <c r="B308" s="14"/>
      <c r="G308" s="13"/>
    </row>
    <row r="309" spans="2:7" s="10" customFormat="1" ht="12.75" customHeight="1" x14ac:dyDescent="0.2">
      <c r="B309" s="14"/>
      <c r="G309" s="13"/>
    </row>
    <row r="310" spans="2:7" s="10" customFormat="1" ht="12.75" customHeight="1" x14ac:dyDescent="0.2">
      <c r="B310" s="14"/>
      <c r="G310" s="13"/>
    </row>
    <row r="311" spans="2:7" s="10" customFormat="1" ht="12.75" customHeight="1" x14ac:dyDescent="0.2">
      <c r="B311" s="14"/>
      <c r="G311" s="13"/>
    </row>
    <row r="312" spans="2:7" x14ac:dyDescent="0.2">
      <c r="B312" s="8"/>
    </row>
    <row r="313" spans="2:7" x14ac:dyDescent="0.2">
      <c r="B313" s="8"/>
    </row>
    <row r="314" spans="2:7" x14ac:dyDescent="0.2">
      <c r="B314" s="8"/>
    </row>
    <row r="315" spans="2:7" x14ac:dyDescent="0.2">
      <c r="B315" s="8"/>
    </row>
    <row r="316" spans="2:7" x14ac:dyDescent="0.2">
      <c r="B316" s="8"/>
    </row>
    <row r="317" spans="2:7" x14ac:dyDescent="0.2">
      <c r="B317" s="8"/>
    </row>
    <row r="318" spans="2:7" x14ac:dyDescent="0.2">
      <c r="B318" s="8"/>
    </row>
    <row r="319" spans="2:7" x14ac:dyDescent="0.2">
      <c r="B319" s="8"/>
    </row>
    <row r="320" spans="2:7" x14ac:dyDescent="0.2">
      <c r="B320" s="8"/>
    </row>
    <row r="321" spans="2:2" x14ac:dyDescent="0.2">
      <c r="B321" s="8"/>
    </row>
    <row r="322" spans="2:2" x14ac:dyDescent="0.2">
      <c r="B322" s="8"/>
    </row>
    <row r="323" spans="2:2" x14ac:dyDescent="0.2">
      <c r="B323" s="8"/>
    </row>
    <row r="324" spans="2:2" x14ac:dyDescent="0.2">
      <c r="B324" s="8"/>
    </row>
    <row r="325" spans="2:2" x14ac:dyDescent="0.2">
      <c r="B325" s="8"/>
    </row>
  </sheetData>
  <phoneticPr fontId="8" type="noConversion"/>
  <hyperlinks>
    <hyperlink ref="H340" r:id="rId1" display="http://vsolj.cetus-net.org/bulletin.html"/>
    <hyperlink ref="H333" r:id="rId2" display="http://vsolj.cetus-net.org/bulletin.html"/>
    <hyperlink ref="H342" r:id="rId3" display="http://vsolj.cetus-net.org/bulletin.html"/>
    <hyperlink ref="H335" r:id="rId4" display="http://vsolj.cetus-net.org/bulletin.html"/>
    <hyperlink ref="H64523" r:id="rId5" display="http://vsolj.cetus-net.org/bulletin.html"/>
    <hyperlink ref="H64516" r:id="rId6" display="https://www.aavso.org/ejaavso"/>
    <hyperlink ref="AP667" r:id="rId7" display="http://cdsbib.u-strasbg.fr/cgi-bin/cdsbib?1990RMxAA..21..381G"/>
    <hyperlink ref="AP671" r:id="rId8" display="http://cdsbib.u-strasbg.fr/cgi-bin/cdsbib?1990RMxAA..21..381G"/>
    <hyperlink ref="AP670" r:id="rId9" display="http://cdsbib.u-strasbg.fr/cgi-bin/cdsbib?1990RMxAA..21..381G"/>
    <hyperlink ref="AP651" r:id="rId10" display="http://cdsbib.u-strasbg.fr/cgi-bin/cdsbib?1990RMxAA..21..381G"/>
    <hyperlink ref="I64523" r:id="rId11" display="http://vsolj.cetus-net.org/bulletin.html"/>
    <hyperlink ref="AQ807" r:id="rId12" display="http://cdsbib.u-strasbg.fr/cgi-bin/cdsbib?1990RMxAA..21..381G"/>
    <hyperlink ref="AQ55573" r:id="rId13" display="http://cdsbib.u-strasbg.fr/cgi-bin/cdsbib?1990RMxAA..21..381G"/>
    <hyperlink ref="AQ808" r:id="rId14" display="http://cdsbib.u-strasbg.fr/cgi-bin/cdsbib?1990RMxAA..21..381G"/>
    <hyperlink ref="H64520" r:id="rId15" display="https://www.aavso.org/ejaavso"/>
    <hyperlink ref="H1693" r:id="rId16" display="http://vsolj.cetus-net.org/bulletin.html"/>
    <hyperlink ref="AP2937" r:id="rId17" display="http://cdsbib.u-strasbg.fr/cgi-bin/cdsbib?1990RMxAA..21..381G"/>
    <hyperlink ref="AP2940" r:id="rId18" display="http://cdsbib.u-strasbg.fr/cgi-bin/cdsbib?1990RMxAA..21..381G"/>
    <hyperlink ref="AP2938" r:id="rId19" display="http://cdsbib.u-strasbg.fr/cgi-bin/cdsbib?1990RMxAA..21..381G"/>
    <hyperlink ref="AP2922" r:id="rId20" display="http://cdsbib.u-strasbg.fr/cgi-bin/cdsbib?1990RMxAA..21..381G"/>
    <hyperlink ref="I1693" r:id="rId21" display="http://vsolj.cetus-net.org/bulletin.html"/>
    <hyperlink ref="AQ3151" r:id="rId22" display="http://cdsbib.u-strasbg.fr/cgi-bin/cdsbib?1990RMxAA..21..381G"/>
    <hyperlink ref="AQ65388" r:id="rId23" display="http://cdsbib.u-strasbg.fr/cgi-bin/cdsbib?1990RMxAA..21..381G"/>
    <hyperlink ref="AQ3155" r:id="rId24" display="http://cdsbib.u-strasbg.fr/cgi-bin/cdsbib?1990RMxAA..21..381G"/>
  </hyperlinks>
  <pageMargins left="0.75" right="0.75" top="1" bottom="1" header="0.5" footer="0.5"/>
  <pageSetup orientation="portrait" horizontalDpi="300" verticalDpi="300" r:id="rId25"/>
  <headerFooter alignWithMargins="0"/>
  <drawing r:id="rId2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2"/>
  <sheetViews>
    <sheetView topLeftCell="A114" workbookViewId="0">
      <selection activeCell="A64" sqref="A64:D163"/>
    </sheetView>
  </sheetViews>
  <sheetFormatPr defaultRowHeight="12.75" x14ac:dyDescent="0.2"/>
  <cols>
    <col min="1" max="1" width="19.7109375" style="42" customWidth="1"/>
    <col min="2" max="2" width="4.42578125" style="11" customWidth="1"/>
    <col min="3" max="3" width="12.7109375" style="42" customWidth="1"/>
    <col min="4" max="4" width="5.42578125" style="11" customWidth="1"/>
    <col min="5" max="5" width="14.85546875" style="11" customWidth="1"/>
    <col min="6" max="6" width="9.140625" style="11"/>
    <col min="7" max="7" width="12" style="11" customWidth="1"/>
    <col min="8" max="8" width="14.140625" style="42" customWidth="1"/>
    <col min="9" max="9" width="22.5703125" style="11" customWidth="1"/>
    <col min="10" max="10" width="25.140625" style="11" customWidth="1"/>
    <col min="11" max="11" width="15.7109375" style="11" customWidth="1"/>
    <col min="12" max="12" width="14.140625" style="11" customWidth="1"/>
    <col min="13" max="13" width="9.5703125" style="11" customWidth="1"/>
    <col min="14" max="14" width="14.140625" style="11" customWidth="1"/>
    <col min="15" max="15" width="23.42578125" style="11" customWidth="1"/>
    <col min="16" max="16" width="16.5703125" style="11" customWidth="1"/>
    <col min="17" max="17" width="41" style="11" customWidth="1"/>
    <col min="18" max="16384" width="9.140625" style="11"/>
  </cols>
  <sheetData>
    <row r="1" spans="1:16" ht="15.75" x14ac:dyDescent="0.25">
      <c r="A1" s="41" t="s">
        <v>84</v>
      </c>
      <c r="I1" s="43" t="s">
        <v>85</v>
      </c>
      <c r="J1" s="44" t="s">
        <v>86</v>
      </c>
    </row>
    <row r="2" spans="1:16" x14ac:dyDescent="0.2">
      <c r="I2" s="45" t="s">
        <v>87</v>
      </c>
      <c r="J2" s="46" t="s">
        <v>88</v>
      </c>
    </row>
    <row r="3" spans="1:16" x14ac:dyDescent="0.2">
      <c r="A3" s="47" t="s">
        <v>89</v>
      </c>
      <c r="I3" s="45" t="s">
        <v>90</v>
      </c>
      <c r="J3" s="46" t="s">
        <v>48</v>
      </c>
    </row>
    <row r="4" spans="1:16" x14ac:dyDescent="0.2">
      <c r="I4" s="45" t="s">
        <v>91</v>
      </c>
      <c r="J4" s="46" t="s">
        <v>48</v>
      </c>
    </row>
    <row r="5" spans="1:16" ht="13.5" thickBot="1" x14ac:dyDescent="0.25">
      <c r="I5" s="48" t="s">
        <v>92</v>
      </c>
      <c r="J5" s="49" t="s">
        <v>93</v>
      </c>
    </row>
    <row r="10" spans="1:16" ht="13.5" thickBot="1" x14ac:dyDescent="0.25"/>
    <row r="11" spans="1:16" ht="12.75" customHeight="1" thickBot="1" x14ac:dyDescent="0.25">
      <c r="A11" s="42" t="str">
        <f t="shared" ref="A11:A42" si="0">P11</f>
        <v> BBS 37 </v>
      </c>
      <c r="B11" s="8" t="str">
        <f t="shared" ref="B11:B42" si="1">IF(H11=INT(H11),"I","II")</f>
        <v>I</v>
      </c>
      <c r="C11" s="42">
        <f t="shared" ref="C11:C42" si="2">1*G11</f>
        <v>43673.432000000001</v>
      </c>
      <c r="D11" s="11" t="str">
        <f t="shared" ref="D11:D42" si="3">VLOOKUP(F11,I$1:J$5,2,FALSE)</f>
        <v>vis</v>
      </c>
      <c r="E11" s="50">
        <f>VLOOKUP(C11,'Active 1'!C$21:E$971,3,FALSE)</f>
        <v>0</v>
      </c>
      <c r="F11" s="8" t="s">
        <v>92</v>
      </c>
      <c r="G11" s="11" t="str">
        <f t="shared" ref="G11:G42" si="4">MID(I11,3,LEN(I11)-3)</f>
        <v>43673.432</v>
      </c>
      <c r="H11" s="42">
        <f t="shared" ref="H11:H42" si="5">1*K11</f>
        <v>0</v>
      </c>
      <c r="I11" s="51" t="s">
        <v>390</v>
      </c>
      <c r="J11" s="52" t="s">
        <v>391</v>
      </c>
      <c r="K11" s="51">
        <v>0</v>
      </c>
      <c r="L11" s="51" t="s">
        <v>392</v>
      </c>
      <c r="M11" s="52" t="s">
        <v>373</v>
      </c>
      <c r="N11" s="52"/>
      <c r="O11" s="53" t="s">
        <v>393</v>
      </c>
      <c r="P11" s="53" t="s">
        <v>394</v>
      </c>
    </row>
    <row r="12" spans="1:16" ht="12.75" customHeight="1" thickBot="1" x14ac:dyDescent="0.25">
      <c r="A12" s="42" t="str">
        <f t="shared" si="0"/>
        <v> BBS 38 </v>
      </c>
      <c r="B12" s="8" t="str">
        <f t="shared" si="1"/>
        <v>I</v>
      </c>
      <c r="C12" s="42">
        <f t="shared" si="2"/>
        <v>43738.394</v>
      </c>
      <c r="D12" s="11" t="str">
        <f t="shared" si="3"/>
        <v>vis</v>
      </c>
      <c r="E12" s="50">
        <f>VLOOKUP(C12,'Active 1'!C$21:E$971,3,FALSE)</f>
        <v>36.999173089597726</v>
      </c>
      <c r="F12" s="8" t="s">
        <v>92</v>
      </c>
      <c r="G12" s="11" t="str">
        <f t="shared" si="4"/>
        <v>43738.394</v>
      </c>
      <c r="H12" s="42">
        <f t="shared" si="5"/>
        <v>37</v>
      </c>
      <c r="I12" s="51" t="s">
        <v>395</v>
      </c>
      <c r="J12" s="52" t="s">
        <v>396</v>
      </c>
      <c r="K12" s="51">
        <v>37</v>
      </c>
      <c r="L12" s="51" t="s">
        <v>397</v>
      </c>
      <c r="M12" s="52" t="s">
        <v>373</v>
      </c>
      <c r="N12" s="52"/>
      <c r="O12" s="53" t="s">
        <v>393</v>
      </c>
      <c r="P12" s="53" t="s">
        <v>398</v>
      </c>
    </row>
    <row r="13" spans="1:16" ht="12.75" customHeight="1" thickBot="1" x14ac:dyDescent="0.25">
      <c r="A13" s="42" t="str">
        <f t="shared" si="0"/>
        <v> BBS 38 </v>
      </c>
      <c r="B13" s="8" t="str">
        <f t="shared" si="1"/>
        <v>I</v>
      </c>
      <c r="C13" s="42">
        <f t="shared" si="2"/>
        <v>43745.413999999997</v>
      </c>
      <c r="D13" s="11" t="str">
        <f t="shared" si="3"/>
        <v>vis</v>
      </c>
      <c r="E13" s="50">
        <f>VLOOKUP(C13,'Active 1'!C$21:E$971,3,FALSE)</f>
        <v>40.997421220641407</v>
      </c>
      <c r="F13" s="8" t="s">
        <v>92</v>
      </c>
      <c r="G13" s="11" t="str">
        <f t="shared" si="4"/>
        <v>43745.414</v>
      </c>
      <c r="H13" s="42">
        <f t="shared" si="5"/>
        <v>41</v>
      </c>
      <c r="I13" s="51" t="s">
        <v>399</v>
      </c>
      <c r="J13" s="52" t="s">
        <v>400</v>
      </c>
      <c r="K13" s="51">
        <v>41</v>
      </c>
      <c r="L13" s="51" t="s">
        <v>94</v>
      </c>
      <c r="M13" s="52" t="s">
        <v>373</v>
      </c>
      <c r="N13" s="52"/>
      <c r="O13" s="53" t="s">
        <v>393</v>
      </c>
      <c r="P13" s="53" t="s">
        <v>398</v>
      </c>
    </row>
    <row r="14" spans="1:16" ht="12.75" customHeight="1" thickBot="1" x14ac:dyDescent="0.25">
      <c r="A14" s="42" t="str">
        <f t="shared" si="0"/>
        <v> BRNO 26 </v>
      </c>
      <c r="B14" s="8" t="str">
        <f t="shared" si="1"/>
        <v>I</v>
      </c>
      <c r="C14" s="42">
        <f t="shared" si="2"/>
        <v>44809.406000000003</v>
      </c>
      <c r="D14" s="11" t="str">
        <f t="shared" si="3"/>
        <v>vis</v>
      </c>
      <c r="E14" s="50">
        <f>VLOOKUP(C14,'Active 1'!C$21:E$971,3,FALSE)</f>
        <v>646.99514564334629</v>
      </c>
      <c r="F14" s="8" t="s">
        <v>92</v>
      </c>
      <c r="G14" s="11" t="str">
        <f t="shared" si="4"/>
        <v>44809.406</v>
      </c>
      <c r="H14" s="42">
        <f t="shared" si="5"/>
        <v>647</v>
      </c>
      <c r="I14" s="51" t="s">
        <v>401</v>
      </c>
      <c r="J14" s="52" t="s">
        <v>402</v>
      </c>
      <c r="K14" s="51">
        <v>647</v>
      </c>
      <c r="L14" s="51" t="s">
        <v>403</v>
      </c>
      <c r="M14" s="52" t="s">
        <v>95</v>
      </c>
      <c r="N14" s="52"/>
      <c r="O14" s="53" t="s">
        <v>404</v>
      </c>
      <c r="P14" s="53" t="s">
        <v>405</v>
      </c>
    </row>
    <row r="15" spans="1:16" ht="12.75" customHeight="1" thickBot="1" x14ac:dyDescent="0.25">
      <c r="A15" s="42" t="str">
        <f t="shared" si="0"/>
        <v> BBS 60 </v>
      </c>
      <c r="B15" s="8" t="str">
        <f t="shared" si="1"/>
        <v>I</v>
      </c>
      <c r="C15" s="42">
        <f t="shared" si="2"/>
        <v>45074.52</v>
      </c>
      <c r="D15" s="11" t="str">
        <f t="shared" si="3"/>
        <v>vis</v>
      </c>
      <c r="E15" s="50">
        <f>VLOOKUP(C15,'Active 1'!C$21:E$971,3,FALSE)</f>
        <v>797.99109365103493</v>
      </c>
      <c r="F15" s="8" t="s">
        <v>92</v>
      </c>
      <c r="G15" s="11" t="str">
        <f t="shared" si="4"/>
        <v>45074.520</v>
      </c>
      <c r="H15" s="42">
        <f t="shared" si="5"/>
        <v>798</v>
      </c>
      <c r="I15" s="51" t="s">
        <v>406</v>
      </c>
      <c r="J15" s="52" t="s">
        <v>407</v>
      </c>
      <c r="K15" s="51">
        <v>798</v>
      </c>
      <c r="L15" s="51" t="s">
        <v>408</v>
      </c>
      <c r="M15" s="52" t="s">
        <v>409</v>
      </c>
      <c r="N15" s="52" t="s">
        <v>410</v>
      </c>
      <c r="O15" s="53" t="s">
        <v>411</v>
      </c>
      <c r="P15" s="53" t="s">
        <v>412</v>
      </c>
    </row>
    <row r="16" spans="1:16" ht="12.75" customHeight="1" thickBot="1" x14ac:dyDescent="0.25">
      <c r="A16" s="42" t="str">
        <f t="shared" si="0"/>
        <v> BBS 62 </v>
      </c>
      <c r="B16" s="8" t="str">
        <f t="shared" si="1"/>
        <v>I</v>
      </c>
      <c r="C16" s="42">
        <f t="shared" si="2"/>
        <v>45183.362000000001</v>
      </c>
      <c r="D16" s="11" t="str">
        <f t="shared" si="3"/>
        <v>vis</v>
      </c>
      <c r="E16" s="50">
        <f>VLOOKUP(C16,'Active 1'!C$21:E$971,3,FALSE)</f>
        <v>859.98216531474873</v>
      </c>
      <c r="F16" s="8" t="s">
        <v>92</v>
      </c>
      <c r="G16" s="11" t="str">
        <f t="shared" si="4"/>
        <v>45183.362</v>
      </c>
      <c r="H16" s="42">
        <f t="shared" si="5"/>
        <v>860</v>
      </c>
      <c r="I16" s="51" t="s">
        <v>413</v>
      </c>
      <c r="J16" s="52" t="s">
        <v>414</v>
      </c>
      <c r="K16" s="51">
        <v>860</v>
      </c>
      <c r="L16" s="51" t="s">
        <v>415</v>
      </c>
      <c r="M16" s="52" t="s">
        <v>373</v>
      </c>
      <c r="N16" s="52"/>
      <c r="O16" s="53" t="s">
        <v>393</v>
      </c>
      <c r="P16" s="53" t="s">
        <v>416</v>
      </c>
    </row>
    <row r="17" spans="1:16" ht="12.75" customHeight="1" thickBot="1" x14ac:dyDescent="0.25">
      <c r="A17" s="42" t="str">
        <f t="shared" si="0"/>
        <v> BBS 62 </v>
      </c>
      <c r="B17" s="8" t="str">
        <f t="shared" si="1"/>
        <v>I</v>
      </c>
      <c r="C17" s="42">
        <f t="shared" si="2"/>
        <v>45241.303</v>
      </c>
      <c r="D17" s="11" t="str">
        <f t="shared" si="3"/>
        <v>vis</v>
      </c>
      <c r="E17" s="50">
        <f>VLOOKUP(C17,'Active 1'!C$21:E$971,3,FALSE)</f>
        <v>892.98252072228479</v>
      </c>
      <c r="F17" s="8" t="s">
        <v>92</v>
      </c>
      <c r="G17" s="11" t="str">
        <f t="shared" si="4"/>
        <v>45241.303</v>
      </c>
      <c r="H17" s="42">
        <f t="shared" si="5"/>
        <v>893</v>
      </c>
      <c r="I17" s="51" t="s">
        <v>417</v>
      </c>
      <c r="J17" s="52" t="s">
        <v>418</v>
      </c>
      <c r="K17" s="51">
        <v>893</v>
      </c>
      <c r="L17" s="51" t="s">
        <v>397</v>
      </c>
      <c r="M17" s="52" t="s">
        <v>373</v>
      </c>
      <c r="N17" s="52"/>
      <c r="O17" s="53" t="s">
        <v>419</v>
      </c>
      <c r="P17" s="53" t="s">
        <v>416</v>
      </c>
    </row>
    <row r="18" spans="1:16" ht="12.75" customHeight="1" thickBot="1" x14ac:dyDescent="0.25">
      <c r="A18" s="42" t="str">
        <f t="shared" si="0"/>
        <v> BBS 74 </v>
      </c>
      <c r="B18" s="8" t="str">
        <f t="shared" si="1"/>
        <v>I</v>
      </c>
      <c r="C18" s="42">
        <f t="shared" si="2"/>
        <v>45945.375</v>
      </c>
      <c r="D18" s="11" t="str">
        <f t="shared" si="3"/>
        <v>vis</v>
      </c>
      <c r="E18" s="50">
        <f>VLOOKUP(C18,'Active 1'!C$21:E$971,3,FALSE)</f>
        <v>1293.987443531611</v>
      </c>
      <c r="F18" s="8" t="s">
        <v>92</v>
      </c>
      <c r="G18" s="11" t="str">
        <f t="shared" si="4"/>
        <v>45945.375</v>
      </c>
      <c r="H18" s="42">
        <f t="shared" si="5"/>
        <v>1294</v>
      </c>
      <c r="I18" s="51" t="s">
        <v>420</v>
      </c>
      <c r="J18" s="52" t="s">
        <v>421</v>
      </c>
      <c r="K18" s="51">
        <v>1294</v>
      </c>
      <c r="L18" s="51" t="s">
        <v>422</v>
      </c>
      <c r="M18" s="52" t="s">
        <v>373</v>
      </c>
      <c r="N18" s="52"/>
      <c r="O18" s="53" t="s">
        <v>393</v>
      </c>
      <c r="P18" s="53" t="s">
        <v>423</v>
      </c>
    </row>
    <row r="19" spans="1:16" ht="12.75" customHeight="1" thickBot="1" x14ac:dyDescent="0.25">
      <c r="A19" s="42" t="str">
        <f t="shared" si="0"/>
        <v> BRNO 27 </v>
      </c>
      <c r="B19" s="8" t="str">
        <f t="shared" si="1"/>
        <v>I</v>
      </c>
      <c r="C19" s="42">
        <f t="shared" si="2"/>
        <v>46175.402000000002</v>
      </c>
      <c r="D19" s="11" t="str">
        <f t="shared" si="3"/>
        <v>vis</v>
      </c>
      <c r="E19" s="50">
        <f>VLOOKUP(C19,'Active 1'!C$21:E$971,3,FALSE)</f>
        <v>1424.999555047282</v>
      </c>
      <c r="F19" s="8" t="s">
        <v>92</v>
      </c>
      <c r="G19" s="11" t="str">
        <f t="shared" si="4"/>
        <v>46175.402</v>
      </c>
      <c r="H19" s="42">
        <f t="shared" si="5"/>
        <v>1425</v>
      </c>
      <c r="I19" s="51" t="s">
        <v>424</v>
      </c>
      <c r="J19" s="52" t="s">
        <v>425</v>
      </c>
      <c r="K19" s="51">
        <v>1425</v>
      </c>
      <c r="L19" s="51" t="s">
        <v>426</v>
      </c>
      <c r="M19" s="52" t="s">
        <v>373</v>
      </c>
      <c r="N19" s="52"/>
      <c r="O19" s="53" t="s">
        <v>427</v>
      </c>
      <c r="P19" s="53" t="s">
        <v>428</v>
      </c>
    </row>
    <row r="20" spans="1:16" ht="12.75" customHeight="1" thickBot="1" x14ac:dyDescent="0.25">
      <c r="A20" s="42" t="str">
        <f t="shared" si="0"/>
        <v> BRNO 27 </v>
      </c>
      <c r="B20" s="8" t="str">
        <f t="shared" si="1"/>
        <v>I</v>
      </c>
      <c r="C20" s="42">
        <f t="shared" si="2"/>
        <v>46175.402000000002</v>
      </c>
      <c r="D20" s="11" t="str">
        <f t="shared" si="3"/>
        <v>vis</v>
      </c>
      <c r="E20" s="50">
        <f>VLOOKUP(C20,'Active 1'!C$21:E$971,3,FALSE)</f>
        <v>1424.999555047282</v>
      </c>
      <c r="F20" s="8" t="s">
        <v>92</v>
      </c>
      <c r="G20" s="11" t="str">
        <f t="shared" si="4"/>
        <v>46175.402</v>
      </c>
      <c r="H20" s="42">
        <f t="shared" si="5"/>
        <v>1425</v>
      </c>
      <c r="I20" s="51" t="s">
        <v>424</v>
      </c>
      <c r="J20" s="52" t="s">
        <v>425</v>
      </c>
      <c r="K20" s="51">
        <v>1425</v>
      </c>
      <c r="L20" s="51" t="s">
        <v>426</v>
      </c>
      <c r="M20" s="52" t="s">
        <v>373</v>
      </c>
      <c r="N20" s="52"/>
      <c r="O20" s="53" t="s">
        <v>429</v>
      </c>
      <c r="P20" s="53" t="s">
        <v>428</v>
      </c>
    </row>
    <row r="21" spans="1:16" ht="12.75" customHeight="1" thickBot="1" x14ac:dyDescent="0.25">
      <c r="A21" s="42" t="str">
        <f t="shared" si="0"/>
        <v> BBS 78 </v>
      </c>
      <c r="B21" s="8" t="str">
        <f t="shared" si="1"/>
        <v>I</v>
      </c>
      <c r="C21" s="42">
        <f t="shared" si="2"/>
        <v>46319.353999999999</v>
      </c>
      <c r="D21" s="11" t="str">
        <f t="shared" si="3"/>
        <v>vis</v>
      </c>
      <c r="E21" s="50">
        <f>VLOOKUP(C21,'Active 1'!C$21:E$971,3,FALSE)</f>
        <v>1506.9875628763778</v>
      </c>
      <c r="F21" s="8" t="s">
        <v>92</v>
      </c>
      <c r="G21" s="11" t="str">
        <f t="shared" si="4"/>
        <v>46319.354</v>
      </c>
      <c r="H21" s="42">
        <f t="shared" si="5"/>
        <v>1507</v>
      </c>
      <c r="I21" s="51" t="s">
        <v>430</v>
      </c>
      <c r="J21" s="52" t="s">
        <v>431</v>
      </c>
      <c r="K21" s="51">
        <v>1507</v>
      </c>
      <c r="L21" s="51" t="s">
        <v>432</v>
      </c>
      <c r="M21" s="52" t="s">
        <v>373</v>
      </c>
      <c r="N21" s="52"/>
      <c r="O21" s="53" t="s">
        <v>393</v>
      </c>
      <c r="P21" s="53" t="s">
        <v>433</v>
      </c>
    </row>
    <row r="22" spans="1:16" ht="12.75" customHeight="1" thickBot="1" x14ac:dyDescent="0.25">
      <c r="A22" s="42" t="str">
        <f t="shared" si="0"/>
        <v> BBS 78 </v>
      </c>
      <c r="B22" s="8" t="str">
        <f t="shared" si="1"/>
        <v>I</v>
      </c>
      <c r="C22" s="42">
        <f t="shared" si="2"/>
        <v>46326.351999999999</v>
      </c>
      <c r="D22" s="11" t="str">
        <f t="shared" si="3"/>
        <v>vis</v>
      </c>
      <c r="E22" s="50">
        <f>VLOOKUP(C22,'Active 1'!C$21:E$971,3,FALSE)</f>
        <v>1510.9732808850749</v>
      </c>
      <c r="F22" s="8" t="s">
        <v>92</v>
      </c>
      <c r="G22" s="11" t="str">
        <f t="shared" si="4"/>
        <v>46326.352</v>
      </c>
      <c r="H22" s="42">
        <f t="shared" si="5"/>
        <v>1511</v>
      </c>
      <c r="I22" s="51" t="s">
        <v>434</v>
      </c>
      <c r="J22" s="52" t="s">
        <v>435</v>
      </c>
      <c r="K22" s="51">
        <v>1511</v>
      </c>
      <c r="L22" s="51" t="s">
        <v>436</v>
      </c>
      <c r="M22" s="52" t="s">
        <v>373</v>
      </c>
      <c r="N22" s="52"/>
      <c r="O22" s="53" t="s">
        <v>419</v>
      </c>
      <c r="P22" s="53" t="s">
        <v>433</v>
      </c>
    </row>
    <row r="23" spans="1:16" ht="12.75" customHeight="1" thickBot="1" x14ac:dyDescent="0.25">
      <c r="A23" s="42" t="str">
        <f t="shared" si="0"/>
        <v> BBS 89 </v>
      </c>
      <c r="B23" s="8" t="str">
        <f t="shared" si="1"/>
        <v>I</v>
      </c>
      <c r="C23" s="42">
        <f t="shared" si="2"/>
        <v>47353.504000000001</v>
      </c>
      <c r="D23" s="11" t="str">
        <f t="shared" si="3"/>
        <v>vis</v>
      </c>
      <c r="E23" s="50">
        <f>VLOOKUP(C23,'Active 1'!C$21:E$971,3,FALSE)</f>
        <v>2095.9887458850262</v>
      </c>
      <c r="F23" s="8" t="s">
        <v>92</v>
      </c>
      <c r="G23" s="11" t="str">
        <f t="shared" si="4"/>
        <v>47353.504</v>
      </c>
      <c r="H23" s="42">
        <f t="shared" si="5"/>
        <v>2096</v>
      </c>
      <c r="I23" s="51" t="s">
        <v>437</v>
      </c>
      <c r="J23" s="52" t="s">
        <v>438</v>
      </c>
      <c r="K23" s="51">
        <v>2096</v>
      </c>
      <c r="L23" s="51" t="s">
        <v>439</v>
      </c>
      <c r="M23" s="52" t="s">
        <v>373</v>
      </c>
      <c r="N23" s="52"/>
      <c r="O23" s="53" t="s">
        <v>393</v>
      </c>
      <c r="P23" s="53" t="s">
        <v>440</v>
      </c>
    </row>
    <row r="24" spans="1:16" ht="12.75" customHeight="1" thickBot="1" x14ac:dyDescent="0.25">
      <c r="A24" s="42" t="str">
        <f t="shared" si="0"/>
        <v> BBS 89 </v>
      </c>
      <c r="B24" s="8" t="str">
        <f t="shared" si="1"/>
        <v>I</v>
      </c>
      <c r="C24" s="42">
        <f t="shared" si="2"/>
        <v>47390.36</v>
      </c>
      <c r="D24" s="11" t="str">
        <f t="shared" si="3"/>
        <v>vis</v>
      </c>
      <c r="E24" s="50">
        <f>VLOOKUP(C24,'Active 1'!C$21:E$971,3,FALSE)</f>
        <v>2116.9801181240309</v>
      </c>
      <c r="F24" s="8" t="s">
        <v>92</v>
      </c>
      <c r="G24" s="11" t="str">
        <f t="shared" si="4"/>
        <v>47390.360</v>
      </c>
      <c r="H24" s="42">
        <f t="shared" si="5"/>
        <v>2117</v>
      </c>
      <c r="I24" s="51" t="s">
        <v>441</v>
      </c>
      <c r="J24" s="52" t="s">
        <v>442</v>
      </c>
      <c r="K24" s="51">
        <v>2117</v>
      </c>
      <c r="L24" s="51" t="s">
        <v>443</v>
      </c>
      <c r="M24" s="52" t="s">
        <v>373</v>
      </c>
      <c r="N24" s="52"/>
      <c r="O24" s="53" t="s">
        <v>393</v>
      </c>
      <c r="P24" s="53" t="s">
        <v>440</v>
      </c>
    </row>
    <row r="25" spans="1:16" ht="12.75" customHeight="1" thickBot="1" x14ac:dyDescent="0.25">
      <c r="A25" s="42" t="str">
        <f t="shared" si="0"/>
        <v> BBS 92 </v>
      </c>
      <c r="B25" s="8" t="str">
        <f t="shared" si="1"/>
        <v>I</v>
      </c>
      <c r="C25" s="42">
        <f t="shared" si="2"/>
        <v>47713.468000000001</v>
      </c>
      <c r="D25" s="11" t="str">
        <f t="shared" si="3"/>
        <v>vis</v>
      </c>
      <c r="E25" s="50">
        <f>VLOOKUP(C25,'Active 1'!C$21:E$971,3,FALSE)</f>
        <v>2301.0066077430979</v>
      </c>
      <c r="F25" s="8" t="s">
        <v>92</v>
      </c>
      <c r="G25" s="11" t="str">
        <f t="shared" si="4"/>
        <v>47713.468</v>
      </c>
      <c r="H25" s="42">
        <f t="shared" si="5"/>
        <v>2301</v>
      </c>
      <c r="I25" s="51" t="s">
        <v>444</v>
      </c>
      <c r="J25" s="52" t="s">
        <v>445</v>
      </c>
      <c r="K25" s="51">
        <v>2301</v>
      </c>
      <c r="L25" s="51" t="s">
        <v>446</v>
      </c>
      <c r="M25" s="52" t="s">
        <v>373</v>
      </c>
      <c r="N25" s="52"/>
      <c r="O25" s="53" t="s">
        <v>393</v>
      </c>
      <c r="P25" s="53" t="s">
        <v>447</v>
      </c>
    </row>
    <row r="26" spans="1:16" ht="12.75" customHeight="1" thickBot="1" x14ac:dyDescent="0.25">
      <c r="A26" s="42" t="str">
        <f t="shared" si="0"/>
        <v> BBS 92 </v>
      </c>
      <c r="B26" s="8" t="str">
        <f t="shared" si="1"/>
        <v>I</v>
      </c>
      <c r="C26" s="42">
        <f t="shared" si="2"/>
        <v>47727.421000000002</v>
      </c>
      <c r="D26" s="11" t="str">
        <f t="shared" si="3"/>
        <v>vis</v>
      </c>
      <c r="E26" s="50">
        <f>VLOOKUP(C26,'Active 1'!C$21:E$971,3,FALSE)</f>
        <v>2308.9535530668136</v>
      </c>
      <c r="F26" s="8" t="s">
        <v>92</v>
      </c>
      <c r="G26" s="11" t="str">
        <f t="shared" si="4"/>
        <v>47727.421</v>
      </c>
      <c r="H26" s="42">
        <f t="shared" si="5"/>
        <v>2309</v>
      </c>
      <c r="I26" s="51" t="s">
        <v>448</v>
      </c>
      <c r="J26" s="52" t="s">
        <v>449</v>
      </c>
      <c r="K26" s="51">
        <v>2309</v>
      </c>
      <c r="L26" s="51" t="s">
        <v>94</v>
      </c>
      <c r="M26" s="52" t="s">
        <v>373</v>
      </c>
      <c r="N26" s="52"/>
      <c r="O26" s="53" t="s">
        <v>393</v>
      </c>
      <c r="P26" s="53" t="s">
        <v>447</v>
      </c>
    </row>
    <row r="27" spans="1:16" ht="12.75" customHeight="1" thickBot="1" x14ac:dyDescent="0.25">
      <c r="A27" s="42" t="str">
        <f t="shared" si="0"/>
        <v> BBS 92 </v>
      </c>
      <c r="B27" s="8" t="str">
        <f t="shared" si="1"/>
        <v>I</v>
      </c>
      <c r="C27" s="42">
        <f t="shared" si="2"/>
        <v>47734.455000000002</v>
      </c>
      <c r="D27" s="11" t="str">
        <f t="shared" si="3"/>
        <v>vis</v>
      </c>
      <c r="E27" s="50">
        <f>VLOOKUP(C27,'Active 1'!C$21:E$971,3,FALSE)</f>
        <v>2312.9597749120803</v>
      </c>
      <c r="F27" s="8" t="s">
        <v>92</v>
      </c>
      <c r="G27" s="11" t="str">
        <f t="shared" si="4"/>
        <v>47734.455</v>
      </c>
      <c r="H27" s="42">
        <f t="shared" si="5"/>
        <v>2313</v>
      </c>
      <c r="I27" s="51" t="s">
        <v>450</v>
      </c>
      <c r="J27" s="52" t="s">
        <v>451</v>
      </c>
      <c r="K27" s="51">
        <v>2313</v>
      </c>
      <c r="L27" s="51" t="s">
        <v>452</v>
      </c>
      <c r="M27" s="52" t="s">
        <v>373</v>
      </c>
      <c r="N27" s="52"/>
      <c r="O27" s="53" t="s">
        <v>393</v>
      </c>
      <c r="P27" s="53" t="s">
        <v>447</v>
      </c>
    </row>
    <row r="28" spans="1:16" ht="12.75" customHeight="1" thickBot="1" x14ac:dyDescent="0.25">
      <c r="A28" s="42" t="str">
        <f t="shared" si="0"/>
        <v> BBS 93 </v>
      </c>
      <c r="B28" s="8" t="str">
        <f t="shared" si="1"/>
        <v>I</v>
      </c>
      <c r="C28" s="42">
        <f t="shared" si="2"/>
        <v>47815.29</v>
      </c>
      <c r="D28" s="11" t="str">
        <f t="shared" si="3"/>
        <v>vis</v>
      </c>
      <c r="E28" s="50">
        <f>VLOOKUP(C28,'Active 1'!C$21:E$971,3,FALSE)</f>
        <v>2358.999431275764</v>
      </c>
      <c r="F28" s="8" t="s">
        <v>92</v>
      </c>
      <c r="G28" s="11" t="str">
        <f t="shared" si="4"/>
        <v>47815.290</v>
      </c>
      <c r="H28" s="42">
        <f t="shared" si="5"/>
        <v>2359</v>
      </c>
      <c r="I28" s="51" t="s">
        <v>453</v>
      </c>
      <c r="J28" s="52" t="s">
        <v>454</v>
      </c>
      <c r="K28" s="51">
        <v>2359</v>
      </c>
      <c r="L28" s="51" t="s">
        <v>455</v>
      </c>
      <c r="M28" s="52" t="s">
        <v>373</v>
      </c>
      <c r="N28" s="52"/>
      <c r="O28" s="53" t="s">
        <v>393</v>
      </c>
      <c r="P28" s="53" t="s">
        <v>456</v>
      </c>
    </row>
    <row r="29" spans="1:16" ht="12.75" customHeight="1" thickBot="1" x14ac:dyDescent="0.25">
      <c r="A29" s="42" t="str">
        <f t="shared" si="0"/>
        <v> BBS 93 </v>
      </c>
      <c r="B29" s="8" t="str">
        <f t="shared" si="1"/>
        <v>I</v>
      </c>
      <c r="C29" s="42">
        <f t="shared" si="2"/>
        <v>47822.311000000002</v>
      </c>
      <c r="D29" s="11" t="str">
        <f t="shared" si="3"/>
        <v>vis</v>
      </c>
      <c r="E29" s="50">
        <f>VLOOKUP(C29,'Active 1'!C$21:E$971,3,FALSE)</f>
        <v>2362.9982489578256</v>
      </c>
      <c r="F29" s="8" t="s">
        <v>92</v>
      </c>
      <c r="G29" s="11" t="str">
        <f t="shared" si="4"/>
        <v>47822.311</v>
      </c>
      <c r="H29" s="42">
        <f t="shared" si="5"/>
        <v>2363</v>
      </c>
      <c r="I29" s="51" t="s">
        <v>457</v>
      </c>
      <c r="J29" s="52" t="s">
        <v>458</v>
      </c>
      <c r="K29" s="51">
        <v>2363</v>
      </c>
      <c r="L29" s="51" t="s">
        <v>459</v>
      </c>
      <c r="M29" s="52" t="s">
        <v>373</v>
      </c>
      <c r="N29" s="52"/>
      <c r="O29" s="53" t="s">
        <v>393</v>
      </c>
      <c r="P29" s="53" t="s">
        <v>456</v>
      </c>
    </row>
    <row r="30" spans="1:16" ht="12.75" customHeight="1" thickBot="1" x14ac:dyDescent="0.25">
      <c r="A30" s="42" t="str">
        <f t="shared" si="0"/>
        <v> BBS 95 </v>
      </c>
      <c r="B30" s="8" t="str">
        <f t="shared" si="1"/>
        <v>I</v>
      </c>
      <c r="C30" s="42">
        <f t="shared" si="2"/>
        <v>48015.421999999999</v>
      </c>
      <c r="D30" s="11" t="str">
        <f t="shared" si="3"/>
        <v>vis</v>
      </c>
      <c r="E30" s="50">
        <f>VLOOKUP(C30,'Active 1'!C$21:E$971,3,FALSE)</f>
        <v>2472.98481517354</v>
      </c>
      <c r="F30" s="8" t="s">
        <v>92</v>
      </c>
      <c r="G30" s="11" t="str">
        <f t="shared" si="4"/>
        <v>48015.422</v>
      </c>
      <c r="H30" s="42">
        <f t="shared" si="5"/>
        <v>2473</v>
      </c>
      <c r="I30" s="51" t="s">
        <v>460</v>
      </c>
      <c r="J30" s="52" t="s">
        <v>461</v>
      </c>
      <c r="K30" s="51">
        <v>2473</v>
      </c>
      <c r="L30" s="51" t="s">
        <v>462</v>
      </c>
      <c r="M30" s="52" t="s">
        <v>373</v>
      </c>
      <c r="N30" s="52"/>
      <c r="O30" s="53" t="s">
        <v>393</v>
      </c>
      <c r="P30" s="53" t="s">
        <v>463</v>
      </c>
    </row>
    <row r="31" spans="1:16" ht="12.75" customHeight="1" thickBot="1" x14ac:dyDescent="0.25">
      <c r="A31" s="42" t="str">
        <f t="shared" si="0"/>
        <v>BAVM 59 </v>
      </c>
      <c r="B31" s="8" t="str">
        <f t="shared" si="1"/>
        <v>I</v>
      </c>
      <c r="C31" s="42">
        <f t="shared" si="2"/>
        <v>48015.447</v>
      </c>
      <c r="D31" s="11" t="str">
        <f t="shared" si="3"/>
        <v>vis</v>
      </c>
      <c r="E31" s="50">
        <f>VLOOKUP(C31,'Active 1'!C$21:E$971,3,FALSE)</f>
        <v>2472.9990539489363</v>
      </c>
      <c r="F31" s="8" t="s">
        <v>92</v>
      </c>
      <c r="G31" s="11" t="str">
        <f t="shared" si="4"/>
        <v>48015.447</v>
      </c>
      <c r="H31" s="42">
        <f t="shared" si="5"/>
        <v>2473</v>
      </c>
      <c r="I31" s="51" t="s">
        <v>464</v>
      </c>
      <c r="J31" s="52" t="s">
        <v>465</v>
      </c>
      <c r="K31" s="51">
        <v>2473</v>
      </c>
      <c r="L31" s="51" t="s">
        <v>466</v>
      </c>
      <c r="M31" s="52" t="s">
        <v>95</v>
      </c>
      <c r="N31" s="52"/>
      <c r="O31" s="53" t="s">
        <v>467</v>
      </c>
      <c r="P31" s="54" t="s">
        <v>468</v>
      </c>
    </row>
    <row r="32" spans="1:16" ht="12.75" customHeight="1" thickBot="1" x14ac:dyDescent="0.25">
      <c r="A32" s="42" t="str">
        <f t="shared" si="0"/>
        <v> BBS 96 </v>
      </c>
      <c r="B32" s="8" t="str">
        <f t="shared" si="1"/>
        <v>I</v>
      </c>
      <c r="C32" s="42">
        <f t="shared" si="2"/>
        <v>48087.425999999999</v>
      </c>
      <c r="D32" s="11" t="str">
        <f t="shared" si="3"/>
        <v>vis</v>
      </c>
      <c r="E32" s="50">
        <f>VLOOKUP(C32,'Active 1'!C$21:E$971,3,FALSE)</f>
        <v>2513.9947665165323</v>
      </c>
      <c r="F32" s="8" t="s">
        <v>92</v>
      </c>
      <c r="G32" s="11" t="str">
        <f t="shared" si="4"/>
        <v>48087.426</v>
      </c>
      <c r="H32" s="42">
        <f t="shared" si="5"/>
        <v>2514</v>
      </c>
      <c r="I32" s="51" t="s">
        <v>469</v>
      </c>
      <c r="J32" s="52" t="s">
        <v>470</v>
      </c>
      <c r="K32" s="51">
        <v>2514</v>
      </c>
      <c r="L32" s="51" t="s">
        <v>471</v>
      </c>
      <c r="M32" s="52" t="s">
        <v>373</v>
      </c>
      <c r="N32" s="52"/>
      <c r="O32" s="53" t="s">
        <v>393</v>
      </c>
      <c r="P32" s="53" t="s">
        <v>472</v>
      </c>
    </row>
    <row r="33" spans="1:16" ht="12.75" customHeight="1" thickBot="1" x14ac:dyDescent="0.25">
      <c r="A33" s="42" t="str">
        <f t="shared" si="0"/>
        <v> BBS 99 </v>
      </c>
      <c r="B33" s="8" t="str">
        <f t="shared" si="1"/>
        <v>I</v>
      </c>
      <c r="C33" s="42">
        <f t="shared" si="2"/>
        <v>48519.337</v>
      </c>
      <c r="D33" s="11" t="str">
        <f t="shared" si="3"/>
        <v>vis</v>
      </c>
      <c r="E33" s="50">
        <f>VLOOKUP(C33,'Active 1'!C$21:E$971,3,FALSE)</f>
        <v>2759.9901153096935</v>
      </c>
      <c r="F33" s="8" t="s">
        <v>92</v>
      </c>
      <c r="G33" s="11" t="str">
        <f t="shared" si="4"/>
        <v>48519.337</v>
      </c>
      <c r="H33" s="42">
        <f t="shared" si="5"/>
        <v>2760</v>
      </c>
      <c r="I33" s="51" t="s">
        <v>473</v>
      </c>
      <c r="J33" s="52" t="s">
        <v>474</v>
      </c>
      <c r="K33" s="51">
        <v>2760</v>
      </c>
      <c r="L33" s="51" t="s">
        <v>471</v>
      </c>
      <c r="M33" s="52" t="s">
        <v>373</v>
      </c>
      <c r="N33" s="52"/>
      <c r="O33" s="53" t="s">
        <v>393</v>
      </c>
      <c r="P33" s="53" t="s">
        <v>475</v>
      </c>
    </row>
    <row r="34" spans="1:16" ht="12.75" customHeight="1" thickBot="1" x14ac:dyDescent="0.25">
      <c r="A34" s="42" t="str">
        <f t="shared" si="0"/>
        <v> BBS 99 </v>
      </c>
      <c r="B34" s="8" t="str">
        <f t="shared" si="1"/>
        <v>I</v>
      </c>
      <c r="C34" s="42">
        <f t="shared" si="2"/>
        <v>48533.375999999997</v>
      </c>
      <c r="D34" s="11" t="str">
        <f t="shared" si="3"/>
        <v>vis</v>
      </c>
      <c r="E34" s="50">
        <f>VLOOKUP(C34,'Active 1'!C$21:E$971,3,FALSE)</f>
        <v>2767.9860420207669</v>
      </c>
      <c r="F34" s="8" t="s">
        <v>92</v>
      </c>
      <c r="G34" s="11" t="str">
        <f t="shared" si="4"/>
        <v>48533.376</v>
      </c>
      <c r="H34" s="42">
        <f t="shared" si="5"/>
        <v>2768</v>
      </c>
      <c r="I34" s="51" t="s">
        <v>476</v>
      </c>
      <c r="J34" s="52" t="s">
        <v>477</v>
      </c>
      <c r="K34" s="51">
        <v>2768</v>
      </c>
      <c r="L34" s="51" t="s">
        <v>478</v>
      </c>
      <c r="M34" s="52" t="s">
        <v>373</v>
      </c>
      <c r="N34" s="52"/>
      <c r="O34" s="53" t="s">
        <v>393</v>
      </c>
      <c r="P34" s="53" t="s">
        <v>475</v>
      </c>
    </row>
    <row r="35" spans="1:16" ht="12.75" customHeight="1" thickBot="1" x14ac:dyDescent="0.25">
      <c r="A35" s="42" t="str">
        <f t="shared" si="0"/>
        <v> BBS 101 </v>
      </c>
      <c r="B35" s="8" t="str">
        <f t="shared" si="1"/>
        <v>I</v>
      </c>
      <c r="C35" s="42">
        <f t="shared" si="2"/>
        <v>48763.391000000003</v>
      </c>
      <c r="D35" s="11" t="str">
        <f t="shared" si="3"/>
        <v>vis</v>
      </c>
      <c r="E35" s="50">
        <f>VLOOKUP(C35,'Active 1'!C$21:E$971,3,FALSE)</f>
        <v>2898.9913189242511</v>
      </c>
      <c r="F35" s="8" t="s">
        <v>92</v>
      </c>
      <c r="G35" s="11" t="str">
        <f t="shared" si="4"/>
        <v>48763.391</v>
      </c>
      <c r="H35" s="42">
        <f t="shared" si="5"/>
        <v>2899</v>
      </c>
      <c r="I35" s="51" t="s">
        <v>479</v>
      </c>
      <c r="J35" s="52" t="s">
        <v>480</v>
      </c>
      <c r="K35" s="51">
        <v>2899</v>
      </c>
      <c r="L35" s="51" t="s">
        <v>481</v>
      </c>
      <c r="M35" s="52" t="s">
        <v>373</v>
      </c>
      <c r="N35" s="52"/>
      <c r="O35" s="53" t="s">
        <v>393</v>
      </c>
      <c r="P35" s="53" t="s">
        <v>482</v>
      </c>
    </row>
    <row r="36" spans="1:16" ht="12.75" customHeight="1" thickBot="1" x14ac:dyDescent="0.25">
      <c r="A36" s="42" t="str">
        <f t="shared" si="0"/>
        <v> BBS 101 </v>
      </c>
      <c r="B36" s="8" t="str">
        <f t="shared" si="1"/>
        <v>I</v>
      </c>
      <c r="C36" s="42">
        <f t="shared" si="2"/>
        <v>48770.398000000001</v>
      </c>
      <c r="D36" s="11" t="str">
        <f t="shared" si="3"/>
        <v>vis</v>
      </c>
      <c r="E36" s="50">
        <f>VLOOKUP(C36,'Active 1'!C$21:E$971,3,FALSE)</f>
        <v>2902.9821628920899</v>
      </c>
      <c r="F36" s="8" t="s">
        <v>92</v>
      </c>
      <c r="G36" s="11" t="str">
        <f t="shared" si="4"/>
        <v>48770.398</v>
      </c>
      <c r="H36" s="42">
        <f t="shared" si="5"/>
        <v>2903</v>
      </c>
      <c r="I36" s="51" t="s">
        <v>483</v>
      </c>
      <c r="J36" s="52" t="s">
        <v>484</v>
      </c>
      <c r="K36" s="51">
        <v>2903</v>
      </c>
      <c r="L36" s="51" t="s">
        <v>485</v>
      </c>
      <c r="M36" s="52" t="s">
        <v>373</v>
      </c>
      <c r="N36" s="52"/>
      <c r="O36" s="53" t="s">
        <v>393</v>
      </c>
      <c r="P36" s="53" t="s">
        <v>482</v>
      </c>
    </row>
    <row r="37" spans="1:16" ht="12.75" customHeight="1" thickBot="1" x14ac:dyDescent="0.25">
      <c r="A37" s="42" t="str">
        <f t="shared" si="0"/>
        <v> BBS 104 </v>
      </c>
      <c r="B37" s="8" t="str">
        <f t="shared" si="1"/>
        <v>I</v>
      </c>
      <c r="C37" s="42">
        <f t="shared" si="2"/>
        <v>49158.402999999998</v>
      </c>
      <c r="D37" s="11" t="str">
        <f t="shared" si="3"/>
        <v>vis</v>
      </c>
      <c r="E37" s="50">
        <f>VLOOKUP(C37,'Active 1'!C$21:E$971,3,FALSE)</f>
        <v>3123.9708047847253</v>
      </c>
      <c r="F37" s="8" t="s">
        <v>92</v>
      </c>
      <c r="G37" s="11" t="str">
        <f t="shared" si="4"/>
        <v>49158.403</v>
      </c>
      <c r="H37" s="42">
        <f t="shared" si="5"/>
        <v>3124</v>
      </c>
      <c r="I37" s="51" t="s">
        <v>486</v>
      </c>
      <c r="J37" s="52" t="s">
        <v>487</v>
      </c>
      <c r="K37" s="51">
        <v>3124</v>
      </c>
      <c r="L37" s="51" t="s">
        <v>488</v>
      </c>
      <c r="M37" s="52" t="s">
        <v>373</v>
      </c>
      <c r="N37" s="52"/>
      <c r="O37" s="53" t="s">
        <v>393</v>
      </c>
      <c r="P37" s="53" t="s">
        <v>489</v>
      </c>
    </row>
    <row r="38" spans="1:16" ht="12.75" customHeight="1" thickBot="1" x14ac:dyDescent="0.25">
      <c r="A38" s="42" t="str">
        <f t="shared" si="0"/>
        <v> BBS 104 </v>
      </c>
      <c r="B38" s="8" t="str">
        <f t="shared" si="1"/>
        <v>I</v>
      </c>
      <c r="C38" s="42">
        <f t="shared" si="2"/>
        <v>49172.453999999998</v>
      </c>
      <c r="D38" s="11" t="str">
        <f t="shared" si="3"/>
        <v>vis</v>
      </c>
      <c r="E38" s="50">
        <f>VLOOKUP(C38,'Active 1'!C$21:E$971,3,FALSE)</f>
        <v>3131.9735661079899</v>
      </c>
      <c r="F38" s="8" t="s">
        <v>92</v>
      </c>
      <c r="G38" s="11" t="str">
        <f t="shared" si="4"/>
        <v>49172.454</v>
      </c>
      <c r="H38" s="42">
        <f t="shared" si="5"/>
        <v>3132</v>
      </c>
      <c r="I38" s="51" t="s">
        <v>490</v>
      </c>
      <c r="J38" s="52" t="s">
        <v>491</v>
      </c>
      <c r="K38" s="51">
        <v>3132</v>
      </c>
      <c r="L38" s="51" t="s">
        <v>492</v>
      </c>
      <c r="M38" s="52" t="s">
        <v>373</v>
      </c>
      <c r="N38" s="52"/>
      <c r="O38" s="53" t="s">
        <v>393</v>
      </c>
      <c r="P38" s="53" t="s">
        <v>489</v>
      </c>
    </row>
    <row r="39" spans="1:16" ht="12.75" customHeight="1" thickBot="1" x14ac:dyDescent="0.25">
      <c r="A39" s="42" t="str">
        <f t="shared" si="0"/>
        <v> BBS 105 </v>
      </c>
      <c r="B39" s="8" t="str">
        <f t="shared" si="1"/>
        <v>I</v>
      </c>
      <c r="C39" s="42">
        <f t="shared" si="2"/>
        <v>49216.364000000001</v>
      </c>
      <c r="D39" s="11" t="str">
        <f t="shared" si="3"/>
        <v>vis</v>
      </c>
      <c r="E39" s="50">
        <f>VLOOKUP(C39,'Active 1'!C$21:E$971,3,FALSE)</f>
        <v>3156.9825512125799</v>
      </c>
      <c r="F39" s="8" t="s">
        <v>92</v>
      </c>
      <c r="G39" s="11" t="str">
        <f t="shared" si="4"/>
        <v>49216.364</v>
      </c>
      <c r="H39" s="42">
        <f t="shared" si="5"/>
        <v>3157</v>
      </c>
      <c r="I39" s="51" t="s">
        <v>493</v>
      </c>
      <c r="J39" s="52" t="s">
        <v>494</v>
      </c>
      <c r="K39" s="51">
        <v>3157</v>
      </c>
      <c r="L39" s="51" t="s">
        <v>459</v>
      </c>
      <c r="M39" s="52" t="s">
        <v>373</v>
      </c>
      <c r="N39" s="52"/>
      <c r="O39" s="53" t="s">
        <v>393</v>
      </c>
      <c r="P39" s="53" t="s">
        <v>495</v>
      </c>
    </row>
    <row r="40" spans="1:16" ht="12.75" customHeight="1" thickBot="1" x14ac:dyDescent="0.25">
      <c r="A40" s="42" t="str">
        <f t="shared" si="0"/>
        <v>BAVM 68 </v>
      </c>
      <c r="B40" s="8" t="str">
        <f t="shared" si="1"/>
        <v>I</v>
      </c>
      <c r="C40" s="42">
        <f t="shared" si="2"/>
        <v>49481.5069</v>
      </c>
      <c r="D40" s="11" t="str">
        <f t="shared" si="3"/>
        <v>vis</v>
      </c>
      <c r="E40" s="50">
        <f>VLOOKUP(C40,'Active 1'!C$21:E$971,3,FALSE)</f>
        <v>3307.9949592446283</v>
      </c>
      <c r="F40" s="8" t="s">
        <v>92</v>
      </c>
      <c r="G40" s="11" t="str">
        <f t="shared" si="4"/>
        <v>49481.5069</v>
      </c>
      <c r="H40" s="42">
        <f t="shared" si="5"/>
        <v>3308</v>
      </c>
      <c r="I40" s="51" t="s">
        <v>496</v>
      </c>
      <c r="J40" s="52" t="s">
        <v>497</v>
      </c>
      <c r="K40" s="51">
        <v>3308</v>
      </c>
      <c r="L40" s="51" t="s">
        <v>498</v>
      </c>
      <c r="M40" s="52" t="s">
        <v>409</v>
      </c>
      <c r="N40" s="52" t="s">
        <v>499</v>
      </c>
      <c r="O40" s="53" t="s">
        <v>500</v>
      </c>
      <c r="P40" s="54" t="s">
        <v>501</v>
      </c>
    </row>
    <row r="41" spans="1:16" ht="12.75" customHeight="1" thickBot="1" x14ac:dyDescent="0.25">
      <c r="A41" s="42" t="str">
        <f t="shared" si="0"/>
        <v> BBS 107 </v>
      </c>
      <c r="B41" s="8" t="str">
        <f t="shared" si="1"/>
        <v>I</v>
      </c>
      <c r="C41" s="42">
        <f t="shared" si="2"/>
        <v>49546.444000000003</v>
      </c>
      <c r="D41" s="11" t="str">
        <f t="shared" si="3"/>
        <v>vis</v>
      </c>
      <c r="E41" s="50">
        <f>VLOOKUP(C41,'Active 1'!C$21:E$971,3,FALSE)</f>
        <v>3344.979950513934</v>
      </c>
      <c r="F41" s="8" t="s">
        <v>92</v>
      </c>
      <c r="G41" s="11" t="str">
        <f t="shared" si="4"/>
        <v>49546.444</v>
      </c>
      <c r="H41" s="42">
        <f t="shared" si="5"/>
        <v>3345</v>
      </c>
      <c r="I41" s="51" t="s">
        <v>502</v>
      </c>
      <c r="J41" s="52" t="s">
        <v>503</v>
      </c>
      <c r="K41" s="51">
        <v>3345</v>
      </c>
      <c r="L41" s="51" t="s">
        <v>504</v>
      </c>
      <c r="M41" s="52" t="s">
        <v>373</v>
      </c>
      <c r="N41" s="52"/>
      <c r="O41" s="53" t="s">
        <v>393</v>
      </c>
      <c r="P41" s="53" t="s">
        <v>505</v>
      </c>
    </row>
    <row r="42" spans="1:16" ht="12.75" customHeight="1" thickBot="1" x14ac:dyDescent="0.25">
      <c r="A42" s="42" t="str">
        <f t="shared" si="0"/>
        <v> BRNO 31 </v>
      </c>
      <c r="B42" s="8" t="str">
        <f t="shared" si="1"/>
        <v>I</v>
      </c>
      <c r="C42" s="42">
        <f t="shared" si="2"/>
        <v>49567.447</v>
      </c>
      <c r="D42" s="11" t="str">
        <f t="shared" si="3"/>
        <v>vis</v>
      </c>
      <c r="E42" s="50">
        <f>VLOOKUP(C42,'Active 1'!C$21:E$971,3,FALSE)</f>
        <v>3356.9422304991672</v>
      </c>
      <c r="F42" s="8" t="s">
        <v>92</v>
      </c>
      <c r="G42" s="11" t="str">
        <f t="shared" si="4"/>
        <v>49567.447</v>
      </c>
      <c r="H42" s="42">
        <f t="shared" si="5"/>
        <v>3357</v>
      </c>
      <c r="I42" s="51" t="s">
        <v>506</v>
      </c>
      <c r="J42" s="52" t="s">
        <v>507</v>
      </c>
      <c r="K42" s="51">
        <v>3357</v>
      </c>
      <c r="L42" s="51" t="s">
        <v>403</v>
      </c>
      <c r="M42" s="52" t="s">
        <v>373</v>
      </c>
      <c r="N42" s="52"/>
      <c r="O42" s="53" t="s">
        <v>508</v>
      </c>
      <c r="P42" s="53" t="s">
        <v>509</v>
      </c>
    </row>
    <row r="43" spans="1:16" ht="12.75" customHeight="1" thickBot="1" x14ac:dyDescent="0.25">
      <c r="A43" s="42" t="str">
        <f t="shared" ref="A43:A74" si="6">P43</f>
        <v> BRNO 31 </v>
      </c>
      <c r="B43" s="8" t="str">
        <f t="shared" ref="B43:B74" si="7">IF(H43=INT(H43),"I","II")</f>
        <v>I</v>
      </c>
      <c r="C43" s="42">
        <f t="shared" ref="C43:C74" si="8">1*G43</f>
        <v>49567.47</v>
      </c>
      <c r="D43" s="11" t="str">
        <f t="shared" ref="D43:D74" si="9">VLOOKUP(F43,I$1:J$5,2,FALSE)</f>
        <v>vis</v>
      </c>
      <c r="E43" s="50">
        <f>VLOOKUP(C43,'Active 1'!C$21:E$971,3,FALSE)</f>
        <v>3356.9553301725314</v>
      </c>
      <c r="F43" s="8" t="s">
        <v>92</v>
      </c>
      <c r="G43" s="11" t="str">
        <f t="shared" ref="G43:G74" si="10">MID(I43,3,LEN(I43)-3)</f>
        <v>49567.470</v>
      </c>
      <c r="H43" s="42">
        <f t="shared" ref="H43:H74" si="11">1*K43</f>
        <v>3357</v>
      </c>
      <c r="I43" s="51" t="s">
        <v>510</v>
      </c>
      <c r="J43" s="52" t="s">
        <v>511</v>
      </c>
      <c r="K43" s="51">
        <v>3357</v>
      </c>
      <c r="L43" s="51" t="s">
        <v>512</v>
      </c>
      <c r="M43" s="52" t="s">
        <v>373</v>
      </c>
      <c r="N43" s="52"/>
      <c r="O43" s="53" t="s">
        <v>513</v>
      </c>
      <c r="P43" s="53" t="s">
        <v>509</v>
      </c>
    </row>
    <row r="44" spans="1:16" ht="12.75" customHeight="1" thickBot="1" x14ac:dyDescent="0.25">
      <c r="A44" s="42" t="str">
        <f t="shared" si="6"/>
        <v> BBS 109 </v>
      </c>
      <c r="B44" s="8" t="str">
        <f t="shared" si="7"/>
        <v>I</v>
      </c>
      <c r="C44" s="42">
        <f t="shared" si="8"/>
        <v>49841.408000000003</v>
      </c>
      <c r="D44" s="11" t="str">
        <f t="shared" si="9"/>
        <v>vis</v>
      </c>
      <c r="E44" s="50">
        <f>VLOOKUP(C44,'Active 1'!C$21:E$971,3,FALSE)</f>
        <v>3512.9769963438066</v>
      </c>
      <c r="F44" s="8" t="s">
        <v>92</v>
      </c>
      <c r="G44" s="11" t="str">
        <f t="shared" si="10"/>
        <v>49841.408</v>
      </c>
      <c r="H44" s="42">
        <f t="shared" si="11"/>
        <v>3513</v>
      </c>
      <c r="I44" s="51" t="s">
        <v>514</v>
      </c>
      <c r="J44" s="52" t="s">
        <v>515</v>
      </c>
      <c r="K44" s="51">
        <v>3513</v>
      </c>
      <c r="L44" s="51" t="s">
        <v>455</v>
      </c>
      <c r="M44" s="52" t="s">
        <v>373</v>
      </c>
      <c r="N44" s="52"/>
      <c r="O44" s="53" t="s">
        <v>393</v>
      </c>
      <c r="P44" s="53" t="s">
        <v>516</v>
      </c>
    </row>
    <row r="45" spans="1:16" ht="12.75" customHeight="1" thickBot="1" x14ac:dyDescent="0.25">
      <c r="A45" s="42" t="str">
        <f t="shared" si="6"/>
        <v> BBS 113 </v>
      </c>
      <c r="B45" s="8" t="str">
        <f t="shared" si="7"/>
        <v>I</v>
      </c>
      <c r="C45" s="42">
        <f t="shared" si="8"/>
        <v>50352.349000000002</v>
      </c>
      <c r="D45" s="11" t="str">
        <f t="shared" si="9"/>
        <v>vis</v>
      </c>
      <c r="E45" s="50">
        <f>VLOOKUP(C45,'Active 1'!C$21:E$971,3,FALSE)</f>
        <v>3803.9839619170994</v>
      </c>
      <c r="F45" s="8" t="s">
        <v>92</v>
      </c>
      <c r="G45" s="11" t="str">
        <f t="shared" si="10"/>
        <v>50352.349</v>
      </c>
      <c r="H45" s="42">
        <f t="shared" si="11"/>
        <v>3804</v>
      </c>
      <c r="I45" s="51" t="s">
        <v>517</v>
      </c>
      <c r="J45" s="52" t="s">
        <v>518</v>
      </c>
      <c r="K45" s="51">
        <v>3804</v>
      </c>
      <c r="L45" s="51" t="s">
        <v>519</v>
      </c>
      <c r="M45" s="52" t="s">
        <v>373</v>
      </c>
      <c r="N45" s="52"/>
      <c r="O45" s="53" t="s">
        <v>393</v>
      </c>
      <c r="P45" s="53" t="s">
        <v>520</v>
      </c>
    </row>
    <row r="46" spans="1:16" ht="12.75" customHeight="1" thickBot="1" x14ac:dyDescent="0.25">
      <c r="A46" s="42" t="str">
        <f t="shared" si="6"/>
        <v> BBS 115 </v>
      </c>
      <c r="B46" s="8" t="str">
        <f t="shared" si="7"/>
        <v>I</v>
      </c>
      <c r="C46" s="42">
        <f t="shared" si="8"/>
        <v>50675.402000000002</v>
      </c>
      <c r="D46" s="11" t="str">
        <f t="shared" si="9"/>
        <v>vis</v>
      </c>
      <c r="E46" s="50">
        <f>VLOOKUP(C46,'Active 1'!C$21:E$971,3,FALSE)</f>
        <v>3987.9791262302961</v>
      </c>
      <c r="F46" s="8" t="s">
        <v>92</v>
      </c>
      <c r="G46" s="11" t="str">
        <f t="shared" si="10"/>
        <v>50675.402</v>
      </c>
      <c r="H46" s="42">
        <f t="shared" si="11"/>
        <v>3988</v>
      </c>
      <c r="I46" s="51" t="s">
        <v>521</v>
      </c>
      <c r="J46" s="52" t="s">
        <v>522</v>
      </c>
      <c r="K46" s="51">
        <v>3988</v>
      </c>
      <c r="L46" s="51" t="s">
        <v>523</v>
      </c>
      <c r="M46" s="52" t="s">
        <v>373</v>
      </c>
      <c r="N46" s="52"/>
      <c r="O46" s="53" t="s">
        <v>393</v>
      </c>
      <c r="P46" s="53" t="s">
        <v>524</v>
      </c>
    </row>
    <row r="47" spans="1:16" ht="12.75" customHeight="1" thickBot="1" x14ac:dyDescent="0.25">
      <c r="A47" s="42" t="str">
        <f t="shared" si="6"/>
        <v>IBVS 5694 </v>
      </c>
      <c r="B47" s="8" t="str">
        <f t="shared" si="7"/>
        <v>II</v>
      </c>
      <c r="C47" s="42">
        <f t="shared" si="8"/>
        <v>52718.241000000002</v>
      </c>
      <c r="D47" s="11" t="str">
        <f t="shared" si="9"/>
        <v>vis</v>
      </c>
      <c r="E47" s="50">
        <f>VLOOKUP(C47,'Active 1'!C$21:E$971,3,FALSE)</f>
        <v>5151.4801538338379</v>
      </c>
      <c r="F47" s="8" t="s">
        <v>92</v>
      </c>
      <c r="G47" s="11" t="str">
        <f t="shared" si="10"/>
        <v>52718.2410</v>
      </c>
      <c r="H47" s="42">
        <f t="shared" si="11"/>
        <v>5151.5</v>
      </c>
      <c r="I47" s="51" t="s">
        <v>525</v>
      </c>
      <c r="J47" s="52" t="s">
        <v>526</v>
      </c>
      <c r="K47" s="51">
        <v>5151.5</v>
      </c>
      <c r="L47" s="51" t="s">
        <v>527</v>
      </c>
      <c r="M47" s="52" t="s">
        <v>409</v>
      </c>
      <c r="N47" s="52" t="s">
        <v>410</v>
      </c>
      <c r="O47" s="53" t="s">
        <v>528</v>
      </c>
      <c r="P47" s="54" t="s">
        <v>529</v>
      </c>
    </row>
    <row r="48" spans="1:16" ht="12.75" customHeight="1" thickBot="1" x14ac:dyDescent="0.25">
      <c r="A48" s="42" t="str">
        <f t="shared" si="6"/>
        <v>IBVS 5595 </v>
      </c>
      <c r="B48" s="8" t="str">
        <f t="shared" si="7"/>
        <v>I</v>
      </c>
      <c r="C48" s="42">
        <f t="shared" si="8"/>
        <v>53124.706599999998</v>
      </c>
      <c r="D48" s="11" t="str">
        <f t="shared" si="9"/>
        <v>vis</v>
      </c>
      <c r="E48" s="50">
        <f>VLOOKUP(C48,'Active 1'!C$21:E$971,3,FALSE)</f>
        <v>5382.9830492090905</v>
      </c>
      <c r="F48" s="8" t="s">
        <v>92</v>
      </c>
      <c r="G48" s="11" t="str">
        <f t="shared" si="10"/>
        <v>53124.7066</v>
      </c>
      <c r="H48" s="42">
        <f t="shared" si="11"/>
        <v>5383</v>
      </c>
      <c r="I48" s="51" t="s">
        <v>530</v>
      </c>
      <c r="J48" s="52" t="s">
        <v>531</v>
      </c>
      <c r="K48" s="51">
        <v>5383</v>
      </c>
      <c r="L48" s="51" t="s">
        <v>532</v>
      </c>
      <c r="M48" s="52" t="s">
        <v>409</v>
      </c>
      <c r="N48" s="52" t="s">
        <v>410</v>
      </c>
      <c r="O48" s="53" t="s">
        <v>533</v>
      </c>
      <c r="P48" s="54" t="s">
        <v>534</v>
      </c>
    </row>
    <row r="49" spans="1:16" ht="12.75" customHeight="1" thickBot="1" x14ac:dyDescent="0.25">
      <c r="A49" s="42" t="str">
        <f t="shared" si="6"/>
        <v>IBVS 5595 </v>
      </c>
      <c r="B49" s="8" t="str">
        <f t="shared" si="7"/>
        <v>II</v>
      </c>
      <c r="C49" s="42">
        <f t="shared" si="8"/>
        <v>53225.662700000001</v>
      </c>
      <c r="D49" s="11" t="str">
        <f t="shared" si="9"/>
        <v>vis</v>
      </c>
      <c r="E49" s="50">
        <f>VLOOKUP(C49,'Active 1'!C$21:E$971,3,FALSE)</f>
        <v>5440.4826985171612</v>
      </c>
      <c r="F49" s="8" t="s">
        <v>92</v>
      </c>
      <c r="G49" s="11" t="str">
        <f t="shared" si="10"/>
        <v>53225.6627</v>
      </c>
      <c r="H49" s="42">
        <f t="shared" si="11"/>
        <v>5440.5</v>
      </c>
      <c r="I49" s="51" t="s">
        <v>535</v>
      </c>
      <c r="J49" s="52" t="s">
        <v>536</v>
      </c>
      <c r="K49" s="51">
        <v>5440.5</v>
      </c>
      <c r="L49" s="51" t="s">
        <v>537</v>
      </c>
      <c r="M49" s="52" t="s">
        <v>409</v>
      </c>
      <c r="N49" s="52" t="s">
        <v>410</v>
      </c>
      <c r="O49" s="53" t="s">
        <v>533</v>
      </c>
      <c r="P49" s="54" t="s">
        <v>534</v>
      </c>
    </row>
    <row r="50" spans="1:16" ht="12.75" customHeight="1" thickBot="1" x14ac:dyDescent="0.25">
      <c r="A50" s="42" t="str">
        <f t="shared" si="6"/>
        <v>BAVM 178 </v>
      </c>
      <c r="B50" s="8" t="str">
        <f t="shared" si="7"/>
        <v>I</v>
      </c>
      <c r="C50" s="42">
        <f t="shared" si="8"/>
        <v>53860.3678</v>
      </c>
      <c r="D50" s="11" t="str">
        <f t="shared" si="9"/>
        <v>vis</v>
      </c>
      <c r="E50" s="50">
        <f>VLOOKUP(C50,'Active 1'!C$21:E$971,3,FALSE)</f>
        <v>5801.97963296731</v>
      </c>
      <c r="F50" s="8" t="s">
        <v>92</v>
      </c>
      <c r="G50" s="11" t="str">
        <f t="shared" si="10"/>
        <v>53860.3678</v>
      </c>
      <c r="H50" s="42">
        <f t="shared" si="11"/>
        <v>5802</v>
      </c>
      <c r="I50" s="51" t="s">
        <v>543</v>
      </c>
      <c r="J50" s="52" t="s">
        <v>544</v>
      </c>
      <c r="K50" s="51">
        <v>5802</v>
      </c>
      <c r="L50" s="51" t="s">
        <v>545</v>
      </c>
      <c r="M50" s="52" t="s">
        <v>546</v>
      </c>
      <c r="N50" s="52" t="s">
        <v>547</v>
      </c>
      <c r="O50" s="53" t="s">
        <v>500</v>
      </c>
      <c r="P50" s="54" t="s">
        <v>548</v>
      </c>
    </row>
    <row r="51" spans="1:16" ht="12.75" customHeight="1" thickBot="1" x14ac:dyDescent="0.25">
      <c r="A51" s="42" t="str">
        <f t="shared" si="6"/>
        <v>BAVM 178 </v>
      </c>
      <c r="B51" s="8" t="str">
        <f t="shared" si="7"/>
        <v>I</v>
      </c>
      <c r="C51" s="42">
        <f t="shared" si="8"/>
        <v>53895.4833</v>
      </c>
      <c r="D51" s="11" t="str">
        <f t="shared" si="9"/>
        <v>vis</v>
      </c>
      <c r="E51" s="50">
        <f>VLOOKUP(C51,'Active 1'!C$21:E$971,3,FALSE)</f>
        <v>5821.979701663282</v>
      </c>
      <c r="F51" s="8" t="s">
        <v>92</v>
      </c>
      <c r="G51" s="11" t="str">
        <f t="shared" si="10"/>
        <v>53895.4833</v>
      </c>
      <c r="H51" s="42">
        <f t="shared" si="11"/>
        <v>5822</v>
      </c>
      <c r="I51" s="51" t="s">
        <v>549</v>
      </c>
      <c r="J51" s="52" t="s">
        <v>550</v>
      </c>
      <c r="K51" s="51" t="s">
        <v>551</v>
      </c>
      <c r="L51" s="51" t="s">
        <v>552</v>
      </c>
      <c r="M51" s="52" t="s">
        <v>546</v>
      </c>
      <c r="N51" s="52" t="s">
        <v>499</v>
      </c>
      <c r="O51" s="53" t="s">
        <v>553</v>
      </c>
      <c r="P51" s="54" t="s">
        <v>548</v>
      </c>
    </row>
    <row r="52" spans="1:16" ht="12.75" customHeight="1" thickBot="1" x14ac:dyDescent="0.25">
      <c r="A52" s="42" t="str">
        <f t="shared" si="6"/>
        <v>BAVM 201 </v>
      </c>
      <c r="B52" s="8" t="str">
        <f t="shared" si="7"/>
        <v>I</v>
      </c>
      <c r="C52" s="42">
        <f t="shared" si="8"/>
        <v>54204.500399999997</v>
      </c>
      <c r="D52" s="11" t="str">
        <f t="shared" si="9"/>
        <v>vis</v>
      </c>
      <c r="E52" s="50">
        <f>VLOOKUP(C52,'Active 1'!C$21:E$971,3,FALSE)</f>
        <v>5997.980704873552</v>
      </c>
      <c r="F52" s="8" t="s">
        <v>92</v>
      </c>
      <c r="G52" s="11" t="str">
        <f t="shared" si="10"/>
        <v>54204.5004</v>
      </c>
      <c r="H52" s="42">
        <f t="shared" si="11"/>
        <v>5998</v>
      </c>
      <c r="I52" s="51" t="s">
        <v>554</v>
      </c>
      <c r="J52" s="52" t="s">
        <v>555</v>
      </c>
      <c r="K52" s="51" t="s">
        <v>556</v>
      </c>
      <c r="L52" s="51" t="s">
        <v>557</v>
      </c>
      <c r="M52" s="52" t="s">
        <v>546</v>
      </c>
      <c r="N52" s="52" t="s">
        <v>547</v>
      </c>
      <c r="O52" s="53" t="s">
        <v>558</v>
      </c>
      <c r="P52" s="54" t="s">
        <v>559</v>
      </c>
    </row>
    <row r="53" spans="1:16" ht="12.75" customHeight="1" thickBot="1" x14ac:dyDescent="0.25">
      <c r="A53" s="42" t="str">
        <f t="shared" si="6"/>
        <v>IBVS 5931 </v>
      </c>
      <c r="B53" s="8" t="str">
        <f t="shared" si="7"/>
        <v>I</v>
      </c>
      <c r="C53" s="42">
        <f t="shared" si="8"/>
        <v>54346.716899999999</v>
      </c>
      <c r="D53" s="11" t="str">
        <f t="shared" si="9"/>
        <v>vis</v>
      </c>
      <c r="E53" s="50">
        <f>VLOOKUP(C53,'Active 1'!C$21:E$971,3,FALSE)</f>
        <v>6078.9802569146968</v>
      </c>
      <c r="F53" s="8" t="s">
        <v>92</v>
      </c>
      <c r="G53" s="11" t="str">
        <f t="shared" si="10"/>
        <v>54346.7169</v>
      </c>
      <c r="H53" s="42">
        <f t="shared" si="11"/>
        <v>6079</v>
      </c>
      <c r="I53" s="51" t="s">
        <v>560</v>
      </c>
      <c r="J53" s="52" t="s">
        <v>561</v>
      </c>
      <c r="K53" s="51" t="s">
        <v>562</v>
      </c>
      <c r="L53" s="51" t="s">
        <v>563</v>
      </c>
      <c r="M53" s="52" t="s">
        <v>546</v>
      </c>
      <c r="N53" s="52" t="s">
        <v>92</v>
      </c>
      <c r="O53" s="53" t="s">
        <v>564</v>
      </c>
      <c r="P53" s="54" t="s">
        <v>565</v>
      </c>
    </row>
    <row r="54" spans="1:16" ht="12.75" customHeight="1" thickBot="1" x14ac:dyDescent="0.25">
      <c r="A54" s="42" t="str">
        <f t="shared" si="6"/>
        <v>IBVS 5931 </v>
      </c>
      <c r="B54" s="8" t="str">
        <f t="shared" si="7"/>
        <v>I</v>
      </c>
      <c r="C54" s="42">
        <f t="shared" si="8"/>
        <v>54348.468099999998</v>
      </c>
      <c r="D54" s="11" t="str">
        <f t="shared" si="9"/>
        <v>vis</v>
      </c>
      <c r="E54" s="50">
        <f>VLOOKUP(C54,'Active 1'!C$21:E$971,3,FALSE)</f>
        <v>6079.9776546535977</v>
      </c>
      <c r="F54" s="8" t="s">
        <v>92</v>
      </c>
      <c r="G54" s="11" t="str">
        <f t="shared" si="10"/>
        <v>54348.4681</v>
      </c>
      <c r="H54" s="42">
        <f t="shared" si="11"/>
        <v>6080</v>
      </c>
      <c r="I54" s="51" t="s">
        <v>566</v>
      </c>
      <c r="J54" s="52" t="s">
        <v>567</v>
      </c>
      <c r="K54" s="51" t="s">
        <v>568</v>
      </c>
      <c r="L54" s="51" t="s">
        <v>569</v>
      </c>
      <c r="M54" s="52" t="s">
        <v>546</v>
      </c>
      <c r="N54" s="52" t="s">
        <v>92</v>
      </c>
      <c r="O54" s="53" t="s">
        <v>564</v>
      </c>
      <c r="P54" s="54" t="s">
        <v>565</v>
      </c>
    </row>
    <row r="55" spans="1:16" ht="12.75" customHeight="1" thickBot="1" x14ac:dyDescent="0.25">
      <c r="A55" s="42" t="str">
        <f t="shared" si="6"/>
        <v>IBVS 5931 </v>
      </c>
      <c r="B55" s="8" t="str">
        <f t="shared" si="7"/>
        <v>I</v>
      </c>
      <c r="C55" s="42">
        <f t="shared" si="8"/>
        <v>54350.228499999997</v>
      </c>
      <c r="D55" s="11" t="str">
        <f t="shared" si="9"/>
        <v>vis</v>
      </c>
      <c r="E55" s="50">
        <f>VLOOKUP(C55,'Active 1'!C$21:E$971,3,FALSE)</f>
        <v>6080.9802922618437</v>
      </c>
      <c r="F55" s="8" t="s">
        <v>92</v>
      </c>
      <c r="G55" s="11" t="str">
        <f t="shared" si="10"/>
        <v>54350.2285</v>
      </c>
      <c r="H55" s="42">
        <f t="shared" si="11"/>
        <v>6081</v>
      </c>
      <c r="I55" s="51" t="s">
        <v>570</v>
      </c>
      <c r="J55" s="52" t="s">
        <v>571</v>
      </c>
      <c r="K55" s="51" t="s">
        <v>572</v>
      </c>
      <c r="L55" s="51" t="s">
        <v>573</v>
      </c>
      <c r="M55" s="52" t="s">
        <v>546</v>
      </c>
      <c r="N55" s="52" t="s">
        <v>92</v>
      </c>
      <c r="O55" s="53" t="s">
        <v>564</v>
      </c>
      <c r="P55" s="54" t="s">
        <v>565</v>
      </c>
    </row>
    <row r="56" spans="1:16" ht="12.75" customHeight="1" thickBot="1" x14ac:dyDescent="0.25">
      <c r="A56" s="42" t="str">
        <f t="shared" si="6"/>
        <v>IBVS 5931 </v>
      </c>
      <c r="B56" s="8" t="str">
        <f t="shared" si="7"/>
        <v>I</v>
      </c>
      <c r="C56" s="42">
        <f t="shared" si="8"/>
        <v>54351.989399999999</v>
      </c>
      <c r="D56" s="11" t="str">
        <f t="shared" si="9"/>
        <v>vis</v>
      </c>
      <c r="E56" s="50">
        <f>VLOOKUP(C56,'Active 1'!C$21:E$971,3,FALSE)</f>
        <v>6081.9832146455992</v>
      </c>
      <c r="F56" s="8" t="s">
        <v>92</v>
      </c>
      <c r="G56" s="11" t="str">
        <f t="shared" si="10"/>
        <v>54351.9894</v>
      </c>
      <c r="H56" s="42">
        <f t="shared" si="11"/>
        <v>6082</v>
      </c>
      <c r="I56" s="51" t="s">
        <v>574</v>
      </c>
      <c r="J56" s="52" t="s">
        <v>575</v>
      </c>
      <c r="K56" s="51" t="s">
        <v>576</v>
      </c>
      <c r="L56" s="51" t="s">
        <v>577</v>
      </c>
      <c r="M56" s="52" t="s">
        <v>546</v>
      </c>
      <c r="N56" s="52" t="s">
        <v>92</v>
      </c>
      <c r="O56" s="53" t="s">
        <v>564</v>
      </c>
      <c r="P56" s="54" t="s">
        <v>565</v>
      </c>
    </row>
    <row r="57" spans="1:16" ht="12.75" customHeight="1" thickBot="1" x14ac:dyDescent="0.25">
      <c r="A57" s="42" t="str">
        <f t="shared" si="6"/>
        <v>BAVM 209 </v>
      </c>
      <c r="B57" s="8" t="str">
        <f t="shared" si="7"/>
        <v>I</v>
      </c>
      <c r="C57" s="42">
        <f t="shared" si="8"/>
        <v>54908.5697</v>
      </c>
      <c r="D57" s="11" t="str">
        <f t="shared" si="9"/>
        <v>vis</v>
      </c>
      <c r="E57" s="50">
        <f>VLOOKUP(C57,'Active 1'!C$21:E$971,3,FALSE)</f>
        <v>6398.984089895137</v>
      </c>
      <c r="F57" s="8" t="s">
        <v>92</v>
      </c>
      <c r="G57" s="11" t="str">
        <f t="shared" si="10"/>
        <v>54908.5697</v>
      </c>
      <c r="H57" s="42">
        <f t="shared" si="11"/>
        <v>6399</v>
      </c>
      <c r="I57" s="51" t="s">
        <v>578</v>
      </c>
      <c r="J57" s="52" t="s">
        <v>579</v>
      </c>
      <c r="K57" s="51" t="s">
        <v>580</v>
      </c>
      <c r="L57" s="51" t="s">
        <v>581</v>
      </c>
      <c r="M57" s="52" t="s">
        <v>546</v>
      </c>
      <c r="N57" s="52" t="s">
        <v>547</v>
      </c>
      <c r="O57" s="53" t="s">
        <v>500</v>
      </c>
      <c r="P57" s="54" t="s">
        <v>582</v>
      </c>
    </row>
    <row r="58" spans="1:16" ht="12.75" customHeight="1" thickBot="1" x14ac:dyDescent="0.25">
      <c r="A58" s="42" t="str">
        <f t="shared" si="6"/>
        <v>BAVM 214 </v>
      </c>
      <c r="B58" s="8" t="str">
        <f t="shared" si="7"/>
        <v>I</v>
      </c>
      <c r="C58" s="42">
        <f t="shared" si="8"/>
        <v>55075.364500000003</v>
      </c>
      <c r="D58" s="11" t="str">
        <f t="shared" si="9"/>
        <v>vis</v>
      </c>
      <c r="E58" s="50">
        <f>VLOOKUP(C58,'Active 1'!C$21:E$971,3,FALSE)</f>
        <v>6493.9822376683733</v>
      </c>
      <c r="F58" s="8" t="s">
        <v>92</v>
      </c>
      <c r="G58" s="11" t="str">
        <f t="shared" si="10"/>
        <v>55075.3645</v>
      </c>
      <c r="H58" s="42">
        <f t="shared" si="11"/>
        <v>6494</v>
      </c>
      <c r="I58" s="51" t="s">
        <v>583</v>
      </c>
      <c r="J58" s="52" t="s">
        <v>584</v>
      </c>
      <c r="K58" s="51" t="s">
        <v>585</v>
      </c>
      <c r="L58" s="51" t="s">
        <v>581</v>
      </c>
      <c r="M58" s="52" t="s">
        <v>546</v>
      </c>
      <c r="N58" s="52" t="s">
        <v>547</v>
      </c>
      <c r="O58" s="53" t="s">
        <v>586</v>
      </c>
      <c r="P58" s="54" t="s">
        <v>587</v>
      </c>
    </row>
    <row r="59" spans="1:16" ht="12.75" customHeight="1" thickBot="1" x14ac:dyDescent="0.25">
      <c r="A59" s="42" t="str">
        <f t="shared" si="6"/>
        <v>BAVM 214 </v>
      </c>
      <c r="B59" s="8" t="str">
        <f t="shared" si="7"/>
        <v>I</v>
      </c>
      <c r="C59" s="42">
        <f t="shared" si="8"/>
        <v>55340.476199999997</v>
      </c>
      <c r="D59" s="11" t="str">
        <f t="shared" si="9"/>
        <v>vis</v>
      </c>
      <c r="E59" s="50">
        <f>VLOOKUP(C59,'Active 1'!C$21:E$971,3,FALSE)</f>
        <v>6644.9768757087249</v>
      </c>
      <c r="F59" s="8" t="s">
        <v>92</v>
      </c>
      <c r="G59" s="11" t="str">
        <f t="shared" si="10"/>
        <v>55340.4762</v>
      </c>
      <c r="H59" s="42">
        <f t="shared" si="11"/>
        <v>6645</v>
      </c>
      <c r="I59" s="51" t="s">
        <v>588</v>
      </c>
      <c r="J59" s="52" t="s">
        <v>589</v>
      </c>
      <c r="K59" s="51" t="s">
        <v>590</v>
      </c>
      <c r="L59" s="51" t="s">
        <v>591</v>
      </c>
      <c r="M59" s="52" t="s">
        <v>546</v>
      </c>
      <c r="N59" s="52" t="s">
        <v>547</v>
      </c>
      <c r="O59" s="53" t="s">
        <v>500</v>
      </c>
      <c r="P59" s="54" t="s">
        <v>587</v>
      </c>
    </row>
    <row r="60" spans="1:16" ht="12.75" customHeight="1" thickBot="1" x14ac:dyDescent="0.25">
      <c r="A60" s="42" t="str">
        <f t="shared" si="6"/>
        <v>IBVS 5992 </v>
      </c>
      <c r="B60" s="8" t="str">
        <f t="shared" si="7"/>
        <v>I</v>
      </c>
      <c r="C60" s="42">
        <f t="shared" si="8"/>
        <v>55726.765099999997</v>
      </c>
      <c r="D60" s="11" t="str">
        <f t="shared" si="9"/>
        <v>vis</v>
      </c>
      <c r="E60" s="50">
        <f>VLOOKUP(C60,'Active 1'!C$21:E$971,3,FALSE)</f>
        <v>6864.9881111031154</v>
      </c>
      <c r="F60" s="8" t="s">
        <v>92</v>
      </c>
      <c r="G60" s="11" t="str">
        <f t="shared" si="10"/>
        <v>55726.7651</v>
      </c>
      <c r="H60" s="42">
        <f t="shared" si="11"/>
        <v>6865</v>
      </c>
      <c r="I60" s="51" t="s">
        <v>592</v>
      </c>
      <c r="J60" s="52" t="s">
        <v>593</v>
      </c>
      <c r="K60" s="51" t="s">
        <v>594</v>
      </c>
      <c r="L60" s="51" t="s">
        <v>595</v>
      </c>
      <c r="M60" s="52" t="s">
        <v>546</v>
      </c>
      <c r="N60" s="52" t="s">
        <v>92</v>
      </c>
      <c r="O60" s="53" t="s">
        <v>411</v>
      </c>
      <c r="P60" s="54" t="s">
        <v>596</v>
      </c>
    </row>
    <row r="61" spans="1:16" ht="12.75" customHeight="1" thickBot="1" x14ac:dyDescent="0.25">
      <c r="A61" s="42" t="str">
        <f t="shared" si="6"/>
        <v>IBVS 6029 </v>
      </c>
      <c r="B61" s="8" t="str">
        <f t="shared" si="7"/>
        <v>I</v>
      </c>
      <c r="C61" s="42">
        <f t="shared" si="8"/>
        <v>56049.826099999998</v>
      </c>
      <c r="D61" s="11" t="str">
        <f t="shared" si="9"/>
        <v>vis</v>
      </c>
      <c r="E61" s="50">
        <f>VLOOKUP(C61,'Active 1'!C$21:E$971,3,FALSE)</f>
        <v>7048.98783182444</v>
      </c>
      <c r="F61" s="8" t="s">
        <v>92</v>
      </c>
      <c r="G61" s="11" t="str">
        <f t="shared" si="10"/>
        <v>56049.8261</v>
      </c>
      <c r="H61" s="42">
        <f t="shared" si="11"/>
        <v>7049</v>
      </c>
      <c r="I61" s="51" t="s">
        <v>597</v>
      </c>
      <c r="J61" s="52" t="s">
        <v>598</v>
      </c>
      <c r="K61" s="51" t="s">
        <v>599</v>
      </c>
      <c r="L61" s="51" t="s">
        <v>600</v>
      </c>
      <c r="M61" s="52" t="s">
        <v>546</v>
      </c>
      <c r="N61" s="52" t="s">
        <v>92</v>
      </c>
      <c r="O61" s="53" t="s">
        <v>411</v>
      </c>
      <c r="P61" s="54" t="s">
        <v>601</v>
      </c>
    </row>
    <row r="62" spans="1:16" ht="12.75" customHeight="1" thickBot="1" x14ac:dyDescent="0.25">
      <c r="A62" s="42" t="str">
        <f t="shared" si="6"/>
        <v>BAVM 238 </v>
      </c>
      <c r="B62" s="8" t="str">
        <f t="shared" si="7"/>
        <v>I</v>
      </c>
      <c r="C62" s="42">
        <f t="shared" si="8"/>
        <v>56764.433900000004</v>
      </c>
      <c r="D62" s="11" t="str">
        <f t="shared" si="9"/>
        <v>vis</v>
      </c>
      <c r="E62" s="50">
        <f>VLOOKUP(C62,'Active 1'!C$21:E$971,3,FALSE)</f>
        <v>7455.9934302262291</v>
      </c>
      <c r="F62" s="8" t="s">
        <v>92</v>
      </c>
      <c r="G62" s="11" t="str">
        <f t="shared" si="10"/>
        <v>56764.4339</v>
      </c>
      <c r="H62" s="42">
        <f t="shared" si="11"/>
        <v>7456</v>
      </c>
      <c r="I62" s="51" t="s">
        <v>602</v>
      </c>
      <c r="J62" s="52" t="s">
        <v>603</v>
      </c>
      <c r="K62" s="51" t="s">
        <v>604</v>
      </c>
      <c r="L62" s="51" t="s">
        <v>605</v>
      </c>
      <c r="M62" s="52" t="s">
        <v>546</v>
      </c>
      <c r="N62" s="52" t="s">
        <v>547</v>
      </c>
      <c r="O62" s="53" t="s">
        <v>500</v>
      </c>
      <c r="P62" s="54" t="s">
        <v>606</v>
      </c>
    </row>
    <row r="63" spans="1:16" ht="12.75" customHeight="1" thickBot="1" x14ac:dyDescent="0.25">
      <c r="A63" s="42" t="str">
        <f t="shared" si="6"/>
        <v>BAVM 238 </v>
      </c>
      <c r="B63" s="8" t="str">
        <f t="shared" si="7"/>
        <v>I</v>
      </c>
      <c r="C63" s="42">
        <f t="shared" si="8"/>
        <v>56799.5507</v>
      </c>
      <c r="D63" s="11" t="str">
        <f t="shared" si="9"/>
        <v>vis</v>
      </c>
      <c r="E63" s="50">
        <f>VLOOKUP(C63,'Active 1'!C$21:E$971,3,FALSE)</f>
        <v>7475.9942393385199</v>
      </c>
      <c r="F63" s="8" t="s">
        <v>92</v>
      </c>
      <c r="G63" s="11" t="str">
        <f t="shared" si="10"/>
        <v>56799.5507</v>
      </c>
      <c r="H63" s="42">
        <f t="shared" si="11"/>
        <v>7476</v>
      </c>
      <c r="I63" s="51" t="s">
        <v>607</v>
      </c>
      <c r="J63" s="52" t="s">
        <v>608</v>
      </c>
      <c r="K63" s="51" t="s">
        <v>609</v>
      </c>
      <c r="L63" s="51" t="s">
        <v>610</v>
      </c>
      <c r="M63" s="52" t="s">
        <v>546</v>
      </c>
      <c r="N63" s="52" t="s">
        <v>547</v>
      </c>
      <c r="O63" s="53" t="s">
        <v>500</v>
      </c>
      <c r="P63" s="54" t="s">
        <v>606</v>
      </c>
    </row>
    <row r="64" spans="1:16" ht="12.75" customHeight="1" thickBot="1" x14ac:dyDescent="0.25">
      <c r="A64" s="42" t="str">
        <f t="shared" si="6"/>
        <v> VB 7.72 </v>
      </c>
      <c r="B64" s="8" t="str">
        <f t="shared" si="7"/>
        <v>I</v>
      </c>
      <c r="C64" s="42">
        <f t="shared" si="8"/>
        <v>14755.808999999999</v>
      </c>
      <c r="D64" s="11" t="str">
        <f t="shared" si="9"/>
        <v>vis</v>
      </c>
      <c r="E64" s="50">
        <f>VLOOKUP(C64,'Active 1'!C$21:E$971,3,FALSE)</f>
        <v>-16470.061554704906</v>
      </c>
      <c r="F64" s="8" t="s">
        <v>92</v>
      </c>
      <c r="G64" s="11" t="str">
        <f t="shared" si="10"/>
        <v>14755.809</v>
      </c>
      <c r="H64" s="42">
        <f t="shared" si="11"/>
        <v>-16470</v>
      </c>
      <c r="I64" s="51" t="s">
        <v>96</v>
      </c>
      <c r="J64" s="52" t="s">
        <v>97</v>
      </c>
      <c r="K64" s="51">
        <v>-16470</v>
      </c>
      <c r="L64" s="51" t="s">
        <v>98</v>
      </c>
      <c r="M64" s="52" t="s">
        <v>99</v>
      </c>
      <c r="N64" s="52"/>
      <c r="O64" s="53" t="s">
        <v>100</v>
      </c>
      <c r="P64" s="53" t="s">
        <v>101</v>
      </c>
    </row>
    <row r="65" spans="1:16" ht="12.75" customHeight="1" thickBot="1" x14ac:dyDescent="0.25">
      <c r="A65" s="42" t="str">
        <f t="shared" si="6"/>
        <v> VB 7.72 </v>
      </c>
      <c r="B65" s="8" t="str">
        <f t="shared" si="7"/>
        <v>I</v>
      </c>
      <c r="C65" s="42">
        <f t="shared" si="8"/>
        <v>15078.92</v>
      </c>
      <c r="D65" s="11" t="str">
        <f t="shared" si="9"/>
        <v>vis</v>
      </c>
      <c r="E65" s="50">
        <f>VLOOKUP(C65,'Active 1'!C$21:E$971,3,FALSE)</f>
        <v>-16286.03335643279</v>
      </c>
      <c r="F65" s="8" t="s">
        <v>92</v>
      </c>
      <c r="G65" s="11" t="str">
        <f t="shared" si="10"/>
        <v>15078.920</v>
      </c>
      <c r="H65" s="42">
        <f t="shared" si="11"/>
        <v>-16286</v>
      </c>
      <c r="I65" s="51" t="s">
        <v>102</v>
      </c>
      <c r="J65" s="52" t="s">
        <v>103</v>
      </c>
      <c r="K65" s="51">
        <v>-16286</v>
      </c>
      <c r="L65" s="51" t="s">
        <v>104</v>
      </c>
      <c r="M65" s="52" t="s">
        <v>99</v>
      </c>
      <c r="N65" s="52"/>
      <c r="O65" s="53" t="s">
        <v>100</v>
      </c>
      <c r="P65" s="53" t="s">
        <v>101</v>
      </c>
    </row>
    <row r="66" spans="1:16" ht="12.75" customHeight="1" thickBot="1" x14ac:dyDescent="0.25">
      <c r="A66" s="42" t="str">
        <f t="shared" si="6"/>
        <v> VB 7.72 </v>
      </c>
      <c r="B66" s="8" t="str">
        <f t="shared" si="7"/>
        <v>I</v>
      </c>
      <c r="C66" s="42">
        <f t="shared" si="8"/>
        <v>15665.539000000001</v>
      </c>
      <c r="D66" s="11" t="str">
        <f t="shared" si="9"/>
        <v>vis</v>
      </c>
      <c r="E66" s="50">
        <f>VLOOKUP(C66,'Active 1'!C$21:E$971,3,FALSE)</f>
        <v>-15951.923909084388</v>
      </c>
      <c r="F66" s="8" t="s">
        <v>92</v>
      </c>
      <c r="G66" s="11" t="str">
        <f t="shared" si="10"/>
        <v>15665.539</v>
      </c>
      <c r="H66" s="42">
        <f t="shared" si="11"/>
        <v>-15952</v>
      </c>
      <c r="I66" s="51" t="s">
        <v>105</v>
      </c>
      <c r="J66" s="52" t="s">
        <v>106</v>
      </c>
      <c r="K66" s="51">
        <v>-15952</v>
      </c>
      <c r="L66" s="51" t="s">
        <v>107</v>
      </c>
      <c r="M66" s="52" t="s">
        <v>99</v>
      </c>
      <c r="N66" s="52"/>
      <c r="O66" s="53" t="s">
        <v>100</v>
      </c>
      <c r="P66" s="53" t="s">
        <v>101</v>
      </c>
    </row>
    <row r="67" spans="1:16" ht="12.75" customHeight="1" thickBot="1" x14ac:dyDescent="0.25">
      <c r="A67" s="42" t="str">
        <f t="shared" si="6"/>
        <v> VB 7.72 </v>
      </c>
      <c r="B67" s="8" t="str">
        <f t="shared" si="7"/>
        <v>I</v>
      </c>
      <c r="C67" s="42">
        <f t="shared" si="8"/>
        <v>15900.627</v>
      </c>
      <c r="D67" s="11" t="str">
        <f t="shared" si="9"/>
        <v>vis</v>
      </c>
      <c r="E67" s="50">
        <f>VLOOKUP(C67,'Active 1'!C$21:E$971,3,FALSE)</f>
        <v>-15818.02929987766</v>
      </c>
      <c r="F67" s="8" t="s">
        <v>92</v>
      </c>
      <c r="G67" s="11" t="str">
        <f t="shared" si="10"/>
        <v>15900.627</v>
      </c>
      <c r="H67" s="42">
        <f t="shared" si="11"/>
        <v>-15818</v>
      </c>
      <c r="I67" s="51" t="s">
        <v>108</v>
      </c>
      <c r="J67" s="52" t="s">
        <v>109</v>
      </c>
      <c r="K67" s="51">
        <v>-15818</v>
      </c>
      <c r="L67" s="51" t="s">
        <v>110</v>
      </c>
      <c r="M67" s="52" t="s">
        <v>99</v>
      </c>
      <c r="N67" s="52"/>
      <c r="O67" s="53" t="s">
        <v>100</v>
      </c>
      <c r="P67" s="53" t="s">
        <v>101</v>
      </c>
    </row>
    <row r="68" spans="1:16" ht="12.75" customHeight="1" thickBot="1" x14ac:dyDescent="0.25">
      <c r="A68" s="42" t="str">
        <f t="shared" si="6"/>
        <v> VB 7.72 </v>
      </c>
      <c r="B68" s="8" t="str">
        <f t="shared" si="7"/>
        <v>I</v>
      </c>
      <c r="C68" s="42">
        <f t="shared" si="8"/>
        <v>16016.534</v>
      </c>
      <c r="D68" s="11" t="str">
        <f t="shared" si="9"/>
        <v>vis</v>
      </c>
      <c r="E68" s="50">
        <f>VLOOKUP(C68,'Active 1'!C$21:E$971,3,FALSE)</f>
        <v>-15752.014350287192</v>
      </c>
      <c r="F68" s="8" t="s">
        <v>92</v>
      </c>
      <c r="G68" s="11" t="str">
        <f t="shared" si="10"/>
        <v>16016.534</v>
      </c>
      <c r="H68" s="42">
        <f t="shared" si="11"/>
        <v>-15752</v>
      </c>
      <c r="I68" s="51" t="s">
        <v>111</v>
      </c>
      <c r="J68" s="52" t="s">
        <v>112</v>
      </c>
      <c r="K68" s="51">
        <v>-15752</v>
      </c>
      <c r="L68" s="51" t="s">
        <v>113</v>
      </c>
      <c r="M68" s="52" t="s">
        <v>99</v>
      </c>
      <c r="N68" s="52"/>
      <c r="O68" s="53" t="s">
        <v>100</v>
      </c>
      <c r="P68" s="53" t="s">
        <v>101</v>
      </c>
    </row>
    <row r="69" spans="1:16" ht="12.75" customHeight="1" thickBot="1" x14ac:dyDescent="0.25">
      <c r="A69" s="42" t="str">
        <f t="shared" si="6"/>
        <v> VB 7.72 </v>
      </c>
      <c r="B69" s="8" t="str">
        <f t="shared" si="7"/>
        <v>I</v>
      </c>
      <c r="C69" s="42">
        <f t="shared" si="8"/>
        <v>16032.504999999999</v>
      </c>
      <c r="D69" s="11" t="str">
        <f t="shared" si="9"/>
        <v>vis</v>
      </c>
      <c r="E69" s="50">
        <f>VLOOKUP(C69,'Active 1'!C$21:E$971,3,FALSE)</f>
        <v>-15742.918051013557</v>
      </c>
      <c r="F69" s="8" t="s">
        <v>92</v>
      </c>
      <c r="G69" s="11" t="str">
        <f t="shared" si="10"/>
        <v>16032.505</v>
      </c>
      <c r="H69" s="42">
        <f t="shared" si="11"/>
        <v>-15743</v>
      </c>
      <c r="I69" s="51" t="s">
        <v>114</v>
      </c>
      <c r="J69" s="52" t="s">
        <v>115</v>
      </c>
      <c r="K69" s="51">
        <v>-15743</v>
      </c>
      <c r="L69" s="51" t="s">
        <v>116</v>
      </c>
      <c r="M69" s="52" t="s">
        <v>99</v>
      </c>
      <c r="N69" s="52"/>
      <c r="O69" s="53" t="s">
        <v>100</v>
      </c>
      <c r="P69" s="53" t="s">
        <v>101</v>
      </c>
    </row>
    <row r="70" spans="1:16" ht="12.75" customHeight="1" thickBot="1" x14ac:dyDescent="0.25">
      <c r="A70" s="42" t="str">
        <f t="shared" si="6"/>
        <v> VB 7.72 </v>
      </c>
      <c r="B70" s="8" t="str">
        <f t="shared" si="7"/>
        <v>I</v>
      </c>
      <c r="C70" s="42">
        <f t="shared" si="8"/>
        <v>16046.476000000001</v>
      </c>
      <c r="D70" s="11" t="str">
        <f t="shared" si="9"/>
        <v>vis</v>
      </c>
      <c r="E70" s="50">
        <f>VLOOKUP(C70,'Active 1'!C$21:E$971,3,FALSE)</f>
        <v>-15734.960853771554</v>
      </c>
      <c r="F70" s="8" t="s">
        <v>92</v>
      </c>
      <c r="G70" s="11" t="str">
        <f t="shared" si="10"/>
        <v>16046.476</v>
      </c>
      <c r="H70" s="42">
        <f t="shared" si="11"/>
        <v>-15735</v>
      </c>
      <c r="I70" s="51" t="s">
        <v>117</v>
      </c>
      <c r="J70" s="52" t="s">
        <v>118</v>
      </c>
      <c r="K70" s="51">
        <v>-15735</v>
      </c>
      <c r="L70" s="51" t="s">
        <v>119</v>
      </c>
      <c r="M70" s="52" t="s">
        <v>99</v>
      </c>
      <c r="N70" s="52"/>
      <c r="O70" s="53" t="s">
        <v>100</v>
      </c>
      <c r="P70" s="53" t="s">
        <v>101</v>
      </c>
    </row>
    <row r="71" spans="1:16" ht="12.75" customHeight="1" thickBot="1" x14ac:dyDescent="0.25">
      <c r="A71" s="42" t="str">
        <f t="shared" si="6"/>
        <v> VB 7.72 </v>
      </c>
      <c r="B71" s="8" t="str">
        <f t="shared" si="7"/>
        <v>I</v>
      </c>
      <c r="C71" s="42">
        <f t="shared" si="8"/>
        <v>16553.871999999999</v>
      </c>
      <c r="D71" s="11" t="str">
        <f t="shared" si="9"/>
        <v>vis</v>
      </c>
      <c r="E71" s="50">
        <f>VLOOKUP(C71,'Active 1'!C$21:E$971,3,FALSE)</f>
        <v>-15445.97294654934</v>
      </c>
      <c r="F71" s="8" t="s">
        <v>92</v>
      </c>
      <c r="G71" s="11" t="str">
        <f t="shared" si="10"/>
        <v>16553.872</v>
      </c>
      <c r="H71" s="42">
        <f t="shared" si="11"/>
        <v>-15446</v>
      </c>
      <c r="I71" s="51" t="s">
        <v>120</v>
      </c>
      <c r="J71" s="52" t="s">
        <v>121</v>
      </c>
      <c r="K71" s="51">
        <v>-15446</v>
      </c>
      <c r="L71" s="51" t="s">
        <v>122</v>
      </c>
      <c r="M71" s="52" t="s">
        <v>99</v>
      </c>
      <c r="N71" s="52"/>
      <c r="O71" s="53" t="s">
        <v>100</v>
      </c>
      <c r="P71" s="53" t="s">
        <v>101</v>
      </c>
    </row>
    <row r="72" spans="1:16" ht="12.75" customHeight="1" thickBot="1" x14ac:dyDescent="0.25">
      <c r="A72" s="42" t="str">
        <f t="shared" si="6"/>
        <v> VB 7.72 </v>
      </c>
      <c r="B72" s="8" t="str">
        <f t="shared" si="7"/>
        <v>I</v>
      </c>
      <c r="C72" s="42">
        <f t="shared" si="8"/>
        <v>16720.581999999999</v>
      </c>
      <c r="D72" s="11" t="str">
        <f t="shared" si="9"/>
        <v>vis</v>
      </c>
      <c r="E72" s="50">
        <f>VLOOKUP(C72,'Active 1'!C$21:E$971,3,FALSE)</f>
        <v>-15351.023096702247</v>
      </c>
      <c r="F72" s="8" t="s">
        <v>92</v>
      </c>
      <c r="G72" s="11" t="str">
        <f t="shared" si="10"/>
        <v>16720.582</v>
      </c>
      <c r="H72" s="42">
        <f t="shared" si="11"/>
        <v>-15351</v>
      </c>
      <c r="I72" s="51" t="s">
        <v>123</v>
      </c>
      <c r="J72" s="52" t="s">
        <v>124</v>
      </c>
      <c r="K72" s="51">
        <v>-15351</v>
      </c>
      <c r="L72" s="51" t="s">
        <v>125</v>
      </c>
      <c r="M72" s="52" t="s">
        <v>99</v>
      </c>
      <c r="N72" s="52"/>
      <c r="O72" s="53" t="s">
        <v>100</v>
      </c>
      <c r="P72" s="53" t="s">
        <v>101</v>
      </c>
    </row>
    <row r="73" spans="1:16" ht="12.75" customHeight="1" thickBot="1" x14ac:dyDescent="0.25">
      <c r="A73" s="42" t="str">
        <f t="shared" si="6"/>
        <v> VB 7.72 </v>
      </c>
      <c r="B73" s="8" t="str">
        <f t="shared" si="7"/>
        <v>I</v>
      </c>
      <c r="C73" s="42">
        <f t="shared" si="8"/>
        <v>17475.535</v>
      </c>
      <c r="D73" s="11" t="str">
        <f t="shared" si="9"/>
        <v>vis</v>
      </c>
      <c r="E73" s="50">
        <f>VLOOKUP(C73,'Active 1'!C$21:E$971,3,FALSE)</f>
        <v>-14921.038848657061</v>
      </c>
      <c r="F73" s="8" t="s">
        <v>92</v>
      </c>
      <c r="G73" s="11" t="str">
        <f t="shared" si="10"/>
        <v>17475.535</v>
      </c>
      <c r="H73" s="42">
        <f t="shared" si="11"/>
        <v>-14921</v>
      </c>
      <c r="I73" s="51" t="s">
        <v>126</v>
      </c>
      <c r="J73" s="52" t="s">
        <v>127</v>
      </c>
      <c r="K73" s="51">
        <v>-14921</v>
      </c>
      <c r="L73" s="51" t="s">
        <v>128</v>
      </c>
      <c r="M73" s="52" t="s">
        <v>99</v>
      </c>
      <c r="N73" s="52"/>
      <c r="O73" s="53" t="s">
        <v>100</v>
      </c>
      <c r="P73" s="53" t="s">
        <v>101</v>
      </c>
    </row>
    <row r="74" spans="1:16" ht="12.75" customHeight="1" thickBot="1" x14ac:dyDescent="0.25">
      <c r="A74" s="42" t="str">
        <f t="shared" si="6"/>
        <v> VB 7.72 </v>
      </c>
      <c r="B74" s="8" t="str">
        <f t="shared" si="7"/>
        <v>I</v>
      </c>
      <c r="C74" s="42">
        <f t="shared" si="8"/>
        <v>18100.758999999998</v>
      </c>
      <c r="D74" s="11" t="str">
        <f t="shared" si="9"/>
        <v>vis</v>
      </c>
      <c r="E74" s="50">
        <f>VLOOKUP(C74,'Active 1'!C$21:E$971,3,FALSE)</f>
        <v>-14564.941884342988</v>
      </c>
      <c r="F74" s="8" t="s">
        <v>92</v>
      </c>
      <c r="G74" s="11" t="str">
        <f t="shared" si="10"/>
        <v>18100.759</v>
      </c>
      <c r="H74" s="42">
        <f t="shared" si="11"/>
        <v>-14565</v>
      </c>
      <c r="I74" s="51" t="s">
        <v>129</v>
      </c>
      <c r="J74" s="52" t="s">
        <v>130</v>
      </c>
      <c r="K74" s="51">
        <v>-14565</v>
      </c>
      <c r="L74" s="51" t="s">
        <v>131</v>
      </c>
      <c r="M74" s="52" t="s">
        <v>99</v>
      </c>
      <c r="N74" s="52"/>
      <c r="O74" s="53" t="s">
        <v>100</v>
      </c>
      <c r="P74" s="53" t="s">
        <v>101</v>
      </c>
    </row>
    <row r="75" spans="1:16" ht="12.75" customHeight="1" thickBot="1" x14ac:dyDescent="0.25">
      <c r="A75" s="42" t="str">
        <f t="shared" ref="A75:A106" si="12">P75</f>
        <v> VB 7.72 </v>
      </c>
      <c r="B75" s="8" t="str">
        <f t="shared" ref="B75:B106" si="13">IF(H75=INT(H75),"I","II")</f>
        <v>I</v>
      </c>
      <c r="C75" s="42">
        <f t="shared" ref="C75:C106" si="14">1*G75</f>
        <v>18144.585999999999</v>
      </c>
      <c r="D75" s="11" t="str">
        <f t="shared" ref="D75:D106" si="15">VLOOKUP(F75,I$1:J$5,2,FALSE)</f>
        <v>vis</v>
      </c>
      <c r="E75" s="50">
        <f>VLOOKUP(C75,'Active 1'!C$21:E$971,3,FALSE)</f>
        <v>-14539.980171972713</v>
      </c>
      <c r="F75" s="8" t="s">
        <v>92</v>
      </c>
      <c r="G75" s="11" t="str">
        <f t="shared" ref="G75:G106" si="16">MID(I75,3,LEN(I75)-3)</f>
        <v>18144.586</v>
      </c>
      <c r="H75" s="42">
        <f t="shared" ref="H75:H106" si="17">1*K75</f>
        <v>-14540</v>
      </c>
      <c r="I75" s="51" t="s">
        <v>132</v>
      </c>
      <c r="J75" s="52" t="s">
        <v>133</v>
      </c>
      <c r="K75" s="51">
        <v>-14540</v>
      </c>
      <c r="L75" s="51" t="s">
        <v>134</v>
      </c>
      <c r="M75" s="52" t="s">
        <v>99</v>
      </c>
      <c r="N75" s="52"/>
      <c r="O75" s="53" t="s">
        <v>100</v>
      </c>
      <c r="P75" s="53" t="s">
        <v>101</v>
      </c>
    </row>
    <row r="76" spans="1:16" ht="12.75" customHeight="1" thickBot="1" x14ac:dyDescent="0.25">
      <c r="A76" s="42" t="str">
        <f t="shared" si="12"/>
        <v> VB 7.72 </v>
      </c>
      <c r="B76" s="8" t="str">
        <f t="shared" si="13"/>
        <v>I</v>
      </c>
      <c r="C76" s="42">
        <f t="shared" si="14"/>
        <v>18230.474999999999</v>
      </c>
      <c r="D76" s="11" t="str">
        <f t="shared" si="15"/>
        <v>vis</v>
      </c>
      <c r="E76" s="50">
        <f>VLOOKUP(C76,'Active 1'!C$21:E$971,3,FALSE)</f>
        <v>-14491.062004775084</v>
      </c>
      <c r="F76" s="8" t="s">
        <v>92</v>
      </c>
      <c r="G76" s="11" t="str">
        <f t="shared" si="16"/>
        <v>18230.475</v>
      </c>
      <c r="H76" s="42">
        <f t="shared" si="17"/>
        <v>-14491</v>
      </c>
      <c r="I76" s="51" t="s">
        <v>135</v>
      </c>
      <c r="J76" s="52" t="s">
        <v>136</v>
      </c>
      <c r="K76" s="51">
        <v>-14491</v>
      </c>
      <c r="L76" s="51" t="s">
        <v>137</v>
      </c>
      <c r="M76" s="52" t="s">
        <v>99</v>
      </c>
      <c r="N76" s="52"/>
      <c r="O76" s="53" t="s">
        <v>100</v>
      </c>
      <c r="P76" s="53" t="s">
        <v>101</v>
      </c>
    </row>
    <row r="77" spans="1:16" ht="12.75" customHeight="1" thickBot="1" x14ac:dyDescent="0.25">
      <c r="A77" s="42" t="str">
        <f t="shared" si="12"/>
        <v> VB 7.72 </v>
      </c>
      <c r="B77" s="8" t="str">
        <f t="shared" si="13"/>
        <v>I</v>
      </c>
      <c r="C77" s="42">
        <f t="shared" si="14"/>
        <v>18335.885999999999</v>
      </c>
      <c r="D77" s="11" t="str">
        <f t="shared" si="15"/>
        <v>vis</v>
      </c>
      <c r="E77" s="50">
        <f>VLOOKUP(C77,'Active 1'!C$21:E$971,3,FALSE)</f>
        <v>-14431.025062646644</v>
      </c>
      <c r="F77" s="8" t="s">
        <v>92</v>
      </c>
      <c r="G77" s="11" t="str">
        <f t="shared" si="16"/>
        <v>18335.886</v>
      </c>
      <c r="H77" s="42">
        <f t="shared" si="17"/>
        <v>-14431</v>
      </c>
      <c r="I77" s="51" t="s">
        <v>138</v>
      </c>
      <c r="J77" s="52" t="s">
        <v>139</v>
      </c>
      <c r="K77" s="51">
        <v>-14431</v>
      </c>
      <c r="L77" s="51" t="s">
        <v>140</v>
      </c>
      <c r="M77" s="52" t="s">
        <v>99</v>
      </c>
      <c r="N77" s="52"/>
      <c r="O77" s="53" t="s">
        <v>100</v>
      </c>
      <c r="P77" s="53" t="s">
        <v>101</v>
      </c>
    </row>
    <row r="78" spans="1:16" ht="12.75" customHeight="1" thickBot="1" x14ac:dyDescent="0.25">
      <c r="A78" s="42" t="str">
        <f t="shared" si="12"/>
        <v> VB 7.72 </v>
      </c>
      <c r="B78" s="8" t="str">
        <f t="shared" si="13"/>
        <v>I</v>
      </c>
      <c r="C78" s="42">
        <f t="shared" si="14"/>
        <v>18818.793000000001</v>
      </c>
      <c r="D78" s="11" t="str">
        <f t="shared" si="15"/>
        <v>vis</v>
      </c>
      <c r="E78" s="50">
        <f>VLOOKUP(C78,'Active 1'!C$21:E$971,3,FALSE)</f>
        <v>-14155.984890250804</v>
      </c>
      <c r="F78" s="8" t="s">
        <v>92</v>
      </c>
      <c r="G78" s="11" t="str">
        <f t="shared" si="16"/>
        <v>18818.793</v>
      </c>
      <c r="H78" s="42">
        <f t="shared" si="17"/>
        <v>-14156</v>
      </c>
      <c r="I78" s="51" t="s">
        <v>141</v>
      </c>
      <c r="J78" s="52" t="s">
        <v>142</v>
      </c>
      <c r="K78" s="51">
        <v>-14156</v>
      </c>
      <c r="L78" s="51" t="s">
        <v>143</v>
      </c>
      <c r="M78" s="52" t="s">
        <v>99</v>
      </c>
      <c r="N78" s="52"/>
      <c r="O78" s="53" t="s">
        <v>100</v>
      </c>
      <c r="P78" s="53" t="s">
        <v>101</v>
      </c>
    </row>
    <row r="79" spans="1:16" ht="12.75" customHeight="1" thickBot="1" x14ac:dyDescent="0.25">
      <c r="A79" s="42" t="str">
        <f t="shared" si="12"/>
        <v> VB 7.72 </v>
      </c>
      <c r="B79" s="8" t="str">
        <f t="shared" si="13"/>
        <v>I</v>
      </c>
      <c r="C79" s="42">
        <f t="shared" si="14"/>
        <v>19229.63</v>
      </c>
      <c r="D79" s="11" t="str">
        <f t="shared" si="15"/>
        <v>vis</v>
      </c>
      <c r="E79" s="50">
        <f>VLOOKUP(C79,'Active 1'!C$21:E$971,3,FALSE)</f>
        <v>-13921.992259565</v>
      </c>
      <c r="F79" s="8" t="s">
        <v>92</v>
      </c>
      <c r="G79" s="11" t="str">
        <f t="shared" si="16"/>
        <v>19229.630</v>
      </c>
      <c r="H79" s="42">
        <f t="shared" si="17"/>
        <v>-13922</v>
      </c>
      <c r="I79" s="51" t="s">
        <v>144</v>
      </c>
      <c r="J79" s="52" t="s">
        <v>145</v>
      </c>
      <c r="K79" s="51">
        <v>-13922</v>
      </c>
      <c r="L79" s="51" t="s">
        <v>134</v>
      </c>
      <c r="M79" s="52" t="s">
        <v>99</v>
      </c>
      <c r="N79" s="52"/>
      <c r="O79" s="53" t="s">
        <v>100</v>
      </c>
      <c r="P79" s="53" t="s">
        <v>101</v>
      </c>
    </row>
    <row r="80" spans="1:16" ht="12.75" customHeight="1" thickBot="1" x14ac:dyDescent="0.25">
      <c r="A80" s="42" t="str">
        <f t="shared" si="12"/>
        <v> VB 7.72 </v>
      </c>
      <c r="B80" s="8" t="str">
        <f t="shared" si="13"/>
        <v>I</v>
      </c>
      <c r="C80" s="42">
        <f t="shared" si="14"/>
        <v>20154.939999999999</v>
      </c>
      <c r="D80" s="11" t="str">
        <f t="shared" si="15"/>
        <v>vis</v>
      </c>
      <c r="E80" s="50">
        <f>VLOOKUP(C80,'Active 1'!C$21:E$971,3,FALSE)</f>
        <v>-13394.981009118035</v>
      </c>
      <c r="F80" s="8" t="s">
        <v>92</v>
      </c>
      <c r="G80" s="11" t="str">
        <f t="shared" si="16"/>
        <v>20154.940</v>
      </c>
      <c r="H80" s="42">
        <f t="shared" si="17"/>
        <v>-13395</v>
      </c>
      <c r="I80" s="51" t="s">
        <v>146</v>
      </c>
      <c r="J80" s="52" t="s">
        <v>147</v>
      </c>
      <c r="K80" s="51">
        <v>-13395</v>
      </c>
      <c r="L80" s="51" t="s">
        <v>148</v>
      </c>
      <c r="M80" s="52" t="s">
        <v>99</v>
      </c>
      <c r="N80" s="52"/>
      <c r="O80" s="53" t="s">
        <v>100</v>
      </c>
      <c r="P80" s="53" t="s">
        <v>101</v>
      </c>
    </row>
    <row r="81" spans="1:16" ht="12.75" customHeight="1" thickBot="1" x14ac:dyDescent="0.25">
      <c r="A81" s="42" t="str">
        <f t="shared" si="12"/>
        <v> VB 7.72 </v>
      </c>
      <c r="B81" s="8" t="str">
        <f t="shared" si="13"/>
        <v>I</v>
      </c>
      <c r="C81" s="42">
        <f t="shared" si="14"/>
        <v>20212.891</v>
      </c>
      <c r="D81" s="11" t="str">
        <f t="shared" si="15"/>
        <v>vis</v>
      </c>
      <c r="E81" s="50">
        <f>VLOOKUP(C81,'Active 1'!C$21:E$971,3,FALSE)</f>
        <v>-13361.974958200339</v>
      </c>
      <c r="F81" s="8" t="s">
        <v>92</v>
      </c>
      <c r="G81" s="11" t="str">
        <f t="shared" si="16"/>
        <v>20212.891</v>
      </c>
      <c r="H81" s="42">
        <f t="shared" si="17"/>
        <v>-13362</v>
      </c>
      <c r="I81" s="51" t="s">
        <v>149</v>
      </c>
      <c r="J81" s="52" t="s">
        <v>150</v>
      </c>
      <c r="K81" s="51">
        <v>-13362</v>
      </c>
      <c r="L81" s="51" t="s">
        <v>151</v>
      </c>
      <c r="M81" s="52" t="s">
        <v>99</v>
      </c>
      <c r="N81" s="52"/>
      <c r="O81" s="53" t="s">
        <v>100</v>
      </c>
      <c r="P81" s="53" t="s">
        <v>101</v>
      </c>
    </row>
    <row r="82" spans="1:16" ht="12.75" customHeight="1" thickBot="1" x14ac:dyDescent="0.25">
      <c r="A82" s="42" t="str">
        <f t="shared" si="12"/>
        <v> VB 7.72 </v>
      </c>
      <c r="B82" s="8" t="str">
        <f t="shared" si="13"/>
        <v>I</v>
      </c>
      <c r="C82" s="42">
        <f t="shared" si="14"/>
        <v>21041.718000000001</v>
      </c>
      <c r="D82" s="11" t="str">
        <f t="shared" si="15"/>
        <v>vis</v>
      </c>
      <c r="E82" s="50">
        <f>VLOOKUP(C82,'Active 1'!C$21:E$971,3,FALSE)</f>
        <v>-12889.915698412582</v>
      </c>
      <c r="F82" s="8" t="s">
        <v>92</v>
      </c>
      <c r="G82" s="11" t="str">
        <f t="shared" si="16"/>
        <v>21041.718</v>
      </c>
      <c r="H82" s="42">
        <f t="shared" si="17"/>
        <v>-12890</v>
      </c>
      <c r="I82" s="51" t="s">
        <v>152</v>
      </c>
      <c r="J82" s="52" t="s">
        <v>153</v>
      </c>
      <c r="K82" s="51">
        <v>-12890</v>
      </c>
      <c r="L82" s="51" t="s">
        <v>154</v>
      </c>
      <c r="M82" s="52" t="s">
        <v>99</v>
      </c>
      <c r="N82" s="52"/>
      <c r="O82" s="53" t="s">
        <v>100</v>
      </c>
      <c r="P82" s="53" t="s">
        <v>101</v>
      </c>
    </row>
    <row r="83" spans="1:16" ht="12.75" customHeight="1" thickBot="1" x14ac:dyDescent="0.25">
      <c r="A83" s="42" t="str">
        <f t="shared" si="12"/>
        <v> VB 7.72 </v>
      </c>
      <c r="B83" s="8" t="str">
        <f t="shared" si="13"/>
        <v>I</v>
      </c>
      <c r="C83" s="42">
        <f t="shared" si="14"/>
        <v>21643.848999999998</v>
      </c>
      <c r="D83" s="11" t="str">
        <f t="shared" si="15"/>
        <v>vis</v>
      </c>
      <c r="E83" s="50">
        <f>VLOOKUP(C83,'Active 1'!C$21:E$971,3,FALSE)</f>
        <v>-12546.971375706806</v>
      </c>
      <c r="F83" s="8" t="s">
        <v>92</v>
      </c>
      <c r="G83" s="11" t="str">
        <f t="shared" si="16"/>
        <v>21643.849</v>
      </c>
      <c r="H83" s="42">
        <f t="shared" si="17"/>
        <v>-12547</v>
      </c>
      <c r="I83" s="51" t="s">
        <v>155</v>
      </c>
      <c r="J83" s="52" t="s">
        <v>156</v>
      </c>
      <c r="K83" s="51">
        <v>-12547</v>
      </c>
      <c r="L83" s="51" t="s">
        <v>157</v>
      </c>
      <c r="M83" s="52" t="s">
        <v>99</v>
      </c>
      <c r="N83" s="52"/>
      <c r="O83" s="53" t="s">
        <v>100</v>
      </c>
      <c r="P83" s="53" t="s">
        <v>101</v>
      </c>
    </row>
    <row r="84" spans="1:16" ht="12.75" customHeight="1" thickBot="1" x14ac:dyDescent="0.25">
      <c r="A84" s="42" t="str">
        <f t="shared" si="12"/>
        <v> VB 7.72 </v>
      </c>
      <c r="B84" s="8" t="str">
        <f t="shared" si="13"/>
        <v>I</v>
      </c>
      <c r="C84" s="42">
        <f t="shared" si="14"/>
        <v>21752.720000000001</v>
      </c>
      <c r="D84" s="11" t="str">
        <f t="shared" si="15"/>
        <v>vis</v>
      </c>
      <c r="E84" s="50">
        <f>VLOOKUP(C84,'Active 1'!C$21:E$971,3,FALSE)</f>
        <v>-12484.963787063634</v>
      </c>
      <c r="F84" s="8" t="s">
        <v>92</v>
      </c>
      <c r="G84" s="11" t="str">
        <f t="shared" si="16"/>
        <v>21752.720</v>
      </c>
      <c r="H84" s="42">
        <f t="shared" si="17"/>
        <v>-12485</v>
      </c>
      <c r="I84" s="51" t="s">
        <v>158</v>
      </c>
      <c r="J84" s="52" t="s">
        <v>159</v>
      </c>
      <c r="K84" s="51">
        <v>-12485</v>
      </c>
      <c r="L84" s="51" t="s">
        <v>160</v>
      </c>
      <c r="M84" s="52" t="s">
        <v>99</v>
      </c>
      <c r="N84" s="52"/>
      <c r="O84" s="53" t="s">
        <v>100</v>
      </c>
      <c r="P84" s="53" t="s">
        <v>101</v>
      </c>
    </row>
    <row r="85" spans="1:16" ht="12.75" customHeight="1" thickBot="1" x14ac:dyDescent="0.25">
      <c r="A85" s="42" t="str">
        <f t="shared" si="12"/>
        <v> VB 7.72 </v>
      </c>
      <c r="B85" s="8" t="str">
        <f t="shared" si="13"/>
        <v>II</v>
      </c>
      <c r="C85" s="42">
        <f t="shared" si="14"/>
        <v>21993.937999999998</v>
      </c>
      <c r="D85" s="11" t="str">
        <f t="shared" si="15"/>
        <v>vis</v>
      </c>
      <c r="E85" s="50">
        <f>VLOOKUP(C85,'Active 1'!C$21:E$971,3,FALSE)</f>
        <v>-12347.577830129942</v>
      </c>
      <c r="F85" s="8" t="s">
        <v>92</v>
      </c>
      <c r="G85" s="11" t="str">
        <f t="shared" si="16"/>
        <v>21993.938</v>
      </c>
      <c r="H85" s="42">
        <f t="shared" si="17"/>
        <v>-12347.5</v>
      </c>
      <c r="I85" s="51" t="s">
        <v>161</v>
      </c>
      <c r="J85" s="52" t="s">
        <v>162</v>
      </c>
      <c r="K85" s="51">
        <v>-12347.5</v>
      </c>
      <c r="L85" s="51" t="s">
        <v>163</v>
      </c>
      <c r="M85" s="52" t="s">
        <v>99</v>
      </c>
      <c r="N85" s="52"/>
      <c r="O85" s="53" t="s">
        <v>100</v>
      </c>
      <c r="P85" s="53" t="s">
        <v>101</v>
      </c>
    </row>
    <row r="86" spans="1:16" ht="12.75" customHeight="1" thickBot="1" x14ac:dyDescent="0.25">
      <c r="A86" s="42" t="str">
        <f t="shared" si="12"/>
        <v> VB 7.72 </v>
      </c>
      <c r="B86" s="8" t="str">
        <f t="shared" si="13"/>
        <v>I</v>
      </c>
      <c r="C86" s="42">
        <f t="shared" si="14"/>
        <v>22001.896000000001</v>
      </c>
      <c r="D86" s="11" t="str">
        <f t="shared" si="15"/>
        <v>vis</v>
      </c>
      <c r="E86" s="50">
        <f>VLOOKUP(C86,'Active 1'!C$21:E$971,3,FALSE)</f>
        <v>-12343.045343146057</v>
      </c>
      <c r="F86" s="8" t="s">
        <v>92</v>
      </c>
      <c r="G86" s="11" t="str">
        <f t="shared" si="16"/>
        <v>22001.896</v>
      </c>
      <c r="H86" s="42">
        <f t="shared" si="17"/>
        <v>-12343</v>
      </c>
      <c r="I86" s="51" t="s">
        <v>164</v>
      </c>
      <c r="J86" s="52" t="s">
        <v>165</v>
      </c>
      <c r="K86" s="51">
        <v>-12343</v>
      </c>
      <c r="L86" s="51" t="s">
        <v>166</v>
      </c>
      <c r="M86" s="52" t="s">
        <v>99</v>
      </c>
      <c r="N86" s="52"/>
      <c r="O86" s="53" t="s">
        <v>100</v>
      </c>
      <c r="P86" s="53" t="s">
        <v>101</v>
      </c>
    </row>
    <row r="87" spans="1:16" ht="12.75" customHeight="1" thickBot="1" x14ac:dyDescent="0.25">
      <c r="A87" s="42" t="str">
        <f t="shared" si="12"/>
        <v> VB 7.72 </v>
      </c>
      <c r="B87" s="8" t="str">
        <f t="shared" si="13"/>
        <v>I</v>
      </c>
      <c r="C87" s="42">
        <f t="shared" si="14"/>
        <v>22609.527999999998</v>
      </c>
      <c r="D87" s="11" t="str">
        <f t="shared" si="15"/>
        <v>vis</v>
      </c>
      <c r="E87" s="50">
        <f>VLOOKUP(C87,'Active 1'!C$21:E$971,3,FALSE)</f>
        <v>-11996.967920302262</v>
      </c>
      <c r="F87" s="8" t="s">
        <v>92</v>
      </c>
      <c r="G87" s="11" t="str">
        <f t="shared" si="16"/>
        <v>22609.528</v>
      </c>
      <c r="H87" s="42">
        <f t="shared" si="17"/>
        <v>-11997</v>
      </c>
      <c r="I87" s="51" t="s">
        <v>167</v>
      </c>
      <c r="J87" s="52" t="s">
        <v>168</v>
      </c>
      <c r="K87" s="51">
        <v>-11997</v>
      </c>
      <c r="L87" s="51" t="s">
        <v>169</v>
      </c>
      <c r="M87" s="52" t="s">
        <v>99</v>
      </c>
      <c r="N87" s="52"/>
      <c r="O87" s="53" t="s">
        <v>100</v>
      </c>
      <c r="P87" s="53" t="s">
        <v>101</v>
      </c>
    </row>
    <row r="88" spans="1:16" ht="12.75" customHeight="1" thickBot="1" x14ac:dyDescent="0.25">
      <c r="A88" s="42" t="str">
        <f t="shared" si="12"/>
        <v> VB 7.72 </v>
      </c>
      <c r="B88" s="8" t="str">
        <f t="shared" si="13"/>
        <v>I</v>
      </c>
      <c r="C88" s="42">
        <f t="shared" si="14"/>
        <v>25653.9</v>
      </c>
      <c r="D88" s="11" t="str">
        <f t="shared" si="15"/>
        <v>vis</v>
      </c>
      <c r="E88" s="50">
        <f>VLOOKUP(C88,'Active 1'!C$21:E$971,3,FALSE)</f>
        <v>-10263.042755173023</v>
      </c>
      <c r="F88" s="8" t="s">
        <v>92</v>
      </c>
      <c r="G88" s="11" t="str">
        <f t="shared" si="16"/>
        <v>25653.900</v>
      </c>
      <c r="H88" s="42">
        <f t="shared" si="17"/>
        <v>-10263</v>
      </c>
      <c r="I88" s="51" t="s">
        <v>170</v>
      </c>
      <c r="J88" s="52" t="s">
        <v>171</v>
      </c>
      <c r="K88" s="51">
        <v>-10263</v>
      </c>
      <c r="L88" s="51" t="s">
        <v>172</v>
      </c>
      <c r="M88" s="52" t="s">
        <v>99</v>
      </c>
      <c r="N88" s="52"/>
      <c r="O88" s="53" t="s">
        <v>100</v>
      </c>
      <c r="P88" s="53" t="s">
        <v>101</v>
      </c>
    </row>
    <row r="89" spans="1:16" ht="12.75" customHeight="1" thickBot="1" x14ac:dyDescent="0.25">
      <c r="A89" s="42" t="str">
        <f t="shared" si="12"/>
        <v> VB 7.72 </v>
      </c>
      <c r="B89" s="8" t="str">
        <f t="shared" si="13"/>
        <v>I</v>
      </c>
      <c r="C89" s="42">
        <f t="shared" si="14"/>
        <v>25697.777999999998</v>
      </c>
      <c r="D89" s="11" t="str">
        <f t="shared" si="15"/>
        <v>vis</v>
      </c>
      <c r="E89" s="50">
        <f>VLOOKUP(C89,'Active 1'!C$21:E$971,3,FALSE)</f>
        <v>-10238.051995700942</v>
      </c>
      <c r="F89" s="8" t="s">
        <v>92</v>
      </c>
      <c r="G89" s="11" t="str">
        <f t="shared" si="16"/>
        <v>25697.778</v>
      </c>
      <c r="H89" s="42">
        <f t="shared" si="17"/>
        <v>-10238</v>
      </c>
      <c r="I89" s="51" t="s">
        <v>173</v>
      </c>
      <c r="J89" s="52" t="s">
        <v>174</v>
      </c>
      <c r="K89" s="51">
        <v>-10238</v>
      </c>
      <c r="L89" s="51" t="s">
        <v>175</v>
      </c>
      <c r="M89" s="52" t="s">
        <v>99</v>
      </c>
      <c r="N89" s="52"/>
      <c r="O89" s="53" t="s">
        <v>100</v>
      </c>
      <c r="P89" s="53" t="s">
        <v>101</v>
      </c>
    </row>
    <row r="90" spans="1:16" ht="12.75" customHeight="1" thickBot="1" x14ac:dyDescent="0.25">
      <c r="A90" s="42" t="str">
        <f t="shared" si="12"/>
        <v> VB 7.72 </v>
      </c>
      <c r="B90" s="8" t="str">
        <f t="shared" si="13"/>
        <v>I</v>
      </c>
      <c r="C90" s="42">
        <f t="shared" si="14"/>
        <v>25748.777999999998</v>
      </c>
      <c r="D90" s="11" t="str">
        <f t="shared" si="15"/>
        <v>vis</v>
      </c>
      <c r="E90" s="50">
        <f>VLOOKUP(C90,'Active 1'!C$21:E$971,3,FALSE)</f>
        <v>-10209.004893894202</v>
      </c>
      <c r="F90" s="8" t="s">
        <v>92</v>
      </c>
      <c r="G90" s="11" t="str">
        <f t="shared" si="16"/>
        <v>25748.778</v>
      </c>
      <c r="H90" s="42">
        <f t="shared" si="17"/>
        <v>-10209</v>
      </c>
      <c r="I90" s="51" t="s">
        <v>176</v>
      </c>
      <c r="J90" s="52" t="s">
        <v>177</v>
      </c>
      <c r="K90" s="51">
        <v>-10209</v>
      </c>
      <c r="L90" s="51" t="s">
        <v>178</v>
      </c>
      <c r="M90" s="52" t="s">
        <v>99</v>
      </c>
      <c r="N90" s="52"/>
      <c r="O90" s="53" t="s">
        <v>100</v>
      </c>
      <c r="P90" s="53" t="s">
        <v>101</v>
      </c>
    </row>
    <row r="91" spans="1:16" ht="12.75" customHeight="1" thickBot="1" x14ac:dyDescent="0.25">
      <c r="A91" s="42" t="str">
        <f t="shared" si="12"/>
        <v> VB 7.72 </v>
      </c>
      <c r="B91" s="8" t="str">
        <f t="shared" si="13"/>
        <v>I</v>
      </c>
      <c r="C91" s="42">
        <f t="shared" si="14"/>
        <v>25792.657999999999</v>
      </c>
      <c r="D91" s="11" t="str">
        <f t="shared" si="15"/>
        <v>vis</v>
      </c>
      <c r="E91" s="50">
        <f>VLOOKUP(C91,'Active 1'!C$21:E$971,3,FALSE)</f>
        <v>-10184.012995320087</v>
      </c>
      <c r="F91" s="8" t="s">
        <v>92</v>
      </c>
      <c r="G91" s="11" t="str">
        <f t="shared" si="16"/>
        <v>25792.658</v>
      </c>
      <c r="H91" s="42">
        <f t="shared" si="17"/>
        <v>-10184</v>
      </c>
      <c r="I91" s="51" t="s">
        <v>179</v>
      </c>
      <c r="J91" s="52" t="s">
        <v>180</v>
      </c>
      <c r="K91" s="51">
        <v>-10184</v>
      </c>
      <c r="L91" s="51" t="s">
        <v>181</v>
      </c>
      <c r="M91" s="52" t="s">
        <v>99</v>
      </c>
      <c r="N91" s="52"/>
      <c r="O91" s="53" t="s">
        <v>100</v>
      </c>
      <c r="P91" s="53" t="s">
        <v>101</v>
      </c>
    </row>
    <row r="92" spans="1:16" ht="12.75" customHeight="1" thickBot="1" x14ac:dyDescent="0.25">
      <c r="A92" s="42" t="str">
        <f t="shared" si="12"/>
        <v> VB 7.72 </v>
      </c>
      <c r="B92" s="8" t="str">
        <f t="shared" si="13"/>
        <v>I</v>
      </c>
      <c r="C92" s="42">
        <f t="shared" si="14"/>
        <v>25878.556</v>
      </c>
      <c r="D92" s="11" t="str">
        <f t="shared" si="15"/>
        <v>vis</v>
      </c>
      <c r="E92" s="50">
        <f>VLOOKUP(C92,'Active 1'!C$21:E$971,3,FALSE)</f>
        <v>-10135.089702163314</v>
      </c>
      <c r="F92" s="8" t="s">
        <v>92</v>
      </c>
      <c r="G92" s="11" t="str">
        <f t="shared" si="16"/>
        <v>25878.556</v>
      </c>
      <c r="H92" s="42">
        <f t="shared" si="17"/>
        <v>-10135</v>
      </c>
      <c r="I92" s="51" t="s">
        <v>182</v>
      </c>
      <c r="J92" s="52" t="s">
        <v>183</v>
      </c>
      <c r="K92" s="51">
        <v>-10135</v>
      </c>
      <c r="L92" s="51" t="s">
        <v>184</v>
      </c>
      <c r="M92" s="52" t="s">
        <v>99</v>
      </c>
      <c r="N92" s="52"/>
      <c r="O92" s="53" t="s">
        <v>100</v>
      </c>
      <c r="P92" s="53" t="s">
        <v>101</v>
      </c>
    </row>
    <row r="93" spans="1:16" ht="12.75" customHeight="1" thickBot="1" x14ac:dyDescent="0.25">
      <c r="A93" s="42" t="str">
        <f t="shared" si="12"/>
        <v> VB 7.72 </v>
      </c>
      <c r="B93" s="8" t="str">
        <f t="shared" si="13"/>
        <v>I</v>
      </c>
      <c r="C93" s="42">
        <f t="shared" si="14"/>
        <v>25906.655999999999</v>
      </c>
      <c r="D93" s="11" t="str">
        <f t="shared" si="15"/>
        <v>vis</v>
      </c>
      <c r="E93" s="50">
        <f>VLOOKUP(C93,'Active 1'!C$21:E$971,3,FALSE)</f>
        <v>-10119.085318618816</v>
      </c>
      <c r="F93" s="8" t="s">
        <v>92</v>
      </c>
      <c r="G93" s="11" t="str">
        <f t="shared" si="16"/>
        <v>25906.656</v>
      </c>
      <c r="H93" s="42">
        <f t="shared" si="17"/>
        <v>-10119</v>
      </c>
      <c r="I93" s="51" t="s">
        <v>185</v>
      </c>
      <c r="J93" s="52" t="s">
        <v>186</v>
      </c>
      <c r="K93" s="51">
        <v>-10119</v>
      </c>
      <c r="L93" s="51" t="s">
        <v>187</v>
      </c>
      <c r="M93" s="52" t="s">
        <v>99</v>
      </c>
      <c r="N93" s="52"/>
      <c r="O93" s="53" t="s">
        <v>100</v>
      </c>
      <c r="P93" s="53" t="s">
        <v>101</v>
      </c>
    </row>
    <row r="94" spans="1:16" ht="12.75" customHeight="1" thickBot="1" x14ac:dyDescent="0.25">
      <c r="A94" s="42" t="str">
        <f t="shared" si="12"/>
        <v> VB 7.72 </v>
      </c>
      <c r="B94" s="8" t="str">
        <f t="shared" si="13"/>
        <v>I</v>
      </c>
      <c r="C94" s="42">
        <f t="shared" si="14"/>
        <v>26113.82</v>
      </c>
      <c r="D94" s="11" t="str">
        <f t="shared" si="15"/>
        <v>vis</v>
      </c>
      <c r="E94" s="50">
        <f>VLOOKUP(C94,'Active 1'!C$21:E$971,3,FALSE)</f>
        <v>-10001.094851977803</v>
      </c>
      <c r="F94" s="8" t="s">
        <v>92</v>
      </c>
      <c r="G94" s="11" t="str">
        <f t="shared" si="16"/>
        <v>26113.820</v>
      </c>
      <c r="H94" s="42">
        <f t="shared" si="17"/>
        <v>-10001</v>
      </c>
      <c r="I94" s="51" t="s">
        <v>188</v>
      </c>
      <c r="J94" s="52" t="s">
        <v>189</v>
      </c>
      <c r="K94" s="51">
        <v>-10001</v>
      </c>
      <c r="L94" s="51" t="s">
        <v>190</v>
      </c>
      <c r="M94" s="52" t="s">
        <v>99</v>
      </c>
      <c r="N94" s="52"/>
      <c r="O94" s="53" t="s">
        <v>100</v>
      </c>
      <c r="P94" s="53" t="s">
        <v>101</v>
      </c>
    </row>
    <row r="95" spans="1:16" ht="12.75" customHeight="1" thickBot="1" x14ac:dyDescent="0.25">
      <c r="A95" s="42" t="str">
        <f t="shared" si="12"/>
        <v> VB 7.72 </v>
      </c>
      <c r="B95" s="8" t="str">
        <f t="shared" si="13"/>
        <v>I</v>
      </c>
      <c r="C95" s="42">
        <f t="shared" si="14"/>
        <v>26194.624</v>
      </c>
      <c r="D95" s="11" t="str">
        <f t="shared" si="15"/>
        <v>vis</v>
      </c>
      <c r="E95" s="50">
        <f>VLOOKUP(C95,'Active 1'!C$21:E$971,3,FALSE)</f>
        <v>-9955.0728516956096</v>
      </c>
      <c r="F95" s="8" t="s">
        <v>92</v>
      </c>
      <c r="G95" s="11" t="str">
        <f t="shared" si="16"/>
        <v>26194.624</v>
      </c>
      <c r="H95" s="42">
        <f t="shared" si="17"/>
        <v>-9955</v>
      </c>
      <c r="I95" s="51" t="s">
        <v>191</v>
      </c>
      <c r="J95" s="52" t="s">
        <v>192</v>
      </c>
      <c r="K95" s="51">
        <v>-9955</v>
      </c>
      <c r="L95" s="51" t="s">
        <v>119</v>
      </c>
      <c r="M95" s="52" t="s">
        <v>99</v>
      </c>
      <c r="N95" s="52"/>
      <c r="O95" s="53" t="s">
        <v>100</v>
      </c>
      <c r="P95" s="53" t="s">
        <v>101</v>
      </c>
    </row>
    <row r="96" spans="1:16" ht="12.75" customHeight="1" thickBot="1" x14ac:dyDescent="0.25">
      <c r="A96" s="42" t="str">
        <f t="shared" si="12"/>
        <v> VB 7.72 </v>
      </c>
      <c r="B96" s="8" t="str">
        <f t="shared" si="13"/>
        <v>I</v>
      </c>
      <c r="C96" s="42">
        <f t="shared" si="14"/>
        <v>26217.553</v>
      </c>
      <c r="D96" s="11" t="str">
        <f t="shared" si="15"/>
        <v>vis</v>
      </c>
      <c r="E96" s="50">
        <f>VLOOKUP(C96,'Active 1'!C$21:E$971,3,FALSE)</f>
        <v>-9942.0136164539072</v>
      </c>
      <c r="F96" s="8" t="s">
        <v>92</v>
      </c>
      <c r="G96" s="11" t="str">
        <f t="shared" si="16"/>
        <v>26217.553</v>
      </c>
      <c r="H96" s="42">
        <f t="shared" si="17"/>
        <v>-9942</v>
      </c>
      <c r="I96" s="51" t="s">
        <v>193</v>
      </c>
      <c r="J96" s="52" t="s">
        <v>194</v>
      </c>
      <c r="K96" s="51">
        <v>-9942</v>
      </c>
      <c r="L96" s="51" t="s">
        <v>195</v>
      </c>
      <c r="M96" s="52" t="s">
        <v>99</v>
      </c>
      <c r="N96" s="52"/>
      <c r="O96" s="53" t="s">
        <v>100</v>
      </c>
      <c r="P96" s="53" t="s">
        <v>101</v>
      </c>
    </row>
    <row r="97" spans="1:16" ht="12.75" customHeight="1" thickBot="1" x14ac:dyDescent="0.25">
      <c r="A97" s="42" t="str">
        <f t="shared" si="12"/>
        <v> VB 7.72 </v>
      </c>
      <c r="B97" s="8" t="str">
        <f t="shared" si="13"/>
        <v>I</v>
      </c>
      <c r="C97" s="42">
        <f t="shared" si="14"/>
        <v>26431.782999999999</v>
      </c>
      <c r="D97" s="11" t="str">
        <f t="shared" si="15"/>
        <v>vis</v>
      </c>
      <c r="E97" s="50">
        <f>VLOOKUP(C97,'Active 1'!C$21:E$971,3,FALSE)</f>
        <v>-9819.9987023351223</v>
      </c>
      <c r="F97" s="8" t="s">
        <v>92</v>
      </c>
      <c r="G97" s="11" t="str">
        <f t="shared" si="16"/>
        <v>26431.783</v>
      </c>
      <c r="H97" s="42">
        <f t="shared" si="17"/>
        <v>-9820</v>
      </c>
      <c r="I97" s="51" t="s">
        <v>196</v>
      </c>
      <c r="J97" s="52" t="s">
        <v>197</v>
      </c>
      <c r="K97" s="51">
        <v>-9820</v>
      </c>
      <c r="L97" s="51" t="s">
        <v>198</v>
      </c>
      <c r="M97" s="52" t="s">
        <v>99</v>
      </c>
      <c r="N97" s="52"/>
      <c r="O97" s="53" t="s">
        <v>100</v>
      </c>
      <c r="P97" s="53" t="s">
        <v>101</v>
      </c>
    </row>
    <row r="98" spans="1:16" ht="12.75" customHeight="1" thickBot="1" x14ac:dyDescent="0.25">
      <c r="A98" s="42" t="str">
        <f t="shared" si="12"/>
        <v> KVB 22.2 </v>
      </c>
      <c r="B98" s="8" t="str">
        <f t="shared" si="13"/>
        <v>I</v>
      </c>
      <c r="C98" s="42">
        <f t="shared" si="14"/>
        <v>26505.416000000001</v>
      </c>
      <c r="D98" s="11" t="str">
        <f t="shared" si="15"/>
        <v>vis</v>
      </c>
      <c r="E98" s="50">
        <f>VLOOKUP(C98,'Active 1'!C$21:E$971,3,FALSE)</f>
        <v>-9778.0609523873609</v>
      </c>
      <c r="F98" s="8" t="s">
        <v>92</v>
      </c>
      <c r="G98" s="11" t="str">
        <f t="shared" si="16"/>
        <v>26505.416</v>
      </c>
      <c r="H98" s="42">
        <f t="shared" si="17"/>
        <v>-9778</v>
      </c>
      <c r="I98" s="51" t="s">
        <v>199</v>
      </c>
      <c r="J98" s="52" t="s">
        <v>200</v>
      </c>
      <c r="K98" s="51">
        <v>-9778</v>
      </c>
      <c r="L98" s="51" t="s">
        <v>175</v>
      </c>
      <c r="M98" s="52" t="s">
        <v>99</v>
      </c>
      <c r="N98" s="52"/>
      <c r="O98" s="53" t="s">
        <v>201</v>
      </c>
      <c r="P98" s="53" t="s">
        <v>202</v>
      </c>
    </row>
    <row r="99" spans="1:16" ht="12.75" customHeight="1" thickBot="1" x14ac:dyDescent="0.25">
      <c r="A99" s="42" t="str">
        <f t="shared" si="12"/>
        <v> KVB 22.2 </v>
      </c>
      <c r="B99" s="8" t="str">
        <f t="shared" si="13"/>
        <v>I</v>
      </c>
      <c r="C99" s="42">
        <f t="shared" si="14"/>
        <v>26726.670999999998</v>
      </c>
      <c r="D99" s="11" t="str">
        <f t="shared" si="15"/>
        <v>vis</v>
      </c>
      <c r="E99" s="50">
        <f>VLOOKUP(C99,'Active 1'!C$21:E$971,3,FALSE)</f>
        <v>-9652.0449423824521</v>
      </c>
      <c r="F99" s="8" t="s">
        <v>92</v>
      </c>
      <c r="G99" s="11" t="str">
        <f t="shared" si="16"/>
        <v>26726.671</v>
      </c>
      <c r="H99" s="42">
        <f t="shared" si="17"/>
        <v>-9652</v>
      </c>
      <c r="I99" s="51" t="s">
        <v>203</v>
      </c>
      <c r="J99" s="52" t="s">
        <v>204</v>
      </c>
      <c r="K99" s="51">
        <v>-9652</v>
      </c>
      <c r="L99" s="51" t="s">
        <v>205</v>
      </c>
      <c r="M99" s="52" t="s">
        <v>99</v>
      </c>
      <c r="N99" s="52"/>
      <c r="O99" s="53" t="s">
        <v>201</v>
      </c>
      <c r="P99" s="53" t="s">
        <v>202</v>
      </c>
    </row>
    <row r="100" spans="1:16" ht="12.75" customHeight="1" thickBot="1" x14ac:dyDescent="0.25">
      <c r="A100" s="42" t="str">
        <f t="shared" si="12"/>
        <v> KVB 17.3 </v>
      </c>
      <c r="B100" s="8" t="str">
        <f t="shared" si="13"/>
        <v>I</v>
      </c>
      <c r="C100" s="42">
        <f t="shared" si="14"/>
        <v>26726.671999999999</v>
      </c>
      <c r="D100" s="11" t="str">
        <f t="shared" si="15"/>
        <v>vis</v>
      </c>
      <c r="E100" s="50">
        <f>VLOOKUP(C100,'Active 1'!C$21:E$971,3,FALSE)</f>
        <v>-9652.0443728314367</v>
      </c>
      <c r="F100" s="8" t="s">
        <v>92</v>
      </c>
      <c r="G100" s="11" t="str">
        <f t="shared" si="16"/>
        <v>26726.672</v>
      </c>
      <c r="H100" s="42">
        <f t="shared" si="17"/>
        <v>-9652</v>
      </c>
      <c r="I100" s="51" t="s">
        <v>206</v>
      </c>
      <c r="J100" s="52" t="s">
        <v>207</v>
      </c>
      <c r="K100" s="51">
        <v>-9652</v>
      </c>
      <c r="L100" s="51" t="s">
        <v>208</v>
      </c>
      <c r="M100" s="52" t="s">
        <v>99</v>
      </c>
      <c r="N100" s="52"/>
      <c r="O100" s="53" t="s">
        <v>209</v>
      </c>
      <c r="P100" s="53" t="s">
        <v>210</v>
      </c>
    </row>
    <row r="101" spans="1:16" ht="12.75" customHeight="1" thickBot="1" x14ac:dyDescent="0.25">
      <c r="A101" s="42" t="str">
        <f t="shared" si="12"/>
        <v> KVB 22.2 </v>
      </c>
      <c r="B101" s="8" t="str">
        <f t="shared" si="13"/>
        <v>I</v>
      </c>
      <c r="C101" s="42">
        <f t="shared" si="14"/>
        <v>26726.682000000001</v>
      </c>
      <c r="D101" s="11" t="str">
        <f t="shared" si="15"/>
        <v>vis</v>
      </c>
      <c r="E101" s="50">
        <f>VLOOKUP(C101,'Active 1'!C$21:E$971,3,FALSE)</f>
        <v>-9652.0386773212776</v>
      </c>
      <c r="F101" s="8" t="s">
        <v>92</v>
      </c>
      <c r="G101" s="11" t="str">
        <f t="shared" si="16"/>
        <v>26726.682</v>
      </c>
      <c r="H101" s="42">
        <f t="shared" si="17"/>
        <v>-9652</v>
      </c>
      <c r="I101" s="51" t="s">
        <v>211</v>
      </c>
      <c r="J101" s="52" t="s">
        <v>212</v>
      </c>
      <c r="K101" s="51">
        <v>-9652</v>
      </c>
      <c r="L101" s="51" t="s">
        <v>213</v>
      </c>
      <c r="M101" s="52" t="s">
        <v>99</v>
      </c>
      <c r="N101" s="52"/>
      <c r="O101" s="53" t="s">
        <v>201</v>
      </c>
      <c r="P101" s="53" t="s">
        <v>202</v>
      </c>
    </row>
    <row r="102" spans="1:16" ht="12.75" customHeight="1" thickBot="1" x14ac:dyDescent="0.25">
      <c r="A102" s="42" t="str">
        <f t="shared" si="12"/>
        <v> KVB 17.3 </v>
      </c>
      <c r="B102" s="8" t="str">
        <f t="shared" si="13"/>
        <v>I</v>
      </c>
      <c r="C102" s="42">
        <f t="shared" si="14"/>
        <v>26726.683000000001</v>
      </c>
      <c r="D102" s="11" t="str">
        <f t="shared" si="15"/>
        <v>vis</v>
      </c>
      <c r="E102" s="50">
        <f>VLOOKUP(C102,'Active 1'!C$21:E$971,3,FALSE)</f>
        <v>-9652.0381077702605</v>
      </c>
      <c r="F102" s="8" t="s">
        <v>92</v>
      </c>
      <c r="G102" s="11" t="str">
        <f t="shared" si="16"/>
        <v>26726.683</v>
      </c>
      <c r="H102" s="42">
        <f t="shared" si="17"/>
        <v>-9652</v>
      </c>
      <c r="I102" s="51" t="s">
        <v>214</v>
      </c>
      <c r="J102" s="52" t="s">
        <v>215</v>
      </c>
      <c r="K102" s="51">
        <v>-9652</v>
      </c>
      <c r="L102" s="51" t="s">
        <v>216</v>
      </c>
      <c r="M102" s="52" t="s">
        <v>99</v>
      </c>
      <c r="N102" s="52"/>
      <c r="O102" s="53" t="s">
        <v>209</v>
      </c>
      <c r="P102" s="53" t="s">
        <v>210</v>
      </c>
    </row>
    <row r="103" spans="1:16" ht="12.75" customHeight="1" thickBot="1" x14ac:dyDescent="0.25">
      <c r="A103" s="42" t="str">
        <f t="shared" si="12"/>
        <v> VB 7.72 </v>
      </c>
      <c r="B103" s="8" t="str">
        <f t="shared" si="13"/>
        <v>I</v>
      </c>
      <c r="C103" s="42">
        <f t="shared" si="14"/>
        <v>26738.948</v>
      </c>
      <c r="D103" s="11" t="str">
        <f t="shared" si="15"/>
        <v>vis</v>
      </c>
      <c r="E103" s="50">
        <f>VLOOKUP(C103,'Active 1'!C$21:E$971,3,FALSE)</f>
        <v>-9645.0525645612488</v>
      </c>
      <c r="F103" s="8" t="s">
        <v>92</v>
      </c>
      <c r="G103" s="11" t="str">
        <f t="shared" si="16"/>
        <v>26738.948</v>
      </c>
      <c r="H103" s="42">
        <f t="shared" si="17"/>
        <v>-9645</v>
      </c>
      <c r="I103" s="51" t="s">
        <v>217</v>
      </c>
      <c r="J103" s="52" t="s">
        <v>218</v>
      </c>
      <c r="K103" s="51">
        <v>-9645</v>
      </c>
      <c r="L103" s="51" t="s">
        <v>219</v>
      </c>
      <c r="M103" s="52" t="s">
        <v>99</v>
      </c>
      <c r="N103" s="52"/>
      <c r="O103" s="53" t="s">
        <v>100</v>
      </c>
      <c r="P103" s="53" t="s">
        <v>101</v>
      </c>
    </row>
    <row r="104" spans="1:16" ht="12.75" customHeight="1" thickBot="1" x14ac:dyDescent="0.25">
      <c r="A104" s="42" t="str">
        <f t="shared" si="12"/>
        <v> KVB 17.3 </v>
      </c>
      <c r="B104" s="8" t="str">
        <f t="shared" si="13"/>
        <v>I</v>
      </c>
      <c r="C104" s="42">
        <f t="shared" si="14"/>
        <v>26828.597000000002</v>
      </c>
      <c r="D104" s="11" t="str">
        <f t="shared" si="15"/>
        <v>vis</v>
      </c>
      <c r="E104" s="50">
        <f>VLOOKUP(C104,'Active 1'!C$21:E$971,3,FALSE)</f>
        <v>-9593.9928855441394</v>
      </c>
      <c r="F104" s="8" t="s">
        <v>92</v>
      </c>
      <c r="G104" s="11" t="str">
        <f t="shared" si="16"/>
        <v>26828.597</v>
      </c>
      <c r="H104" s="42">
        <f t="shared" si="17"/>
        <v>-9594</v>
      </c>
      <c r="I104" s="51" t="s">
        <v>220</v>
      </c>
      <c r="J104" s="52" t="s">
        <v>221</v>
      </c>
      <c r="K104" s="51">
        <v>-9594</v>
      </c>
      <c r="L104" s="51" t="s">
        <v>222</v>
      </c>
      <c r="M104" s="52" t="s">
        <v>99</v>
      </c>
      <c r="N104" s="52"/>
      <c r="O104" s="53" t="s">
        <v>209</v>
      </c>
      <c r="P104" s="53" t="s">
        <v>210</v>
      </c>
    </row>
    <row r="105" spans="1:16" ht="12.75" customHeight="1" thickBot="1" x14ac:dyDescent="0.25">
      <c r="A105" s="42" t="str">
        <f t="shared" si="12"/>
        <v> KVB 22.2 </v>
      </c>
      <c r="B105" s="8" t="str">
        <f t="shared" si="13"/>
        <v>I</v>
      </c>
      <c r="C105" s="42">
        <f t="shared" si="14"/>
        <v>26842.507000000001</v>
      </c>
      <c r="D105" s="11" t="str">
        <f t="shared" si="15"/>
        <v>vis</v>
      </c>
      <c r="E105" s="50">
        <f>VLOOKUP(C105,'Active 1'!C$21:E$971,3,FALSE)</f>
        <v>-9586.0704309141056</v>
      </c>
      <c r="F105" s="8" t="s">
        <v>92</v>
      </c>
      <c r="G105" s="11" t="str">
        <f t="shared" si="16"/>
        <v>26842.507</v>
      </c>
      <c r="H105" s="42">
        <f t="shared" si="17"/>
        <v>-9586</v>
      </c>
      <c r="I105" s="51" t="s">
        <v>223</v>
      </c>
      <c r="J105" s="52" t="s">
        <v>224</v>
      </c>
      <c r="K105" s="51">
        <v>-9586</v>
      </c>
      <c r="L105" s="51" t="s">
        <v>225</v>
      </c>
      <c r="M105" s="52" t="s">
        <v>99</v>
      </c>
      <c r="N105" s="52"/>
      <c r="O105" s="53" t="s">
        <v>201</v>
      </c>
      <c r="P105" s="53" t="s">
        <v>202</v>
      </c>
    </row>
    <row r="106" spans="1:16" ht="12.75" customHeight="1" thickBot="1" x14ac:dyDescent="0.25">
      <c r="A106" s="42" t="str">
        <f t="shared" si="12"/>
        <v> VB 7.72 </v>
      </c>
      <c r="B106" s="8" t="str">
        <f t="shared" si="13"/>
        <v>II</v>
      </c>
      <c r="C106" s="42">
        <f t="shared" si="14"/>
        <v>26883.748</v>
      </c>
      <c r="D106" s="11" t="str">
        <f t="shared" si="15"/>
        <v>vis</v>
      </c>
      <c r="E106" s="50">
        <f>VLOOKUP(C106,'Active 1'!C$21:E$971,3,FALSE)</f>
        <v>-9562.5815774707371</v>
      </c>
      <c r="F106" s="8" t="s">
        <v>92</v>
      </c>
      <c r="G106" s="11" t="str">
        <f t="shared" si="16"/>
        <v>26883.748</v>
      </c>
      <c r="H106" s="42">
        <f t="shared" si="17"/>
        <v>-9562.5</v>
      </c>
      <c r="I106" s="51" t="s">
        <v>226</v>
      </c>
      <c r="J106" s="52" t="s">
        <v>227</v>
      </c>
      <c r="K106" s="51">
        <v>-9562.5</v>
      </c>
      <c r="L106" s="51" t="s">
        <v>228</v>
      </c>
      <c r="M106" s="52" t="s">
        <v>99</v>
      </c>
      <c r="N106" s="52"/>
      <c r="O106" s="53" t="s">
        <v>100</v>
      </c>
      <c r="P106" s="53" t="s">
        <v>101</v>
      </c>
    </row>
    <row r="107" spans="1:16" ht="12.75" customHeight="1" thickBot="1" x14ac:dyDescent="0.25">
      <c r="A107" s="42" t="str">
        <f t="shared" ref="A107:A138" si="18">P107</f>
        <v> VB 7.72 </v>
      </c>
      <c r="B107" s="8" t="str">
        <f t="shared" ref="B107:B138" si="19">IF(H107=INT(H107),"I","II")</f>
        <v>I</v>
      </c>
      <c r="C107" s="42">
        <f t="shared" ref="C107:C138" si="20">1*G107</f>
        <v>26900.600999999999</v>
      </c>
      <c r="D107" s="11" t="str">
        <f t="shared" ref="D107:D138" si="21">VLOOKUP(F107,I$1:J$5,2,FALSE)</f>
        <v>vis</v>
      </c>
      <c r="E107" s="50">
        <f>VLOOKUP(C107,'Active 1'!C$21:E$971,3,FALSE)</f>
        <v>-9552.982934201149</v>
      </c>
      <c r="F107" s="8" t="s">
        <v>92</v>
      </c>
      <c r="G107" s="11" t="str">
        <f t="shared" ref="G107:G138" si="22">MID(I107,3,LEN(I107)-3)</f>
        <v>26900.601</v>
      </c>
      <c r="H107" s="42">
        <f t="shared" ref="H107:H138" si="23">1*K107</f>
        <v>-9553</v>
      </c>
      <c r="I107" s="51" t="s">
        <v>229</v>
      </c>
      <c r="J107" s="52" t="s">
        <v>230</v>
      </c>
      <c r="K107" s="51">
        <v>-9553</v>
      </c>
      <c r="L107" s="51" t="s">
        <v>231</v>
      </c>
      <c r="M107" s="52" t="s">
        <v>99</v>
      </c>
      <c r="N107" s="52"/>
      <c r="O107" s="53" t="s">
        <v>100</v>
      </c>
      <c r="P107" s="53" t="s">
        <v>101</v>
      </c>
    </row>
    <row r="108" spans="1:16" ht="12.75" customHeight="1" thickBot="1" x14ac:dyDescent="0.25">
      <c r="A108" s="42" t="str">
        <f t="shared" si="18"/>
        <v> KVB 22.2 </v>
      </c>
      <c r="B108" s="8" t="str">
        <f t="shared" si="19"/>
        <v>I</v>
      </c>
      <c r="C108" s="42">
        <f t="shared" si="20"/>
        <v>26916.383999999998</v>
      </c>
      <c r="D108" s="11" t="str">
        <f t="shared" si="21"/>
        <v>vis</v>
      </c>
      <c r="E108" s="50">
        <f>VLOOKUP(C108,'Active 1'!C$21:E$971,3,FALSE)</f>
        <v>-9543.9937105184872</v>
      </c>
      <c r="F108" s="8" t="s">
        <v>92</v>
      </c>
      <c r="G108" s="11" t="str">
        <f t="shared" si="22"/>
        <v>26916.384</v>
      </c>
      <c r="H108" s="42">
        <f t="shared" si="23"/>
        <v>-9544</v>
      </c>
      <c r="I108" s="51" t="s">
        <v>232</v>
      </c>
      <c r="J108" s="52" t="s">
        <v>233</v>
      </c>
      <c r="K108" s="51">
        <v>-9544</v>
      </c>
      <c r="L108" s="51" t="s">
        <v>222</v>
      </c>
      <c r="M108" s="52" t="s">
        <v>99</v>
      </c>
      <c r="N108" s="52"/>
      <c r="O108" s="53" t="s">
        <v>201</v>
      </c>
      <c r="P108" s="53" t="s">
        <v>202</v>
      </c>
    </row>
    <row r="109" spans="1:16" ht="12.75" customHeight="1" thickBot="1" x14ac:dyDescent="0.25">
      <c r="A109" s="42" t="str">
        <f t="shared" si="18"/>
        <v> KVB 22.2 </v>
      </c>
      <c r="B109" s="8" t="str">
        <f t="shared" si="19"/>
        <v>I</v>
      </c>
      <c r="C109" s="42">
        <f t="shared" si="20"/>
        <v>27158.593000000001</v>
      </c>
      <c r="D109" s="11" t="str">
        <f t="shared" si="21"/>
        <v>vis</v>
      </c>
      <c r="E109" s="50">
        <f>VLOOKUP(C109,'Active 1'!C$21:E$971,3,FALSE)</f>
        <v>-9406.043328528116</v>
      </c>
      <c r="F109" s="8" t="s">
        <v>92</v>
      </c>
      <c r="G109" s="11" t="str">
        <f t="shared" si="22"/>
        <v>27158.593</v>
      </c>
      <c r="H109" s="42">
        <f t="shared" si="23"/>
        <v>-9406</v>
      </c>
      <c r="I109" s="51" t="s">
        <v>234</v>
      </c>
      <c r="J109" s="52" t="s">
        <v>235</v>
      </c>
      <c r="K109" s="51">
        <v>-9406</v>
      </c>
      <c r="L109" s="51" t="s">
        <v>213</v>
      </c>
      <c r="M109" s="52" t="s">
        <v>99</v>
      </c>
      <c r="N109" s="52"/>
      <c r="O109" s="53" t="s">
        <v>201</v>
      </c>
      <c r="P109" s="53" t="s">
        <v>202</v>
      </c>
    </row>
    <row r="110" spans="1:16" ht="12.75" customHeight="1" thickBot="1" x14ac:dyDescent="0.25">
      <c r="A110" s="42" t="str">
        <f t="shared" si="18"/>
        <v> VB 7.72 </v>
      </c>
      <c r="B110" s="8" t="str">
        <f t="shared" si="19"/>
        <v>I</v>
      </c>
      <c r="C110" s="42">
        <f t="shared" si="20"/>
        <v>27267.636999999999</v>
      </c>
      <c r="D110" s="11" t="str">
        <f t="shared" si="21"/>
        <v>vis</v>
      </c>
      <c r="E110" s="50">
        <f>VLOOKUP(C110,'Active 1'!C$21:E$971,3,FALSE)</f>
        <v>-9343.9372075592091</v>
      </c>
      <c r="F110" s="8" t="s">
        <v>92</v>
      </c>
      <c r="G110" s="11" t="str">
        <f t="shared" si="22"/>
        <v>27267.637</v>
      </c>
      <c r="H110" s="42">
        <f t="shared" si="23"/>
        <v>-9344</v>
      </c>
      <c r="I110" s="51" t="s">
        <v>236</v>
      </c>
      <c r="J110" s="52" t="s">
        <v>237</v>
      </c>
      <c r="K110" s="51">
        <v>-9344</v>
      </c>
      <c r="L110" s="51" t="s">
        <v>238</v>
      </c>
      <c r="M110" s="52" t="s">
        <v>99</v>
      </c>
      <c r="N110" s="52"/>
      <c r="O110" s="53" t="s">
        <v>100</v>
      </c>
      <c r="P110" s="53" t="s">
        <v>101</v>
      </c>
    </row>
    <row r="111" spans="1:16" ht="12.75" customHeight="1" thickBot="1" x14ac:dyDescent="0.25">
      <c r="A111" s="42" t="str">
        <f t="shared" si="18"/>
        <v> KVB 17.3 </v>
      </c>
      <c r="B111" s="8" t="str">
        <f t="shared" si="19"/>
        <v>I</v>
      </c>
      <c r="C111" s="42">
        <f t="shared" si="20"/>
        <v>27539.62</v>
      </c>
      <c r="D111" s="11" t="str">
        <f t="shared" si="21"/>
        <v>vis</v>
      </c>
      <c r="E111" s="50">
        <f>VLOOKUP(C111,'Active 1'!C$21:E$971,3,FALSE)</f>
        <v>-9189.02901362386</v>
      </c>
      <c r="F111" s="8" t="s">
        <v>92</v>
      </c>
      <c r="G111" s="11" t="str">
        <f t="shared" si="22"/>
        <v>27539.620</v>
      </c>
      <c r="H111" s="42">
        <f t="shared" si="23"/>
        <v>-9189</v>
      </c>
      <c r="I111" s="51" t="s">
        <v>239</v>
      </c>
      <c r="J111" s="52" t="s">
        <v>240</v>
      </c>
      <c r="K111" s="51">
        <v>-9189</v>
      </c>
      <c r="L111" s="51" t="s">
        <v>241</v>
      </c>
      <c r="M111" s="52" t="s">
        <v>99</v>
      </c>
      <c r="N111" s="52"/>
      <c r="O111" s="53" t="s">
        <v>209</v>
      </c>
      <c r="P111" s="53" t="s">
        <v>210</v>
      </c>
    </row>
    <row r="112" spans="1:16" ht="12.75" customHeight="1" thickBot="1" x14ac:dyDescent="0.25">
      <c r="A112" s="42" t="str">
        <f t="shared" si="18"/>
        <v> KVB 22.2 </v>
      </c>
      <c r="B112" s="8" t="str">
        <f t="shared" si="19"/>
        <v>I</v>
      </c>
      <c r="C112" s="42">
        <f t="shared" si="20"/>
        <v>27539.621999999999</v>
      </c>
      <c r="D112" s="11" t="str">
        <f t="shared" si="21"/>
        <v>vis</v>
      </c>
      <c r="E112" s="50">
        <f>VLOOKUP(C112,'Active 1'!C$21:E$971,3,FALSE)</f>
        <v>-9189.0278745218293</v>
      </c>
      <c r="F112" s="8" t="s">
        <v>92</v>
      </c>
      <c r="G112" s="11" t="str">
        <f t="shared" si="22"/>
        <v>27539.622</v>
      </c>
      <c r="H112" s="42">
        <f t="shared" si="23"/>
        <v>-9189</v>
      </c>
      <c r="I112" s="51" t="s">
        <v>242</v>
      </c>
      <c r="J112" s="52" t="s">
        <v>243</v>
      </c>
      <c r="K112" s="51">
        <v>-9189</v>
      </c>
      <c r="L112" s="51" t="s">
        <v>160</v>
      </c>
      <c r="M112" s="52" t="s">
        <v>99</v>
      </c>
      <c r="N112" s="52"/>
      <c r="O112" s="53" t="s">
        <v>201</v>
      </c>
      <c r="P112" s="53" t="s">
        <v>202</v>
      </c>
    </row>
    <row r="113" spans="1:16" ht="12.75" customHeight="1" thickBot="1" x14ac:dyDescent="0.25">
      <c r="A113" s="42" t="str">
        <f t="shared" si="18"/>
        <v> KVB 17.3 </v>
      </c>
      <c r="B113" s="8" t="str">
        <f t="shared" si="19"/>
        <v>I</v>
      </c>
      <c r="C113" s="42">
        <f t="shared" si="20"/>
        <v>27569.528999999999</v>
      </c>
      <c r="D113" s="11" t="str">
        <f t="shared" si="21"/>
        <v>vis</v>
      </c>
      <c r="E113" s="50">
        <f>VLOOKUP(C113,'Active 1'!C$21:E$971,3,FALSE)</f>
        <v>-9171.9943122917466</v>
      </c>
      <c r="F113" s="8" t="s">
        <v>92</v>
      </c>
      <c r="G113" s="11" t="str">
        <f t="shared" si="22"/>
        <v>27569.529</v>
      </c>
      <c r="H113" s="42">
        <f t="shared" si="23"/>
        <v>-9172</v>
      </c>
      <c r="I113" s="51" t="s">
        <v>244</v>
      </c>
      <c r="J113" s="52" t="s">
        <v>245</v>
      </c>
      <c r="K113" s="51">
        <v>-9172</v>
      </c>
      <c r="L113" s="51" t="s">
        <v>246</v>
      </c>
      <c r="M113" s="52" t="s">
        <v>99</v>
      </c>
      <c r="N113" s="52"/>
      <c r="O113" s="53" t="s">
        <v>209</v>
      </c>
      <c r="P113" s="53" t="s">
        <v>210</v>
      </c>
    </row>
    <row r="114" spans="1:16" ht="12.75" customHeight="1" thickBot="1" x14ac:dyDescent="0.25">
      <c r="A114" s="42" t="str">
        <f t="shared" si="18"/>
        <v> KVB 22.2 </v>
      </c>
      <c r="B114" s="8" t="str">
        <f t="shared" si="19"/>
        <v>I</v>
      </c>
      <c r="C114" s="42">
        <f t="shared" si="20"/>
        <v>27569.530999999999</v>
      </c>
      <c r="D114" s="11" t="str">
        <f t="shared" si="21"/>
        <v>vis</v>
      </c>
      <c r="E114" s="50">
        <f>VLOOKUP(C114,'Active 1'!C$21:E$971,3,FALSE)</f>
        <v>-9171.9931731897159</v>
      </c>
      <c r="F114" s="8" t="s">
        <v>92</v>
      </c>
      <c r="G114" s="11" t="str">
        <f t="shared" si="22"/>
        <v>27569.531</v>
      </c>
      <c r="H114" s="42">
        <f t="shared" si="23"/>
        <v>-9172</v>
      </c>
      <c r="I114" s="51" t="s">
        <v>247</v>
      </c>
      <c r="J114" s="52" t="s">
        <v>248</v>
      </c>
      <c r="K114" s="51">
        <v>-9172</v>
      </c>
      <c r="L114" s="51" t="s">
        <v>249</v>
      </c>
      <c r="M114" s="52" t="s">
        <v>99</v>
      </c>
      <c r="N114" s="52"/>
      <c r="O114" s="53" t="s">
        <v>201</v>
      </c>
      <c r="P114" s="53" t="s">
        <v>202</v>
      </c>
    </row>
    <row r="115" spans="1:16" ht="12.75" customHeight="1" thickBot="1" x14ac:dyDescent="0.25">
      <c r="A115" s="42" t="str">
        <f t="shared" si="18"/>
        <v> VB 7.72 </v>
      </c>
      <c r="B115" s="8" t="str">
        <f t="shared" si="19"/>
        <v>I</v>
      </c>
      <c r="C115" s="42">
        <f t="shared" si="20"/>
        <v>27581.785</v>
      </c>
      <c r="D115" s="11" t="str">
        <f t="shared" si="21"/>
        <v>vis</v>
      </c>
      <c r="E115" s="50">
        <f>VLOOKUP(C115,'Active 1'!C$21:E$971,3,FALSE)</f>
        <v>-9165.013895041875</v>
      </c>
      <c r="F115" s="8" t="s">
        <v>92</v>
      </c>
      <c r="G115" s="11" t="str">
        <f t="shared" si="22"/>
        <v>27581.785</v>
      </c>
      <c r="H115" s="42">
        <f t="shared" si="23"/>
        <v>-9165</v>
      </c>
      <c r="I115" s="51" t="s">
        <v>250</v>
      </c>
      <c r="J115" s="52" t="s">
        <v>251</v>
      </c>
      <c r="K115" s="51">
        <v>-9165</v>
      </c>
      <c r="L115" s="51" t="s">
        <v>252</v>
      </c>
      <c r="M115" s="52" t="s">
        <v>99</v>
      </c>
      <c r="N115" s="52"/>
      <c r="O115" s="53" t="s">
        <v>100</v>
      </c>
      <c r="P115" s="53" t="s">
        <v>101</v>
      </c>
    </row>
    <row r="116" spans="1:16" ht="12.75" customHeight="1" thickBot="1" x14ac:dyDescent="0.25">
      <c r="A116" s="42" t="str">
        <f t="shared" si="18"/>
        <v> VB 7.72 </v>
      </c>
      <c r="B116" s="8" t="str">
        <f t="shared" si="19"/>
        <v>I</v>
      </c>
      <c r="C116" s="42">
        <f t="shared" si="20"/>
        <v>27588.738000000001</v>
      </c>
      <c r="D116" s="11" t="str">
        <f t="shared" si="21"/>
        <v>vis</v>
      </c>
      <c r="E116" s="50">
        <f>VLOOKUP(C116,'Active 1'!C$21:E$971,3,FALSE)</f>
        <v>-9161.0538068288897</v>
      </c>
      <c r="F116" s="8" t="s">
        <v>92</v>
      </c>
      <c r="G116" s="11" t="str">
        <f t="shared" si="22"/>
        <v>27588.738</v>
      </c>
      <c r="H116" s="42">
        <f t="shared" si="23"/>
        <v>-9161</v>
      </c>
      <c r="I116" s="51" t="s">
        <v>253</v>
      </c>
      <c r="J116" s="52" t="s">
        <v>254</v>
      </c>
      <c r="K116" s="51">
        <v>-9161</v>
      </c>
      <c r="L116" s="51" t="s">
        <v>208</v>
      </c>
      <c r="M116" s="52" t="s">
        <v>99</v>
      </c>
      <c r="N116" s="52"/>
      <c r="O116" s="53" t="s">
        <v>100</v>
      </c>
      <c r="P116" s="53" t="s">
        <v>101</v>
      </c>
    </row>
    <row r="117" spans="1:16" ht="12.75" customHeight="1" thickBot="1" x14ac:dyDescent="0.25">
      <c r="A117" s="42" t="str">
        <f t="shared" si="18"/>
        <v> VB 7.72 </v>
      </c>
      <c r="B117" s="8" t="str">
        <f t="shared" si="19"/>
        <v>I</v>
      </c>
      <c r="C117" s="42">
        <f t="shared" si="20"/>
        <v>27625.612000000001</v>
      </c>
      <c r="D117" s="11" t="str">
        <f t="shared" si="21"/>
        <v>vis</v>
      </c>
      <c r="E117" s="50">
        <f>VLOOKUP(C117,'Active 1'!C$21:E$971,3,FALSE)</f>
        <v>-9140.0521826715994</v>
      </c>
      <c r="F117" s="8" t="s">
        <v>92</v>
      </c>
      <c r="G117" s="11" t="str">
        <f t="shared" si="22"/>
        <v>27625.612</v>
      </c>
      <c r="H117" s="42">
        <f t="shared" si="23"/>
        <v>-9140</v>
      </c>
      <c r="I117" s="51" t="s">
        <v>255</v>
      </c>
      <c r="J117" s="52" t="s">
        <v>256</v>
      </c>
      <c r="K117" s="51">
        <v>-9140</v>
      </c>
      <c r="L117" s="51" t="s">
        <v>257</v>
      </c>
      <c r="M117" s="52" t="s">
        <v>99</v>
      </c>
      <c r="N117" s="52"/>
      <c r="O117" s="53" t="s">
        <v>100</v>
      </c>
      <c r="P117" s="53" t="s">
        <v>101</v>
      </c>
    </row>
    <row r="118" spans="1:16" ht="12.75" customHeight="1" thickBot="1" x14ac:dyDescent="0.25">
      <c r="A118" s="42" t="str">
        <f t="shared" si="18"/>
        <v> KVB 17.3 </v>
      </c>
      <c r="B118" s="8" t="str">
        <f t="shared" si="19"/>
        <v>I</v>
      </c>
      <c r="C118" s="42">
        <f t="shared" si="20"/>
        <v>27685.328000000001</v>
      </c>
      <c r="D118" s="11" t="str">
        <f t="shared" si="21"/>
        <v>vis</v>
      </c>
      <c r="E118" s="50">
        <f>VLOOKUP(C118,'Active 1'!C$21:E$971,3,FALSE)</f>
        <v>-9106.0408742109848</v>
      </c>
      <c r="F118" s="8" t="s">
        <v>92</v>
      </c>
      <c r="G118" s="11" t="str">
        <f t="shared" si="22"/>
        <v>27685.328</v>
      </c>
      <c r="H118" s="42">
        <f t="shared" si="23"/>
        <v>-9106</v>
      </c>
      <c r="I118" s="51" t="s">
        <v>258</v>
      </c>
      <c r="J118" s="52" t="s">
        <v>259</v>
      </c>
      <c r="K118" s="51">
        <v>-9106</v>
      </c>
      <c r="L118" s="51" t="s">
        <v>260</v>
      </c>
      <c r="M118" s="52" t="s">
        <v>99</v>
      </c>
      <c r="N118" s="52"/>
      <c r="O118" s="53" t="s">
        <v>209</v>
      </c>
      <c r="P118" s="53" t="s">
        <v>210</v>
      </c>
    </row>
    <row r="119" spans="1:16" ht="12.75" customHeight="1" thickBot="1" x14ac:dyDescent="0.25">
      <c r="A119" s="42" t="str">
        <f t="shared" si="18"/>
        <v> KVB 22.2 </v>
      </c>
      <c r="B119" s="8" t="str">
        <f t="shared" si="19"/>
        <v>I</v>
      </c>
      <c r="C119" s="42">
        <f t="shared" si="20"/>
        <v>27685.339</v>
      </c>
      <c r="D119" s="11" t="str">
        <f t="shared" si="21"/>
        <v>vis</v>
      </c>
      <c r="E119" s="50">
        <f>VLOOKUP(C119,'Active 1'!C$21:E$971,3,FALSE)</f>
        <v>-9106.0346091498122</v>
      </c>
      <c r="F119" s="8" t="s">
        <v>92</v>
      </c>
      <c r="G119" s="11" t="str">
        <f t="shared" si="22"/>
        <v>27685.339</v>
      </c>
      <c r="H119" s="42">
        <f t="shared" si="23"/>
        <v>-9106</v>
      </c>
      <c r="I119" s="51" t="s">
        <v>261</v>
      </c>
      <c r="J119" s="52" t="s">
        <v>262</v>
      </c>
      <c r="K119" s="51">
        <v>-9106</v>
      </c>
      <c r="L119" s="51" t="s">
        <v>263</v>
      </c>
      <c r="M119" s="52" t="s">
        <v>99</v>
      </c>
      <c r="N119" s="52"/>
      <c r="O119" s="53" t="s">
        <v>201</v>
      </c>
      <c r="P119" s="53" t="s">
        <v>202</v>
      </c>
    </row>
    <row r="120" spans="1:16" ht="12.75" customHeight="1" thickBot="1" x14ac:dyDescent="0.25">
      <c r="A120" s="42" t="str">
        <f t="shared" si="18"/>
        <v> VB 7.72 </v>
      </c>
      <c r="B120" s="8" t="str">
        <f t="shared" si="19"/>
        <v>I</v>
      </c>
      <c r="C120" s="42">
        <f t="shared" si="20"/>
        <v>27755.731</v>
      </c>
      <c r="D120" s="11" t="str">
        <f t="shared" si="21"/>
        <v>vis</v>
      </c>
      <c r="E120" s="50">
        <f>VLOOKUP(C120,'Active 1'!C$21:E$971,3,FALSE)</f>
        <v>-9065.9427740443189</v>
      </c>
      <c r="F120" s="8" t="s">
        <v>92</v>
      </c>
      <c r="G120" s="11" t="str">
        <f t="shared" si="22"/>
        <v>27755.731</v>
      </c>
      <c r="H120" s="42">
        <f t="shared" si="23"/>
        <v>-9066</v>
      </c>
      <c r="I120" s="51" t="s">
        <v>264</v>
      </c>
      <c r="J120" s="52" t="s">
        <v>265</v>
      </c>
      <c r="K120" s="51">
        <v>-9066</v>
      </c>
      <c r="L120" s="51" t="s">
        <v>238</v>
      </c>
      <c r="M120" s="52" t="s">
        <v>99</v>
      </c>
      <c r="N120" s="52"/>
      <c r="O120" s="53" t="s">
        <v>100</v>
      </c>
      <c r="P120" s="53" t="s">
        <v>101</v>
      </c>
    </row>
    <row r="121" spans="1:16" ht="12.75" customHeight="1" thickBot="1" x14ac:dyDescent="0.25">
      <c r="A121" s="42" t="str">
        <f t="shared" si="18"/>
        <v> KVB 17.3 </v>
      </c>
      <c r="B121" s="8" t="str">
        <f t="shared" si="19"/>
        <v>I</v>
      </c>
      <c r="C121" s="42">
        <f t="shared" si="20"/>
        <v>28610.598999999998</v>
      </c>
      <c r="D121" s="11" t="str">
        <f t="shared" si="21"/>
        <v>vis</v>
      </c>
      <c r="E121" s="50">
        <f>VLOOKUP(C121,'Active 1'!C$21:E$971,3,FALSE)</f>
        <v>-8579.051836253635</v>
      </c>
      <c r="F121" s="8" t="s">
        <v>92</v>
      </c>
      <c r="G121" s="11" t="str">
        <f t="shared" si="22"/>
        <v>28610.599</v>
      </c>
      <c r="H121" s="42">
        <f t="shared" si="23"/>
        <v>-8579</v>
      </c>
      <c r="I121" s="51" t="s">
        <v>266</v>
      </c>
      <c r="J121" s="52" t="s">
        <v>267</v>
      </c>
      <c r="K121" s="51">
        <v>-8579</v>
      </c>
      <c r="L121" s="51" t="s">
        <v>268</v>
      </c>
      <c r="M121" s="52" t="s">
        <v>99</v>
      </c>
      <c r="N121" s="52"/>
      <c r="O121" s="53" t="s">
        <v>209</v>
      </c>
      <c r="P121" s="53" t="s">
        <v>210</v>
      </c>
    </row>
    <row r="122" spans="1:16" ht="12.75" customHeight="1" thickBot="1" x14ac:dyDescent="0.25">
      <c r="A122" s="42" t="str">
        <f t="shared" si="18"/>
        <v> KVB 22.2 </v>
      </c>
      <c r="B122" s="8" t="str">
        <f t="shared" si="19"/>
        <v>I</v>
      </c>
      <c r="C122" s="42">
        <f t="shared" si="20"/>
        <v>28691.504000000001</v>
      </c>
      <c r="D122" s="11" t="str">
        <f t="shared" si="21"/>
        <v>vis</v>
      </c>
      <c r="E122" s="50">
        <f>VLOOKUP(C122,'Active 1'!C$21:E$971,3,FALSE)</f>
        <v>-8532.9723113188429</v>
      </c>
      <c r="F122" s="8" t="s">
        <v>92</v>
      </c>
      <c r="G122" s="11" t="str">
        <f t="shared" si="22"/>
        <v>28691.504</v>
      </c>
      <c r="H122" s="42">
        <f t="shared" si="23"/>
        <v>-8533</v>
      </c>
      <c r="I122" s="51" t="s">
        <v>269</v>
      </c>
      <c r="J122" s="52" t="s">
        <v>270</v>
      </c>
      <c r="K122" s="51">
        <v>-8533</v>
      </c>
      <c r="L122" s="51" t="s">
        <v>271</v>
      </c>
      <c r="M122" s="52" t="s">
        <v>99</v>
      </c>
      <c r="N122" s="52"/>
      <c r="O122" s="53" t="s">
        <v>201</v>
      </c>
      <c r="P122" s="53" t="s">
        <v>202</v>
      </c>
    </row>
    <row r="123" spans="1:16" ht="12.75" customHeight="1" thickBot="1" x14ac:dyDescent="0.25">
      <c r="A123" s="42" t="str">
        <f t="shared" si="18"/>
        <v> KVB 11.5 </v>
      </c>
      <c r="B123" s="8" t="str">
        <f t="shared" si="19"/>
        <v>I</v>
      </c>
      <c r="C123" s="42">
        <f t="shared" si="20"/>
        <v>28963.541000000001</v>
      </c>
      <c r="D123" s="11" t="str">
        <f t="shared" si="21"/>
        <v>vis</v>
      </c>
      <c r="E123" s="50">
        <f>VLOOKUP(C123,'Active 1'!C$21:E$971,3,FALSE)</f>
        <v>-8378.0333616286389</v>
      </c>
      <c r="F123" s="8" t="s">
        <v>92</v>
      </c>
      <c r="G123" s="11" t="str">
        <f t="shared" si="22"/>
        <v>28963.541</v>
      </c>
      <c r="H123" s="42">
        <f t="shared" si="23"/>
        <v>-8378</v>
      </c>
      <c r="I123" s="51" t="s">
        <v>272</v>
      </c>
      <c r="J123" s="52" t="s">
        <v>273</v>
      </c>
      <c r="K123" s="51">
        <v>-8378</v>
      </c>
      <c r="L123" s="51" t="s">
        <v>274</v>
      </c>
      <c r="M123" s="52" t="s">
        <v>99</v>
      </c>
      <c r="N123" s="52"/>
      <c r="O123" s="53" t="s">
        <v>275</v>
      </c>
      <c r="P123" s="53" t="s">
        <v>276</v>
      </c>
    </row>
    <row r="124" spans="1:16" ht="12.75" customHeight="1" thickBot="1" x14ac:dyDescent="0.25">
      <c r="A124" s="42" t="str">
        <f t="shared" si="18"/>
        <v> KVB 17.3 </v>
      </c>
      <c r="B124" s="8" t="str">
        <f t="shared" si="19"/>
        <v>I</v>
      </c>
      <c r="C124" s="42">
        <f t="shared" si="20"/>
        <v>28963.550999999999</v>
      </c>
      <c r="D124" s="11" t="str">
        <f t="shared" si="21"/>
        <v>vis</v>
      </c>
      <c r="E124" s="50">
        <f>VLOOKUP(C124,'Active 1'!C$21:E$971,3,FALSE)</f>
        <v>-8378.0276661184816</v>
      </c>
      <c r="F124" s="8" t="s">
        <v>92</v>
      </c>
      <c r="G124" s="11" t="str">
        <f t="shared" si="22"/>
        <v>28963.551</v>
      </c>
      <c r="H124" s="42">
        <f t="shared" si="23"/>
        <v>-8378</v>
      </c>
      <c r="I124" s="51" t="s">
        <v>277</v>
      </c>
      <c r="J124" s="52" t="s">
        <v>278</v>
      </c>
      <c r="K124" s="51">
        <v>-8378</v>
      </c>
      <c r="L124" s="51" t="s">
        <v>279</v>
      </c>
      <c r="M124" s="52" t="s">
        <v>99</v>
      </c>
      <c r="N124" s="52"/>
      <c r="O124" s="53" t="s">
        <v>209</v>
      </c>
      <c r="P124" s="53" t="s">
        <v>210</v>
      </c>
    </row>
    <row r="125" spans="1:16" ht="12.75" customHeight="1" thickBot="1" x14ac:dyDescent="0.25">
      <c r="A125" s="42" t="str">
        <f t="shared" si="18"/>
        <v> KVB 17.3 </v>
      </c>
      <c r="B125" s="8" t="str">
        <f t="shared" si="19"/>
        <v>I</v>
      </c>
      <c r="C125" s="42">
        <f t="shared" si="20"/>
        <v>28984.57</v>
      </c>
      <c r="D125" s="11" t="str">
        <f t="shared" si="21"/>
        <v>vis</v>
      </c>
      <c r="E125" s="50">
        <f>VLOOKUP(C125,'Active 1'!C$21:E$971,3,FALSE)</f>
        <v>-8366.0562733169936</v>
      </c>
      <c r="F125" s="8" t="s">
        <v>92</v>
      </c>
      <c r="G125" s="11" t="str">
        <f t="shared" si="22"/>
        <v>28984.570</v>
      </c>
      <c r="H125" s="42">
        <f t="shared" si="23"/>
        <v>-8366</v>
      </c>
      <c r="I125" s="51" t="s">
        <v>280</v>
      </c>
      <c r="J125" s="52" t="s">
        <v>281</v>
      </c>
      <c r="K125" s="51">
        <v>-8366</v>
      </c>
      <c r="L125" s="51" t="s">
        <v>282</v>
      </c>
      <c r="M125" s="52" t="s">
        <v>99</v>
      </c>
      <c r="N125" s="52"/>
      <c r="O125" s="53" t="s">
        <v>209</v>
      </c>
      <c r="P125" s="53" t="s">
        <v>210</v>
      </c>
    </row>
    <row r="126" spans="1:16" ht="12.75" customHeight="1" thickBot="1" x14ac:dyDescent="0.25">
      <c r="A126" s="42" t="str">
        <f t="shared" si="18"/>
        <v> KVB 17.3 </v>
      </c>
      <c r="B126" s="8" t="str">
        <f t="shared" si="19"/>
        <v>I</v>
      </c>
      <c r="C126" s="42">
        <f t="shared" si="20"/>
        <v>29014.473000000002</v>
      </c>
      <c r="D126" s="11" t="str">
        <f t="shared" si="21"/>
        <v>vis</v>
      </c>
      <c r="E126" s="50">
        <f>VLOOKUP(C126,'Active 1'!C$21:E$971,3,FALSE)</f>
        <v>-8349.0249892909742</v>
      </c>
      <c r="F126" s="8" t="s">
        <v>92</v>
      </c>
      <c r="G126" s="11" t="str">
        <f t="shared" si="22"/>
        <v>29014.473</v>
      </c>
      <c r="H126" s="42">
        <f t="shared" si="23"/>
        <v>-8349</v>
      </c>
      <c r="I126" s="51" t="s">
        <v>283</v>
      </c>
      <c r="J126" s="52" t="s">
        <v>284</v>
      </c>
      <c r="K126" s="51">
        <v>-8349</v>
      </c>
      <c r="L126" s="51" t="s">
        <v>285</v>
      </c>
      <c r="M126" s="52" t="s">
        <v>99</v>
      </c>
      <c r="N126" s="52"/>
      <c r="O126" s="53" t="s">
        <v>209</v>
      </c>
      <c r="P126" s="53" t="s">
        <v>210</v>
      </c>
    </row>
    <row r="127" spans="1:16" ht="12.75" customHeight="1" thickBot="1" x14ac:dyDescent="0.25">
      <c r="A127" s="42" t="str">
        <f t="shared" si="18"/>
        <v> KVB 22.2 </v>
      </c>
      <c r="B127" s="8" t="str">
        <f t="shared" si="19"/>
        <v>I</v>
      </c>
      <c r="C127" s="42">
        <f t="shared" si="20"/>
        <v>29014.474999999999</v>
      </c>
      <c r="D127" s="11" t="str">
        <f t="shared" si="21"/>
        <v>vis</v>
      </c>
      <c r="E127" s="50">
        <f>VLOOKUP(C127,'Active 1'!C$21:E$971,3,FALSE)</f>
        <v>-8349.0238501889435</v>
      </c>
      <c r="F127" s="8" t="s">
        <v>92</v>
      </c>
      <c r="G127" s="11" t="str">
        <f t="shared" si="22"/>
        <v>29014.475</v>
      </c>
      <c r="H127" s="42">
        <f t="shared" si="23"/>
        <v>-8349</v>
      </c>
      <c r="I127" s="51" t="s">
        <v>286</v>
      </c>
      <c r="J127" s="52" t="s">
        <v>287</v>
      </c>
      <c r="K127" s="51">
        <v>-8349</v>
      </c>
      <c r="L127" s="51" t="s">
        <v>288</v>
      </c>
      <c r="M127" s="52" t="s">
        <v>99</v>
      </c>
      <c r="N127" s="52"/>
      <c r="O127" s="53" t="s">
        <v>201</v>
      </c>
      <c r="P127" s="53" t="s">
        <v>202</v>
      </c>
    </row>
    <row r="128" spans="1:16" ht="12.75" customHeight="1" thickBot="1" x14ac:dyDescent="0.25">
      <c r="A128" s="42" t="str">
        <f t="shared" si="18"/>
        <v> KVB 22.2 </v>
      </c>
      <c r="B128" s="8" t="str">
        <f t="shared" si="19"/>
        <v>I</v>
      </c>
      <c r="C128" s="42">
        <f t="shared" si="20"/>
        <v>29014.54</v>
      </c>
      <c r="D128" s="11" t="str">
        <f t="shared" si="21"/>
        <v>vis</v>
      </c>
      <c r="E128" s="50">
        <f>VLOOKUP(C128,'Active 1'!C$21:E$971,3,FALSE)</f>
        <v>-8348.9868293729141</v>
      </c>
      <c r="F128" s="8" t="s">
        <v>92</v>
      </c>
      <c r="G128" s="11" t="str">
        <f t="shared" si="22"/>
        <v>29014.540</v>
      </c>
      <c r="H128" s="42">
        <f t="shared" si="23"/>
        <v>-8349</v>
      </c>
      <c r="I128" s="51" t="s">
        <v>289</v>
      </c>
      <c r="J128" s="52" t="s">
        <v>290</v>
      </c>
      <c r="K128" s="51">
        <v>-8349</v>
      </c>
      <c r="L128" s="51" t="s">
        <v>291</v>
      </c>
      <c r="M128" s="52" t="s">
        <v>99</v>
      </c>
      <c r="N128" s="52"/>
      <c r="O128" s="53" t="s">
        <v>201</v>
      </c>
      <c r="P128" s="53" t="s">
        <v>202</v>
      </c>
    </row>
    <row r="129" spans="1:16" ht="12.75" customHeight="1" thickBot="1" x14ac:dyDescent="0.25">
      <c r="A129" s="42" t="str">
        <f t="shared" si="18"/>
        <v> VB 7.72 </v>
      </c>
      <c r="B129" s="8" t="str">
        <f t="shared" si="19"/>
        <v>I</v>
      </c>
      <c r="C129" s="42">
        <f t="shared" si="20"/>
        <v>29019.767</v>
      </c>
      <c r="D129" s="11" t="str">
        <f t="shared" si="21"/>
        <v>vis</v>
      </c>
      <c r="E129" s="50">
        <f>VLOOKUP(C129,'Active 1'!C$21:E$971,3,FALSE)</f>
        <v>-8346.0097862132316</v>
      </c>
      <c r="F129" s="8" t="s">
        <v>92</v>
      </c>
      <c r="G129" s="11" t="str">
        <f t="shared" si="22"/>
        <v>29019.767</v>
      </c>
      <c r="H129" s="42">
        <f t="shared" si="23"/>
        <v>-8346</v>
      </c>
      <c r="I129" s="51" t="s">
        <v>292</v>
      </c>
      <c r="J129" s="52" t="s">
        <v>293</v>
      </c>
      <c r="K129" s="51">
        <v>-8346</v>
      </c>
      <c r="L129" s="51" t="s">
        <v>294</v>
      </c>
      <c r="M129" s="52" t="s">
        <v>99</v>
      </c>
      <c r="N129" s="52"/>
      <c r="O129" s="53" t="s">
        <v>100</v>
      </c>
      <c r="P129" s="53" t="s">
        <v>101</v>
      </c>
    </row>
    <row r="130" spans="1:16" ht="12.75" customHeight="1" thickBot="1" x14ac:dyDescent="0.25">
      <c r="A130" s="42" t="str">
        <f t="shared" si="18"/>
        <v> VB 7.72 </v>
      </c>
      <c r="B130" s="8" t="str">
        <f t="shared" si="19"/>
        <v>I</v>
      </c>
      <c r="C130" s="42">
        <f t="shared" si="20"/>
        <v>29070.758000000002</v>
      </c>
      <c r="D130" s="11" t="str">
        <f t="shared" si="21"/>
        <v>vis</v>
      </c>
      <c r="E130" s="50">
        <f>VLOOKUP(C130,'Active 1'!C$21:E$971,3,FALSE)</f>
        <v>-8316.9678103656333</v>
      </c>
      <c r="F130" s="8" t="s">
        <v>92</v>
      </c>
      <c r="G130" s="11" t="str">
        <f t="shared" si="22"/>
        <v>29070.758</v>
      </c>
      <c r="H130" s="42">
        <f t="shared" si="23"/>
        <v>-8317</v>
      </c>
      <c r="I130" s="51" t="s">
        <v>295</v>
      </c>
      <c r="J130" s="52" t="s">
        <v>296</v>
      </c>
      <c r="K130" s="51">
        <v>-8317</v>
      </c>
      <c r="L130" s="51" t="s">
        <v>297</v>
      </c>
      <c r="M130" s="52" t="s">
        <v>99</v>
      </c>
      <c r="N130" s="52"/>
      <c r="O130" s="53" t="s">
        <v>100</v>
      </c>
      <c r="P130" s="53" t="s">
        <v>101</v>
      </c>
    </row>
    <row r="131" spans="1:16" ht="12.75" customHeight="1" thickBot="1" x14ac:dyDescent="0.25">
      <c r="A131" s="42" t="str">
        <f t="shared" si="18"/>
        <v> KVB 17.3 </v>
      </c>
      <c r="B131" s="8" t="str">
        <f t="shared" si="19"/>
        <v>I</v>
      </c>
      <c r="C131" s="42">
        <f t="shared" si="20"/>
        <v>29072.47</v>
      </c>
      <c r="D131" s="11" t="str">
        <f t="shared" si="21"/>
        <v>pg</v>
      </c>
      <c r="E131" s="50">
        <f>VLOOKUP(C131,'Active 1'!C$21:E$971,3,FALSE)</f>
        <v>-8315.9927390265511</v>
      </c>
      <c r="F131" s="8" t="str">
        <f>LEFT(M131,1)</f>
        <v>P</v>
      </c>
      <c r="G131" s="11" t="str">
        <f t="shared" si="22"/>
        <v>29072.470</v>
      </c>
      <c r="H131" s="42">
        <f t="shared" si="23"/>
        <v>-8316</v>
      </c>
      <c r="I131" s="51" t="s">
        <v>298</v>
      </c>
      <c r="J131" s="52" t="s">
        <v>299</v>
      </c>
      <c r="K131" s="51">
        <v>-8316</v>
      </c>
      <c r="L131" s="51" t="s">
        <v>300</v>
      </c>
      <c r="M131" s="52" t="s">
        <v>99</v>
      </c>
      <c r="N131" s="52"/>
      <c r="O131" s="53" t="s">
        <v>209</v>
      </c>
      <c r="P131" s="53" t="s">
        <v>210</v>
      </c>
    </row>
    <row r="132" spans="1:16" ht="12.75" customHeight="1" thickBot="1" x14ac:dyDescent="0.25">
      <c r="A132" s="42" t="str">
        <f t="shared" si="18"/>
        <v> KVB 22.2 </v>
      </c>
      <c r="B132" s="8" t="str">
        <f t="shared" si="19"/>
        <v>I</v>
      </c>
      <c r="C132" s="42">
        <f t="shared" si="20"/>
        <v>29072.472000000002</v>
      </c>
      <c r="D132" s="11" t="str">
        <f t="shared" si="21"/>
        <v>pg</v>
      </c>
      <c r="E132" s="50">
        <f>VLOOKUP(C132,'Active 1'!C$21:E$971,3,FALSE)</f>
        <v>-8315.9915999245204</v>
      </c>
      <c r="F132" s="8" t="str">
        <f>LEFT(M132,1)</f>
        <v>P</v>
      </c>
      <c r="G132" s="11" t="str">
        <f t="shared" si="22"/>
        <v>29072.472</v>
      </c>
      <c r="H132" s="42">
        <f t="shared" si="23"/>
        <v>-8316</v>
      </c>
      <c r="I132" s="51" t="s">
        <v>301</v>
      </c>
      <c r="J132" s="52" t="s">
        <v>302</v>
      </c>
      <c r="K132" s="51">
        <v>-8316</v>
      </c>
      <c r="L132" s="51" t="s">
        <v>303</v>
      </c>
      <c r="M132" s="52" t="s">
        <v>99</v>
      </c>
      <c r="N132" s="52"/>
      <c r="O132" s="53" t="s">
        <v>201</v>
      </c>
      <c r="P132" s="53" t="s">
        <v>202</v>
      </c>
    </row>
    <row r="133" spans="1:16" ht="12.75" customHeight="1" thickBot="1" x14ac:dyDescent="0.25">
      <c r="A133" s="42" t="str">
        <f t="shared" si="18"/>
        <v> KVB 22.2 </v>
      </c>
      <c r="B133" s="8" t="str">
        <f t="shared" si="19"/>
        <v>I</v>
      </c>
      <c r="C133" s="42">
        <f t="shared" si="20"/>
        <v>29167.291000000001</v>
      </c>
      <c r="D133" s="11" t="str">
        <f t="shared" si="21"/>
        <v>pg</v>
      </c>
      <c r="E133" s="50">
        <f>VLOOKUP(C133,'Active 1'!C$21:E$971,3,FALSE)</f>
        <v>-8261.9873421556313</v>
      </c>
      <c r="F133" s="8" t="str">
        <f>LEFT(M133,1)</f>
        <v>P</v>
      </c>
      <c r="G133" s="11" t="str">
        <f t="shared" si="22"/>
        <v>29167.291</v>
      </c>
      <c r="H133" s="42">
        <f t="shared" si="23"/>
        <v>-8262</v>
      </c>
      <c r="I133" s="51" t="s">
        <v>304</v>
      </c>
      <c r="J133" s="52" t="s">
        <v>305</v>
      </c>
      <c r="K133" s="51">
        <v>-8262</v>
      </c>
      <c r="L133" s="51" t="s">
        <v>306</v>
      </c>
      <c r="M133" s="52" t="s">
        <v>99</v>
      </c>
      <c r="N133" s="52"/>
      <c r="O133" s="53" t="s">
        <v>201</v>
      </c>
      <c r="P133" s="53" t="s">
        <v>202</v>
      </c>
    </row>
    <row r="134" spans="1:16" ht="12.75" customHeight="1" thickBot="1" x14ac:dyDescent="0.25">
      <c r="A134" s="42" t="str">
        <f t="shared" si="18"/>
        <v> KVB 17.3 </v>
      </c>
      <c r="B134" s="8" t="str">
        <f t="shared" si="19"/>
        <v>I</v>
      </c>
      <c r="C134" s="42">
        <f t="shared" si="20"/>
        <v>29167.292000000001</v>
      </c>
      <c r="D134" s="11" t="str">
        <f t="shared" si="21"/>
        <v>pg</v>
      </c>
      <c r="E134" s="50">
        <f>VLOOKUP(C134,'Active 1'!C$21:E$971,3,FALSE)</f>
        <v>-8261.9867726046159</v>
      </c>
      <c r="F134" s="8" t="str">
        <f>LEFT(M134,1)</f>
        <v>P</v>
      </c>
      <c r="G134" s="11" t="str">
        <f t="shared" si="22"/>
        <v>29167.292</v>
      </c>
      <c r="H134" s="42">
        <f t="shared" si="23"/>
        <v>-8262</v>
      </c>
      <c r="I134" s="51" t="s">
        <v>307</v>
      </c>
      <c r="J134" s="52" t="s">
        <v>308</v>
      </c>
      <c r="K134" s="51">
        <v>-8262</v>
      </c>
      <c r="L134" s="51" t="s">
        <v>309</v>
      </c>
      <c r="M134" s="52" t="s">
        <v>99</v>
      </c>
      <c r="N134" s="52"/>
      <c r="O134" s="53" t="s">
        <v>209</v>
      </c>
      <c r="P134" s="53" t="s">
        <v>210</v>
      </c>
    </row>
    <row r="135" spans="1:16" ht="12.75" customHeight="1" thickBot="1" x14ac:dyDescent="0.25">
      <c r="A135" s="42" t="str">
        <f t="shared" si="18"/>
        <v> VB 7.72 </v>
      </c>
      <c r="B135" s="8" t="str">
        <f t="shared" si="19"/>
        <v>I</v>
      </c>
      <c r="C135" s="42">
        <f t="shared" si="20"/>
        <v>29363.798999999999</v>
      </c>
      <c r="D135" s="11" t="str">
        <f t="shared" si="21"/>
        <v>pg</v>
      </c>
      <c r="E135" s="50">
        <f>VLOOKUP(C135,'Active 1'!C$21:E$971,3,FALSE)</f>
        <v>-8150.0660111391808</v>
      </c>
      <c r="F135" s="8" t="str">
        <f>LEFT(M135,1)</f>
        <v>P</v>
      </c>
      <c r="G135" s="11" t="str">
        <f t="shared" si="22"/>
        <v>29363.799</v>
      </c>
      <c r="H135" s="42">
        <f t="shared" si="23"/>
        <v>-8150</v>
      </c>
      <c r="I135" s="51" t="s">
        <v>310</v>
      </c>
      <c r="J135" s="52" t="s">
        <v>311</v>
      </c>
      <c r="K135" s="51">
        <v>-8150</v>
      </c>
      <c r="L135" s="51" t="s">
        <v>131</v>
      </c>
      <c r="M135" s="52" t="s">
        <v>99</v>
      </c>
      <c r="N135" s="52"/>
      <c r="O135" s="53" t="s">
        <v>100</v>
      </c>
      <c r="P135" s="53" t="s">
        <v>101</v>
      </c>
    </row>
    <row r="136" spans="1:16" ht="12.75" customHeight="1" thickBot="1" x14ac:dyDescent="0.25">
      <c r="A136" s="42" t="str">
        <f t="shared" si="18"/>
        <v> KVB 17.3 </v>
      </c>
      <c r="B136" s="8" t="str">
        <f t="shared" si="19"/>
        <v>I</v>
      </c>
      <c r="C136" s="42">
        <f t="shared" si="20"/>
        <v>29374.466</v>
      </c>
      <c r="D136" s="11" t="str">
        <f t="shared" si="21"/>
        <v>vis</v>
      </c>
      <c r="E136" s="50">
        <f>VLOOKUP(C136,'Active 1'!C$21:E$971,3,FALSE)</f>
        <v>-8143.9906104534448</v>
      </c>
      <c r="F136" s="8" t="s">
        <v>92</v>
      </c>
      <c r="G136" s="11" t="str">
        <f t="shared" si="22"/>
        <v>29374.466</v>
      </c>
      <c r="H136" s="42">
        <f t="shared" si="23"/>
        <v>-8144</v>
      </c>
      <c r="I136" s="51" t="s">
        <v>312</v>
      </c>
      <c r="J136" s="52" t="s">
        <v>313</v>
      </c>
      <c r="K136" s="51">
        <v>-8144</v>
      </c>
      <c r="L136" s="51" t="s">
        <v>291</v>
      </c>
      <c r="M136" s="52" t="s">
        <v>99</v>
      </c>
      <c r="N136" s="52"/>
      <c r="O136" s="53" t="s">
        <v>209</v>
      </c>
      <c r="P136" s="53" t="s">
        <v>210</v>
      </c>
    </row>
    <row r="137" spans="1:16" ht="12.75" customHeight="1" thickBot="1" x14ac:dyDescent="0.25">
      <c r="A137" s="42" t="str">
        <f t="shared" si="18"/>
        <v> KVB 22.2 </v>
      </c>
      <c r="B137" s="8" t="str">
        <f t="shared" si="19"/>
        <v>I</v>
      </c>
      <c r="C137" s="42">
        <f t="shared" si="20"/>
        <v>29374.468000000001</v>
      </c>
      <c r="D137" s="11" t="str">
        <f t="shared" si="21"/>
        <v>vis</v>
      </c>
      <c r="E137" s="50">
        <f>VLOOKUP(C137,'Active 1'!C$21:E$971,3,FALSE)</f>
        <v>-8143.9894713514132</v>
      </c>
      <c r="F137" s="8" t="s">
        <v>92</v>
      </c>
      <c r="G137" s="11" t="str">
        <f t="shared" si="22"/>
        <v>29374.468</v>
      </c>
      <c r="H137" s="42">
        <f t="shared" si="23"/>
        <v>-8144</v>
      </c>
      <c r="I137" s="51" t="s">
        <v>314</v>
      </c>
      <c r="J137" s="52" t="s">
        <v>315</v>
      </c>
      <c r="K137" s="51">
        <v>-8144</v>
      </c>
      <c r="L137" s="51" t="s">
        <v>306</v>
      </c>
      <c r="M137" s="52" t="s">
        <v>99</v>
      </c>
      <c r="N137" s="52"/>
      <c r="O137" s="53" t="s">
        <v>201</v>
      </c>
      <c r="P137" s="53" t="s">
        <v>202</v>
      </c>
    </row>
    <row r="138" spans="1:16" ht="12.75" customHeight="1" thickBot="1" x14ac:dyDescent="0.25">
      <c r="A138" s="42" t="str">
        <f t="shared" si="18"/>
        <v> VB 7.72 </v>
      </c>
      <c r="B138" s="8" t="str">
        <f t="shared" si="19"/>
        <v>I</v>
      </c>
      <c r="C138" s="42">
        <f t="shared" si="20"/>
        <v>29400.731</v>
      </c>
      <c r="D138" s="11" t="str">
        <f t="shared" si="21"/>
        <v>vis</v>
      </c>
      <c r="E138" s="50">
        <f>VLOOKUP(C138,'Active 1'!C$21:E$971,3,FALSE)</f>
        <v>-8129.0313530229732</v>
      </c>
      <c r="F138" s="8" t="s">
        <v>92</v>
      </c>
      <c r="G138" s="11" t="str">
        <f t="shared" si="22"/>
        <v>29400.731</v>
      </c>
      <c r="H138" s="42">
        <f t="shared" si="23"/>
        <v>-8129</v>
      </c>
      <c r="I138" s="51" t="s">
        <v>316</v>
      </c>
      <c r="J138" s="52" t="s">
        <v>317</v>
      </c>
      <c r="K138" s="51">
        <v>-8129</v>
      </c>
      <c r="L138" s="51" t="s">
        <v>198</v>
      </c>
      <c r="M138" s="52" t="s">
        <v>99</v>
      </c>
      <c r="N138" s="52"/>
      <c r="O138" s="53" t="s">
        <v>100</v>
      </c>
      <c r="P138" s="53" t="s">
        <v>101</v>
      </c>
    </row>
    <row r="139" spans="1:16" ht="12.75" customHeight="1" thickBot="1" x14ac:dyDescent="0.25">
      <c r="A139" s="42" t="str">
        <f t="shared" ref="A139:A163" si="24">P139</f>
        <v> KVB 17.3 </v>
      </c>
      <c r="B139" s="8" t="str">
        <f t="shared" ref="B139:B163" si="25">IF(H139=INT(H139),"I","II")</f>
        <v>I</v>
      </c>
      <c r="C139" s="42">
        <f t="shared" ref="C139:C163" si="26">1*G139</f>
        <v>29569.241000000002</v>
      </c>
      <c r="D139" s="11" t="str">
        <f t="shared" ref="D139:D163" si="27">VLOOKUP(F139,I$1:J$5,2,FALSE)</f>
        <v>vis</v>
      </c>
      <c r="E139" s="50">
        <f>VLOOKUP(C139,'Active 1'!C$21:E$971,3,FALSE)</f>
        <v>-8033.0563113474054</v>
      </c>
      <c r="F139" s="8" t="s">
        <v>92</v>
      </c>
      <c r="G139" s="11" t="str">
        <f t="shared" ref="G139:G163" si="28">MID(I139,3,LEN(I139)-3)</f>
        <v>29569.241</v>
      </c>
      <c r="H139" s="42">
        <f t="shared" ref="H139:H163" si="29">1*K139</f>
        <v>-8033</v>
      </c>
      <c r="I139" s="51" t="s">
        <v>318</v>
      </c>
      <c r="J139" s="52" t="s">
        <v>319</v>
      </c>
      <c r="K139" s="51">
        <v>-8033</v>
      </c>
      <c r="L139" s="51" t="s">
        <v>320</v>
      </c>
      <c r="M139" s="52" t="s">
        <v>99</v>
      </c>
      <c r="N139" s="52"/>
      <c r="O139" s="53" t="s">
        <v>209</v>
      </c>
      <c r="P139" s="53" t="s">
        <v>210</v>
      </c>
    </row>
    <row r="140" spans="1:16" ht="12.75" customHeight="1" thickBot="1" x14ac:dyDescent="0.25">
      <c r="A140" s="42" t="str">
        <f t="shared" si="24"/>
        <v> VB 7.72 </v>
      </c>
      <c r="B140" s="8" t="str">
        <f t="shared" si="25"/>
        <v>I</v>
      </c>
      <c r="C140" s="42">
        <f t="shared" si="26"/>
        <v>29760.764999999999</v>
      </c>
      <c r="D140" s="11" t="str">
        <f t="shared" si="27"/>
        <v>vis</v>
      </c>
      <c r="E140" s="50">
        <f>VLOOKUP(C140,'Active 1'!C$21:E$971,3,FALSE)</f>
        <v>-7923.973622593795</v>
      </c>
      <c r="F140" s="8" t="s">
        <v>92</v>
      </c>
      <c r="G140" s="11" t="str">
        <f t="shared" si="28"/>
        <v>29760.765</v>
      </c>
      <c r="H140" s="42">
        <f t="shared" si="29"/>
        <v>-7924</v>
      </c>
      <c r="I140" s="51" t="s">
        <v>321</v>
      </c>
      <c r="J140" s="52" t="s">
        <v>322</v>
      </c>
      <c r="K140" s="51">
        <v>-7924</v>
      </c>
      <c r="L140" s="51" t="s">
        <v>323</v>
      </c>
      <c r="M140" s="52" t="s">
        <v>99</v>
      </c>
      <c r="N140" s="52"/>
      <c r="O140" s="53" t="s">
        <v>100</v>
      </c>
      <c r="P140" s="53" t="s">
        <v>101</v>
      </c>
    </row>
    <row r="141" spans="1:16" ht="12.75" customHeight="1" thickBot="1" x14ac:dyDescent="0.25">
      <c r="A141" s="42" t="str">
        <f t="shared" si="24"/>
        <v> VB 7.72 </v>
      </c>
      <c r="B141" s="8" t="str">
        <f t="shared" si="25"/>
        <v>I</v>
      </c>
      <c r="C141" s="42">
        <f t="shared" si="26"/>
        <v>29788.679</v>
      </c>
      <c r="D141" s="11" t="str">
        <f t="shared" si="27"/>
        <v>vis</v>
      </c>
      <c r="E141" s="50">
        <f>VLOOKUP(C141,'Active 1'!C$21:E$971,3,FALSE)</f>
        <v>-7908.075175538238</v>
      </c>
      <c r="F141" s="8" t="s">
        <v>92</v>
      </c>
      <c r="G141" s="11" t="str">
        <f t="shared" si="28"/>
        <v>29788.679</v>
      </c>
      <c r="H141" s="42">
        <f t="shared" si="29"/>
        <v>-7908</v>
      </c>
      <c r="I141" s="51" t="s">
        <v>324</v>
      </c>
      <c r="J141" s="52" t="s">
        <v>325</v>
      </c>
      <c r="K141" s="51">
        <v>-7908</v>
      </c>
      <c r="L141" s="51" t="s">
        <v>326</v>
      </c>
      <c r="M141" s="52" t="s">
        <v>99</v>
      </c>
      <c r="N141" s="52"/>
      <c r="O141" s="53" t="s">
        <v>100</v>
      </c>
      <c r="P141" s="53" t="s">
        <v>101</v>
      </c>
    </row>
    <row r="142" spans="1:16" ht="12.75" customHeight="1" thickBot="1" x14ac:dyDescent="0.25">
      <c r="A142" s="42" t="str">
        <f t="shared" si="24"/>
        <v> VB 7.72 </v>
      </c>
      <c r="B142" s="8" t="str">
        <f t="shared" si="25"/>
        <v>I</v>
      </c>
      <c r="C142" s="42">
        <f t="shared" si="26"/>
        <v>29825.583999999999</v>
      </c>
      <c r="D142" s="11" t="str">
        <f t="shared" si="27"/>
        <v>vis</v>
      </c>
      <c r="E142" s="50">
        <f>VLOOKUP(C142,'Active 1'!C$21:E$971,3,FALSE)</f>
        <v>-7887.0558952994588</v>
      </c>
      <c r="F142" s="8" t="s">
        <v>92</v>
      </c>
      <c r="G142" s="11" t="str">
        <f t="shared" si="28"/>
        <v>29825.584</v>
      </c>
      <c r="H142" s="42">
        <f t="shared" si="29"/>
        <v>-7887</v>
      </c>
      <c r="I142" s="51" t="s">
        <v>327</v>
      </c>
      <c r="J142" s="52" t="s">
        <v>328</v>
      </c>
      <c r="K142" s="51">
        <v>-7887</v>
      </c>
      <c r="L142" s="51" t="s">
        <v>329</v>
      </c>
      <c r="M142" s="52" t="s">
        <v>99</v>
      </c>
      <c r="N142" s="52"/>
      <c r="O142" s="53" t="s">
        <v>100</v>
      </c>
      <c r="P142" s="53" t="s">
        <v>101</v>
      </c>
    </row>
    <row r="143" spans="1:16" ht="12.75" customHeight="1" thickBot="1" x14ac:dyDescent="0.25">
      <c r="A143" s="42" t="str">
        <f t="shared" si="24"/>
        <v> VB 7.72 </v>
      </c>
      <c r="B143" s="8" t="str">
        <f t="shared" si="25"/>
        <v>I</v>
      </c>
      <c r="C143" s="42">
        <f t="shared" si="26"/>
        <v>29825.703000000001</v>
      </c>
      <c r="D143" s="11" t="str">
        <f t="shared" si="27"/>
        <v>vis</v>
      </c>
      <c r="E143" s="50">
        <f>VLOOKUP(C143,'Active 1'!C$21:E$971,3,FALSE)</f>
        <v>-7886.9881187285755</v>
      </c>
      <c r="F143" s="8" t="s">
        <v>92</v>
      </c>
      <c r="G143" s="11" t="str">
        <f t="shared" si="28"/>
        <v>29825.703</v>
      </c>
      <c r="H143" s="42">
        <f t="shared" si="29"/>
        <v>-7887</v>
      </c>
      <c r="I143" s="51" t="s">
        <v>330</v>
      </c>
      <c r="J143" s="52" t="s">
        <v>331</v>
      </c>
      <c r="K143" s="51">
        <v>-7887</v>
      </c>
      <c r="L143" s="51" t="s">
        <v>332</v>
      </c>
      <c r="M143" s="52" t="s">
        <v>99</v>
      </c>
      <c r="N143" s="52"/>
      <c r="O143" s="53" t="s">
        <v>100</v>
      </c>
      <c r="P143" s="53" t="s">
        <v>101</v>
      </c>
    </row>
    <row r="144" spans="1:16" ht="12.75" customHeight="1" thickBot="1" x14ac:dyDescent="0.25">
      <c r="A144" s="42" t="str">
        <f t="shared" si="24"/>
        <v> VB 7.72 </v>
      </c>
      <c r="B144" s="8" t="str">
        <f t="shared" si="25"/>
        <v>I</v>
      </c>
      <c r="C144" s="42">
        <f t="shared" si="26"/>
        <v>29988.937999999998</v>
      </c>
      <c r="D144" s="11" t="str">
        <f t="shared" si="27"/>
        <v>vis</v>
      </c>
      <c r="E144" s="50">
        <f>VLOOKUP(C144,'Active 1'!C$21:E$971,3,FALSE)</f>
        <v>-7794.017458661453</v>
      </c>
      <c r="F144" s="8" t="s">
        <v>92</v>
      </c>
      <c r="G144" s="11" t="str">
        <f t="shared" si="28"/>
        <v>29988.938</v>
      </c>
      <c r="H144" s="42">
        <f t="shared" si="29"/>
        <v>-7794</v>
      </c>
      <c r="I144" s="51" t="s">
        <v>333</v>
      </c>
      <c r="J144" s="52" t="s">
        <v>334</v>
      </c>
      <c r="K144" s="51">
        <v>-7794</v>
      </c>
      <c r="L144" s="51" t="s">
        <v>231</v>
      </c>
      <c r="M144" s="52" t="s">
        <v>99</v>
      </c>
      <c r="N144" s="52"/>
      <c r="O144" s="53" t="s">
        <v>100</v>
      </c>
      <c r="P144" s="53" t="s">
        <v>101</v>
      </c>
    </row>
    <row r="145" spans="1:16" ht="12.75" customHeight="1" thickBot="1" x14ac:dyDescent="0.25">
      <c r="A145" s="42" t="str">
        <f t="shared" si="24"/>
        <v> VB 7.72 </v>
      </c>
      <c r="B145" s="8" t="str">
        <f t="shared" si="25"/>
        <v>I</v>
      </c>
      <c r="C145" s="42">
        <f t="shared" si="26"/>
        <v>30060.875</v>
      </c>
      <c r="D145" s="11" t="str">
        <f t="shared" si="27"/>
        <v>vis</v>
      </c>
      <c r="E145" s="50">
        <f>VLOOKUP(C145,'Active 1'!C$21:E$971,3,FALSE)</f>
        <v>-7753.0456672365199</v>
      </c>
      <c r="F145" s="8" t="s">
        <v>92</v>
      </c>
      <c r="G145" s="11" t="str">
        <f t="shared" si="28"/>
        <v>30060.875</v>
      </c>
      <c r="H145" s="42">
        <f t="shared" si="29"/>
        <v>-7753</v>
      </c>
      <c r="I145" s="51" t="s">
        <v>335</v>
      </c>
      <c r="J145" s="52" t="s">
        <v>336</v>
      </c>
      <c r="K145" s="51">
        <v>-7753</v>
      </c>
      <c r="L145" s="51" t="s">
        <v>337</v>
      </c>
      <c r="M145" s="52" t="s">
        <v>99</v>
      </c>
      <c r="N145" s="52"/>
      <c r="O145" s="53" t="s">
        <v>100</v>
      </c>
      <c r="P145" s="53" t="s">
        <v>101</v>
      </c>
    </row>
    <row r="146" spans="1:16" ht="12.75" customHeight="1" thickBot="1" x14ac:dyDescent="0.25">
      <c r="A146" s="42" t="str">
        <f t="shared" si="24"/>
        <v> VB 7.72 </v>
      </c>
      <c r="B146" s="8" t="str">
        <f t="shared" si="25"/>
        <v>I</v>
      </c>
      <c r="C146" s="42">
        <f t="shared" si="26"/>
        <v>30164.646000000001</v>
      </c>
      <c r="D146" s="11" t="str">
        <f t="shared" si="27"/>
        <v>vis</v>
      </c>
      <c r="E146" s="50">
        <f>VLOOKUP(C146,'Active 1'!C$21:E$971,3,FALSE)</f>
        <v>-7693.9427887740239</v>
      </c>
      <c r="F146" s="8" t="s">
        <v>92</v>
      </c>
      <c r="G146" s="11" t="str">
        <f t="shared" si="28"/>
        <v>30164.646</v>
      </c>
      <c r="H146" s="42">
        <f t="shared" si="29"/>
        <v>-7694</v>
      </c>
      <c r="I146" s="51" t="s">
        <v>338</v>
      </c>
      <c r="J146" s="52" t="s">
        <v>339</v>
      </c>
      <c r="K146" s="51">
        <v>-7694</v>
      </c>
      <c r="L146" s="51" t="s">
        <v>340</v>
      </c>
      <c r="M146" s="52" t="s">
        <v>99</v>
      </c>
      <c r="N146" s="52"/>
      <c r="O146" s="53" t="s">
        <v>100</v>
      </c>
      <c r="P146" s="53" t="s">
        <v>101</v>
      </c>
    </row>
    <row r="147" spans="1:16" ht="12.75" customHeight="1" thickBot="1" x14ac:dyDescent="0.25">
      <c r="A147" s="42" t="str">
        <f t="shared" si="24"/>
        <v> VB 7.72 </v>
      </c>
      <c r="B147" s="8" t="str">
        <f t="shared" si="25"/>
        <v>I</v>
      </c>
      <c r="C147" s="42">
        <f t="shared" si="26"/>
        <v>30213.713</v>
      </c>
      <c r="D147" s="11" t="str">
        <f t="shared" si="27"/>
        <v>vis</v>
      </c>
      <c r="E147" s="50">
        <f>VLOOKUP(C147,'Active 1'!C$21:E$971,3,FALSE)</f>
        <v>-7665.9966290808607</v>
      </c>
      <c r="F147" s="8" t="s">
        <v>92</v>
      </c>
      <c r="G147" s="11" t="str">
        <f t="shared" si="28"/>
        <v>30213.713</v>
      </c>
      <c r="H147" s="42">
        <f t="shared" si="29"/>
        <v>-7666</v>
      </c>
      <c r="I147" s="51" t="s">
        <v>341</v>
      </c>
      <c r="J147" s="52" t="s">
        <v>342</v>
      </c>
      <c r="K147" s="51">
        <v>-7666</v>
      </c>
      <c r="L147" s="51" t="s">
        <v>343</v>
      </c>
      <c r="M147" s="52" t="s">
        <v>99</v>
      </c>
      <c r="N147" s="52"/>
      <c r="O147" s="53" t="s">
        <v>100</v>
      </c>
      <c r="P147" s="53" t="s">
        <v>101</v>
      </c>
    </row>
    <row r="148" spans="1:16" ht="12.75" customHeight="1" thickBot="1" x14ac:dyDescent="0.25">
      <c r="A148" s="42" t="str">
        <f t="shared" si="24"/>
        <v> VB 7.72 </v>
      </c>
      <c r="B148" s="8" t="str">
        <f t="shared" si="25"/>
        <v>I</v>
      </c>
      <c r="C148" s="42">
        <f t="shared" si="26"/>
        <v>31219.73</v>
      </c>
      <c r="D148" s="11" t="str">
        <f t="shared" si="27"/>
        <v>vis</v>
      </c>
      <c r="E148" s="50">
        <f>VLOOKUP(C148,'Active 1'!C$21:E$971,3,FALSE)</f>
        <v>-7093.0186248002328</v>
      </c>
      <c r="F148" s="8" t="s">
        <v>92</v>
      </c>
      <c r="G148" s="11" t="str">
        <f t="shared" si="28"/>
        <v>31219.730</v>
      </c>
      <c r="H148" s="42">
        <f t="shared" si="29"/>
        <v>-7093</v>
      </c>
      <c r="I148" s="51" t="s">
        <v>344</v>
      </c>
      <c r="J148" s="52" t="s">
        <v>345</v>
      </c>
      <c r="K148" s="51">
        <v>-7093</v>
      </c>
      <c r="L148" s="51" t="s">
        <v>346</v>
      </c>
      <c r="M148" s="52" t="s">
        <v>99</v>
      </c>
      <c r="N148" s="52"/>
      <c r="O148" s="53" t="s">
        <v>100</v>
      </c>
      <c r="P148" s="53" t="s">
        <v>101</v>
      </c>
    </row>
    <row r="149" spans="1:16" ht="12.75" customHeight="1" thickBot="1" x14ac:dyDescent="0.25">
      <c r="A149" s="42" t="str">
        <f t="shared" si="24"/>
        <v> VB 7.72 </v>
      </c>
      <c r="B149" s="8" t="str">
        <f t="shared" si="25"/>
        <v>I</v>
      </c>
      <c r="C149" s="42">
        <f t="shared" si="26"/>
        <v>31242.636999999999</v>
      </c>
      <c r="D149" s="11" t="str">
        <f t="shared" si="27"/>
        <v>vis</v>
      </c>
      <c r="E149" s="50">
        <f>VLOOKUP(C149,'Active 1'!C$21:E$971,3,FALSE)</f>
        <v>-7079.9719196808801</v>
      </c>
      <c r="F149" s="8" t="s">
        <v>92</v>
      </c>
      <c r="G149" s="11" t="str">
        <f t="shared" si="28"/>
        <v>31242.637</v>
      </c>
      <c r="H149" s="42">
        <f t="shared" si="29"/>
        <v>-7080</v>
      </c>
      <c r="I149" s="51" t="s">
        <v>347</v>
      </c>
      <c r="J149" s="52" t="s">
        <v>348</v>
      </c>
      <c r="K149" s="51">
        <v>-7080</v>
      </c>
      <c r="L149" s="51" t="s">
        <v>349</v>
      </c>
      <c r="M149" s="52" t="s">
        <v>99</v>
      </c>
      <c r="N149" s="52"/>
      <c r="O149" s="53" t="s">
        <v>100</v>
      </c>
      <c r="P149" s="53" t="s">
        <v>101</v>
      </c>
    </row>
    <row r="150" spans="1:16" ht="12.75" customHeight="1" thickBot="1" x14ac:dyDescent="0.25">
      <c r="A150" s="42" t="str">
        <f t="shared" si="24"/>
        <v> VB 7.72 </v>
      </c>
      <c r="B150" s="8" t="str">
        <f t="shared" si="25"/>
        <v>I</v>
      </c>
      <c r="C150" s="42">
        <f t="shared" si="26"/>
        <v>31644.615000000002</v>
      </c>
      <c r="D150" s="11" t="str">
        <f t="shared" si="27"/>
        <v>vis</v>
      </c>
      <c r="E150" s="50">
        <f>VLOOKUP(C150,'Active 1'!C$21:E$971,3,FALSE)</f>
        <v>-6851.0249414442105</v>
      </c>
      <c r="F150" s="8" t="s">
        <v>92</v>
      </c>
      <c r="G150" s="11" t="str">
        <f t="shared" si="28"/>
        <v>31644.615</v>
      </c>
      <c r="H150" s="42">
        <f t="shared" si="29"/>
        <v>-6851</v>
      </c>
      <c r="I150" s="51" t="s">
        <v>350</v>
      </c>
      <c r="J150" s="52" t="s">
        <v>351</v>
      </c>
      <c r="K150" s="51">
        <v>-6851</v>
      </c>
      <c r="L150" s="51" t="s">
        <v>352</v>
      </c>
      <c r="M150" s="52" t="s">
        <v>99</v>
      </c>
      <c r="N150" s="52"/>
      <c r="O150" s="53" t="s">
        <v>100</v>
      </c>
      <c r="P150" s="53" t="s">
        <v>101</v>
      </c>
    </row>
    <row r="151" spans="1:16" ht="12.75" customHeight="1" thickBot="1" x14ac:dyDescent="0.25">
      <c r="A151" s="42" t="str">
        <f t="shared" si="24"/>
        <v> VB 7.72 </v>
      </c>
      <c r="B151" s="8" t="str">
        <f t="shared" si="25"/>
        <v>I</v>
      </c>
      <c r="C151" s="42">
        <f t="shared" si="26"/>
        <v>31681.602999999999</v>
      </c>
      <c r="D151" s="11" t="str">
        <f t="shared" si="27"/>
        <v>vis</v>
      </c>
      <c r="E151" s="50">
        <f>VLOOKUP(C151,'Active 1'!C$21:E$971,3,FALSE)</f>
        <v>-6829.9583884711192</v>
      </c>
      <c r="F151" s="8" t="s">
        <v>92</v>
      </c>
      <c r="G151" s="11" t="str">
        <f t="shared" si="28"/>
        <v>31681.603</v>
      </c>
      <c r="H151" s="42">
        <f t="shared" si="29"/>
        <v>-6830</v>
      </c>
      <c r="I151" s="51" t="s">
        <v>353</v>
      </c>
      <c r="J151" s="52" t="s">
        <v>354</v>
      </c>
      <c r="K151" s="51">
        <v>-6830</v>
      </c>
      <c r="L151" s="51" t="s">
        <v>355</v>
      </c>
      <c r="M151" s="52" t="s">
        <v>99</v>
      </c>
      <c r="N151" s="52"/>
      <c r="O151" s="53" t="s">
        <v>100</v>
      </c>
      <c r="P151" s="53" t="s">
        <v>101</v>
      </c>
    </row>
    <row r="152" spans="1:16" ht="12.75" customHeight="1" thickBot="1" x14ac:dyDescent="0.25">
      <c r="A152" s="42" t="str">
        <f t="shared" si="24"/>
        <v> VB 7.72 </v>
      </c>
      <c r="B152" s="8" t="str">
        <f t="shared" si="25"/>
        <v>I</v>
      </c>
      <c r="C152" s="42">
        <f t="shared" si="26"/>
        <v>31997.667000000001</v>
      </c>
      <c r="D152" s="11" t="str">
        <f t="shared" si="27"/>
        <v>vis</v>
      </c>
      <c r="E152" s="50">
        <f>VLOOKUP(C152,'Active 1'!C$21:E$971,3,FALSE)</f>
        <v>-6649.9438162074766</v>
      </c>
      <c r="F152" s="8" t="s">
        <v>92</v>
      </c>
      <c r="G152" s="11" t="str">
        <f t="shared" si="28"/>
        <v>31997.667</v>
      </c>
      <c r="H152" s="42">
        <f t="shared" si="29"/>
        <v>-6650</v>
      </c>
      <c r="I152" s="51" t="s">
        <v>356</v>
      </c>
      <c r="J152" s="52" t="s">
        <v>357</v>
      </c>
      <c r="K152" s="51">
        <v>-6650</v>
      </c>
      <c r="L152" s="51" t="s">
        <v>358</v>
      </c>
      <c r="M152" s="52" t="s">
        <v>99</v>
      </c>
      <c r="N152" s="52"/>
      <c r="O152" s="53" t="s">
        <v>100</v>
      </c>
      <c r="P152" s="53" t="s">
        <v>101</v>
      </c>
    </row>
    <row r="153" spans="1:16" ht="12.75" customHeight="1" thickBot="1" x14ac:dyDescent="0.25">
      <c r="A153" s="42" t="str">
        <f t="shared" si="24"/>
        <v> VB 7.72 </v>
      </c>
      <c r="B153" s="8" t="str">
        <f t="shared" si="25"/>
        <v>I</v>
      </c>
      <c r="C153" s="42">
        <f t="shared" si="26"/>
        <v>32371.776000000002</v>
      </c>
      <c r="D153" s="11" t="str">
        <f t="shared" si="27"/>
        <v>vis</v>
      </c>
      <c r="E153" s="50">
        <f>VLOOKUP(C153,'Active 1'!C$21:E$971,3,FALSE)</f>
        <v>-6436.8696552306528</v>
      </c>
      <c r="F153" s="8" t="s">
        <v>92</v>
      </c>
      <c r="G153" s="11" t="str">
        <f t="shared" si="28"/>
        <v>32371.776</v>
      </c>
      <c r="H153" s="42">
        <f t="shared" si="29"/>
        <v>-6437</v>
      </c>
      <c r="I153" s="51" t="s">
        <v>359</v>
      </c>
      <c r="J153" s="52" t="s">
        <v>360</v>
      </c>
      <c r="K153" s="51">
        <v>-6437</v>
      </c>
      <c r="L153" s="51" t="s">
        <v>361</v>
      </c>
      <c r="M153" s="52" t="s">
        <v>99</v>
      </c>
      <c r="N153" s="52"/>
      <c r="O153" s="53" t="s">
        <v>100</v>
      </c>
      <c r="P153" s="53" t="s">
        <v>101</v>
      </c>
    </row>
    <row r="154" spans="1:16" ht="12.75" customHeight="1" thickBot="1" x14ac:dyDescent="0.25">
      <c r="A154" s="42" t="str">
        <f t="shared" si="24"/>
        <v> VB 7.72 </v>
      </c>
      <c r="B154" s="8" t="str">
        <f t="shared" si="25"/>
        <v>II</v>
      </c>
      <c r="C154" s="42">
        <f t="shared" si="26"/>
        <v>33053.629999999997</v>
      </c>
      <c r="D154" s="11" t="str">
        <f t="shared" si="27"/>
        <v>vis</v>
      </c>
      <c r="E154" s="50">
        <f>VLOOKUP(C154,'Active 1'!C$21:E$971,3,FALSE)</f>
        <v>-6048.519016890783</v>
      </c>
      <c r="F154" s="8" t="s">
        <v>92</v>
      </c>
      <c r="G154" s="11" t="str">
        <f t="shared" si="28"/>
        <v>33053.630</v>
      </c>
      <c r="H154" s="42">
        <f t="shared" si="29"/>
        <v>-6048.5</v>
      </c>
      <c r="I154" s="51" t="s">
        <v>362</v>
      </c>
      <c r="J154" s="52" t="s">
        <v>363</v>
      </c>
      <c r="K154" s="51">
        <v>-6048.5</v>
      </c>
      <c r="L154" s="51" t="s">
        <v>364</v>
      </c>
      <c r="M154" s="52" t="s">
        <v>99</v>
      </c>
      <c r="N154" s="52"/>
      <c r="O154" s="53" t="s">
        <v>100</v>
      </c>
      <c r="P154" s="53" t="s">
        <v>101</v>
      </c>
    </row>
    <row r="155" spans="1:16" ht="12.75" customHeight="1" thickBot="1" x14ac:dyDescent="0.25">
      <c r="A155" s="42" t="str">
        <f t="shared" si="24"/>
        <v> PZ 12.155 </v>
      </c>
      <c r="B155" s="8" t="str">
        <f t="shared" si="25"/>
        <v>I</v>
      </c>
      <c r="C155" s="42">
        <f t="shared" si="26"/>
        <v>34424.031000000003</v>
      </c>
      <c r="D155" s="11" t="str">
        <f t="shared" si="27"/>
        <v>vis</v>
      </c>
      <c r="E155" s="50">
        <f>VLOOKUP(C155,'Active 1'!C$21:E$971,3,FALSE)</f>
        <v>-5268.0057352621643</v>
      </c>
      <c r="F155" s="8" t="s">
        <v>92</v>
      </c>
      <c r="G155" s="11" t="str">
        <f t="shared" si="28"/>
        <v>34424.031</v>
      </c>
      <c r="H155" s="42">
        <f t="shared" si="29"/>
        <v>-5268</v>
      </c>
      <c r="I155" s="51" t="s">
        <v>365</v>
      </c>
      <c r="J155" s="52" t="s">
        <v>366</v>
      </c>
      <c r="K155" s="51">
        <v>-5268</v>
      </c>
      <c r="L155" s="51" t="s">
        <v>367</v>
      </c>
      <c r="M155" s="52" t="s">
        <v>95</v>
      </c>
      <c r="N155" s="52"/>
      <c r="O155" s="53" t="s">
        <v>368</v>
      </c>
      <c r="P155" s="53" t="s">
        <v>369</v>
      </c>
    </row>
    <row r="156" spans="1:16" ht="12.75" customHeight="1" thickBot="1" x14ac:dyDescent="0.25">
      <c r="A156" s="42" t="str">
        <f t="shared" si="24"/>
        <v> AC 173.16 </v>
      </c>
      <c r="B156" s="8" t="str">
        <f t="shared" si="25"/>
        <v>I</v>
      </c>
      <c r="C156" s="42">
        <f t="shared" si="26"/>
        <v>35693.47</v>
      </c>
      <c r="D156" s="11" t="str">
        <f t="shared" si="27"/>
        <v>vis</v>
      </c>
      <c r="E156" s="50">
        <f>VLOOKUP(C156,'Active 1'!C$21:E$971,3,FALSE)</f>
        <v>-4544.9954632926101</v>
      </c>
      <c r="F156" s="8" t="s">
        <v>92</v>
      </c>
      <c r="G156" s="11" t="str">
        <f t="shared" si="28"/>
        <v>35693.47</v>
      </c>
      <c r="H156" s="42">
        <f t="shared" si="29"/>
        <v>-4545</v>
      </c>
      <c r="I156" s="51" t="s">
        <v>370</v>
      </c>
      <c r="J156" s="52" t="s">
        <v>371</v>
      </c>
      <c r="K156" s="51">
        <v>-4545</v>
      </c>
      <c r="L156" s="51" t="s">
        <v>372</v>
      </c>
      <c r="M156" s="52" t="s">
        <v>373</v>
      </c>
      <c r="N156" s="52"/>
      <c r="O156" s="53" t="s">
        <v>374</v>
      </c>
      <c r="P156" s="53" t="s">
        <v>375</v>
      </c>
    </row>
    <row r="157" spans="1:16" ht="12.75" customHeight="1" thickBot="1" x14ac:dyDescent="0.25">
      <c r="A157" s="42" t="str">
        <f t="shared" si="24"/>
        <v> AC 173.16 </v>
      </c>
      <c r="B157" s="8" t="str">
        <f t="shared" si="25"/>
        <v>I</v>
      </c>
      <c r="C157" s="42">
        <f t="shared" si="26"/>
        <v>35700.49</v>
      </c>
      <c r="D157" s="11" t="str">
        <f t="shared" si="27"/>
        <v>vis</v>
      </c>
      <c r="E157" s="50">
        <f>VLOOKUP(C157,'Active 1'!C$21:E$971,3,FALSE)</f>
        <v>-4540.9972151615666</v>
      </c>
      <c r="F157" s="8" t="s">
        <v>92</v>
      </c>
      <c r="G157" s="11" t="str">
        <f t="shared" si="28"/>
        <v>35700.49</v>
      </c>
      <c r="H157" s="42">
        <f t="shared" si="29"/>
        <v>-4541</v>
      </c>
      <c r="I157" s="51" t="s">
        <v>376</v>
      </c>
      <c r="J157" s="52" t="s">
        <v>377</v>
      </c>
      <c r="K157" s="51">
        <v>-4541</v>
      </c>
      <c r="L157" s="51" t="s">
        <v>372</v>
      </c>
      <c r="M157" s="52" t="s">
        <v>373</v>
      </c>
      <c r="N157" s="52"/>
      <c r="O157" s="53" t="s">
        <v>374</v>
      </c>
      <c r="P157" s="53" t="s">
        <v>375</v>
      </c>
    </row>
    <row r="158" spans="1:16" ht="12.75" customHeight="1" thickBot="1" x14ac:dyDescent="0.25">
      <c r="A158" s="42" t="str">
        <f t="shared" si="24"/>
        <v> AC 173.16 </v>
      </c>
      <c r="B158" s="8" t="str">
        <f t="shared" si="25"/>
        <v>I</v>
      </c>
      <c r="C158" s="42">
        <f t="shared" si="26"/>
        <v>35702.19</v>
      </c>
      <c r="D158" s="11" t="str">
        <f t="shared" si="27"/>
        <v>vis</v>
      </c>
      <c r="E158" s="50">
        <f>VLOOKUP(C158,'Active 1'!C$21:E$971,3,FALSE)</f>
        <v>-4540.0289784346733</v>
      </c>
      <c r="F158" s="8" t="s">
        <v>92</v>
      </c>
      <c r="G158" s="11" t="str">
        <f t="shared" si="28"/>
        <v>35702.19</v>
      </c>
      <c r="H158" s="42">
        <f t="shared" si="29"/>
        <v>-4540</v>
      </c>
      <c r="I158" s="51" t="s">
        <v>378</v>
      </c>
      <c r="J158" s="52" t="s">
        <v>379</v>
      </c>
      <c r="K158" s="51">
        <v>-4540</v>
      </c>
      <c r="L158" s="51" t="s">
        <v>380</v>
      </c>
      <c r="M158" s="52" t="s">
        <v>373</v>
      </c>
      <c r="N158" s="52"/>
      <c r="O158" s="53" t="s">
        <v>374</v>
      </c>
      <c r="P158" s="53" t="s">
        <v>375</v>
      </c>
    </row>
    <row r="159" spans="1:16" ht="12.75" customHeight="1" thickBot="1" x14ac:dyDescent="0.25">
      <c r="A159" s="42" t="str">
        <f t="shared" si="24"/>
        <v> PZ 12.155 </v>
      </c>
      <c r="B159" s="8" t="str">
        <f t="shared" si="25"/>
        <v>I</v>
      </c>
      <c r="C159" s="42">
        <f t="shared" si="26"/>
        <v>35705.752</v>
      </c>
      <c r="D159" s="11" t="str">
        <f t="shared" si="27"/>
        <v>vis</v>
      </c>
      <c r="E159" s="50">
        <f>VLOOKUP(C159,'Active 1'!C$21:E$971,3,FALSE)</f>
        <v>-4538.0002377163291</v>
      </c>
      <c r="F159" s="8" t="s">
        <v>92</v>
      </c>
      <c r="G159" s="11" t="str">
        <f t="shared" si="28"/>
        <v>35705.752</v>
      </c>
      <c r="H159" s="42">
        <f t="shared" si="29"/>
        <v>-4538</v>
      </c>
      <c r="I159" s="51" t="s">
        <v>381</v>
      </c>
      <c r="J159" s="52" t="s">
        <v>382</v>
      </c>
      <c r="K159" s="51">
        <v>-4538</v>
      </c>
      <c r="L159" s="51" t="s">
        <v>383</v>
      </c>
      <c r="M159" s="52" t="s">
        <v>95</v>
      </c>
      <c r="N159" s="52"/>
      <c r="O159" s="53" t="s">
        <v>368</v>
      </c>
      <c r="P159" s="53" t="s">
        <v>369</v>
      </c>
    </row>
    <row r="160" spans="1:16" ht="12.75" customHeight="1" thickBot="1" x14ac:dyDescent="0.25">
      <c r="A160" s="42" t="str">
        <f t="shared" si="24"/>
        <v> AC 173.16 </v>
      </c>
      <c r="B160" s="8" t="str">
        <f t="shared" si="25"/>
        <v>I</v>
      </c>
      <c r="C160" s="42">
        <f t="shared" si="26"/>
        <v>35714.49</v>
      </c>
      <c r="D160" s="11" t="str">
        <f t="shared" si="27"/>
        <v>vis</v>
      </c>
      <c r="E160" s="50">
        <f>VLOOKUP(C160,'Active 1'!C$21:E$971,3,FALSE)</f>
        <v>-4533.0235009401085</v>
      </c>
      <c r="F160" s="8" t="s">
        <v>92</v>
      </c>
      <c r="G160" s="11" t="str">
        <f t="shared" si="28"/>
        <v>35714.49</v>
      </c>
      <c r="H160" s="42">
        <f t="shared" si="29"/>
        <v>-4533</v>
      </c>
      <c r="I160" s="51" t="s">
        <v>384</v>
      </c>
      <c r="J160" s="52" t="s">
        <v>385</v>
      </c>
      <c r="K160" s="51">
        <v>-4533</v>
      </c>
      <c r="L160" s="51" t="s">
        <v>386</v>
      </c>
      <c r="M160" s="52" t="s">
        <v>373</v>
      </c>
      <c r="N160" s="52"/>
      <c r="O160" s="53" t="s">
        <v>374</v>
      </c>
      <c r="P160" s="53" t="s">
        <v>375</v>
      </c>
    </row>
    <row r="161" spans="1:16" ht="12.75" customHeight="1" thickBot="1" x14ac:dyDescent="0.25">
      <c r="A161" s="42" t="str">
        <f t="shared" si="24"/>
        <v> AC 173.16 </v>
      </c>
      <c r="B161" s="8" t="str">
        <f t="shared" si="25"/>
        <v>I</v>
      </c>
      <c r="C161" s="42">
        <f t="shared" si="26"/>
        <v>35716.19</v>
      </c>
      <c r="D161" s="11" t="str">
        <f t="shared" si="27"/>
        <v>vis</v>
      </c>
      <c r="E161" s="50">
        <f>VLOOKUP(C161,'Active 1'!C$21:E$971,3,FALSE)</f>
        <v>-4532.0552642132143</v>
      </c>
      <c r="F161" s="8" t="s">
        <v>92</v>
      </c>
      <c r="G161" s="11" t="str">
        <f t="shared" si="28"/>
        <v>35716.19</v>
      </c>
      <c r="H161" s="42">
        <f t="shared" si="29"/>
        <v>-4532</v>
      </c>
      <c r="I161" s="51" t="s">
        <v>387</v>
      </c>
      <c r="J161" s="52" t="s">
        <v>388</v>
      </c>
      <c r="K161" s="51">
        <v>-4532</v>
      </c>
      <c r="L161" s="51" t="s">
        <v>389</v>
      </c>
      <c r="M161" s="52" t="s">
        <v>373</v>
      </c>
      <c r="N161" s="52"/>
      <c r="O161" s="53" t="s">
        <v>374</v>
      </c>
      <c r="P161" s="53" t="s">
        <v>375</v>
      </c>
    </row>
    <row r="162" spans="1:16" ht="12.75" customHeight="1" thickBot="1" x14ac:dyDescent="0.25">
      <c r="A162" s="42" t="str">
        <f t="shared" si="24"/>
        <v>VSB 44 </v>
      </c>
      <c r="B162" s="8" t="str">
        <f t="shared" si="25"/>
        <v>I</v>
      </c>
      <c r="C162" s="42">
        <f t="shared" si="26"/>
        <v>53458.298699999999</v>
      </c>
      <c r="D162" s="11" t="str">
        <f t="shared" si="27"/>
        <v>vis</v>
      </c>
      <c r="E162" s="50">
        <f>VLOOKUP(C162,'Active 1'!C$21:E$971,3,FALSE)</f>
        <v>5572.9807686331005</v>
      </c>
      <c r="F162" s="8" t="s">
        <v>92</v>
      </c>
      <c r="G162" s="11" t="str">
        <f t="shared" si="28"/>
        <v>53458.2987</v>
      </c>
      <c r="H162" s="42">
        <f t="shared" si="29"/>
        <v>5573</v>
      </c>
      <c r="I162" s="51" t="s">
        <v>538</v>
      </c>
      <c r="J162" s="52" t="s">
        <v>539</v>
      </c>
      <c r="K162" s="51">
        <v>5573</v>
      </c>
      <c r="L162" s="51" t="s">
        <v>540</v>
      </c>
      <c r="M162" s="52" t="s">
        <v>409</v>
      </c>
      <c r="N162" s="52" t="s">
        <v>410</v>
      </c>
      <c r="O162" s="53" t="s">
        <v>541</v>
      </c>
      <c r="P162" s="54" t="s">
        <v>542</v>
      </c>
    </row>
    <row r="163" spans="1:16" ht="12.75" customHeight="1" thickBot="1" x14ac:dyDescent="0.25">
      <c r="A163" s="42" t="str">
        <f t="shared" si="24"/>
        <v>BAVM 241 (=IBVS 6157) </v>
      </c>
      <c r="B163" s="8" t="str">
        <f t="shared" si="25"/>
        <v>I</v>
      </c>
      <c r="C163" s="42">
        <f t="shared" si="26"/>
        <v>57122.631699999998</v>
      </c>
      <c r="D163" s="11" t="str">
        <f t="shared" si="27"/>
        <v>vis</v>
      </c>
      <c r="E163" s="50">
        <f>VLOOKUP(C163,'Active 1'!C$21:E$971,3,FALSE)</f>
        <v>7660.005351080159</v>
      </c>
      <c r="F163" s="8" t="s">
        <v>92</v>
      </c>
      <c r="G163" s="11" t="str">
        <f t="shared" si="28"/>
        <v>57122.6317</v>
      </c>
      <c r="H163" s="42">
        <f t="shared" si="29"/>
        <v>7660</v>
      </c>
      <c r="I163" s="51" t="s">
        <v>611</v>
      </c>
      <c r="J163" s="52" t="s">
        <v>612</v>
      </c>
      <c r="K163" s="51" t="s">
        <v>613</v>
      </c>
      <c r="L163" s="51" t="s">
        <v>614</v>
      </c>
      <c r="M163" s="52" t="s">
        <v>546</v>
      </c>
      <c r="N163" s="52" t="s">
        <v>499</v>
      </c>
      <c r="O163" s="53" t="s">
        <v>615</v>
      </c>
      <c r="P163" s="54" t="s">
        <v>616</v>
      </c>
    </row>
    <row r="164" spans="1:16" x14ac:dyDescent="0.2">
      <c r="B164" s="8"/>
      <c r="E164" s="50"/>
      <c r="F164" s="8"/>
    </row>
    <row r="165" spans="1:16" x14ac:dyDescent="0.2">
      <c r="B165" s="8"/>
      <c r="E165" s="50"/>
      <c r="F165" s="8"/>
    </row>
    <row r="166" spans="1:16" x14ac:dyDescent="0.2">
      <c r="B166" s="8"/>
      <c r="E166" s="50"/>
      <c r="F166" s="8"/>
    </row>
    <row r="167" spans="1:16" x14ac:dyDescent="0.2">
      <c r="B167" s="8"/>
      <c r="E167" s="50"/>
      <c r="F167" s="8"/>
    </row>
    <row r="168" spans="1:16" x14ac:dyDescent="0.2">
      <c r="B168" s="8"/>
      <c r="E168" s="50"/>
      <c r="F168" s="8"/>
    </row>
    <row r="169" spans="1:16" x14ac:dyDescent="0.2">
      <c r="B169" s="8"/>
      <c r="E169" s="50"/>
      <c r="F169" s="8"/>
    </row>
    <row r="170" spans="1:16" x14ac:dyDescent="0.2">
      <c r="B170" s="8"/>
      <c r="E170" s="50"/>
      <c r="F170" s="8"/>
    </row>
    <row r="171" spans="1:16" x14ac:dyDescent="0.2">
      <c r="B171" s="8"/>
      <c r="E171" s="50"/>
      <c r="F171" s="8"/>
    </row>
    <row r="172" spans="1:16" x14ac:dyDescent="0.2">
      <c r="B172" s="8"/>
      <c r="E172" s="50"/>
      <c r="F172" s="8"/>
    </row>
    <row r="173" spans="1:16" x14ac:dyDescent="0.2">
      <c r="B173" s="8"/>
      <c r="E173" s="50"/>
      <c r="F173" s="8"/>
    </row>
    <row r="174" spans="1:16" x14ac:dyDescent="0.2">
      <c r="B174" s="8"/>
      <c r="E174" s="50"/>
      <c r="F174" s="8"/>
    </row>
    <row r="175" spans="1:16" x14ac:dyDescent="0.2">
      <c r="B175" s="8"/>
      <c r="E175" s="50"/>
      <c r="F175" s="8"/>
    </row>
    <row r="176" spans="1:16" x14ac:dyDescent="0.2">
      <c r="B176" s="8"/>
      <c r="E176" s="50"/>
      <c r="F176" s="8"/>
    </row>
    <row r="177" spans="2:6" x14ac:dyDescent="0.2">
      <c r="B177" s="8"/>
      <c r="E177" s="50"/>
      <c r="F177" s="8"/>
    </row>
    <row r="178" spans="2:6" x14ac:dyDescent="0.2">
      <c r="B178" s="8"/>
      <c r="E178" s="50"/>
      <c r="F178" s="8"/>
    </row>
    <row r="179" spans="2:6" x14ac:dyDescent="0.2">
      <c r="B179" s="8"/>
      <c r="E179" s="50"/>
      <c r="F179" s="8"/>
    </row>
    <row r="180" spans="2:6" x14ac:dyDescent="0.2">
      <c r="B180" s="8"/>
      <c r="E180" s="50"/>
      <c r="F180" s="8"/>
    </row>
    <row r="181" spans="2:6" x14ac:dyDescent="0.2">
      <c r="B181" s="8"/>
      <c r="E181" s="50"/>
      <c r="F181" s="8"/>
    </row>
    <row r="182" spans="2:6" x14ac:dyDescent="0.2">
      <c r="B182" s="8"/>
      <c r="E182" s="50"/>
      <c r="F182" s="8"/>
    </row>
    <row r="183" spans="2:6" x14ac:dyDescent="0.2">
      <c r="B183" s="8"/>
      <c r="E183" s="50"/>
      <c r="F183" s="8"/>
    </row>
    <row r="184" spans="2:6" x14ac:dyDescent="0.2">
      <c r="B184" s="8"/>
      <c r="E184" s="50"/>
      <c r="F184" s="8"/>
    </row>
    <row r="185" spans="2:6" x14ac:dyDescent="0.2">
      <c r="B185" s="8"/>
      <c r="E185" s="50"/>
      <c r="F185" s="8"/>
    </row>
    <row r="186" spans="2:6" x14ac:dyDescent="0.2">
      <c r="B186" s="8"/>
      <c r="E186" s="50"/>
      <c r="F186" s="8"/>
    </row>
    <row r="187" spans="2:6" x14ac:dyDescent="0.2">
      <c r="B187" s="8"/>
      <c r="E187" s="50"/>
      <c r="F187" s="8"/>
    </row>
    <row r="188" spans="2:6" x14ac:dyDescent="0.2">
      <c r="B188" s="8"/>
      <c r="E188" s="50"/>
      <c r="F188" s="8"/>
    </row>
    <row r="189" spans="2:6" x14ac:dyDescent="0.2">
      <c r="B189" s="8"/>
      <c r="E189" s="50"/>
      <c r="F189" s="8"/>
    </row>
    <row r="190" spans="2:6" x14ac:dyDescent="0.2">
      <c r="B190" s="8"/>
      <c r="E190" s="50"/>
      <c r="F190" s="8"/>
    </row>
    <row r="191" spans="2:6" x14ac:dyDescent="0.2">
      <c r="B191" s="8"/>
      <c r="E191" s="50"/>
      <c r="F191" s="8"/>
    </row>
    <row r="192" spans="2:6" x14ac:dyDescent="0.2">
      <c r="B192" s="8"/>
      <c r="E192" s="50"/>
      <c r="F192" s="8"/>
    </row>
    <row r="193" spans="2:6" x14ac:dyDescent="0.2">
      <c r="B193" s="8"/>
      <c r="E193" s="50"/>
      <c r="F193" s="8"/>
    </row>
    <row r="194" spans="2:6" x14ac:dyDescent="0.2">
      <c r="B194" s="8"/>
      <c r="E194" s="50"/>
      <c r="F194" s="8"/>
    </row>
    <row r="195" spans="2:6" x14ac:dyDescent="0.2">
      <c r="B195" s="8"/>
      <c r="E195" s="50"/>
      <c r="F195" s="8"/>
    </row>
    <row r="196" spans="2:6" x14ac:dyDescent="0.2">
      <c r="B196" s="8"/>
      <c r="E196" s="50"/>
      <c r="F196" s="8"/>
    </row>
    <row r="197" spans="2:6" x14ac:dyDescent="0.2">
      <c r="B197" s="8"/>
      <c r="E197" s="50"/>
      <c r="F197" s="8"/>
    </row>
    <row r="198" spans="2:6" x14ac:dyDescent="0.2">
      <c r="B198" s="8"/>
      <c r="E198" s="50"/>
      <c r="F198" s="8"/>
    </row>
    <row r="199" spans="2:6" x14ac:dyDescent="0.2">
      <c r="B199" s="8"/>
      <c r="E199" s="50"/>
      <c r="F199" s="8"/>
    </row>
    <row r="200" spans="2:6" x14ac:dyDescent="0.2">
      <c r="B200" s="8"/>
      <c r="E200" s="50"/>
      <c r="F200" s="8"/>
    </row>
    <row r="201" spans="2:6" x14ac:dyDescent="0.2">
      <c r="B201" s="8"/>
      <c r="E201" s="50"/>
      <c r="F201" s="8"/>
    </row>
    <row r="202" spans="2:6" x14ac:dyDescent="0.2">
      <c r="B202" s="8"/>
      <c r="E202" s="50"/>
      <c r="F202" s="8"/>
    </row>
    <row r="203" spans="2:6" x14ac:dyDescent="0.2">
      <c r="B203" s="8"/>
      <c r="E203" s="50"/>
      <c r="F203" s="8"/>
    </row>
    <row r="204" spans="2:6" x14ac:dyDescent="0.2">
      <c r="B204" s="8"/>
      <c r="E204" s="50"/>
      <c r="F204" s="8"/>
    </row>
    <row r="205" spans="2:6" x14ac:dyDescent="0.2">
      <c r="B205" s="8"/>
      <c r="E205" s="50"/>
      <c r="F205" s="8"/>
    </row>
    <row r="206" spans="2:6" x14ac:dyDescent="0.2">
      <c r="B206" s="8"/>
      <c r="E206" s="50"/>
      <c r="F206" s="8"/>
    </row>
    <row r="207" spans="2:6" x14ac:dyDescent="0.2">
      <c r="B207" s="8"/>
      <c r="E207" s="50"/>
      <c r="F207" s="8"/>
    </row>
    <row r="208" spans="2:6" x14ac:dyDescent="0.2">
      <c r="B208" s="8"/>
      <c r="E208" s="50"/>
      <c r="F208" s="8"/>
    </row>
    <row r="209" spans="2:6" x14ac:dyDescent="0.2">
      <c r="B209" s="8"/>
      <c r="E209" s="50"/>
      <c r="F209" s="8"/>
    </row>
    <row r="210" spans="2:6" x14ac:dyDescent="0.2">
      <c r="B210" s="8"/>
      <c r="E210" s="50"/>
      <c r="F210" s="8"/>
    </row>
    <row r="211" spans="2:6" x14ac:dyDescent="0.2">
      <c r="B211" s="8"/>
      <c r="E211" s="50"/>
      <c r="F211" s="8"/>
    </row>
    <row r="212" spans="2:6" x14ac:dyDescent="0.2">
      <c r="B212" s="8"/>
      <c r="E212" s="50"/>
      <c r="F212" s="8"/>
    </row>
    <row r="213" spans="2:6" x14ac:dyDescent="0.2">
      <c r="B213" s="8"/>
      <c r="E213" s="50"/>
      <c r="F213" s="8"/>
    </row>
    <row r="214" spans="2:6" x14ac:dyDescent="0.2">
      <c r="B214" s="8"/>
      <c r="E214" s="50"/>
      <c r="F214" s="8"/>
    </row>
    <row r="215" spans="2:6" x14ac:dyDescent="0.2">
      <c r="B215" s="8"/>
      <c r="E215" s="50"/>
      <c r="F215" s="8"/>
    </row>
    <row r="216" spans="2:6" x14ac:dyDescent="0.2">
      <c r="B216" s="8"/>
      <c r="E216" s="50"/>
      <c r="F216" s="8"/>
    </row>
    <row r="217" spans="2:6" x14ac:dyDescent="0.2">
      <c r="B217" s="8"/>
      <c r="E217" s="50"/>
      <c r="F217" s="8"/>
    </row>
    <row r="218" spans="2:6" x14ac:dyDescent="0.2">
      <c r="B218" s="8"/>
      <c r="E218" s="50"/>
      <c r="F218" s="8"/>
    </row>
    <row r="219" spans="2:6" x14ac:dyDescent="0.2">
      <c r="B219" s="8"/>
      <c r="E219" s="50"/>
      <c r="F219" s="8"/>
    </row>
    <row r="220" spans="2:6" x14ac:dyDescent="0.2">
      <c r="B220" s="8"/>
      <c r="E220" s="50"/>
      <c r="F220" s="8"/>
    </row>
    <row r="221" spans="2:6" x14ac:dyDescent="0.2">
      <c r="B221" s="8"/>
      <c r="E221" s="50"/>
      <c r="F221" s="8"/>
    </row>
    <row r="222" spans="2:6" x14ac:dyDescent="0.2">
      <c r="B222" s="8"/>
      <c r="E222" s="50"/>
      <c r="F222" s="8"/>
    </row>
    <row r="223" spans="2:6" x14ac:dyDescent="0.2">
      <c r="B223" s="8"/>
      <c r="E223" s="50"/>
      <c r="F223" s="8"/>
    </row>
    <row r="224" spans="2:6" x14ac:dyDescent="0.2">
      <c r="B224" s="8"/>
      <c r="E224" s="50"/>
      <c r="F224" s="8"/>
    </row>
    <row r="225" spans="2:6" x14ac:dyDescent="0.2">
      <c r="B225" s="8"/>
      <c r="E225" s="50"/>
      <c r="F225" s="8"/>
    </row>
    <row r="226" spans="2:6" x14ac:dyDescent="0.2">
      <c r="B226" s="8"/>
      <c r="E226" s="50"/>
      <c r="F226" s="8"/>
    </row>
    <row r="227" spans="2:6" x14ac:dyDescent="0.2">
      <c r="B227" s="8"/>
      <c r="E227" s="50"/>
      <c r="F227" s="8"/>
    </row>
    <row r="228" spans="2:6" x14ac:dyDescent="0.2">
      <c r="B228" s="8"/>
      <c r="E228" s="50"/>
      <c r="F228" s="8"/>
    </row>
    <row r="229" spans="2:6" x14ac:dyDescent="0.2">
      <c r="B229" s="8"/>
      <c r="E229" s="50"/>
      <c r="F229" s="8"/>
    </row>
    <row r="230" spans="2:6" x14ac:dyDescent="0.2">
      <c r="B230" s="8"/>
      <c r="E230" s="50"/>
      <c r="F230" s="8"/>
    </row>
    <row r="231" spans="2:6" x14ac:dyDescent="0.2">
      <c r="B231" s="8"/>
      <c r="E231" s="50"/>
      <c r="F231" s="8"/>
    </row>
    <row r="232" spans="2:6" x14ac:dyDescent="0.2">
      <c r="B232" s="8"/>
      <c r="E232" s="50"/>
      <c r="F232" s="8"/>
    </row>
    <row r="233" spans="2:6" x14ac:dyDescent="0.2">
      <c r="B233" s="8"/>
      <c r="E233" s="50"/>
      <c r="F233" s="8"/>
    </row>
    <row r="234" spans="2:6" x14ac:dyDescent="0.2">
      <c r="B234" s="8"/>
      <c r="E234" s="50"/>
      <c r="F234" s="8"/>
    </row>
    <row r="235" spans="2:6" x14ac:dyDescent="0.2">
      <c r="B235" s="8"/>
      <c r="E235" s="50"/>
      <c r="F235" s="8"/>
    </row>
    <row r="236" spans="2:6" x14ac:dyDescent="0.2">
      <c r="B236" s="8"/>
      <c r="E236" s="50"/>
      <c r="F236" s="8"/>
    </row>
    <row r="237" spans="2:6" x14ac:dyDescent="0.2">
      <c r="B237" s="8"/>
      <c r="E237" s="50"/>
      <c r="F237" s="8"/>
    </row>
    <row r="238" spans="2:6" x14ac:dyDescent="0.2">
      <c r="B238" s="8"/>
      <c r="E238" s="50"/>
      <c r="F238" s="8"/>
    </row>
    <row r="239" spans="2:6" x14ac:dyDescent="0.2">
      <c r="B239" s="8"/>
      <c r="E239" s="50"/>
      <c r="F239" s="8"/>
    </row>
    <row r="240" spans="2:6" x14ac:dyDescent="0.2">
      <c r="B240" s="8"/>
      <c r="E240" s="50"/>
      <c r="F240" s="8"/>
    </row>
    <row r="241" spans="2:6" x14ac:dyDescent="0.2">
      <c r="B241" s="8"/>
      <c r="E241" s="50"/>
      <c r="F241" s="8"/>
    </row>
    <row r="242" spans="2:6" x14ac:dyDescent="0.2">
      <c r="B242" s="8"/>
      <c r="E242" s="50"/>
      <c r="F242" s="8"/>
    </row>
    <row r="243" spans="2:6" x14ac:dyDescent="0.2">
      <c r="B243" s="8"/>
      <c r="E243" s="50"/>
      <c r="F243" s="8"/>
    </row>
    <row r="244" spans="2:6" x14ac:dyDescent="0.2">
      <c r="B244" s="8"/>
      <c r="E244" s="50"/>
      <c r="F244" s="8"/>
    </row>
    <row r="245" spans="2:6" x14ac:dyDescent="0.2">
      <c r="B245" s="8"/>
      <c r="E245" s="50"/>
      <c r="F245" s="8"/>
    </row>
    <row r="246" spans="2:6" x14ac:dyDescent="0.2">
      <c r="B246" s="8"/>
      <c r="E246" s="50"/>
      <c r="F246" s="8"/>
    </row>
    <row r="247" spans="2:6" x14ac:dyDescent="0.2">
      <c r="B247" s="8"/>
      <c r="E247" s="50"/>
      <c r="F247" s="8"/>
    </row>
    <row r="248" spans="2:6" x14ac:dyDescent="0.2">
      <c r="B248" s="8"/>
      <c r="E248" s="50"/>
      <c r="F248" s="8"/>
    </row>
    <row r="249" spans="2:6" x14ac:dyDescent="0.2">
      <c r="B249" s="8"/>
      <c r="E249" s="50"/>
      <c r="F249" s="8"/>
    </row>
    <row r="250" spans="2:6" x14ac:dyDescent="0.2">
      <c r="B250" s="8"/>
      <c r="E250" s="50"/>
      <c r="F250" s="8"/>
    </row>
    <row r="251" spans="2:6" x14ac:dyDescent="0.2">
      <c r="B251" s="8"/>
      <c r="E251" s="50"/>
      <c r="F251" s="8"/>
    </row>
    <row r="252" spans="2:6" x14ac:dyDescent="0.2">
      <c r="B252" s="8"/>
      <c r="E252" s="50"/>
      <c r="F252" s="8"/>
    </row>
    <row r="253" spans="2:6" x14ac:dyDescent="0.2">
      <c r="B253" s="8"/>
      <c r="E253" s="50"/>
      <c r="F253" s="8"/>
    </row>
    <row r="254" spans="2:6" x14ac:dyDescent="0.2">
      <c r="B254" s="8"/>
      <c r="E254" s="50"/>
      <c r="F254" s="8"/>
    </row>
    <row r="255" spans="2:6" x14ac:dyDescent="0.2">
      <c r="B255" s="8"/>
      <c r="E255" s="50"/>
      <c r="F255" s="8"/>
    </row>
    <row r="256" spans="2:6" x14ac:dyDescent="0.2">
      <c r="B256" s="8"/>
      <c r="E256" s="50"/>
      <c r="F256" s="8"/>
    </row>
    <row r="257" spans="2:6" x14ac:dyDescent="0.2">
      <c r="B257" s="8"/>
      <c r="E257" s="50"/>
      <c r="F257" s="8"/>
    </row>
    <row r="258" spans="2:6" x14ac:dyDescent="0.2">
      <c r="B258" s="8"/>
      <c r="E258" s="50"/>
      <c r="F258" s="8"/>
    </row>
    <row r="259" spans="2:6" x14ac:dyDescent="0.2">
      <c r="B259" s="8"/>
      <c r="E259" s="50"/>
      <c r="F259" s="8"/>
    </row>
    <row r="260" spans="2:6" x14ac:dyDescent="0.2">
      <c r="B260" s="8"/>
      <c r="E260" s="50"/>
      <c r="F260" s="8"/>
    </row>
    <row r="261" spans="2:6" x14ac:dyDescent="0.2">
      <c r="B261" s="8"/>
      <c r="E261" s="50"/>
      <c r="F261" s="8"/>
    </row>
    <row r="262" spans="2:6" x14ac:dyDescent="0.2">
      <c r="B262" s="8"/>
      <c r="E262" s="50"/>
      <c r="F262" s="8"/>
    </row>
    <row r="263" spans="2:6" x14ac:dyDescent="0.2">
      <c r="B263" s="8"/>
      <c r="E263" s="50"/>
      <c r="F263" s="8"/>
    </row>
    <row r="264" spans="2:6" x14ac:dyDescent="0.2">
      <c r="B264" s="8"/>
      <c r="E264" s="50"/>
      <c r="F264" s="8"/>
    </row>
    <row r="265" spans="2:6" x14ac:dyDescent="0.2">
      <c r="B265" s="8"/>
      <c r="E265" s="50"/>
      <c r="F265" s="8"/>
    </row>
    <row r="266" spans="2:6" x14ac:dyDescent="0.2">
      <c r="B266" s="8"/>
      <c r="E266" s="50"/>
      <c r="F266" s="8"/>
    </row>
    <row r="267" spans="2:6" x14ac:dyDescent="0.2">
      <c r="B267" s="8"/>
      <c r="E267" s="50"/>
      <c r="F267" s="8"/>
    </row>
    <row r="268" spans="2:6" x14ac:dyDescent="0.2">
      <c r="B268" s="8"/>
      <c r="E268" s="50"/>
      <c r="F268" s="8"/>
    </row>
    <row r="269" spans="2:6" x14ac:dyDescent="0.2">
      <c r="B269" s="8"/>
      <c r="E269" s="50"/>
      <c r="F269" s="8"/>
    </row>
    <row r="270" spans="2:6" x14ac:dyDescent="0.2">
      <c r="B270" s="8"/>
      <c r="E270" s="50"/>
      <c r="F270" s="8"/>
    </row>
    <row r="271" spans="2:6" x14ac:dyDescent="0.2">
      <c r="B271" s="8"/>
      <c r="E271" s="50"/>
      <c r="F271" s="8"/>
    </row>
    <row r="272" spans="2:6" x14ac:dyDescent="0.2">
      <c r="B272" s="8"/>
      <c r="E272" s="50"/>
      <c r="F272" s="8"/>
    </row>
    <row r="273" spans="2:6" x14ac:dyDescent="0.2">
      <c r="B273" s="8"/>
      <c r="E273" s="50"/>
      <c r="F273" s="8"/>
    </row>
    <row r="274" spans="2:6" x14ac:dyDescent="0.2">
      <c r="B274" s="8"/>
      <c r="E274" s="50"/>
      <c r="F274" s="8"/>
    </row>
    <row r="275" spans="2:6" x14ac:dyDescent="0.2">
      <c r="B275" s="8"/>
      <c r="E275" s="50"/>
      <c r="F275" s="8"/>
    </row>
    <row r="276" spans="2:6" x14ac:dyDescent="0.2">
      <c r="B276" s="8"/>
      <c r="E276" s="50"/>
      <c r="F276" s="8"/>
    </row>
    <row r="277" spans="2:6" x14ac:dyDescent="0.2">
      <c r="B277" s="8"/>
      <c r="E277" s="50"/>
      <c r="F277" s="8"/>
    </row>
    <row r="278" spans="2:6" x14ac:dyDescent="0.2">
      <c r="B278" s="8"/>
      <c r="E278" s="50"/>
      <c r="F278" s="8"/>
    </row>
    <row r="279" spans="2:6" x14ac:dyDescent="0.2">
      <c r="B279" s="8"/>
      <c r="E279" s="50"/>
      <c r="F279" s="8"/>
    </row>
    <row r="280" spans="2:6" x14ac:dyDescent="0.2">
      <c r="B280" s="8"/>
      <c r="E280" s="50"/>
      <c r="F280" s="8"/>
    </row>
    <row r="281" spans="2:6" x14ac:dyDescent="0.2">
      <c r="B281" s="8"/>
      <c r="E281" s="50"/>
      <c r="F281" s="8"/>
    </row>
    <row r="282" spans="2:6" x14ac:dyDescent="0.2">
      <c r="B282" s="8"/>
      <c r="E282" s="50"/>
      <c r="F282" s="8"/>
    </row>
    <row r="283" spans="2:6" x14ac:dyDescent="0.2">
      <c r="B283" s="8"/>
      <c r="E283" s="50"/>
      <c r="F283" s="8"/>
    </row>
    <row r="284" spans="2:6" x14ac:dyDescent="0.2">
      <c r="B284" s="8"/>
      <c r="E284" s="50"/>
      <c r="F284" s="8"/>
    </row>
    <row r="285" spans="2:6" x14ac:dyDescent="0.2">
      <c r="B285" s="8"/>
      <c r="E285" s="50"/>
      <c r="F285" s="8"/>
    </row>
    <row r="286" spans="2:6" x14ac:dyDescent="0.2">
      <c r="B286" s="8"/>
      <c r="E286" s="50"/>
      <c r="F286" s="8"/>
    </row>
    <row r="287" spans="2:6" x14ac:dyDescent="0.2">
      <c r="B287" s="8"/>
      <c r="E287" s="50"/>
      <c r="F287" s="8"/>
    </row>
    <row r="288" spans="2:6" x14ac:dyDescent="0.2">
      <c r="B288" s="8"/>
      <c r="E288" s="50"/>
      <c r="F288" s="8"/>
    </row>
    <row r="289" spans="2:6" x14ac:dyDescent="0.2">
      <c r="B289" s="8"/>
      <c r="E289" s="50"/>
      <c r="F289" s="8"/>
    </row>
    <row r="290" spans="2:6" x14ac:dyDescent="0.2">
      <c r="B290" s="8"/>
      <c r="E290" s="50"/>
      <c r="F290" s="8"/>
    </row>
    <row r="291" spans="2:6" x14ac:dyDescent="0.2">
      <c r="B291" s="8"/>
      <c r="E291" s="50"/>
      <c r="F291" s="8"/>
    </row>
    <row r="292" spans="2:6" x14ac:dyDescent="0.2">
      <c r="B292" s="8"/>
      <c r="E292" s="50"/>
      <c r="F292" s="8"/>
    </row>
    <row r="293" spans="2:6" x14ac:dyDescent="0.2">
      <c r="B293" s="8"/>
      <c r="E293" s="50"/>
      <c r="F293" s="8"/>
    </row>
    <row r="294" spans="2:6" x14ac:dyDescent="0.2">
      <c r="B294" s="8"/>
      <c r="E294" s="50"/>
      <c r="F294" s="8"/>
    </row>
    <row r="295" spans="2:6" x14ac:dyDescent="0.2">
      <c r="B295" s="8"/>
      <c r="E295" s="50"/>
      <c r="F295" s="8"/>
    </row>
    <row r="296" spans="2:6" x14ac:dyDescent="0.2">
      <c r="B296" s="8"/>
      <c r="E296" s="50"/>
      <c r="F296" s="8"/>
    </row>
    <row r="297" spans="2:6" x14ac:dyDescent="0.2">
      <c r="B297" s="8"/>
      <c r="E297" s="50"/>
      <c r="F297" s="8"/>
    </row>
    <row r="298" spans="2:6" x14ac:dyDescent="0.2">
      <c r="B298" s="8"/>
      <c r="E298" s="50"/>
      <c r="F298" s="8"/>
    </row>
    <row r="299" spans="2:6" x14ac:dyDescent="0.2">
      <c r="B299" s="8"/>
      <c r="E299" s="50"/>
      <c r="F299" s="8"/>
    </row>
    <row r="300" spans="2:6" x14ac:dyDescent="0.2">
      <c r="B300" s="8"/>
      <c r="E300" s="50"/>
      <c r="F300" s="8"/>
    </row>
    <row r="301" spans="2:6" x14ac:dyDescent="0.2">
      <c r="B301" s="8"/>
      <c r="E301" s="50"/>
      <c r="F301" s="8"/>
    </row>
    <row r="302" spans="2:6" x14ac:dyDescent="0.2">
      <c r="B302" s="8"/>
      <c r="E302" s="50"/>
      <c r="F302" s="8"/>
    </row>
    <row r="303" spans="2:6" x14ac:dyDescent="0.2">
      <c r="B303" s="8"/>
      <c r="E303" s="50"/>
      <c r="F303" s="8"/>
    </row>
    <row r="304" spans="2:6" x14ac:dyDescent="0.2">
      <c r="B304" s="8"/>
      <c r="E304" s="50"/>
      <c r="F304" s="8"/>
    </row>
    <row r="305" spans="2:6" x14ac:dyDescent="0.2">
      <c r="B305" s="8"/>
      <c r="E305" s="50"/>
      <c r="F305" s="8"/>
    </row>
    <row r="306" spans="2:6" x14ac:dyDescent="0.2">
      <c r="B306" s="8"/>
      <c r="E306" s="50"/>
      <c r="F306" s="8"/>
    </row>
    <row r="307" spans="2:6" x14ac:dyDescent="0.2">
      <c r="B307" s="8"/>
      <c r="E307" s="50"/>
      <c r="F307" s="8"/>
    </row>
    <row r="308" spans="2:6" x14ac:dyDescent="0.2">
      <c r="B308" s="8"/>
      <c r="E308" s="50"/>
      <c r="F308" s="8"/>
    </row>
    <row r="309" spans="2:6" x14ac:dyDescent="0.2">
      <c r="B309" s="8"/>
      <c r="E309" s="50"/>
      <c r="F309" s="8"/>
    </row>
    <row r="310" spans="2:6" x14ac:dyDescent="0.2">
      <c r="B310" s="8"/>
      <c r="E310" s="50"/>
      <c r="F310" s="8"/>
    </row>
    <row r="311" spans="2:6" x14ac:dyDescent="0.2">
      <c r="B311" s="8"/>
      <c r="E311" s="50"/>
      <c r="F311" s="8"/>
    </row>
    <row r="312" spans="2:6" x14ac:dyDescent="0.2">
      <c r="B312" s="8"/>
      <c r="E312" s="50"/>
      <c r="F312" s="8"/>
    </row>
    <row r="313" spans="2:6" x14ac:dyDescent="0.2">
      <c r="B313" s="8"/>
      <c r="E313" s="50"/>
      <c r="F313" s="8"/>
    </row>
    <row r="314" spans="2:6" x14ac:dyDescent="0.2">
      <c r="B314" s="8"/>
      <c r="E314" s="50"/>
      <c r="F314" s="8"/>
    </row>
    <row r="315" spans="2:6" x14ac:dyDescent="0.2">
      <c r="B315" s="8"/>
      <c r="E315" s="50"/>
      <c r="F315" s="8"/>
    </row>
    <row r="316" spans="2:6" x14ac:dyDescent="0.2">
      <c r="B316" s="8"/>
      <c r="E316" s="50"/>
      <c r="F316" s="8"/>
    </row>
    <row r="317" spans="2:6" x14ac:dyDescent="0.2">
      <c r="B317" s="8"/>
      <c r="E317" s="50"/>
      <c r="F317" s="8"/>
    </row>
    <row r="318" spans="2:6" x14ac:dyDescent="0.2">
      <c r="B318" s="8"/>
      <c r="E318" s="50"/>
      <c r="F318" s="8"/>
    </row>
    <row r="319" spans="2:6" x14ac:dyDescent="0.2">
      <c r="B319" s="8"/>
      <c r="E319" s="50"/>
      <c r="F319" s="8"/>
    </row>
    <row r="320" spans="2:6" x14ac:dyDescent="0.2">
      <c r="B320" s="8"/>
      <c r="E320" s="50"/>
      <c r="F320" s="8"/>
    </row>
    <row r="321" spans="2:6" x14ac:dyDescent="0.2">
      <c r="B321" s="8"/>
      <c r="E321" s="50"/>
      <c r="F321" s="8"/>
    </row>
    <row r="322" spans="2:6" x14ac:dyDescent="0.2">
      <c r="B322" s="8"/>
      <c r="E322" s="50"/>
      <c r="F322" s="8"/>
    </row>
    <row r="323" spans="2:6" x14ac:dyDescent="0.2">
      <c r="B323" s="8"/>
      <c r="E323" s="50"/>
      <c r="F323" s="8"/>
    </row>
    <row r="324" spans="2:6" x14ac:dyDescent="0.2">
      <c r="B324" s="8"/>
      <c r="E324" s="50"/>
      <c r="F324" s="8"/>
    </row>
    <row r="325" spans="2:6" x14ac:dyDescent="0.2">
      <c r="B325" s="8"/>
      <c r="F325" s="8"/>
    </row>
    <row r="326" spans="2:6" x14ac:dyDescent="0.2">
      <c r="B326" s="8"/>
      <c r="F326" s="8"/>
    </row>
    <row r="327" spans="2:6" x14ac:dyDescent="0.2">
      <c r="B327" s="8"/>
      <c r="F327" s="8"/>
    </row>
    <row r="328" spans="2:6" x14ac:dyDescent="0.2">
      <c r="B328" s="8"/>
      <c r="F328" s="8"/>
    </row>
    <row r="329" spans="2:6" x14ac:dyDescent="0.2">
      <c r="B329" s="8"/>
      <c r="F329" s="8"/>
    </row>
    <row r="330" spans="2:6" x14ac:dyDescent="0.2">
      <c r="B330" s="8"/>
      <c r="F330" s="8"/>
    </row>
    <row r="331" spans="2:6" x14ac:dyDescent="0.2">
      <c r="B331" s="8"/>
      <c r="F331" s="8"/>
    </row>
    <row r="332" spans="2:6" x14ac:dyDescent="0.2">
      <c r="B332" s="8"/>
      <c r="F332" s="8"/>
    </row>
    <row r="333" spans="2:6" x14ac:dyDescent="0.2">
      <c r="B333" s="8"/>
      <c r="F333" s="8"/>
    </row>
    <row r="334" spans="2:6" x14ac:dyDescent="0.2">
      <c r="B334" s="8"/>
      <c r="F334" s="8"/>
    </row>
    <row r="335" spans="2:6" x14ac:dyDescent="0.2">
      <c r="B335" s="8"/>
      <c r="F335" s="8"/>
    </row>
    <row r="336" spans="2:6" x14ac:dyDescent="0.2">
      <c r="B336" s="8"/>
      <c r="F336" s="8"/>
    </row>
    <row r="337" spans="2:6" x14ac:dyDescent="0.2">
      <c r="B337" s="8"/>
      <c r="F337" s="8"/>
    </row>
    <row r="338" spans="2:6" x14ac:dyDescent="0.2">
      <c r="B338" s="8"/>
      <c r="F338" s="8"/>
    </row>
    <row r="339" spans="2:6" x14ac:dyDescent="0.2">
      <c r="B339" s="8"/>
      <c r="F339" s="8"/>
    </row>
    <row r="340" spans="2:6" x14ac:dyDescent="0.2">
      <c r="B340" s="8"/>
      <c r="F340" s="8"/>
    </row>
    <row r="341" spans="2:6" x14ac:dyDescent="0.2">
      <c r="B341" s="8"/>
      <c r="F341" s="8"/>
    </row>
    <row r="342" spans="2:6" x14ac:dyDescent="0.2">
      <c r="B342" s="8"/>
      <c r="F342" s="8"/>
    </row>
    <row r="343" spans="2:6" x14ac:dyDescent="0.2">
      <c r="B343" s="8"/>
      <c r="F343" s="8"/>
    </row>
    <row r="344" spans="2:6" x14ac:dyDescent="0.2">
      <c r="B344" s="8"/>
      <c r="F344" s="8"/>
    </row>
    <row r="345" spans="2:6" x14ac:dyDescent="0.2">
      <c r="B345" s="8"/>
      <c r="F345" s="8"/>
    </row>
    <row r="346" spans="2:6" x14ac:dyDescent="0.2">
      <c r="B346" s="8"/>
      <c r="F346" s="8"/>
    </row>
    <row r="347" spans="2:6" x14ac:dyDescent="0.2">
      <c r="B347" s="8"/>
      <c r="F347" s="8"/>
    </row>
    <row r="348" spans="2:6" x14ac:dyDescent="0.2">
      <c r="B348" s="8"/>
      <c r="F348" s="8"/>
    </row>
    <row r="349" spans="2:6" x14ac:dyDescent="0.2">
      <c r="B349" s="8"/>
      <c r="F349" s="8"/>
    </row>
    <row r="350" spans="2:6" x14ac:dyDescent="0.2">
      <c r="B350" s="8"/>
      <c r="F350" s="8"/>
    </row>
    <row r="351" spans="2:6" x14ac:dyDescent="0.2">
      <c r="B351" s="8"/>
      <c r="F351" s="8"/>
    </row>
    <row r="352" spans="2:6" x14ac:dyDescent="0.2">
      <c r="B352" s="8"/>
      <c r="F352" s="8"/>
    </row>
    <row r="353" spans="2:6" x14ac:dyDescent="0.2">
      <c r="B353" s="8"/>
      <c r="F353" s="8"/>
    </row>
    <row r="354" spans="2:6" x14ac:dyDescent="0.2">
      <c r="B354" s="8"/>
      <c r="F354" s="8"/>
    </row>
    <row r="355" spans="2:6" x14ac:dyDescent="0.2">
      <c r="B355" s="8"/>
      <c r="F355" s="8"/>
    </row>
    <row r="356" spans="2:6" x14ac:dyDescent="0.2">
      <c r="B356" s="8"/>
      <c r="F356" s="8"/>
    </row>
    <row r="357" spans="2:6" x14ac:dyDescent="0.2">
      <c r="B357" s="8"/>
      <c r="F357" s="8"/>
    </row>
    <row r="358" spans="2:6" x14ac:dyDescent="0.2">
      <c r="B358" s="8"/>
      <c r="F358" s="8"/>
    </row>
    <row r="359" spans="2:6" x14ac:dyDescent="0.2">
      <c r="B359" s="8"/>
      <c r="F359" s="8"/>
    </row>
    <row r="360" spans="2:6" x14ac:dyDescent="0.2">
      <c r="B360" s="8"/>
      <c r="F360" s="8"/>
    </row>
    <row r="361" spans="2:6" x14ac:dyDescent="0.2">
      <c r="B361" s="8"/>
      <c r="F361" s="8"/>
    </row>
    <row r="362" spans="2:6" x14ac:dyDescent="0.2">
      <c r="B362" s="8"/>
      <c r="F362" s="8"/>
    </row>
    <row r="363" spans="2:6" x14ac:dyDescent="0.2">
      <c r="B363" s="8"/>
      <c r="F363" s="8"/>
    </row>
    <row r="364" spans="2:6" x14ac:dyDescent="0.2">
      <c r="B364" s="8"/>
      <c r="F364" s="8"/>
    </row>
    <row r="365" spans="2:6" x14ac:dyDescent="0.2">
      <c r="B365" s="8"/>
      <c r="F365" s="8"/>
    </row>
    <row r="366" spans="2:6" x14ac:dyDescent="0.2">
      <c r="B366" s="8"/>
      <c r="F366" s="8"/>
    </row>
    <row r="367" spans="2:6" x14ac:dyDescent="0.2">
      <c r="B367" s="8"/>
      <c r="F367" s="8"/>
    </row>
    <row r="368" spans="2:6" x14ac:dyDescent="0.2">
      <c r="B368" s="8"/>
      <c r="F368" s="8"/>
    </row>
    <row r="369" spans="2:6" x14ac:dyDescent="0.2">
      <c r="B369" s="8"/>
      <c r="F369" s="8"/>
    </row>
    <row r="370" spans="2:6" x14ac:dyDescent="0.2">
      <c r="B370" s="8"/>
      <c r="F370" s="8"/>
    </row>
    <row r="371" spans="2:6" x14ac:dyDescent="0.2">
      <c r="B371" s="8"/>
      <c r="F371" s="8"/>
    </row>
    <row r="372" spans="2:6" x14ac:dyDescent="0.2">
      <c r="B372" s="8"/>
      <c r="F372" s="8"/>
    </row>
    <row r="373" spans="2:6" x14ac:dyDescent="0.2">
      <c r="B373" s="8"/>
      <c r="F373" s="8"/>
    </row>
    <row r="374" spans="2:6" x14ac:dyDescent="0.2">
      <c r="B374" s="8"/>
      <c r="F374" s="8"/>
    </row>
    <row r="375" spans="2:6" x14ac:dyDescent="0.2">
      <c r="B375" s="8"/>
      <c r="F375" s="8"/>
    </row>
    <row r="376" spans="2:6" x14ac:dyDescent="0.2">
      <c r="B376" s="8"/>
      <c r="F376" s="8"/>
    </row>
    <row r="377" spans="2:6" x14ac:dyDescent="0.2">
      <c r="B377" s="8"/>
      <c r="F377" s="8"/>
    </row>
    <row r="378" spans="2:6" x14ac:dyDescent="0.2">
      <c r="B378" s="8"/>
      <c r="F378" s="8"/>
    </row>
    <row r="379" spans="2:6" x14ac:dyDescent="0.2">
      <c r="B379" s="8"/>
      <c r="F379" s="8"/>
    </row>
    <row r="380" spans="2:6" x14ac:dyDescent="0.2">
      <c r="B380" s="8"/>
      <c r="F380" s="8"/>
    </row>
    <row r="381" spans="2:6" x14ac:dyDescent="0.2">
      <c r="B381" s="8"/>
      <c r="F381" s="8"/>
    </row>
    <row r="382" spans="2:6" x14ac:dyDescent="0.2">
      <c r="B382" s="8"/>
      <c r="F382" s="8"/>
    </row>
    <row r="383" spans="2:6" x14ac:dyDescent="0.2">
      <c r="B383" s="8"/>
      <c r="F383" s="8"/>
    </row>
    <row r="384" spans="2:6" x14ac:dyDescent="0.2">
      <c r="B384" s="8"/>
      <c r="F384" s="8"/>
    </row>
    <row r="385" spans="2:6" x14ac:dyDescent="0.2">
      <c r="B385" s="8"/>
      <c r="F385" s="8"/>
    </row>
    <row r="386" spans="2:6" x14ac:dyDescent="0.2">
      <c r="B386" s="8"/>
      <c r="F386" s="8"/>
    </row>
    <row r="387" spans="2:6" x14ac:dyDescent="0.2">
      <c r="B387" s="8"/>
      <c r="F387" s="8"/>
    </row>
    <row r="388" spans="2:6" x14ac:dyDescent="0.2">
      <c r="B388" s="8"/>
      <c r="F388" s="8"/>
    </row>
    <row r="389" spans="2:6" x14ac:dyDescent="0.2">
      <c r="B389" s="8"/>
      <c r="F389" s="8"/>
    </row>
    <row r="390" spans="2:6" x14ac:dyDescent="0.2">
      <c r="B390" s="8"/>
      <c r="F390" s="8"/>
    </row>
    <row r="391" spans="2:6" x14ac:dyDescent="0.2">
      <c r="B391" s="8"/>
      <c r="F391" s="8"/>
    </row>
    <row r="392" spans="2:6" x14ac:dyDescent="0.2">
      <c r="B392" s="8"/>
      <c r="F392" s="8"/>
    </row>
    <row r="393" spans="2:6" x14ac:dyDescent="0.2">
      <c r="B393" s="8"/>
      <c r="F393" s="8"/>
    </row>
    <row r="394" spans="2:6" x14ac:dyDescent="0.2">
      <c r="B394" s="8"/>
      <c r="F394" s="8"/>
    </row>
    <row r="395" spans="2:6" x14ac:dyDescent="0.2">
      <c r="B395" s="8"/>
      <c r="F395" s="8"/>
    </row>
    <row r="396" spans="2:6" x14ac:dyDescent="0.2">
      <c r="B396" s="8"/>
      <c r="F396" s="8"/>
    </row>
    <row r="397" spans="2:6" x14ac:dyDescent="0.2">
      <c r="B397" s="8"/>
      <c r="F397" s="8"/>
    </row>
    <row r="398" spans="2:6" x14ac:dyDescent="0.2">
      <c r="B398" s="8"/>
      <c r="F398" s="8"/>
    </row>
    <row r="399" spans="2:6" x14ac:dyDescent="0.2">
      <c r="B399" s="8"/>
      <c r="F399" s="8"/>
    </row>
    <row r="400" spans="2:6" x14ac:dyDescent="0.2">
      <c r="B400" s="8"/>
      <c r="F400" s="8"/>
    </row>
    <row r="401" spans="2:6" x14ac:dyDescent="0.2">
      <c r="B401" s="8"/>
      <c r="F401" s="8"/>
    </row>
    <row r="402" spans="2:6" x14ac:dyDescent="0.2">
      <c r="B402" s="8"/>
      <c r="F402" s="8"/>
    </row>
    <row r="403" spans="2:6" x14ac:dyDescent="0.2">
      <c r="B403" s="8"/>
      <c r="F403" s="8"/>
    </row>
    <row r="404" spans="2:6" x14ac:dyDescent="0.2">
      <c r="B404" s="8"/>
      <c r="F404" s="8"/>
    </row>
    <row r="405" spans="2:6" x14ac:dyDescent="0.2">
      <c r="B405" s="8"/>
      <c r="F405" s="8"/>
    </row>
    <row r="406" spans="2:6" x14ac:dyDescent="0.2">
      <c r="B406" s="8"/>
      <c r="F406" s="8"/>
    </row>
    <row r="407" spans="2:6" x14ac:dyDescent="0.2">
      <c r="B407" s="8"/>
      <c r="F407" s="8"/>
    </row>
    <row r="408" spans="2:6" x14ac:dyDescent="0.2">
      <c r="B408" s="8"/>
      <c r="F408" s="8"/>
    </row>
    <row r="409" spans="2:6" x14ac:dyDescent="0.2">
      <c r="B409" s="8"/>
      <c r="F409" s="8"/>
    </row>
    <row r="410" spans="2:6" x14ac:dyDescent="0.2">
      <c r="B410" s="8"/>
      <c r="F410" s="8"/>
    </row>
    <row r="411" spans="2:6" x14ac:dyDescent="0.2">
      <c r="B411" s="8"/>
      <c r="F411" s="8"/>
    </row>
    <row r="412" spans="2:6" x14ac:dyDescent="0.2">
      <c r="B412" s="8"/>
      <c r="F412" s="8"/>
    </row>
    <row r="413" spans="2:6" x14ac:dyDescent="0.2">
      <c r="B413" s="8"/>
      <c r="F413" s="8"/>
    </row>
    <row r="414" spans="2:6" x14ac:dyDescent="0.2">
      <c r="B414" s="8"/>
      <c r="F414" s="8"/>
    </row>
    <row r="415" spans="2:6" x14ac:dyDescent="0.2">
      <c r="B415" s="8"/>
      <c r="F415" s="8"/>
    </row>
    <row r="416" spans="2:6" x14ac:dyDescent="0.2">
      <c r="B416" s="8"/>
      <c r="F416" s="8"/>
    </row>
    <row r="417" spans="2:6" x14ac:dyDescent="0.2">
      <c r="B417" s="8"/>
      <c r="F417" s="8"/>
    </row>
    <row r="418" spans="2:6" x14ac:dyDescent="0.2">
      <c r="B418" s="8"/>
      <c r="F418" s="8"/>
    </row>
    <row r="419" spans="2:6" x14ac:dyDescent="0.2">
      <c r="B419" s="8"/>
      <c r="F419" s="8"/>
    </row>
    <row r="420" spans="2:6" x14ac:dyDescent="0.2">
      <c r="B420" s="8"/>
      <c r="F420" s="8"/>
    </row>
    <row r="421" spans="2:6" x14ac:dyDescent="0.2">
      <c r="B421" s="8"/>
      <c r="F421" s="8"/>
    </row>
    <row r="422" spans="2:6" x14ac:dyDescent="0.2">
      <c r="B422" s="8"/>
      <c r="F422" s="8"/>
    </row>
    <row r="423" spans="2:6" x14ac:dyDescent="0.2">
      <c r="B423" s="8"/>
      <c r="F423" s="8"/>
    </row>
    <row r="424" spans="2:6" x14ac:dyDescent="0.2">
      <c r="B424" s="8"/>
      <c r="F424" s="8"/>
    </row>
    <row r="425" spans="2:6" x14ac:dyDescent="0.2">
      <c r="B425" s="8"/>
      <c r="F425" s="8"/>
    </row>
    <row r="426" spans="2:6" x14ac:dyDescent="0.2">
      <c r="B426" s="8"/>
      <c r="F426" s="8"/>
    </row>
    <row r="427" spans="2:6" x14ac:dyDescent="0.2">
      <c r="B427" s="8"/>
      <c r="F427" s="8"/>
    </row>
    <row r="428" spans="2:6" x14ac:dyDescent="0.2">
      <c r="B428" s="8"/>
      <c r="F428" s="8"/>
    </row>
    <row r="429" spans="2:6" x14ac:dyDescent="0.2">
      <c r="B429" s="8"/>
      <c r="F429" s="8"/>
    </row>
    <row r="430" spans="2:6" x14ac:dyDescent="0.2">
      <c r="B430" s="8"/>
      <c r="F430" s="8"/>
    </row>
    <row r="431" spans="2:6" x14ac:dyDescent="0.2">
      <c r="B431" s="8"/>
      <c r="F431" s="8"/>
    </row>
    <row r="432" spans="2:6" x14ac:dyDescent="0.2">
      <c r="B432" s="8"/>
      <c r="F432" s="8"/>
    </row>
    <row r="433" spans="2:6" x14ac:dyDescent="0.2">
      <c r="B433" s="8"/>
      <c r="F433" s="8"/>
    </row>
    <row r="434" spans="2:6" x14ac:dyDescent="0.2">
      <c r="B434" s="8"/>
      <c r="F434" s="8"/>
    </row>
    <row r="435" spans="2:6" x14ac:dyDescent="0.2">
      <c r="B435" s="8"/>
      <c r="F435" s="8"/>
    </row>
    <row r="436" spans="2:6" x14ac:dyDescent="0.2">
      <c r="B436" s="8"/>
      <c r="F436" s="8"/>
    </row>
    <row r="437" spans="2:6" x14ac:dyDescent="0.2">
      <c r="B437" s="8"/>
      <c r="F437" s="8"/>
    </row>
    <row r="438" spans="2:6" x14ac:dyDescent="0.2">
      <c r="B438" s="8"/>
      <c r="F438" s="8"/>
    </row>
    <row r="439" spans="2:6" x14ac:dyDescent="0.2">
      <c r="B439" s="8"/>
      <c r="F439" s="8"/>
    </row>
    <row r="440" spans="2:6" x14ac:dyDescent="0.2">
      <c r="B440" s="8"/>
      <c r="F440" s="8"/>
    </row>
    <row r="441" spans="2:6" x14ac:dyDescent="0.2">
      <c r="B441" s="8"/>
      <c r="F441" s="8"/>
    </row>
    <row r="442" spans="2:6" x14ac:dyDescent="0.2">
      <c r="B442" s="8"/>
      <c r="F442" s="8"/>
    </row>
    <row r="443" spans="2:6" x14ac:dyDescent="0.2">
      <c r="B443" s="8"/>
      <c r="F443" s="8"/>
    </row>
    <row r="444" spans="2:6" x14ac:dyDescent="0.2">
      <c r="B444" s="8"/>
      <c r="F444" s="8"/>
    </row>
    <row r="445" spans="2:6" x14ac:dyDescent="0.2">
      <c r="B445" s="8"/>
      <c r="F445" s="8"/>
    </row>
    <row r="446" spans="2:6" x14ac:dyDescent="0.2">
      <c r="B446" s="8"/>
      <c r="F446" s="8"/>
    </row>
    <row r="447" spans="2:6" x14ac:dyDescent="0.2">
      <c r="B447" s="8"/>
      <c r="F447" s="8"/>
    </row>
    <row r="448" spans="2:6" x14ac:dyDescent="0.2">
      <c r="B448" s="8"/>
      <c r="F448" s="8"/>
    </row>
    <row r="449" spans="2:6" x14ac:dyDescent="0.2">
      <c r="B449" s="8"/>
      <c r="F449" s="8"/>
    </row>
    <row r="450" spans="2:6" x14ac:dyDescent="0.2">
      <c r="B450" s="8"/>
      <c r="F450" s="8"/>
    </row>
    <row r="451" spans="2:6" x14ac:dyDescent="0.2">
      <c r="B451" s="8"/>
      <c r="F451" s="8"/>
    </row>
    <row r="452" spans="2:6" x14ac:dyDescent="0.2">
      <c r="B452" s="8"/>
      <c r="F452" s="8"/>
    </row>
    <row r="453" spans="2:6" x14ac:dyDescent="0.2">
      <c r="B453" s="8"/>
      <c r="F453" s="8"/>
    </row>
    <row r="454" spans="2:6" x14ac:dyDescent="0.2">
      <c r="B454" s="8"/>
      <c r="F454" s="8"/>
    </row>
    <row r="455" spans="2:6" x14ac:dyDescent="0.2">
      <c r="B455" s="8"/>
      <c r="F455" s="8"/>
    </row>
    <row r="456" spans="2:6" x14ac:dyDescent="0.2">
      <c r="B456" s="8"/>
      <c r="F456" s="8"/>
    </row>
    <row r="457" spans="2:6" x14ac:dyDescent="0.2">
      <c r="B457" s="8"/>
      <c r="F457" s="8"/>
    </row>
    <row r="458" spans="2:6" x14ac:dyDescent="0.2">
      <c r="B458" s="8"/>
      <c r="F458" s="8"/>
    </row>
    <row r="459" spans="2:6" x14ac:dyDescent="0.2">
      <c r="B459" s="8"/>
      <c r="F459" s="8"/>
    </row>
    <row r="460" spans="2:6" x14ac:dyDescent="0.2">
      <c r="B460" s="8"/>
      <c r="F460" s="8"/>
    </row>
    <row r="461" spans="2:6" x14ac:dyDescent="0.2">
      <c r="B461" s="8"/>
      <c r="F461" s="8"/>
    </row>
    <row r="462" spans="2:6" x14ac:dyDescent="0.2">
      <c r="B462" s="8"/>
      <c r="F462" s="8"/>
    </row>
    <row r="463" spans="2:6" x14ac:dyDescent="0.2">
      <c r="B463" s="8"/>
      <c r="F463" s="8"/>
    </row>
    <row r="464" spans="2:6" x14ac:dyDescent="0.2">
      <c r="B464" s="8"/>
      <c r="F464" s="8"/>
    </row>
    <row r="465" spans="2:6" x14ac:dyDescent="0.2">
      <c r="B465" s="8"/>
      <c r="F465" s="8"/>
    </row>
    <row r="466" spans="2:6" x14ac:dyDescent="0.2">
      <c r="B466" s="8"/>
      <c r="F466" s="8"/>
    </row>
    <row r="467" spans="2:6" x14ac:dyDescent="0.2">
      <c r="B467" s="8"/>
      <c r="F467" s="8"/>
    </row>
    <row r="468" spans="2:6" x14ac:dyDescent="0.2">
      <c r="B468" s="8"/>
      <c r="F468" s="8"/>
    </row>
    <row r="469" spans="2:6" x14ac:dyDescent="0.2">
      <c r="B469" s="8"/>
      <c r="F469" s="8"/>
    </row>
    <row r="470" spans="2:6" x14ac:dyDescent="0.2">
      <c r="B470" s="8"/>
      <c r="F470" s="8"/>
    </row>
    <row r="471" spans="2:6" x14ac:dyDescent="0.2">
      <c r="B471" s="8"/>
      <c r="F471" s="8"/>
    </row>
    <row r="472" spans="2:6" x14ac:dyDescent="0.2">
      <c r="B472" s="8"/>
      <c r="F472" s="8"/>
    </row>
    <row r="473" spans="2:6" x14ac:dyDescent="0.2">
      <c r="B473" s="8"/>
      <c r="F473" s="8"/>
    </row>
    <row r="474" spans="2:6" x14ac:dyDescent="0.2">
      <c r="B474" s="8"/>
      <c r="F474" s="8"/>
    </row>
    <row r="475" spans="2:6" x14ac:dyDescent="0.2">
      <c r="B475" s="8"/>
      <c r="F475" s="8"/>
    </row>
    <row r="476" spans="2:6" x14ac:dyDescent="0.2">
      <c r="B476" s="8"/>
      <c r="F476" s="8"/>
    </row>
    <row r="477" spans="2:6" x14ac:dyDescent="0.2">
      <c r="B477" s="8"/>
      <c r="F477" s="8"/>
    </row>
    <row r="478" spans="2:6" x14ac:dyDescent="0.2">
      <c r="B478" s="8"/>
      <c r="F478" s="8"/>
    </row>
    <row r="479" spans="2:6" x14ac:dyDescent="0.2">
      <c r="B479" s="8"/>
      <c r="F479" s="8"/>
    </row>
    <row r="480" spans="2:6" x14ac:dyDescent="0.2">
      <c r="B480" s="8"/>
      <c r="F480" s="8"/>
    </row>
    <row r="481" spans="2:6" x14ac:dyDescent="0.2">
      <c r="B481" s="8"/>
      <c r="F481" s="8"/>
    </row>
    <row r="482" spans="2:6" x14ac:dyDescent="0.2">
      <c r="B482" s="8"/>
      <c r="F482" s="8"/>
    </row>
    <row r="483" spans="2:6" x14ac:dyDescent="0.2">
      <c r="B483" s="8"/>
      <c r="F483" s="8"/>
    </row>
    <row r="484" spans="2:6" x14ac:dyDescent="0.2">
      <c r="B484" s="8"/>
      <c r="F484" s="8"/>
    </row>
    <row r="485" spans="2:6" x14ac:dyDescent="0.2">
      <c r="B485" s="8"/>
      <c r="F485" s="8"/>
    </row>
    <row r="486" spans="2:6" x14ac:dyDescent="0.2">
      <c r="B486" s="8"/>
      <c r="F486" s="8"/>
    </row>
    <row r="487" spans="2:6" x14ac:dyDescent="0.2">
      <c r="B487" s="8"/>
      <c r="F487" s="8"/>
    </row>
    <row r="488" spans="2:6" x14ac:dyDescent="0.2">
      <c r="B488" s="8"/>
      <c r="F488" s="8"/>
    </row>
    <row r="489" spans="2:6" x14ac:dyDescent="0.2">
      <c r="B489" s="8"/>
      <c r="F489" s="8"/>
    </row>
    <row r="490" spans="2:6" x14ac:dyDescent="0.2">
      <c r="B490" s="8"/>
      <c r="F490" s="8"/>
    </row>
    <row r="491" spans="2:6" x14ac:dyDescent="0.2">
      <c r="B491" s="8"/>
      <c r="F491" s="8"/>
    </row>
    <row r="492" spans="2:6" x14ac:dyDescent="0.2">
      <c r="B492" s="8"/>
      <c r="F492" s="8"/>
    </row>
    <row r="493" spans="2:6" x14ac:dyDescent="0.2">
      <c r="B493" s="8"/>
      <c r="F493" s="8"/>
    </row>
    <row r="494" spans="2:6" x14ac:dyDescent="0.2">
      <c r="B494" s="8"/>
      <c r="F494" s="8"/>
    </row>
    <row r="495" spans="2:6" x14ac:dyDescent="0.2">
      <c r="B495" s="8"/>
      <c r="F495" s="8"/>
    </row>
    <row r="496" spans="2:6" x14ac:dyDescent="0.2">
      <c r="B496" s="8"/>
      <c r="F496" s="8"/>
    </row>
    <row r="497" spans="2:6" x14ac:dyDescent="0.2">
      <c r="B497" s="8"/>
      <c r="F497" s="8"/>
    </row>
    <row r="498" spans="2:6" x14ac:dyDescent="0.2">
      <c r="B498" s="8"/>
      <c r="F498" s="8"/>
    </row>
    <row r="499" spans="2:6" x14ac:dyDescent="0.2">
      <c r="B499" s="8"/>
      <c r="F499" s="8"/>
    </row>
    <row r="500" spans="2:6" x14ac:dyDescent="0.2">
      <c r="B500" s="8"/>
      <c r="F500" s="8"/>
    </row>
    <row r="501" spans="2:6" x14ac:dyDescent="0.2">
      <c r="B501" s="8"/>
      <c r="F501" s="8"/>
    </row>
    <row r="502" spans="2:6" x14ac:dyDescent="0.2">
      <c r="B502" s="8"/>
      <c r="F502" s="8"/>
    </row>
    <row r="503" spans="2:6" x14ac:dyDescent="0.2">
      <c r="B503" s="8"/>
      <c r="F503" s="8"/>
    </row>
    <row r="504" spans="2:6" x14ac:dyDescent="0.2">
      <c r="B504" s="8"/>
      <c r="F504" s="8"/>
    </row>
    <row r="505" spans="2:6" x14ac:dyDescent="0.2">
      <c r="B505" s="8"/>
      <c r="F505" s="8"/>
    </row>
    <row r="506" spans="2:6" x14ac:dyDescent="0.2">
      <c r="B506" s="8"/>
      <c r="F506" s="8"/>
    </row>
    <row r="507" spans="2:6" x14ac:dyDescent="0.2">
      <c r="B507" s="8"/>
      <c r="F507" s="8"/>
    </row>
    <row r="508" spans="2:6" x14ac:dyDescent="0.2">
      <c r="B508" s="8"/>
      <c r="F508" s="8"/>
    </row>
    <row r="509" spans="2:6" x14ac:dyDescent="0.2">
      <c r="B509" s="8"/>
      <c r="F509" s="8"/>
    </row>
    <row r="510" spans="2:6" x14ac:dyDescent="0.2">
      <c r="B510" s="8"/>
      <c r="F510" s="8"/>
    </row>
    <row r="511" spans="2:6" x14ac:dyDescent="0.2">
      <c r="B511" s="8"/>
      <c r="F511" s="8"/>
    </row>
    <row r="512" spans="2:6" x14ac:dyDescent="0.2">
      <c r="B512" s="8"/>
      <c r="F512" s="8"/>
    </row>
    <row r="513" spans="2:6" x14ac:dyDescent="0.2">
      <c r="B513" s="8"/>
      <c r="F513" s="8"/>
    </row>
    <row r="514" spans="2:6" x14ac:dyDescent="0.2">
      <c r="B514" s="8"/>
      <c r="F514" s="8"/>
    </row>
    <row r="515" spans="2:6" x14ac:dyDescent="0.2">
      <c r="B515" s="8"/>
      <c r="F515" s="8"/>
    </row>
    <row r="516" spans="2:6" x14ac:dyDescent="0.2">
      <c r="B516" s="8"/>
      <c r="F516" s="8"/>
    </row>
    <row r="517" spans="2:6" x14ac:dyDescent="0.2">
      <c r="B517" s="8"/>
      <c r="F517" s="8"/>
    </row>
    <row r="518" spans="2:6" x14ac:dyDescent="0.2">
      <c r="B518" s="8"/>
      <c r="F518" s="8"/>
    </row>
    <row r="519" spans="2:6" x14ac:dyDescent="0.2">
      <c r="B519" s="8"/>
      <c r="F519" s="8"/>
    </row>
    <row r="520" spans="2:6" x14ac:dyDescent="0.2">
      <c r="B520" s="8"/>
      <c r="F520" s="8"/>
    </row>
    <row r="521" spans="2:6" x14ac:dyDescent="0.2">
      <c r="B521" s="8"/>
      <c r="F521" s="8"/>
    </row>
    <row r="522" spans="2:6" x14ac:dyDescent="0.2">
      <c r="B522" s="8"/>
      <c r="F522" s="8"/>
    </row>
    <row r="523" spans="2:6" x14ac:dyDescent="0.2">
      <c r="B523" s="8"/>
      <c r="F523" s="8"/>
    </row>
    <row r="524" spans="2:6" x14ac:dyDescent="0.2">
      <c r="B524" s="8"/>
      <c r="F524" s="8"/>
    </row>
    <row r="525" spans="2:6" x14ac:dyDescent="0.2">
      <c r="B525" s="8"/>
      <c r="F525" s="8"/>
    </row>
    <row r="526" spans="2:6" x14ac:dyDescent="0.2">
      <c r="B526" s="8"/>
      <c r="F526" s="8"/>
    </row>
    <row r="527" spans="2:6" x14ac:dyDescent="0.2">
      <c r="B527" s="8"/>
      <c r="F527" s="8"/>
    </row>
    <row r="528" spans="2:6" x14ac:dyDescent="0.2">
      <c r="B528" s="8"/>
      <c r="F528" s="8"/>
    </row>
    <row r="529" spans="2:6" x14ac:dyDescent="0.2">
      <c r="B529" s="8"/>
      <c r="F529" s="8"/>
    </row>
    <row r="530" spans="2:6" x14ac:dyDescent="0.2">
      <c r="B530" s="8"/>
      <c r="F530" s="8"/>
    </row>
    <row r="531" spans="2:6" x14ac:dyDescent="0.2">
      <c r="B531" s="8"/>
      <c r="F531" s="8"/>
    </row>
    <row r="532" spans="2:6" x14ac:dyDescent="0.2">
      <c r="B532" s="8"/>
      <c r="F532" s="8"/>
    </row>
    <row r="533" spans="2:6" x14ac:dyDescent="0.2">
      <c r="B533" s="8"/>
      <c r="F533" s="8"/>
    </row>
    <row r="534" spans="2:6" x14ac:dyDescent="0.2">
      <c r="B534" s="8"/>
      <c r="F534" s="8"/>
    </row>
    <row r="535" spans="2:6" x14ac:dyDescent="0.2">
      <c r="B535" s="8"/>
      <c r="F535" s="8"/>
    </row>
    <row r="536" spans="2:6" x14ac:dyDescent="0.2">
      <c r="B536" s="8"/>
      <c r="F536" s="8"/>
    </row>
    <row r="537" spans="2:6" x14ac:dyDescent="0.2">
      <c r="B537" s="8"/>
      <c r="F537" s="8"/>
    </row>
    <row r="538" spans="2:6" x14ac:dyDescent="0.2">
      <c r="B538" s="8"/>
      <c r="F538" s="8"/>
    </row>
    <row r="539" spans="2:6" x14ac:dyDescent="0.2">
      <c r="B539" s="8"/>
      <c r="F539" s="8"/>
    </row>
    <row r="540" spans="2:6" x14ac:dyDescent="0.2">
      <c r="B540" s="8"/>
      <c r="F540" s="8"/>
    </row>
    <row r="541" spans="2:6" x14ac:dyDescent="0.2">
      <c r="B541" s="8"/>
      <c r="F541" s="8"/>
    </row>
    <row r="542" spans="2:6" x14ac:dyDescent="0.2">
      <c r="B542" s="8"/>
      <c r="F542" s="8"/>
    </row>
    <row r="543" spans="2:6" x14ac:dyDescent="0.2">
      <c r="B543" s="8"/>
      <c r="F543" s="8"/>
    </row>
    <row r="544" spans="2:6" x14ac:dyDescent="0.2">
      <c r="B544" s="8"/>
      <c r="F544" s="8"/>
    </row>
    <row r="545" spans="2:6" x14ac:dyDescent="0.2">
      <c r="B545" s="8"/>
      <c r="F545" s="8"/>
    </row>
    <row r="546" spans="2:6" x14ac:dyDescent="0.2">
      <c r="B546" s="8"/>
      <c r="F546" s="8"/>
    </row>
    <row r="547" spans="2:6" x14ac:dyDescent="0.2">
      <c r="B547" s="8"/>
      <c r="F547" s="8"/>
    </row>
    <row r="548" spans="2:6" x14ac:dyDescent="0.2">
      <c r="B548" s="8"/>
      <c r="F548" s="8"/>
    </row>
    <row r="549" spans="2:6" x14ac:dyDescent="0.2">
      <c r="B549" s="8"/>
      <c r="F549" s="8"/>
    </row>
    <row r="550" spans="2:6" x14ac:dyDescent="0.2">
      <c r="B550" s="8"/>
      <c r="F550" s="8"/>
    </row>
    <row r="551" spans="2:6" x14ac:dyDescent="0.2">
      <c r="B551" s="8"/>
      <c r="F551" s="8"/>
    </row>
    <row r="552" spans="2:6" x14ac:dyDescent="0.2">
      <c r="B552" s="8"/>
      <c r="F552" s="8"/>
    </row>
    <row r="553" spans="2:6" x14ac:dyDescent="0.2">
      <c r="B553" s="8"/>
      <c r="F553" s="8"/>
    </row>
    <row r="554" spans="2:6" x14ac:dyDescent="0.2">
      <c r="B554" s="8"/>
      <c r="F554" s="8"/>
    </row>
    <row r="555" spans="2:6" x14ac:dyDescent="0.2">
      <c r="B555" s="8"/>
      <c r="F555" s="8"/>
    </row>
    <row r="556" spans="2:6" x14ac:dyDescent="0.2">
      <c r="B556" s="8"/>
      <c r="F556" s="8"/>
    </row>
    <row r="557" spans="2:6" x14ac:dyDescent="0.2">
      <c r="B557" s="8"/>
      <c r="F557" s="8"/>
    </row>
    <row r="558" spans="2:6" x14ac:dyDescent="0.2">
      <c r="B558" s="8"/>
      <c r="F558" s="8"/>
    </row>
    <row r="559" spans="2:6" x14ac:dyDescent="0.2">
      <c r="B559" s="8"/>
      <c r="F559" s="8"/>
    </row>
    <row r="560" spans="2:6" x14ac:dyDescent="0.2">
      <c r="B560" s="8"/>
      <c r="F560" s="8"/>
    </row>
    <row r="561" spans="2:6" x14ac:dyDescent="0.2">
      <c r="B561" s="8"/>
      <c r="F561" s="8"/>
    </row>
    <row r="562" spans="2:6" x14ac:dyDescent="0.2">
      <c r="B562" s="8"/>
      <c r="F562" s="8"/>
    </row>
    <row r="563" spans="2:6" x14ac:dyDescent="0.2">
      <c r="B563" s="8"/>
      <c r="F563" s="8"/>
    </row>
    <row r="564" spans="2:6" x14ac:dyDescent="0.2">
      <c r="B564" s="8"/>
      <c r="F564" s="8"/>
    </row>
    <row r="565" spans="2:6" x14ac:dyDescent="0.2">
      <c r="B565" s="8"/>
      <c r="F565" s="8"/>
    </row>
    <row r="566" spans="2:6" x14ac:dyDescent="0.2">
      <c r="B566" s="8"/>
      <c r="F566" s="8"/>
    </row>
    <row r="567" spans="2:6" x14ac:dyDescent="0.2">
      <c r="B567" s="8"/>
      <c r="F567" s="8"/>
    </row>
    <row r="568" spans="2:6" x14ac:dyDescent="0.2">
      <c r="B568" s="8"/>
      <c r="F568" s="8"/>
    </row>
    <row r="569" spans="2:6" x14ac:dyDescent="0.2">
      <c r="B569" s="8"/>
      <c r="F569" s="8"/>
    </row>
    <row r="570" spans="2:6" x14ac:dyDescent="0.2">
      <c r="B570" s="8"/>
      <c r="F570" s="8"/>
    </row>
    <row r="571" spans="2:6" x14ac:dyDescent="0.2">
      <c r="B571" s="8"/>
      <c r="F571" s="8"/>
    </row>
    <row r="572" spans="2:6" x14ac:dyDescent="0.2">
      <c r="B572" s="8"/>
      <c r="F572" s="8"/>
    </row>
    <row r="573" spans="2:6" x14ac:dyDescent="0.2">
      <c r="B573" s="8"/>
      <c r="F573" s="8"/>
    </row>
    <row r="574" spans="2:6" x14ac:dyDescent="0.2">
      <c r="B574" s="8"/>
      <c r="F574" s="8"/>
    </row>
    <row r="575" spans="2:6" x14ac:dyDescent="0.2">
      <c r="B575" s="8"/>
      <c r="F575" s="8"/>
    </row>
    <row r="576" spans="2:6" x14ac:dyDescent="0.2">
      <c r="B576" s="8"/>
      <c r="F576" s="8"/>
    </row>
    <row r="577" spans="2:6" x14ac:dyDescent="0.2">
      <c r="B577" s="8"/>
      <c r="F577" s="8"/>
    </row>
    <row r="578" spans="2:6" x14ac:dyDescent="0.2">
      <c r="B578" s="8"/>
      <c r="F578" s="8"/>
    </row>
    <row r="579" spans="2:6" x14ac:dyDescent="0.2">
      <c r="B579" s="8"/>
      <c r="F579" s="8"/>
    </row>
    <row r="580" spans="2:6" x14ac:dyDescent="0.2">
      <c r="B580" s="8"/>
      <c r="F580" s="8"/>
    </row>
    <row r="581" spans="2:6" x14ac:dyDescent="0.2">
      <c r="B581" s="8"/>
      <c r="F581" s="8"/>
    </row>
    <row r="582" spans="2:6" x14ac:dyDescent="0.2">
      <c r="B582" s="8"/>
      <c r="F582" s="8"/>
    </row>
    <row r="583" spans="2:6" x14ac:dyDescent="0.2">
      <c r="B583" s="8"/>
      <c r="F583" s="8"/>
    </row>
    <row r="584" spans="2:6" x14ac:dyDescent="0.2">
      <c r="B584" s="8"/>
      <c r="F584" s="8"/>
    </row>
    <row r="585" spans="2:6" x14ac:dyDescent="0.2">
      <c r="B585" s="8"/>
      <c r="F585" s="8"/>
    </row>
    <row r="586" spans="2:6" x14ac:dyDescent="0.2">
      <c r="B586" s="8"/>
      <c r="F586" s="8"/>
    </row>
    <row r="587" spans="2:6" x14ac:dyDescent="0.2">
      <c r="B587" s="8"/>
      <c r="F587" s="8"/>
    </row>
    <row r="588" spans="2:6" x14ac:dyDescent="0.2">
      <c r="B588" s="8"/>
      <c r="F588" s="8"/>
    </row>
    <row r="589" spans="2:6" x14ac:dyDescent="0.2">
      <c r="B589" s="8"/>
      <c r="F589" s="8"/>
    </row>
    <row r="590" spans="2:6" x14ac:dyDescent="0.2">
      <c r="B590" s="8"/>
      <c r="F590" s="8"/>
    </row>
    <row r="591" spans="2:6" x14ac:dyDescent="0.2">
      <c r="B591" s="8"/>
      <c r="F591" s="8"/>
    </row>
    <row r="592" spans="2:6" x14ac:dyDescent="0.2">
      <c r="B592" s="8"/>
      <c r="F592" s="8"/>
    </row>
    <row r="593" spans="2:6" x14ac:dyDescent="0.2">
      <c r="B593" s="8"/>
      <c r="F593" s="8"/>
    </row>
    <row r="594" spans="2:6" x14ac:dyDescent="0.2">
      <c r="B594" s="8"/>
      <c r="F594" s="8"/>
    </row>
    <row r="595" spans="2:6" x14ac:dyDescent="0.2">
      <c r="B595" s="8"/>
      <c r="F595" s="8"/>
    </row>
    <row r="596" spans="2:6" x14ac:dyDescent="0.2">
      <c r="B596" s="8"/>
      <c r="F596" s="8"/>
    </row>
    <row r="597" spans="2:6" x14ac:dyDescent="0.2">
      <c r="B597" s="8"/>
      <c r="F597" s="8"/>
    </row>
    <row r="598" spans="2:6" x14ac:dyDescent="0.2">
      <c r="B598" s="8"/>
      <c r="F598" s="8"/>
    </row>
    <row r="599" spans="2:6" x14ac:dyDescent="0.2">
      <c r="B599" s="8"/>
      <c r="F599" s="8"/>
    </row>
    <row r="600" spans="2:6" x14ac:dyDescent="0.2">
      <c r="B600" s="8"/>
      <c r="F600" s="8"/>
    </row>
    <row r="601" spans="2:6" x14ac:dyDescent="0.2">
      <c r="B601" s="8"/>
      <c r="F601" s="8"/>
    </row>
    <row r="602" spans="2:6" x14ac:dyDescent="0.2">
      <c r="B602" s="8"/>
      <c r="F602" s="8"/>
    </row>
    <row r="603" spans="2:6" x14ac:dyDescent="0.2">
      <c r="B603" s="8"/>
      <c r="F603" s="8"/>
    </row>
    <row r="604" spans="2:6" x14ac:dyDescent="0.2">
      <c r="B604" s="8"/>
      <c r="F604" s="8"/>
    </row>
    <row r="605" spans="2:6" x14ac:dyDescent="0.2">
      <c r="B605" s="8"/>
      <c r="F605" s="8"/>
    </row>
    <row r="606" spans="2:6" x14ac:dyDescent="0.2">
      <c r="B606" s="8"/>
      <c r="F606" s="8"/>
    </row>
    <row r="607" spans="2:6" x14ac:dyDescent="0.2">
      <c r="B607" s="8"/>
      <c r="F607" s="8"/>
    </row>
    <row r="608" spans="2:6" x14ac:dyDescent="0.2">
      <c r="B608" s="8"/>
      <c r="F608" s="8"/>
    </row>
    <row r="609" spans="2:6" x14ac:dyDescent="0.2">
      <c r="B609" s="8"/>
      <c r="F609" s="8"/>
    </row>
    <row r="610" spans="2:6" x14ac:dyDescent="0.2">
      <c r="B610" s="8"/>
      <c r="F610" s="8"/>
    </row>
    <row r="611" spans="2:6" x14ac:dyDescent="0.2">
      <c r="B611" s="8"/>
      <c r="F611" s="8"/>
    </row>
    <row r="612" spans="2:6" x14ac:dyDescent="0.2">
      <c r="B612" s="8"/>
      <c r="F612" s="8"/>
    </row>
    <row r="613" spans="2:6" x14ac:dyDescent="0.2">
      <c r="B613" s="8"/>
      <c r="F613" s="8"/>
    </row>
    <row r="614" spans="2:6" x14ac:dyDescent="0.2">
      <c r="B614" s="8"/>
      <c r="F614" s="8"/>
    </row>
    <row r="615" spans="2:6" x14ac:dyDescent="0.2">
      <c r="B615" s="8"/>
      <c r="F615" s="8"/>
    </row>
    <row r="616" spans="2:6" x14ac:dyDescent="0.2">
      <c r="B616" s="8"/>
      <c r="F616" s="8"/>
    </row>
    <row r="617" spans="2:6" x14ac:dyDescent="0.2">
      <c r="B617" s="8"/>
      <c r="F617" s="8"/>
    </row>
    <row r="618" spans="2:6" x14ac:dyDescent="0.2">
      <c r="B618" s="8"/>
      <c r="F618" s="8"/>
    </row>
    <row r="619" spans="2:6" x14ac:dyDescent="0.2">
      <c r="B619" s="8"/>
      <c r="F619" s="8"/>
    </row>
    <row r="620" spans="2:6" x14ac:dyDescent="0.2">
      <c r="B620" s="8"/>
      <c r="F620" s="8"/>
    </row>
    <row r="621" spans="2:6" x14ac:dyDescent="0.2">
      <c r="B621" s="8"/>
      <c r="F621" s="8"/>
    </row>
    <row r="622" spans="2:6" x14ac:dyDescent="0.2">
      <c r="B622" s="8"/>
      <c r="F622" s="8"/>
    </row>
    <row r="623" spans="2:6" x14ac:dyDescent="0.2">
      <c r="B623" s="8"/>
      <c r="F623" s="8"/>
    </row>
    <row r="624" spans="2:6" x14ac:dyDescent="0.2">
      <c r="B624" s="8"/>
      <c r="F624" s="8"/>
    </row>
    <row r="625" spans="2:6" x14ac:dyDescent="0.2">
      <c r="B625" s="8"/>
      <c r="F625" s="8"/>
    </row>
    <row r="626" spans="2:6" x14ac:dyDescent="0.2">
      <c r="B626" s="8"/>
      <c r="F626" s="8"/>
    </row>
    <row r="627" spans="2:6" x14ac:dyDescent="0.2">
      <c r="B627" s="8"/>
      <c r="F627" s="8"/>
    </row>
    <row r="628" spans="2:6" x14ac:dyDescent="0.2">
      <c r="B628" s="8"/>
      <c r="F628" s="8"/>
    </row>
    <row r="629" spans="2:6" x14ac:dyDescent="0.2">
      <c r="B629" s="8"/>
      <c r="F629" s="8"/>
    </row>
    <row r="630" spans="2:6" x14ac:dyDescent="0.2">
      <c r="B630" s="8"/>
      <c r="F630" s="8"/>
    </row>
    <row r="631" spans="2:6" x14ac:dyDescent="0.2">
      <c r="B631" s="8"/>
      <c r="F631" s="8"/>
    </row>
    <row r="632" spans="2:6" x14ac:dyDescent="0.2">
      <c r="B632" s="8"/>
      <c r="F632" s="8"/>
    </row>
    <row r="633" spans="2:6" x14ac:dyDescent="0.2">
      <c r="B633" s="8"/>
      <c r="F633" s="8"/>
    </row>
    <row r="634" spans="2:6" x14ac:dyDescent="0.2">
      <c r="B634" s="8"/>
      <c r="F634" s="8"/>
    </row>
    <row r="635" spans="2:6" x14ac:dyDescent="0.2">
      <c r="B635" s="8"/>
      <c r="F635" s="8"/>
    </row>
    <row r="636" spans="2:6" x14ac:dyDescent="0.2">
      <c r="B636" s="8"/>
      <c r="F636" s="8"/>
    </row>
    <row r="637" spans="2:6" x14ac:dyDescent="0.2">
      <c r="B637" s="8"/>
      <c r="F637" s="8"/>
    </row>
    <row r="638" spans="2:6" x14ac:dyDescent="0.2">
      <c r="B638" s="8"/>
      <c r="F638" s="8"/>
    </row>
    <row r="639" spans="2:6" x14ac:dyDescent="0.2">
      <c r="B639" s="8"/>
      <c r="F639" s="8"/>
    </row>
    <row r="640" spans="2:6" x14ac:dyDescent="0.2">
      <c r="B640" s="8"/>
      <c r="F640" s="8"/>
    </row>
    <row r="641" spans="2:6" x14ac:dyDescent="0.2">
      <c r="B641" s="8"/>
      <c r="F641" s="8"/>
    </row>
    <row r="642" spans="2:6" x14ac:dyDescent="0.2">
      <c r="B642" s="8"/>
      <c r="F642" s="8"/>
    </row>
    <row r="643" spans="2:6" x14ac:dyDescent="0.2">
      <c r="B643" s="8"/>
      <c r="F643" s="8"/>
    </row>
    <row r="644" spans="2:6" x14ac:dyDescent="0.2">
      <c r="B644" s="8"/>
      <c r="F644" s="8"/>
    </row>
    <row r="645" spans="2:6" x14ac:dyDescent="0.2">
      <c r="B645" s="8"/>
      <c r="F645" s="8"/>
    </row>
    <row r="646" spans="2:6" x14ac:dyDescent="0.2">
      <c r="B646" s="8"/>
      <c r="F646" s="8"/>
    </row>
    <row r="647" spans="2:6" x14ac:dyDescent="0.2">
      <c r="B647" s="8"/>
      <c r="F647" s="8"/>
    </row>
    <row r="648" spans="2:6" x14ac:dyDescent="0.2">
      <c r="B648" s="8"/>
      <c r="F648" s="8"/>
    </row>
    <row r="649" spans="2:6" x14ac:dyDescent="0.2">
      <c r="B649" s="8"/>
      <c r="F649" s="8"/>
    </row>
    <row r="650" spans="2:6" x14ac:dyDescent="0.2">
      <c r="B650" s="8"/>
      <c r="F650" s="8"/>
    </row>
    <row r="651" spans="2:6" x14ac:dyDescent="0.2">
      <c r="B651" s="8"/>
      <c r="F651" s="8"/>
    </row>
    <row r="652" spans="2:6" x14ac:dyDescent="0.2">
      <c r="B652" s="8"/>
      <c r="F652" s="8"/>
    </row>
    <row r="653" spans="2:6" x14ac:dyDescent="0.2">
      <c r="B653" s="8"/>
      <c r="F653" s="8"/>
    </row>
    <row r="654" spans="2:6" x14ac:dyDescent="0.2">
      <c r="B654" s="8"/>
      <c r="F654" s="8"/>
    </row>
    <row r="655" spans="2:6" x14ac:dyDescent="0.2">
      <c r="B655" s="8"/>
      <c r="F655" s="8"/>
    </row>
    <row r="656" spans="2:6" x14ac:dyDescent="0.2">
      <c r="B656" s="8"/>
      <c r="F656" s="8"/>
    </row>
    <row r="657" spans="2:6" x14ac:dyDescent="0.2">
      <c r="B657" s="8"/>
      <c r="F657" s="8"/>
    </row>
    <row r="658" spans="2:6" x14ac:dyDescent="0.2">
      <c r="B658" s="8"/>
      <c r="F658" s="8"/>
    </row>
    <row r="659" spans="2:6" x14ac:dyDescent="0.2">
      <c r="B659" s="8"/>
      <c r="F659" s="8"/>
    </row>
    <row r="660" spans="2:6" x14ac:dyDescent="0.2">
      <c r="B660" s="8"/>
      <c r="F660" s="8"/>
    </row>
    <row r="661" spans="2:6" x14ac:dyDescent="0.2">
      <c r="B661" s="8"/>
      <c r="F661" s="8"/>
    </row>
    <row r="662" spans="2:6" x14ac:dyDescent="0.2">
      <c r="B662" s="8"/>
      <c r="F662" s="8"/>
    </row>
    <row r="663" spans="2:6" x14ac:dyDescent="0.2">
      <c r="B663" s="8"/>
      <c r="F663" s="8"/>
    </row>
    <row r="664" spans="2:6" x14ac:dyDescent="0.2">
      <c r="B664" s="8"/>
      <c r="F664" s="8"/>
    </row>
    <row r="665" spans="2:6" x14ac:dyDescent="0.2">
      <c r="B665" s="8"/>
      <c r="F665" s="8"/>
    </row>
    <row r="666" spans="2:6" x14ac:dyDescent="0.2">
      <c r="B666" s="8"/>
      <c r="F666" s="8"/>
    </row>
    <row r="667" spans="2:6" x14ac:dyDescent="0.2">
      <c r="B667" s="8"/>
      <c r="F667" s="8"/>
    </row>
    <row r="668" spans="2:6" x14ac:dyDescent="0.2">
      <c r="B668" s="8"/>
      <c r="F668" s="8"/>
    </row>
    <row r="669" spans="2:6" x14ac:dyDescent="0.2">
      <c r="B669" s="8"/>
      <c r="F669" s="8"/>
    </row>
    <row r="670" spans="2:6" x14ac:dyDescent="0.2">
      <c r="B670" s="8"/>
      <c r="F670" s="8"/>
    </row>
    <row r="671" spans="2:6" x14ac:dyDescent="0.2">
      <c r="B671" s="8"/>
      <c r="F671" s="8"/>
    </row>
    <row r="672" spans="2:6" x14ac:dyDescent="0.2">
      <c r="B672" s="8"/>
      <c r="F672" s="8"/>
    </row>
    <row r="673" spans="2:6" x14ac:dyDescent="0.2">
      <c r="B673" s="8"/>
      <c r="F673" s="8"/>
    </row>
    <row r="674" spans="2:6" x14ac:dyDescent="0.2">
      <c r="B674" s="8"/>
      <c r="F674" s="8"/>
    </row>
    <row r="675" spans="2:6" x14ac:dyDescent="0.2">
      <c r="B675" s="8"/>
      <c r="F675" s="8"/>
    </row>
    <row r="676" spans="2:6" x14ac:dyDescent="0.2">
      <c r="B676" s="8"/>
      <c r="F676" s="8"/>
    </row>
    <row r="677" spans="2:6" x14ac:dyDescent="0.2">
      <c r="B677" s="8"/>
      <c r="F677" s="8"/>
    </row>
    <row r="678" spans="2:6" x14ac:dyDescent="0.2">
      <c r="B678" s="8"/>
      <c r="F678" s="8"/>
    </row>
    <row r="679" spans="2:6" x14ac:dyDescent="0.2">
      <c r="B679" s="8"/>
      <c r="F679" s="8"/>
    </row>
    <row r="680" spans="2:6" x14ac:dyDescent="0.2">
      <c r="B680" s="8"/>
      <c r="F680" s="8"/>
    </row>
    <row r="681" spans="2:6" x14ac:dyDescent="0.2">
      <c r="B681" s="8"/>
      <c r="F681" s="8"/>
    </row>
    <row r="682" spans="2:6" x14ac:dyDescent="0.2">
      <c r="B682" s="8"/>
      <c r="F682" s="8"/>
    </row>
    <row r="683" spans="2:6" x14ac:dyDescent="0.2">
      <c r="B683" s="8"/>
      <c r="F683" s="8"/>
    </row>
    <row r="684" spans="2:6" x14ac:dyDescent="0.2">
      <c r="B684" s="8"/>
      <c r="F684" s="8"/>
    </row>
    <row r="685" spans="2:6" x14ac:dyDescent="0.2">
      <c r="B685" s="8"/>
      <c r="F685" s="8"/>
    </row>
    <row r="686" spans="2:6" x14ac:dyDescent="0.2">
      <c r="B686" s="8"/>
      <c r="F686" s="8"/>
    </row>
    <row r="687" spans="2:6" x14ac:dyDescent="0.2">
      <c r="B687" s="8"/>
      <c r="F687" s="8"/>
    </row>
    <row r="688" spans="2:6" x14ac:dyDescent="0.2">
      <c r="B688" s="8"/>
      <c r="F688" s="8"/>
    </row>
    <row r="689" spans="2:6" x14ac:dyDescent="0.2">
      <c r="B689" s="8"/>
      <c r="F689" s="8"/>
    </row>
    <row r="690" spans="2:6" x14ac:dyDescent="0.2">
      <c r="B690" s="8"/>
      <c r="F690" s="8"/>
    </row>
    <row r="691" spans="2:6" x14ac:dyDescent="0.2">
      <c r="B691" s="8"/>
      <c r="F691" s="8"/>
    </row>
    <row r="692" spans="2:6" x14ac:dyDescent="0.2">
      <c r="B692" s="8"/>
      <c r="F692" s="8"/>
    </row>
    <row r="693" spans="2:6" x14ac:dyDescent="0.2">
      <c r="B693" s="8"/>
      <c r="F693" s="8"/>
    </row>
    <row r="694" spans="2:6" x14ac:dyDescent="0.2">
      <c r="B694" s="8"/>
      <c r="F694" s="8"/>
    </row>
    <row r="695" spans="2:6" x14ac:dyDescent="0.2">
      <c r="B695" s="8"/>
      <c r="F695" s="8"/>
    </row>
    <row r="696" spans="2:6" x14ac:dyDescent="0.2">
      <c r="B696" s="8"/>
      <c r="F696" s="8"/>
    </row>
    <row r="697" spans="2:6" x14ac:dyDescent="0.2">
      <c r="B697" s="8"/>
      <c r="F697" s="8"/>
    </row>
    <row r="698" spans="2:6" x14ac:dyDescent="0.2">
      <c r="B698" s="8"/>
      <c r="F698" s="8"/>
    </row>
    <row r="699" spans="2:6" x14ac:dyDescent="0.2">
      <c r="B699" s="8"/>
      <c r="F699" s="8"/>
    </row>
    <row r="700" spans="2:6" x14ac:dyDescent="0.2">
      <c r="B700" s="8"/>
      <c r="F700" s="8"/>
    </row>
    <row r="701" spans="2:6" x14ac:dyDescent="0.2">
      <c r="B701" s="8"/>
      <c r="F701" s="8"/>
    </row>
    <row r="702" spans="2:6" x14ac:dyDescent="0.2">
      <c r="B702" s="8"/>
      <c r="F702" s="8"/>
    </row>
    <row r="703" spans="2:6" x14ac:dyDescent="0.2">
      <c r="B703" s="8"/>
      <c r="F703" s="8"/>
    </row>
    <row r="704" spans="2:6" x14ac:dyDescent="0.2">
      <c r="B704" s="8"/>
      <c r="F704" s="8"/>
    </row>
    <row r="705" spans="2:6" x14ac:dyDescent="0.2">
      <c r="B705" s="8"/>
      <c r="F705" s="8"/>
    </row>
    <row r="706" spans="2:6" x14ac:dyDescent="0.2">
      <c r="B706" s="8"/>
      <c r="F706" s="8"/>
    </row>
    <row r="707" spans="2:6" x14ac:dyDescent="0.2">
      <c r="B707" s="8"/>
      <c r="F707" s="8"/>
    </row>
    <row r="708" spans="2:6" x14ac:dyDescent="0.2">
      <c r="B708" s="8"/>
      <c r="F708" s="8"/>
    </row>
    <row r="709" spans="2:6" x14ac:dyDescent="0.2">
      <c r="B709" s="8"/>
      <c r="F709" s="8"/>
    </row>
    <row r="710" spans="2:6" x14ac:dyDescent="0.2">
      <c r="B710" s="8"/>
      <c r="F710" s="8"/>
    </row>
    <row r="711" spans="2:6" x14ac:dyDescent="0.2">
      <c r="B711" s="8"/>
      <c r="F711" s="8"/>
    </row>
    <row r="712" spans="2:6" x14ac:dyDescent="0.2">
      <c r="B712" s="8"/>
      <c r="F712" s="8"/>
    </row>
    <row r="713" spans="2:6" x14ac:dyDescent="0.2">
      <c r="B713" s="8"/>
      <c r="F713" s="8"/>
    </row>
    <row r="714" spans="2:6" x14ac:dyDescent="0.2">
      <c r="B714" s="8"/>
      <c r="F714" s="8"/>
    </row>
    <row r="715" spans="2:6" x14ac:dyDescent="0.2">
      <c r="B715" s="8"/>
      <c r="F715" s="8"/>
    </row>
    <row r="716" spans="2:6" x14ac:dyDescent="0.2">
      <c r="B716" s="8"/>
      <c r="F716" s="8"/>
    </row>
    <row r="717" spans="2:6" x14ac:dyDescent="0.2">
      <c r="B717" s="8"/>
      <c r="F717" s="8"/>
    </row>
    <row r="718" spans="2:6" x14ac:dyDescent="0.2">
      <c r="B718" s="8"/>
      <c r="F718" s="8"/>
    </row>
    <row r="719" spans="2:6" x14ac:dyDescent="0.2">
      <c r="B719" s="8"/>
      <c r="F719" s="8"/>
    </row>
    <row r="720" spans="2:6" x14ac:dyDescent="0.2">
      <c r="B720" s="8"/>
      <c r="F720" s="8"/>
    </row>
    <row r="721" spans="2:6" x14ac:dyDescent="0.2">
      <c r="B721" s="8"/>
      <c r="F721" s="8"/>
    </row>
    <row r="722" spans="2:6" x14ac:dyDescent="0.2">
      <c r="B722" s="8"/>
      <c r="F722" s="8"/>
    </row>
    <row r="723" spans="2:6" x14ac:dyDescent="0.2">
      <c r="B723" s="8"/>
      <c r="F723" s="8"/>
    </row>
    <row r="724" spans="2:6" x14ac:dyDescent="0.2">
      <c r="B724" s="8"/>
      <c r="F724" s="8"/>
    </row>
    <row r="725" spans="2:6" x14ac:dyDescent="0.2">
      <c r="B725" s="8"/>
      <c r="F725" s="8"/>
    </row>
    <row r="726" spans="2:6" x14ac:dyDescent="0.2">
      <c r="B726" s="8"/>
      <c r="F726" s="8"/>
    </row>
    <row r="727" spans="2:6" x14ac:dyDescent="0.2">
      <c r="B727" s="8"/>
      <c r="F727" s="8"/>
    </row>
    <row r="728" spans="2:6" x14ac:dyDescent="0.2">
      <c r="B728" s="8"/>
      <c r="F728" s="8"/>
    </row>
    <row r="729" spans="2:6" x14ac:dyDescent="0.2">
      <c r="B729" s="8"/>
      <c r="F729" s="8"/>
    </row>
    <row r="730" spans="2:6" x14ac:dyDescent="0.2">
      <c r="B730" s="8"/>
      <c r="F730" s="8"/>
    </row>
    <row r="731" spans="2:6" x14ac:dyDescent="0.2">
      <c r="B731" s="8"/>
      <c r="F731" s="8"/>
    </row>
    <row r="732" spans="2:6" x14ac:dyDescent="0.2">
      <c r="B732" s="8"/>
      <c r="F732" s="8"/>
    </row>
    <row r="733" spans="2:6" x14ac:dyDescent="0.2">
      <c r="B733" s="8"/>
      <c r="F733" s="8"/>
    </row>
    <row r="734" spans="2:6" x14ac:dyDescent="0.2">
      <c r="B734" s="8"/>
      <c r="F734" s="8"/>
    </row>
    <row r="735" spans="2:6" x14ac:dyDescent="0.2">
      <c r="B735" s="8"/>
      <c r="F735" s="8"/>
    </row>
    <row r="736" spans="2:6" x14ac:dyDescent="0.2">
      <c r="B736" s="8"/>
      <c r="F736" s="8"/>
    </row>
    <row r="737" spans="2:6" x14ac:dyDescent="0.2">
      <c r="B737" s="8"/>
      <c r="F737" s="8"/>
    </row>
    <row r="738" spans="2:6" x14ac:dyDescent="0.2">
      <c r="B738" s="8"/>
      <c r="F738" s="8"/>
    </row>
    <row r="739" spans="2:6" x14ac:dyDescent="0.2">
      <c r="B739" s="8"/>
      <c r="F739" s="8"/>
    </row>
    <row r="740" spans="2:6" x14ac:dyDescent="0.2">
      <c r="B740" s="8"/>
      <c r="F740" s="8"/>
    </row>
    <row r="741" spans="2:6" x14ac:dyDescent="0.2">
      <c r="B741" s="8"/>
      <c r="F741" s="8"/>
    </row>
    <row r="742" spans="2:6" x14ac:dyDescent="0.2">
      <c r="B742" s="8"/>
      <c r="F742" s="8"/>
    </row>
    <row r="743" spans="2:6" x14ac:dyDescent="0.2">
      <c r="B743" s="8"/>
      <c r="F743" s="8"/>
    </row>
    <row r="744" spans="2:6" x14ac:dyDescent="0.2">
      <c r="B744" s="8"/>
      <c r="F744" s="8"/>
    </row>
    <row r="745" spans="2:6" x14ac:dyDescent="0.2">
      <c r="B745" s="8"/>
      <c r="F745" s="8"/>
    </row>
    <row r="746" spans="2:6" x14ac:dyDescent="0.2">
      <c r="B746" s="8"/>
      <c r="F746" s="8"/>
    </row>
    <row r="747" spans="2:6" x14ac:dyDescent="0.2">
      <c r="B747" s="8"/>
      <c r="F747" s="8"/>
    </row>
    <row r="748" spans="2:6" x14ac:dyDescent="0.2">
      <c r="B748" s="8"/>
      <c r="F748" s="8"/>
    </row>
    <row r="749" spans="2:6" x14ac:dyDescent="0.2">
      <c r="B749" s="8"/>
      <c r="F749" s="8"/>
    </row>
    <row r="750" spans="2:6" x14ac:dyDescent="0.2">
      <c r="B750" s="8"/>
      <c r="F750" s="8"/>
    </row>
    <row r="751" spans="2:6" x14ac:dyDescent="0.2">
      <c r="B751" s="8"/>
      <c r="F751" s="8"/>
    </row>
    <row r="752" spans="2:6" x14ac:dyDescent="0.2">
      <c r="B752" s="8"/>
      <c r="F752" s="8"/>
    </row>
    <row r="753" spans="2:6" x14ac:dyDescent="0.2">
      <c r="B753" s="8"/>
      <c r="F753" s="8"/>
    </row>
    <row r="754" spans="2:6" x14ac:dyDescent="0.2">
      <c r="B754" s="8"/>
      <c r="F754" s="8"/>
    </row>
    <row r="755" spans="2:6" x14ac:dyDescent="0.2">
      <c r="B755" s="8"/>
      <c r="F755" s="8"/>
    </row>
    <row r="756" spans="2:6" x14ac:dyDescent="0.2">
      <c r="B756" s="8"/>
      <c r="F756" s="8"/>
    </row>
    <row r="757" spans="2:6" x14ac:dyDescent="0.2">
      <c r="B757" s="8"/>
      <c r="F757" s="8"/>
    </row>
    <row r="758" spans="2:6" x14ac:dyDescent="0.2">
      <c r="B758" s="8"/>
      <c r="F758" s="8"/>
    </row>
    <row r="759" spans="2:6" x14ac:dyDescent="0.2">
      <c r="B759" s="8"/>
      <c r="F759" s="8"/>
    </row>
    <row r="760" spans="2:6" x14ac:dyDescent="0.2">
      <c r="B760" s="8"/>
      <c r="F760" s="8"/>
    </row>
    <row r="761" spans="2:6" x14ac:dyDescent="0.2">
      <c r="B761" s="8"/>
      <c r="F761" s="8"/>
    </row>
    <row r="762" spans="2:6" x14ac:dyDescent="0.2">
      <c r="B762" s="8"/>
      <c r="F762" s="8"/>
    </row>
    <row r="763" spans="2:6" x14ac:dyDescent="0.2">
      <c r="B763" s="8"/>
      <c r="F763" s="8"/>
    </row>
    <row r="764" spans="2:6" x14ac:dyDescent="0.2">
      <c r="B764" s="8"/>
      <c r="F764" s="8"/>
    </row>
    <row r="765" spans="2:6" x14ac:dyDescent="0.2">
      <c r="B765" s="8"/>
      <c r="F765" s="8"/>
    </row>
    <row r="766" spans="2:6" x14ac:dyDescent="0.2">
      <c r="B766" s="8"/>
      <c r="F766" s="8"/>
    </row>
    <row r="767" spans="2:6" x14ac:dyDescent="0.2">
      <c r="B767" s="8"/>
      <c r="F767" s="8"/>
    </row>
    <row r="768" spans="2:6" x14ac:dyDescent="0.2">
      <c r="B768" s="8"/>
      <c r="F768" s="8"/>
    </row>
    <row r="769" spans="2:6" x14ac:dyDescent="0.2">
      <c r="B769" s="8"/>
      <c r="F769" s="8"/>
    </row>
    <row r="770" spans="2:6" x14ac:dyDescent="0.2">
      <c r="B770" s="8"/>
      <c r="F770" s="8"/>
    </row>
    <row r="771" spans="2:6" x14ac:dyDescent="0.2">
      <c r="B771" s="8"/>
      <c r="F771" s="8"/>
    </row>
    <row r="772" spans="2:6" x14ac:dyDescent="0.2">
      <c r="B772" s="8"/>
      <c r="F772" s="8"/>
    </row>
    <row r="773" spans="2:6" x14ac:dyDescent="0.2">
      <c r="B773" s="8"/>
      <c r="F773" s="8"/>
    </row>
    <row r="774" spans="2:6" x14ac:dyDescent="0.2">
      <c r="B774" s="8"/>
      <c r="F774" s="8"/>
    </row>
    <row r="775" spans="2:6" x14ac:dyDescent="0.2">
      <c r="B775" s="8"/>
      <c r="F775" s="8"/>
    </row>
    <row r="776" spans="2:6" x14ac:dyDescent="0.2">
      <c r="B776" s="8"/>
      <c r="F776" s="8"/>
    </row>
    <row r="777" spans="2:6" x14ac:dyDescent="0.2">
      <c r="B777" s="8"/>
      <c r="F777" s="8"/>
    </row>
    <row r="778" spans="2:6" x14ac:dyDescent="0.2">
      <c r="B778" s="8"/>
      <c r="F778" s="8"/>
    </row>
    <row r="779" spans="2:6" x14ac:dyDescent="0.2">
      <c r="B779" s="8"/>
      <c r="F779" s="8"/>
    </row>
    <row r="780" spans="2:6" x14ac:dyDescent="0.2">
      <c r="B780" s="8"/>
      <c r="F780" s="8"/>
    </row>
    <row r="781" spans="2:6" x14ac:dyDescent="0.2">
      <c r="B781" s="8"/>
      <c r="F781" s="8"/>
    </row>
    <row r="782" spans="2:6" x14ac:dyDescent="0.2">
      <c r="B782" s="8"/>
      <c r="F782" s="8"/>
    </row>
    <row r="783" spans="2:6" x14ac:dyDescent="0.2">
      <c r="B783" s="8"/>
      <c r="F783" s="8"/>
    </row>
    <row r="784" spans="2:6" x14ac:dyDescent="0.2">
      <c r="B784" s="8"/>
      <c r="F784" s="8"/>
    </row>
    <row r="785" spans="2:6" x14ac:dyDescent="0.2">
      <c r="B785" s="8"/>
      <c r="F785" s="8"/>
    </row>
    <row r="786" spans="2:6" x14ac:dyDescent="0.2">
      <c r="B786" s="8"/>
      <c r="F786" s="8"/>
    </row>
    <row r="787" spans="2:6" x14ac:dyDescent="0.2">
      <c r="B787" s="8"/>
      <c r="F787" s="8"/>
    </row>
    <row r="788" spans="2:6" x14ac:dyDescent="0.2">
      <c r="B788" s="8"/>
      <c r="F788" s="8"/>
    </row>
    <row r="789" spans="2:6" x14ac:dyDescent="0.2">
      <c r="B789" s="8"/>
      <c r="F789" s="8"/>
    </row>
    <row r="790" spans="2:6" x14ac:dyDescent="0.2">
      <c r="B790" s="8"/>
      <c r="F790" s="8"/>
    </row>
    <row r="791" spans="2:6" x14ac:dyDescent="0.2">
      <c r="B791" s="8"/>
      <c r="F791" s="8"/>
    </row>
    <row r="792" spans="2:6" x14ac:dyDescent="0.2">
      <c r="B792" s="8"/>
      <c r="F792" s="8"/>
    </row>
    <row r="793" spans="2:6" x14ac:dyDescent="0.2">
      <c r="B793" s="8"/>
      <c r="F793" s="8"/>
    </row>
    <row r="794" spans="2:6" x14ac:dyDescent="0.2">
      <c r="B794" s="8"/>
      <c r="F794" s="8"/>
    </row>
    <row r="795" spans="2:6" x14ac:dyDescent="0.2">
      <c r="B795" s="8"/>
      <c r="F795" s="8"/>
    </row>
    <row r="796" spans="2:6" x14ac:dyDescent="0.2">
      <c r="B796" s="8"/>
      <c r="F796" s="8"/>
    </row>
    <row r="797" spans="2:6" x14ac:dyDescent="0.2">
      <c r="B797" s="8"/>
      <c r="F797" s="8"/>
    </row>
    <row r="798" spans="2:6" x14ac:dyDescent="0.2">
      <c r="B798" s="8"/>
      <c r="F798" s="8"/>
    </row>
    <row r="799" spans="2:6" x14ac:dyDescent="0.2">
      <c r="B799" s="8"/>
      <c r="F799" s="8"/>
    </row>
    <row r="800" spans="2:6" x14ac:dyDescent="0.2">
      <c r="B800" s="8"/>
      <c r="F800" s="8"/>
    </row>
    <row r="801" spans="2:6" x14ac:dyDescent="0.2">
      <c r="B801" s="8"/>
      <c r="F801" s="8"/>
    </row>
    <row r="802" spans="2:6" x14ac:dyDescent="0.2">
      <c r="B802" s="8"/>
      <c r="F802" s="8"/>
    </row>
    <row r="803" spans="2:6" x14ac:dyDescent="0.2">
      <c r="B803" s="8"/>
      <c r="F803" s="8"/>
    </row>
    <row r="804" spans="2:6" x14ac:dyDescent="0.2">
      <c r="B804" s="8"/>
      <c r="F804" s="8"/>
    </row>
    <row r="805" spans="2:6" x14ac:dyDescent="0.2">
      <c r="B805" s="8"/>
      <c r="F805" s="8"/>
    </row>
    <row r="806" spans="2:6" x14ac:dyDescent="0.2">
      <c r="B806" s="8"/>
      <c r="F806" s="8"/>
    </row>
    <row r="807" spans="2:6" x14ac:dyDescent="0.2">
      <c r="B807" s="8"/>
      <c r="F807" s="8"/>
    </row>
    <row r="808" spans="2:6" x14ac:dyDescent="0.2">
      <c r="B808" s="8"/>
      <c r="F808" s="8"/>
    </row>
    <row r="809" spans="2:6" x14ac:dyDescent="0.2">
      <c r="B809" s="8"/>
      <c r="F809" s="8"/>
    </row>
    <row r="810" spans="2:6" x14ac:dyDescent="0.2">
      <c r="B810" s="8"/>
      <c r="F810" s="8"/>
    </row>
    <row r="811" spans="2:6" x14ac:dyDescent="0.2">
      <c r="B811" s="8"/>
      <c r="F811" s="8"/>
    </row>
    <row r="812" spans="2:6" x14ac:dyDescent="0.2">
      <c r="B812" s="8"/>
      <c r="F812" s="8"/>
    </row>
    <row r="813" spans="2:6" x14ac:dyDescent="0.2">
      <c r="B813" s="8"/>
      <c r="F813" s="8"/>
    </row>
    <row r="814" spans="2:6" x14ac:dyDescent="0.2">
      <c r="B814" s="8"/>
      <c r="F814" s="8"/>
    </row>
    <row r="815" spans="2:6" x14ac:dyDescent="0.2">
      <c r="B815" s="8"/>
      <c r="F815" s="8"/>
    </row>
    <row r="816" spans="2:6" x14ac:dyDescent="0.2">
      <c r="B816" s="8"/>
      <c r="F816" s="8"/>
    </row>
    <row r="817" spans="2:6" x14ac:dyDescent="0.2">
      <c r="B817" s="8"/>
      <c r="F817" s="8"/>
    </row>
    <row r="818" spans="2:6" x14ac:dyDescent="0.2">
      <c r="B818" s="8"/>
      <c r="F818" s="8"/>
    </row>
    <row r="819" spans="2:6" x14ac:dyDescent="0.2">
      <c r="B819" s="8"/>
      <c r="F819" s="8"/>
    </row>
    <row r="820" spans="2:6" x14ac:dyDescent="0.2">
      <c r="B820" s="8"/>
      <c r="F820" s="8"/>
    </row>
    <row r="821" spans="2:6" x14ac:dyDescent="0.2">
      <c r="B821" s="8"/>
      <c r="F821" s="8"/>
    </row>
    <row r="822" spans="2:6" x14ac:dyDescent="0.2">
      <c r="B822" s="8"/>
      <c r="F822" s="8"/>
    </row>
    <row r="823" spans="2:6" x14ac:dyDescent="0.2">
      <c r="B823" s="8"/>
      <c r="F823" s="8"/>
    </row>
    <row r="824" spans="2:6" x14ac:dyDescent="0.2">
      <c r="B824" s="8"/>
      <c r="F824" s="8"/>
    </row>
    <row r="825" spans="2:6" x14ac:dyDescent="0.2">
      <c r="B825" s="8"/>
      <c r="F825" s="8"/>
    </row>
    <row r="826" spans="2:6" x14ac:dyDescent="0.2">
      <c r="B826" s="8"/>
      <c r="F826" s="8"/>
    </row>
    <row r="827" spans="2:6" x14ac:dyDescent="0.2">
      <c r="B827" s="8"/>
      <c r="F827" s="8"/>
    </row>
    <row r="828" spans="2:6" x14ac:dyDescent="0.2">
      <c r="B828" s="8"/>
      <c r="F828" s="8"/>
    </row>
    <row r="829" spans="2:6" x14ac:dyDescent="0.2">
      <c r="B829" s="8"/>
      <c r="F829" s="8"/>
    </row>
    <row r="830" spans="2:6" x14ac:dyDescent="0.2">
      <c r="B830" s="8"/>
      <c r="F830" s="8"/>
    </row>
    <row r="831" spans="2:6" x14ac:dyDescent="0.2">
      <c r="B831" s="8"/>
      <c r="F831" s="8"/>
    </row>
    <row r="832" spans="2:6" x14ac:dyDescent="0.2">
      <c r="B832" s="8"/>
      <c r="F832" s="8"/>
    </row>
    <row r="833" spans="2:6" x14ac:dyDescent="0.2">
      <c r="B833" s="8"/>
      <c r="F833" s="8"/>
    </row>
    <row r="834" spans="2:6" x14ac:dyDescent="0.2">
      <c r="B834" s="8"/>
      <c r="F834" s="8"/>
    </row>
    <row r="835" spans="2:6" x14ac:dyDescent="0.2">
      <c r="B835" s="8"/>
      <c r="F835" s="8"/>
    </row>
    <row r="836" spans="2:6" x14ac:dyDescent="0.2">
      <c r="B836" s="8"/>
      <c r="F836" s="8"/>
    </row>
    <row r="837" spans="2:6" x14ac:dyDescent="0.2">
      <c r="B837" s="8"/>
      <c r="F837" s="8"/>
    </row>
    <row r="838" spans="2:6" x14ac:dyDescent="0.2">
      <c r="B838" s="8"/>
      <c r="F838" s="8"/>
    </row>
    <row r="839" spans="2:6" x14ac:dyDescent="0.2">
      <c r="B839" s="8"/>
      <c r="F839" s="8"/>
    </row>
    <row r="840" spans="2:6" x14ac:dyDescent="0.2">
      <c r="B840" s="8"/>
      <c r="F840" s="8"/>
    </row>
    <row r="841" spans="2:6" x14ac:dyDescent="0.2">
      <c r="B841" s="8"/>
      <c r="F841" s="8"/>
    </row>
    <row r="842" spans="2:6" x14ac:dyDescent="0.2">
      <c r="B842" s="8"/>
      <c r="F842" s="8"/>
    </row>
    <row r="843" spans="2:6" x14ac:dyDescent="0.2">
      <c r="B843" s="8"/>
      <c r="F843" s="8"/>
    </row>
    <row r="844" spans="2:6" x14ac:dyDescent="0.2">
      <c r="B844" s="8"/>
      <c r="F844" s="8"/>
    </row>
    <row r="845" spans="2:6" x14ac:dyDescent="0.2">
      <c r="B845" s="8"/>
      <c r="F845" s="8"/>
    </row>
    <row r="846" spans="2:6" x14ac:dyDescent="0.2">
      <c r="B846" s="8"/>
      <c r="F846" s="8"/>
    </row>
    <row r="847" spans="2:6" x14ac:dyDescent="0.2">
      <c r="B847" s="8"/>
      <c r="F847" s="8"/>
    </row>
    <row r="848" spans="2:6" x14ac:dyDescent="0.2">
      <c r="B848" s="8"/>
      <c r="F848" s="8"/>
    </row>
    <row r="849" spans="2:6" x14ac:dyDescent="0.2">
      <c r="B849" s="8"/>
      <c r="F849" s="8"/>
    </row>
    <row r="850" spans="2:6" x14ac:dyDescent="0.2">
      <c r="B850" s="8"/>
      <c r="F850" s="8"/>
    </row>
    <row r="851" spans="2:6" x14ac:dyDescent="0.2">
      <c r="B851" s="8"/>
      <c r="F851" s="8"/>
    </row>
    <row r="852" spans="2:6" x14ac:dyDescent="0.2">
      <c r="B852" s="8"/>
      <c r="F852" s="8"/>
    </row>
    <row r="853" spans="2:6" x14ac:dyDescent="0.2">
      <c r="B853" s="8"/>
      <c r="F853" s="8"/>
    </row>
    <row r="854" spans="2:6" x14ac:dyDescent="0.2">
      <c r="B854" s="8"/>
      <c r="F854" s="8"/>
    </row>
    <row r="855" spans="2:6" x14ac:dyDescent="0.2">
      <c r="B855" s="8"/>
      <c r="F855" s="8"/>
    </row>
    <row r="856" spans="2:6" x14ac:dyDescent="0.2">
      <c r="B856" s="8"/>
      <c r="F856" s="8"/>
    </row>
    <row r="857" spans="2:6" x14ac:dyDescent="0.2">
      <c r="B857" s="8"/>
      <c r="F857" s="8"/>
    </row>
    <row r="858" spans="2:6" x14ac:dyDescent="0.2">
      <c r="B858" s="8"/>
      <c r="F858" s="8"/>
    </row>
    <row r="859" spans="2:6" x14ac:dyDescent="0.2">
      <c r="B859" s="8"/>
      <c r="F859" s="8"/>
    </row>
    <row r="860" spans="2:6" x14ac:dyDescent="0.2">
      <c r="B860" s="8"/>
      <c r="F860" s="8"/>
    </row>
    <row r="861" spans="2:6" x14ac:dyDescent="0.2">
      <c r="B861" s="8"/>
      <c r="F861" s="8"/>
    </row>
    <row r="862" spans="2:6" x14ac:dyDescent="0.2">
      <c r="B862" s="8"/>
      <c r="F862" s="8"/>
    </row>
    <row r="863" spans="2:6" x14ac:dyDescent="0.2">
      <c r="B863" s="8"/>
      <c r="F863" s="8"/>
    </row>
    <row r="864" spans="2:6" x14ac:dyDescent="0.2">
      <c r="B864" s="8"/>
      <c r="F864" s="8"/>
    </row>
    <row r="865" spans="2:6" x14ac:dyDescent="0.2">
      <c r="B865" s="8"/>
      <c r="F865" s="8"/>
    </row>
    <row r="866" spans="2:6" x14ac:dyDescent="0.2">
      <c r="B866" s="8"/>
      <c r="F866" s="8"/>
    </row>
    <row r="867" spans="2:6" x14ac:dyDescent="0.2">
      <c r="B867" s="8"/>
      <c r="F867" s="8"/>
    </row>
    <row r="868" spans="2:6" x14ac:dyDescent="0.2">
      <c r="B868" s="8"/>
      <c r="F868" s="8"/>
    </row>
    <row r="869" spans="2:6" x14ac:dyDescent="0.2">
      <c r="B869" s="8"/>
      <c r="F869" s="8"/>
    </row>
    <row r="870" spans="2:6" x14ac:dyDescent="0.2">
      <c r="B870" s="8"/>
      <c r="F870" s="8"/>
    </row>
    <row r="871" spans="2:6" x14ac:dyDescent="0.2">
      <c r="B871" s="8"/>
      <c r="F871" s="8"/>
    </row>
    <row r="872" spans="2:6" x14ac:dyDescent="0.2">
      <c r="B872" s="8"/>
      <c r="F872" s="8"/>
    </row>
    <row r="873" spans="2:6" x14ac:dyDescent="0.2">
      <c r="B873" s="8"/>
      <c r="F873" s="8"/>
    </row>
    <row r="874" spans="2:6" x14ac:dyDescent="0.2">
      <c r="B874" s="8"/>
      <c r="F874" s="8"/>
    </row>
    <row r="875" spans="2:6" x14ac:dyDescent="0.2">
      <c r="B875" s="8"/>
      <c r="F875" s="8"/>
    </row>
    <row r="876" spans="2:6" x14ac:dyDescent="0.2">
      <c r="B876" s="8"/>
      <c r="F876" s="8"/>
    </row>
    <row r="877" spans="2:6" x14ac:dyDescent="0.2">
      <c r="B877" s="8"/>
      <c r="F877" s="8"/>
    </row>
    <row r="878" spans="2:6" x14ac:dyDescent="0.2">
      <c r="B878" s="8"/>
      <c r="F878" s="8"/>
    </row>
    <row r="879" spans="2:6" x14ac:dyDescent="0.2">
      <c r="B879" s="8"/>
      <c r="F879" s="8"/>
    </row>
    <row r="880" spans="2:6" x14ac:dyDescent="0.2">
      <c r="B880" s="8"/>
      <c r="F880" s="8"/>
    </row>
    <row r="881" spans="2:6" x14ac:dyDescent="0.2">
      <c r="B881" s="8"/>
      <c r="F881" s="8"/>
    </row>
    <row r="882" spans="2:6" x14ac:dyDescent="0.2">
      <c r="B882" s="8"/>
      <c r="F882" s="8"/>
    </row>
    <row r="883" spans="2:6" x14ac:dyDescent="0.2">
      <c r="B883" s="8"/>
      <c r="F883" s="8"/>
    </row>
    <row r="884" spans="2:6" x14ac:dyDescent="0.2">
      <c r="B884" s="8"/>
      <c r="F884" s="8"/>
    </row>
    <row r="885" spans="2:6" x14ac:dyDescent="0.2">
      <c r="B885" s="8"/>
      <c r="F885" s="8"/>
    </row>
    <row r="886" spans="2:6" x14ac:dyDescent="0.2">
      <c r="B886" s="8"/>
      <c r="F886" s="8"/>
    </row>
    <row r="887" spans="2:6" x14ac:dyDescent="0.2">
      <c r="B887" s="8"/>
      <c r="F887" s="8"/>
    </row>
    <row r="888" spans="2:6" x14ac:dyDescent="0.2">
      <c r="B888" s="8"/>
      <c r="F888" s="8"/>
    </row>
    <row r="889" spans="2:6" x14ac:dyDescent="0.2">
      <c r="B889" s="8"/>
      <c r="F889" s="8"/>
    </row>
    <row r="890" spans="2:6" x14ac:dyDescent="0.2">
      <c r="B890" s="8"/>
      <c r="F890" s="8"/>
    </row>
    <row r="891" spans="2:6" x14ac:dyDescent="0.2">
      <c r="B891" s="8"/>
      <c r="F891" s="8"/>
    </row>
    <row r="892" spans="2:6" x14ac:dyDescent="0.2">
      <c r="B892" s="8"/>
      <c r="F892" s="8"/>
    </row>
    <row r="893" spans="2:6" x14ac:dyDescent="0.2">
      <c r="B893" s="8"/>
      <c r="F893" s="8"/>
    </row>
    <row r="894" spans="2:6" x14ac:dyDescent="0.2">
      <c r="B894" s="8"/>
      <c r="F894" s="8"/>
    </row>
    <row r="895" spans="2:6" x14ac:dyDescent="0.2">
      <c r="B895" s="8"/>
      <c r="F895" s="8"/>
    </row>
    <row r="896" spans="2:6" x14ac:dyDescent="0.2">
      <c r="B896" s="8"/>
      <c r="F896" s="8"/>
    </row>
    <row r="897" spans="2:6" x14ac:dyDescent="0.2">
      <c r="B897" s="8"/>
      <c r="F897" s="8"/>
    </row>
    <row r="898" spans="2:6" x14ac:dyDescent="0.2">
      <c r="B898" s="8"/>
      <c r="F898" s="8"/>
    </row>
    <row r="899" spans="2:6" x14ac:dyDescent="0.2">
      <c r="B899" s="8"/>
      <c r="F899" s="8"/>
    </row>
    <row r="900" spans="2:6" x14ac:dyDescent="0.2">
      <c r="B900" s="8"/>
      <c r="F900" s="8"/>
    </row>
    <row r="901" spans="2:6" x14ac:dyDescent="0.2">
      <c r="B901" s="8"/>
      <c r="F901" s="8"/>
    </row>
    <row r="902" spans="2:6" x14ac:dyDescent="0.2">
      <c r="B902" s="8"/>
      <c r="F902" s="8"/>
    </row>
    <row r="903" spans="2:6" x14ac:dyDescent="0.2">
      <c r="B903" s="8"/>
      <c r="F903" s="8"/>
    </row>
    <row r="904" spans="2:6" x14ac:dyDescent="0.2">
      <c r="B904" s="8"/>
      <c r="F904" s="8"/>
    </row>
    <row r="905" spans="2:6" x14ac:dyDescent="0.2">
      <c r="B905" s="8"/>
      <c r="F905" s="8"/>
    </row>
    <row r="906" spans="2:6" x14ac:dyDescent="0.2">
      <c r="B906" s="8"/>
      <c r="F906" s="8"/>
    </row>
    <row r="907" spans="2:6" x14ac:dyDescent="0.2">
      <c r="B907" s="8"/>
      <c r="F907" s="8"/>
    </row>
    <row r="908" spans="2:6" x14ac:dyDescent="0.2">
      <c r="B908" s="8"/>
      <c r="F908" s="8"/>
    </row>
    <row r="909" spans="2:6" x14ac:dyDescent="0.2">
      <c r="B909" s="8"/>
      <c r="F909" s="8"/>
    </row>
    <row r="910" spans="2:6" x14ac:dyDescent="0.2">
      <c r="B910" s="8"/>
      <c r="F910" s="8"/>
    </row>
    <row r="911" spans="2:6" x14ac:dyDescent="0.2">
      <c r="B911" s="8"/>
      <c r="F911" s="8"/>
    </row>
    <row r="912" spans="2:6" x14ac:dyDescent="0.2">
      <c r="B912" s="8"/>
      <c r="F912" s="8"/>
    </row>
    <row r="913" spans="2:6" x14ac:dyDescent="0.2">
      <c r="B913" s="8"/>
      <c r="F913" s="8"/>
    </row>
    <row r="914" spans="2:6" x14ac:dyDescent="0.2">
      <c r="B914" s="8"/>
      <c r="F914" s="8"/>
    </row>
    <row r="915" spans="2:6" x14ac:dyDescent="0.2">
      <c r="B915" s="8"/>
      <c r="F915" s="8"/>
    </row>
    <row r="916" spans="2:6" x14ac:dyDescent="0.2">
      <c r="B916" s="8"/>
      <c r="F916" s="8"/>
    </row>
    <row r="917" spans="2:6" x14ac:dyDescent="0.2">
      <c r="B917" s="8"/>
      <c r="F917" s="8"/>
    </row>
    <row r="918" spans="2:6" x14ac:dyDescent="0.2">
      <c r="B918" s="8"/>
      <c r="F918" s="8"/>
    </row>
    <row r="919" spans="2:6" x14ac:dyDescent="0.2">
      <c r="B919" s="8"/>
      <c r="F919" s="8"/>
    </row>
    <row r="920" spans="2:6" x14ac:dyDescent="0.2">
      <c r="B920" s="8"/>
      <c r="F920" s="8"/>
    </row>
    <row r="921" spans="2:6" x14ac:dyDescent="0.2">
      <c r="B921" s="8"/>
      <c r="F921" s="8"/>
    </row>
    <row r="922" spans="2:6" x14ac:dyDescent="0.2">
      <c r="B922" s="8"/>
      <c r="F922" s="8"/>
    </row>
    <row r="923" spans="2:6" x14ac:dyDescent="0.2">
      <c r="B923" s="8"/>
      <c r="F923" s="8"/>
    </row>
    <row r="924" spans="2:6" x14ac:dyDescent="0.2">
      <c r="B924" s="8"/>
      <c r="F924" s="8"/>
    </row>
    <row r="925" spans="2:6" x14ac:dyDescent="0.2">
      <c r="B925" s="8"/>
      <c r="F925" s="8"/>
    </row>
    <row r="926" spans="2:6" x14ac:dyDescent="0.2">
      <c r="B926" s="8"/>
      <c r="F926" s="8"/>
    </row>
    <row r="927" spans="2:6" x14ac:dyDescent="0.2">
      <c r="B927" s="8"/>
      <c r="F927" s="8"/>
    </row>
    <row r="928" spans="2:6" x14ac:dyDescent="0.2">
      <c r="B928" s="8"/>
      <c r="F928" s="8"/>
    </row>
    <row r="929" spans="2:6" x14ac:dyDescent="0.2">
      <c r="B929" s="8"/>
      <c r="F929" s="8"/>
    </row>
    <row r="930" spans="2:6" x14ac:dyDescent="0.2">
      <c r="B930" s="8"/>
      <c r="F930" s="8"/>
    </row>
    <row r="931" spans="2:6" x14ac:dyDescent="0.2">
      <c r="B931" s="8"/>
      <c r="F931" s="8"/>
    </row>
    <row r="932" spans="2:6" x14ac:dyDescent="0.2">
      <c r="B932" s="8"/>
      <c r="F932" s="8"/>
    </row>
    <row r="933" spans="2:6" x14ac:dyDescent="0.2">
      <c r="B933" s="8"/>
      <c r="F933" s="8"/>
    </row>
    <row r="934" spans="2:6" x14ac:dyDescent="0.2">
      <c r="B934" s="8"/>
      <c r="F934" s="8"/>
    </row>
    <row r="935" spans="2:6" x14ac:dyDescent="0.2">
      <c r="B935" s="8"/>
      <c r="F935" s="8"/>
    </row>
    <row r="936" spans="2:6" x14ac:dyDescent="0.2">
      <c r="B936" s="8"/>
      <c r="F936" s="8"/>
    </row>
    <row r="937" spans="2:6" x14ac:dyDescent="0.2">
      <c r="B937" s="8"/>
      <c r="F937" s="8"/>
    </row>
    <row r="938" spans="2:6" x14ac:dyDescent="0.2">
      <c r="B938" s="8"/>
      <c r="F938" s="8"/>
    </row>
    <row r="939" spans="2:6" x14ac:dyDescent="0.2">
      <c r="B939" s="8"/>
      <c r="F939" s="8"/>
    </row>
    <row r="940" spans="2:6" x14ac:dyDescent="0.2">
      <c r="B940" s="8"/>
      <c r="F940" s="8"/>
    </row>
    <row r="941" spans="2:6" x14ac:dyDescent="0.2">
      <c r="B941" s="8"/>
      <c r="F941" s="8"/>
    </row>
    <row r="942" spans="2:6" x14ac:dyDescent="0.2">
      <c r="B942" s="8"/>
      <c r="F942" s="8"/>
    </row>
    <row r="943" spans="2:6" x14ac:dyDescent="0.2">
      <c r="B943" s="8"/>
      <c r="F943" s="8"/>
    </row>
    <row r="944" spans="2:6" x14ac:dyDescent="0.2">
      <c r="B944" s="8"/>
      <c r="F944" s="8"/>
    </row>
    <row r="945" spans="2:6" x14ac:dyDescent="0.2">
      <c r="B945" s="8"/>
      <c r="F945" s="8"/>
    </row>
    <row r="946" spans="2:6" x14ac:dyDescent="0.2">
      <c r="B946" s="8"/>
      <c r="F946" s="8"/>
    </row>
    <row r="947" spans="2:6" x14ac:dyDescent="0.2">
      <c r="B947" s="8"/>
      <c r="F947" s="8"/>
    </row>
    <row r="948" spans="2:6" x14ac:dyDescent="0.2">
      <c r="B948" s="8"/>
      <c r="F948" s="8"/>
    </row>
    <row r="949" spans="2:6" x14ac:dyDescent="0.2">
      <c r="B949" s="8"/>
      <c r="F949" s="8"/>
    </row>
    <row r="950" spans="2:6" x14ac:dyDescent="0.2">
      <c r="B950" s="8"/>
      <c r="F950" s="8"/>
    </row>
    <row r="951" spans="2:6" x14ac:dyDescent="0.2">
      <c r="B951" s="8"/>
      <c r="F951" s="8"/>
    </row>
    <row r="952" spans="2:6" x14ac:dyDescent="0.2">
      <c r="B952" s="8"/>
      <c r="F952" s="8"/>
    </row>
    <row r="953" spans="2:6" x14ac:dyDescent="0.2">
      <c r="B953" s="8"/>
      <c r="F953" s="8"/>
    </row>
    <row r="954" spans="2:6" x14ac:dyDescent="0.2">
      <c r="B954" s="8"/>
      <c r="F954" s="8"/>
    </row>
    <row r="955" spans="2:6" x14ac:dyDescent="0.2">
      <c r="B955" s="8"/>
      <c r="F955" s="8"/>
    </row>
    <row r="956" spans="2:6" x14ac:dyDescent="0.2">
      <c r="B956" s="8"/>
      <c r="F956" s="8"/>
    </row>
    <row r="957" spans="2:6" x14ac:dyDescent="0.2">
      <c r="B957" s="8"/>
      <c r="F957" s="8"/>
    </row>
    <row r="958" spans="2:6" x14ac:dyDescent="0.2">
      <c r="B958" s="8"/>
      <c r="F958" s="8"/>
    </row>
    <row r="959" spans="2:6" x14ac:dyDescent="0.2">
      <c r="B959" s="8"/>
      <c r="F959" s="8"/>
    </row>
    <row r="960" spans="2:6" x14ac:dyDescent="0.2">
      <c r="B960" s="8"/>
      <c r="F960" s="8"/>
    </row>
    <row r="961" spans="2:6" x14ac:dyDescent="0.2">
      <c r="B961" s="8"/>
      <c r="F961" s="8"/>
    </row>
    <row r="962" spans="2:6" x14ac:dyDescent="0.2">
      <c r="B962" s="8"/>
      <c r="F962" s="8"/>
    </row>
    <row r="963" spans="2:6" x14ac:dyDescent="0.2">
      <c r="B963" s="8"/>
      <c r="F963" s="8"/>
    </row>
    <row r="964" spans="2:6" x14ac:dyDescent="0.2">
      <c r="B964" s="8"/>
      <c r="F964" s="8"/>
    </row>
    <row r="965" spans="2:6" x14ac:dyDescent="0.2">
      <c r="B965" s="8"/>
      <c r="F965" s="8"/>
    </row>
    <row r="966" spans="2:6" x14ac:dyDescent="0.2">
      <c r="B966" s="8"/>
      <c r="F966" s="8"/>
    </row>
    <row r="967" spans="2:6" x14ac:dyDescent="0.2">
      <c r="B967" s="8"/>
      <c r="F967" s="8"/>
    </row>
    <row r="968" spans="2:6" x14ac:dyDescent="0.2">
      <c r="B968" s="8"/>
      <c r="F968" s="8"/>
    </row>
    <row r="969" spans="2:6" x14ac:dyDescent="0.2">
      <c r="B969" s="8"/>
      <c r="F969" s="8"/>
    </row>
    <row r="970" spans="2:6" x14ac:dyDescent="0.2">
      <c r="B970" s="8"/>
      <c r="F970" s="8"/>
    </row>
    <row r="971" spans="2:6" x14ac:dyDescent="0.2">
      <c r="B971" s="8"/>
      <c r="F971" s="8"/>
    </row>
    <row r="972" spans="2:6" x14ac:dyDescent="0.2">
      <c r="B972" s="8"/>
      <c r="F972" s="8"/>
    </row>
    <row r="973" spans="2:6" x14ac:dyDescent="0.2">
      <c r="B973" s="8"/>
      <c r="F973" s="8"/>
    </row>
    <row r="974" spans="2:6" x14ac:dyDescent="0.2">
      <c r="B974" s="8"/>
      <c r="F974" s="8"/>
    </row>
    <row r="975" spans="2:6" x14ac:dyDescent="0.2">
      <c r="B975" s="8"/>
      <c r="F975" s="8"/>
    </row>
    <row r="976" spans="2:6" x14ac:dyDescent="0.2">
      <c r="B976" s="8"/>
      <c r="F976" s="8"/>
    </row>
    <row r="977" spans="2:6" x14ac:dyDescent="0.2">
      <c r="B977" s="8"/>
      <c r="F977" s="8"/>
    </row>
    <row r="978" spans="2:6" x14ac:dyDescent="0.2">
      <c r="B978" s="8"/>
      <c r="F978" s="8"/>
    </row>
    <row r="979" spans="2:6" x14ac:dyDescent="0.2">
      <c r="B979" s="8"/>
      <c r="F979" s="8"/>
    </row>
    <row r="980" spans="2:6" x14ac:dyDescent="0.2">
      <c r="B980" s="8"/>
      <c r="F980" s="8"/>
    </row>
    <row r="981" spans="2:6" x14ac:dyDescent="0.2">
      <c r="B981" s="8"/>
      <c r="F981" s="8"/>
    </row>
    <row r="982" spans="2:6" x14ac:dyDescent="0.2">
      <c r="B982" s="8"/>
      <c r="F982" s="8"/>
    </row>
    <row r="983" spans="2:6" x14ac:dyDescent="0.2">
      <c r="B983" s="8"/>
      <c r="F983" s="8"/>
    </row>
    <row r="984" spans="2:6" x14ac:dyDescent="0.2">
      <c r="B984" s="8"/>
      <c r="F984" s="8"/>
    </row>
    <row r="985" spans="2:6" x14ac:dyDescent="0.2">
      <c r="B985" s="8"/>
      <c r="F985" s="8"/>
    </row>
    <row r="986" spans="2:6" x14ac:dyDescent="0.2">
      <c r="B986" s="8"/>
      <c r="F986" s="8"/>
    </row>
    <row r="987" spans="2:6" x14ac:dyDescent="0.2">
      <c r="B987" s="8"/>
      <c r="F987" s="8"/>
    </row>
    <row r="988" spans="2:6" x14ac:dyDescent="0.2">
      <c r="B988" s="8"/>
      <c r="F988" s="8"/>
    </row>
    <row r="989" spans="2:6" x14ac:dyDescent="0.2">
      <c r="B989" s="8"/>
      <c r="F989" s="8"/>
    </row>
    <row r="990" spans="2:6" x14ac:dyDescent="0.2">
      <c r="B990" s="8"/>
      <c r="F990" s="8"/>
    </row>
    <row r="991" spans="2:6" x14ac:dyDescent="0.2">
      <c r="B991" s="8"/>
      <c r="F991" s="8"/>
    </row>
    <row r="992" spans="2:6" x14ac:dyDescent="0.2">
      <c r="B992" s="8"/>
      <c r="F992" s="8"/>
    </row>
    <row r="993" spans="2:6" x14ac:dyDescent="0.2">
      <c r="B993" s="8"/>
      <c r="F993" s="8"/>
    </row>
    <row r="994" spans="2:6" x14ac:dyDescent="0.2">
      <c r="B994" s="8"/>
      <c r="F994" s="8"/>
    </row>
    <row r="995" spans="2:6" x14ac:dyDescent="0.2">
      <c r="B995" s="8"/>
      <c r="F995" s="8"/>
    </row>
    <row r="996" spans="2:6" x14ac:dyDescent="0.2">
      <c r="B996" s="8"/>
      <c r="F996" s="8"/>
    </row>
    <row r="997" spans="2:6" x14ac:dyDescent="0.2">
      <c r="B997" s="8"/>
      <c r="F997" s="8"/>
    </row>
    <row r="998" spans="2:6" x14ac:dyDescent="0.2">
      <c r="B998" s="8"/>
      <c r="F998" s="8"/>
    </row>
    <row r="999" spans="2:6" x14ac:dyDescent="0.2">
      <c r="B999" s="8"/>
      <c r="F999" s="8"/>
    </row>
    <row r="1000" spans="2:6" x14ac:dyDescent="0.2">
      <c r="B1000" s="8"/>
      <c r="F1000" s="8"/>
    </row>
    <row r="1001" spans="2:6" x14ac:dyDescent="0.2">
      <c r="B1001" s="8"/>
      <c r="F1001" s="8"/>
    </row>
    <row r="1002" spans="2:6" x14ac:dyDescent="0.2">
      <c r="B1002" s="8"/>
      <c r="F1002" s="8"/>
    </row>
    <row r="1003" spans="2:6" x14ac:dyDescent="0.2">
      <c r="B1003" s="8"/>
      <c r="F1003" s="8"/>
    </row>
    <row r="1004" spans="2:6" x14ac:dyDescent="0.2">
      <c r="B1004" s="8"/>
      <c r="F1004" s="8"/>
    </row>
    <row r="1005" spans="2:6" x14ac:dyDescent="0.2">
      <c r="B1005" s="8"/>
      <c r="F1005" s="8"/>
    </row>
    <row r="1006" spans="2:6" x14ac:dyDescent="0.2">
      <c r="B1006" s="8"/>
      <c r="F1006" s="8"/>
    </row>
    <row r="1007" spans="2:6" x14ac:dyDescent="0.2">
      <c r="B1007" s="8"/>
      <c r="F1007" s="8"/>
    </row>
    <row r="1008" spans="2:6" x14ac:dyDescent="0.2">
      <c r="B1008" s="8"/>
      <c r="F1008" s="8"/>
    </row>
    <row r="1009" spans="2:6" x14ac:dyDescent="0.2">
      <c r="B1009" s="8"/>
      <c r="F1009" s="8"/>
    </row>
    <row r="1010" spans="2:6" x14ac:dyDescent="0.2">
      <c r="B1010" s="8"/>
      <c r="F1010" s="8"/>
    </row>
    <row r="1011" spans="2:6" x14ac:dyDescent="0.2">
      <c r="B1011" s="8"/>
      <c r="F1011" s="8"/>
    </row>
    <row r="1012" spans="2:6" x14ac:dyDescent="0.2">
      <c r="B1012" s="8"/>
      <c r="F1012" s="8"/>
    </row>
    <row r="1013" spans="2:6" x14ac:dyDescent="0.2">
      <c r="B1013" s="8"/>
      <c r="F1013" s="8"/>
    </row>
    <row r="1014" spans="2:6" x14ac:dyDescent="0.2">
      <c r="B1014" s="8"/>
      <c r="F1014" s="8"/>
    </row>
    <row r="1015" spans="2:6" x14ac:dyDescent="0.2">
      <c r="B1015" s="8"/>
      <c r="F1015" s="8"/>
    </row>
    <row r="1016" spans="2:6" x14ac:dyDescent="0.2">
      <c r="B1016" s="8"/>
      <c r="F1016" s="8"/>
    </row>
    <row r="1017" spans="2:6" x14ac:dyDescent="0.2">
      <c r="B1017" s="8"/>
      <c r="F1017" s="8"/>
    </row>
    <row r="1018" spans="2:6" x14ac:dyDescent="0.2">
      <c r="B1018" s="8"/>
      <c r="F1018" s="8"/>
    </row>
    <row r="1019" spans="2:6" x14ac:dyDescent="0.2">
      <c r="B1019" s="8"/>
      <c r="F1019" s="8"/>
    </row>
    <row r="1020" spans="2:6" x14ac:dyDescent="0.2">
      <c r="B1020" s="8"/>
      <c r="F1020" s="8"/>
    </row>
    <row r="1021" spans="2:6" x14ac:dyDescent="0.2">
      <c r="B1021" s="8"/>
      <c r="F1021" s="8"/>
    </row>
    <row r="1022" spans="2:6" x14ac:dyDescent="0.2">
      <c r="B1022" s="8"/>
      <c r="F1022" s="8"/>
    </row>
    <row r="1023" spans="2:6" x14ac:dyDescent="0.2">
      <c r="B1023" s="8"/>
      <c r="F1023" s="8"/>
    </row>
    <row r="1024" spans="2:6" x14ac:dyDescent="0.2">
      <c r="B1024" s="8"/>
      <c r="F1024" s="8"/>
    </row>
    <row r="1025" spans="2:6" x14ac:dyDescent="0.2">
      <c r="B1025" s="8"/>
      <c r="F1025" s="8"/>
    </row>
    <row r="1026" spans="2:6" x14ac:dyDescent="0.2">
      <c r="B1026" s="8"/>
      <c r="F1026" s="8"/>
    </row>
    <row r="1027" spans="2:6" x14ac:dyDescent="0.2">
      <c r="B1027" s="8"/>
      <c r="F1027" s="8"/>
    </row>
    <row r="1028" spans="2:6" x14ac:dyDescent="0.2">
      <c r="B1028" s="8"/>
      <c r="F1028" s="8"/>
    </row>
    <row r="1029" spans="2:6" x14ac:dyDescent="0.2">
      <c r="B1029" s="8"/>
      <c r="F1029" s="8"/>
    </row>
    <row r="1030" spans="2:6" x14ac:dyDescent="0.2">
      <c r="B1030" s="8"/>
      <c r="F1030" s="8"/>
    </row>
    <row r="1031" spans="2:6" x14ac:dyDescent="0.2">
      <c r="B1031" s="8"/>
      <c r="F1031" s="8"/>
    </row>
    <row r="1032" spans="2:6" x14ac:dyDescent="0.2">
      <c r="B1032" s="8"/>
      <c r="F1032" s="8"/>
    </row>
    <row r="1033" spans="2:6" x14ac:dyDescent="0.2">
      <c r="B1033" s="8"/>
      <c r="F1033" s="8"/>
    </row>
    <row r="1034" spans="2:6" x14ac:dyDescent="0.2">
      <c r="B1034" s="8"/>
      <c r="F1034" s="8"/>
    </row>
    <row r="1035" spans="2:6" x14ac:dyDescent="0.2">
      <c r="B1035" s="8"/>
      <c r="F1035" s="8"/>
    </row>
    <row r="1036" spans="2:6" x14ac:dyDescent="0.2">
      <c r="B1036" s="8"/>
      <c r="F1036" s="8"/>
    </row>
    <row r="1037" spans="2:6" x14ac:dyDescent="0.2">
      <c r="B1037" s="8"/>
      <c r="F1037" s="8"/>
    </row>
    <row r="1038" spans="2:6" x14ac:dyDescent="0.2">
      <c r="B1038" s="8"/>
      <c r="F1038" s="8"/>
    </row>
    <row r="1039" spans="2:6" x14ac:dyDescent="0.2">
      <c r="B1039" s="8"/>
      <c r="F1039" s="8"/>
    </row>
    <row r="1040" spans="2:6" x14ac:dyDescent="0.2">
      <c r="B1040" s="8"/>
      <c r="F1040" s="8"/>
    </row>
    <row r="1041" spans="2:6" x14ac:dyDescent="0.2">
      <c r="B1041" s="8"/>
      <c r="F1041" s="8"/>
    </row>
    <row r="1042" spans="2:6" x14ac:dyDescent="0.2">
      <c r="B1042" s="8"/>
      <c r="F1042" s="8"/>
    </row>
    <row r="1043" spans="2:6" x14ac:dyDescent="0.2">
      <c r="B1043" s="8"/>
      <c r="F1043" s="8"/>
    </row>
    <row r="1044" spans="2:6" x14ac:dyDescent="0.2">
      <c r="B1044" s="8"/>
      <c r="F1044" s="8"/>
    </row>
    <row r="1045" spans="2:6" x14ac:dyDescent="0.2">
      <c r="B1045" s="8"/>
      <c r="F1045" s="8"/>
    </row>
    <row r="1046" spans="2:6" x14ac:dyDescent="0.2">
      <c r="B1046" s="8"/>
      <c r="F1046" s="8"/>
    </row>
    <row r="1047" spans="2:6" x14ac:dyDescent="0.2">
      <c r="B1047" s="8"/>
      <c r="F1047" s="8"/>
    </row>
    <row r="1048" spans="2:6" x14ac:dyDescent="0.2">
      <c r="B1048" s="8"/>
      <c r="F1048" s="8"/>
    </row>
    <row r="1049" spans="2:6" x14ac:dyDescent="0.2">
      <c r="B1049" s="8"/>
      <c r="F1049" s="8"/>
    </row>
    <row r="1050" spans="2:6" x14ac:dyDescent="0.2">
      <c r="B1050" s="8"/>
      <c r="F1050" s="8"/>
    </row>
    <row r="1051" spans="2:6" x14ac:dyDescent="0.2">
      <c r="B1051" s="8"/>
      <c r="F1051" s="8"/>
    </row>
    <row r="1052" spans="2:6" x14ac:dyDescent="0.2">
      <c r="B1052" s="8"/>
      <c r="F1052" s="8"/>
    </row>
    <row r="1053" spans="2:6" x14ac:dyDescent="0.2">
      <c r="B1053" s="8"/>
      <c r="F1053" s="8"/>
    </row>
    <row r="1054" spans="2:6" x14ac:dyDescent="0.2">
      <c r="B1054" s="8"/>
      <c r="F1054" s="8"/>
    </row>
    <row r="1055" spans="2:6" x14ac:dyDescent="0.2">
      <c r="B1055" s="8"/>
      <c r="F1055" s="8"/>
    </row>
    <row r="1056" spans="2:6" x14ac:dyDescent="0.2">
      <c r="B1056" s="8"/>
      <c r="F1056" s="8"/>
    </row>
    <row r="1057" spans="2:6" x14ac:dyDescent="0.2">
      <c r="B1057" s="8"/>
      <c r="F1057" s="8"/>
    </row>
    <row r="1058" spans="2:6" x14ac:dyDescent="0.2">
      <c r="B1058" s="8"/>
      <c r="F1058" s="8"/>
    </row>
    <row r="1059" spans="2:6" x14ac:dyDescent="0.2">
      <c r="B1059" s="8"/>
      <c r="F1059" s="8"/>
    </row>
    <row r="1060" spans="2:6" x14ac:dyDescent="0.2">
      <c r="B1060" s="8"/>
      <c r="F1060" s="8"/>
    </row>
    <row r="1061" spans="2:6" x14ac:dyDescent="0.2">
      <c r="B1061" s="8"/>
      <c r="F1061" s="8"/>
    </row>
    <row r="1062" spans="2:6" x14ac:dyDescent="0.2">
      <c r="B1062" s="8"/>
      <c r="F1062" s="8"/>
    </row>
    <row r="1063" spans="2:6" x14ac:dyDescent="0.2">
      <c r="B1063" s="8"/>
      <c r="F1063" s="8"/>
    </row>
    <row r="1064" spans="2:6" x14ac:dyDescent="0.2">
      <c r="B1064" s="8"/>
      <c r="F1064" s="8"/>
    </row>
    <row r="1065" spans="2:6" x14ac:dyDescent="0.2">
      <c r="B1065" s="8"/>
      <c r="F1065" s="8"/>
    </row>
    <row r="1066" spans="2:6" x14ac:dyDescent="0.2">
      <c r="B1066" s="8"/>
      <c r="F1066" s="8"/>
    </row>
    <row r="1067" spans="2:6" x14ac:dyDescent="0.2">
      <c r="B1067" s="8"/>
      <c r="F1067" s="8"/>
    </row>
    <row r="1068" spans="2:6" x14ac:dyDescent="0.2">
      <c r="B1068" s="8"/>
      <c r="F1068" s="8"/>
    </row>
    <row r="1069" spans="2:6" x14ac:dyDescent="0.2">
      <c r="B1069" s="8"/>
      <c r="F1069" s="8"/>
    </row>
    <row r="1070" spans="2:6" x14ac:dyDescent="0.2">
      <c r="B1070" s="8"/>
      <c r="F1070" s="8"/>
    </row>
    <row r="1071" spans="2:6" x14ac:dyDescent="0.2">
      <c r="B1071" s="8"/>
      <c r="F1071" s="8"/>
    </row>
    <row r="1072" spans="2:6" x14ac:dyDescent="0.2">
      <c r="B1072" s="8"/>
      <c r="F1072" s="8"/>
    </row>
    <row r="1073" spans="2:6" x14ac:dyDescent="0.2">
      <c r="B1073" s="8"/>
      <c r="F1073" s="8"/>
    </row>
    <row r="1074" spans="2:6" x14ac:dyDescent="0.2">
      <c r="B1074" s="8"/>
      <c r="F1074" s="8"/>
    </row>
    <row r="1075" spans="2:6" x14ac:dyDescent="0.2">
      <c r="B1075" s="8"/>
      <c r="F1075" s="8"/>
    </row>
    <row r="1076" spans="2:6" x14ac:dyDescent="0.2">
      <c r="B1076" s="8"/>
      <c r="F1076" s="8"/>
    </row>
    <row r="1077" spans="2:6" x14ac:dyDescent="0.2">
      <c r="B1077" s="8"/>
      <c r="F1077" s="8"/>
    </row>
    <row r="1078" spans="2:6" x14ac:dyDescent="0.2">
      <c r="B1078" s="8"/>
      <c r="F1078" s="8"/>
    </row>
    <row r="1079" spans="2:6" x14ac:dyDescent="0.2">
      <c r="B1079" s="8"/>
      <c r="F1079" s="8"/>
    </row>
    <row r="1080" spans="2:6" x14ac:dyDescent="0.2">
      <c r="B1080" s="8"/>
      <c r="F1080" s="8"/>
    </row>
    <row r="1081" spans="2:6" x14ac:dyDescent="0.2">
      <c r="B1081" s="8"/>
      <c r="F1081" s="8"/>
    </row>
    <row r="1082" spans="2:6" x14ac:dyDescent="0.2">
      <c r="B1082" s="8"/>
      <c r="F1082" s="8"/>
    </row>
    <row r="1083" spans="2:6" x14ac:dyDescent="0.2">
      <c r="B1083" s="8"/>
      <c r="F1083" s="8"/>
    </row>
    <row r="1084" spans="2:6" x14ac:dyDescent="0.2">
      <c r="B1084" s="8"/>
      <c r="F1084" s="8"/>
    </row>
    <row r="1085" spans="2:6" x14ac:dyDescent="0.2">
      <c r="B1085" s="8"/>
      <c r="F1085" s="8"/>
    </row>
    <row r="1086" spans="2:6" x14ac:dyDescent="0.2">
      <c r="B1086" s="8"/>
      <c r="F1086" s="8"/>
    </row>
    <row r="1087" spans="2:6" x14ac:dyDescent="0.2">
      <c r="B1087" s="8"/>
      <c r="F1087" s="8"/>
    </row>
    <row r="1088" spans="2:6" x14ac:dyDescent="0.2">
      <c r="B1088" s="8"/>
      <c r="F1088" s="8"/>
    </row>
    <row r="1089" spans="2:6" x14ac:dyDescent="0.2">
      <c r="B1089" s="8"/>
      <c r="F1089" s="8"/>
    </row>
    <row r="1090" spans="2:6" x14ac:dyDescent="0.2">
      <c r="B1090" s="8"/>
      <c r="F1090" s="8"/>
    </row>
    <row r="1091" spans="2:6" x14ac:dyDescent="0.2">
      <c r="B1091" s="8"/>
      <c r="F1091" s="8"/>
    </row>
    <row r="1092" spans="2:6" x14ac:dyDescent="0.2">
      <c r="B1092" s="8"/>
      <c r="F1092" s="8"/>
    </row>
    <row r="1093" spans="2:6" x14ac:dyDescent="0.2">
      <c r="B1093" s="8"/>
      <c r="F1093" s="8"/>
    </row>
    <row r="1094" spans="2:6" x14ac:dyDescent="0.2">
      <c r="B1094" s="8"/>
      <c r="F1094" s="8"/>
    </row>
    <row r="1095" spans="2:6" x14ac:dyDescent="0.2">
      <c r="B1095" s="8"/>
      <c r="F1095" s="8"/>
    </row>
    <row r="1096" spans="2:6" x14ac:dyDescent="0.2">
      <c r="B1096" s="8"/>
      <c r="F1096" s="8"/>
    </row>
    <row r="1097" spans="2:6" x14ac:dyDescent="0.2">
      <c r="B1097" s="8"/>
      <c r="F1097" s="8"/>
    </row>
    <row r="1098" spans="2:6" x14ac:dyDescent="0.2">
      <c r="B1098" s="8"/>
      <c r="F1098" s="8"/>
    </row>
    <row r="1099" spans="2:6" x14ac:dyDescent="0.2">
      <c r="B1099" s="8"/>
      <c r="F1099" s="8"/>
    </row>
    <row r="1100" spans="2:6" x14ac:dyDescent="0.2">
      <c r="B1100" s="8"/>
      <c r="F1100" s="8"/>
    </row>
    <row r="1101" spans="2:6" x14ac:dyDescent="0.2">
      <c r="B1101" s="8"/>
      <c r="F1101" s="8"/>
    </row>
    <row r="1102" spans="2:6" x14ac:dyDescent="0.2">
      <c r="B1102" s="8"/>
      <c r="F1102" s="8"/>
    </row>
    <row r="1103" spans="2:6" x14ac:dyDescent="0.2">
      <c r="B1103" s="8"/>
      <c r="F1103" s="8"/>
    </row>
    <row r="1104" spans="2:6" x14ac:dyDescent="0.2">
      <c r="B1104" s="8"/>
      <c r="F1104" s="8"/>
    </row>
    <row r="1105" spans="2:6" x14ac:dyDescent="0.2">
      <c r="B1105" s="8"/>
      <c r="F1105" s="8"/>
    </row>
    <row r="1106" spans="2:6" x14ac:dyDescent="0.2">
      <c r="B1106" s="8"/>
      <c r="F1106" s="8"/>
    </row>
    <row r="1107" spans="2:6" x14ac:dyDescent="0.2">
      <c r="B1107" s="8"/>
      <c r="F1107" s="8"/>
    </row>
    <row r="1108" spans="2:6" x14ac:dyDescent="0.2">
      <c r="B1108" s="8"/>
      <c r="F1108" s="8"/>
    </row>
    <row r="1109" spans="2:6" x14ac:dyDescent="0.2">
      <c r="B1109" s="8"/>
      <c r="F1109" s="8"/>
    </row>
    <row r="1110" spans="2:6" x14ac:dyDescent="0.2">
      <c r="B1110" s="8"/>
      <c r="F1110" s="8"/>
    </row>
    <row r="1111" spans="2:6" x14ac:dyDescent="0.2">
      <c r="B1111" s="8"/>
      <c r="F1111" s="8"/>
    </row>
    <row r="1112" spans="2:6" x14ac:dyDescent="0.2">
      <c r="B1112" s="8"/>
      <c r="F1112" s="8"/>
    </row>
  </sheetData>
  <phoneticPr fontId="8" type="noConversion"/>
  <hyperlinks>
    <hyperlink ref="P31" r:id="rId1" display="http://www.bav-astro.de/sfs/BAVM_link.php?BAVMnr=59"/>
    <hyperlink ref="P40" r:id="rId2" display="http://www.bav-astro.de/sfs/BAVM_link.php?BAVMnr=68"/>
    <hyperlink ref="P47" r:id="rId3" display="http://www.konkoly.hu/cgi-bin/IBVS?5694"/>
    <hyperlink ref="P48" r:id="rId4" display="http://www.konkoly.hu/cgi-bin/IBVS?5595"/>
    <hyperlink ref="P49" r:id="rId5" display="http://www.konkoly.hu/cgi-bin/IBVS?5595"/>
    <hyperlink ref="P162" r:id="rId6" display="http://vsolj.cetus-net.org/no44.pdf"/>
    <hyperlink ref="P50" r:id="rId7" display="http://www.bav-astro.de/sfs/BAVM_link.php?BAVMnr=178"/>
    <hyperlink ref="P51" r:id="rId8" display="http://www.bav-astro.de/sfs/BAVM_link.php?BAVMnr=178"/>
    <hyperlink ref="P52" r:id="rId9" display="http://www.bav-astro.de/sfs/BAVM_link.php?BAVMnr=201"/>
    <hyperlink ref="P53" r:id="rId10" display="http://www.konkoly.hu/cgi-bin/IBVS?5931"/>
    <hyperlink ref="P54" r:id="rId11" display="http://www.konkoly.hu/cgi-bin/IBVS?5931"/>
    <hyperlink ref="P55" r:id="rId12" display="http://www.konkoly.hu/cgi-bin/IBVS?5931"/>
    <hyperlink ref="P56" r:id="rId13" display="http://www.konkoly.hu/cgi-bin/IBVS?5931"/>
    <hyperlink ref="P57" r:id="rId14" display="http://www.bav-astro.de/sfs/BAVM_link.php?BAVMnr=209"/>
    <hyperlink ref="P58" r:id="rId15" display="http://www.bav-astro.de/sfs/BAVM_link.php?BAVMnr=214"/>
    <hyperlink ref="P59" r:id="rId16" display="http://www.bav-astro.de/sfs/BAVM_link.php?BAVMnr=214"/>
    <hyperlink ref="P60" r:id="rId17" display="http://www.konkoly.hu/cgi-bin/IBVS?5992"/>
    <hyperlink ref="P61" r:id="rId18" display="http://www.konkoly.hu/cgi-bin/IBVS?6029"/>
    <hyperlink ref="P62" r:id="rId19" display="http://www.bav-astro.de/sfs/BAVM_link.php?BAVMnr=238"/>
    <hyperlink ref="P63" r:id="rId20" display="http://www.bav-astro.de/sfs/BAVM_link.php?BAVMnr=238"/>
    <hyperlink ref="P163" r:id="rId21" display="http://www.bav-astro.de/sfs/BAVM_link.php?BAVMnr=241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Active 1</vt:lpstr>
      <vt:lpstr>Active 2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2023-01-16T03:35:44Z</dcterms:modified>
</cp:coreProperties>
</file>