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<sst xmlns="http://schemas.openxmlformats.org/spreadsheetml/2006/main" count="53" uniqueCount="46">
  <si>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</si>
  <si>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</si>
  <si>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</si>
  <si>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</si>
  <si>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</si>
  <si>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</si>
  <si>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</si>
  <si>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</si>
  <si>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</si>
  <si>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</si>
  <si>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</si>
  <si>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</si>
  <si>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</si>
  <si>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</si>
  <si>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</si>
  <si>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</si>
  <si>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</si>
  <si>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</si>
  <si>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</si>
  <si>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</si>
  <si>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</si>
  <si>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</si>
  <si>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</si>
  <si>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</si>
  <si>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</si>
  <si>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</si>
  <si>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</si>
  <si>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</si>
  <si>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</si>
  <si>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</si>
  <si>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</si>
  <si>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</si>
  <si>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</si>
  <si>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</si>
  <si>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</si>
  <si>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</si>
  <si>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</si>
  <si>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</si>
  <si>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 xml:space="preserve">V0912 Her / GSC 3070-0163 </t>
  </si>
  <si>
    <t>Her_V0912.xls</t>
  </si>
  <si>
    <t>EA</t>
  </si>
  <si>
    <t>IBVS 5557 Eph.</t>
  </si>
  <si>
    <t>IBVS 5557</t>
  </si>
  <si>
    <t>Her</t>
  </si>
  <si>
    <t>OEJV 0160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</si>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</sst>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V0912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2758076"/>
        <c:axId val="5060637"/>
      </c:scatterChart>
      <c:valAx>
        <c:axId val="52758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637"/>
        <c:crosses val="autoZero"/>
        <c:crossBetween val="midCat"/>
        <c:dispUnits/>
      </c:valAx>
      <c:valAx>
        <c:axId val="5060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807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0" t="s">
        <v>39</v>
      </c>
      <c r="G1" s="31" t="s">
        <v>40</v>
      </c>
      <c r="H1" s="32" t="s">
        <v>41</v>
      </c>
      <c r="I1" s="31">
        <v>48002.955</v>
      </c>
      <c r="J1" s="31">
        <v>3.40985</v>
      </c>
      <c r="K1" s="31" t="s">
        <v>42</v>
      </c>
      <c r="L1" s="31" t="s">
        <v>43</v>
      </c>
    </row>
    <row r="2" spans="1:5" ht="12.75">
      <c r="A2" t="s">
        <v>23</v>
      </c>
      <c r="B2" t="s">
        <v>40</v>
      </c>
      <c r="D2" s="9" t="s">
        <v>43</v>
      </c>
      <c r="E2" t="s">
        <v>39</v>
      </c>
    </row>
    <row r="3" ht="13.5" thickBot="1"/>
    <row r="4" spans="1:4" ht="14.25" thickBot="1" thickTop="1">
      <c r="A4" s="29" t="s">
        <v>41</v>
      </c>
      <c r="C4" s="7">
        <v>48002.955</v>
      </c>
      <c r="D4" s="8">
        <v>3.40985</v>
      </c>
    </row>
    <row r="6" ht="12.75">
      <c r="A6" s="4" t="s">
        <v>0</v>
      </c>
    </row>
    <row r="7" spans="1:3" ht="12.75">
      <c r="A7" t="s">
        <v>1</v>
      </c>
      <c r="C7">
        <f>+C4</f>
        <v>48002.955</v>
      </c>
    </row>
    <row r="8" spans="1:3" ht="12.75">
      <c r="A8" t="s">
        <v>2</v>
      </c>
      <c r="C8">
        <f>+D4</f>
        <v>3.40985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>
        <f ca="1">INTERCEPT(INDIRECT($G$11):G992,INDIRECT($F$11):F992)</f>
        <v>0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>
        <f ca="1">SLOPE(INDIRECT($G$11):G992,INDIRECT($F$11):F992)</f>
        <v>2.653161175294534E-05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>
        <f>(C7+C11)+(C8+C12)*INT(MAX(F21:F3533))</f>
        <v>55661.53769</v>
      </c>
      <c r="D15" s="16" t="s">
        <v>32</v>
      </c>
      <c r="E15" s="17">
        <f ca="1">TODAY()+15018.5-B9/24</f>
        <v>59900.5</v>
      </c>
    </row>
    <row r="16" spans="1:5" ht="12.75">
      <c r="A16" s="18" t="s">
        <v>3</v>
      </c>
      <c r="B16" s="11"/>
      <c r="C16" s="19">
        <f>+C8+C12</f>
        <v>3.409876531611753</v>
      </c>
      <c r="D16" s="16" t="s">
        <v>33</v>
      </c>
      <c r="E16" s="17">
        <f>ROUND(2*(E15-C15)/C16,0)/2+1</f>
        <v>1244</v>
      </c>
    </row>
    <row r="17" spans="1:5" ht="13.5" thickBot="1">
      <c r="A17" s="16" t="s">
        <v>29</v>
      </c>
      <c r="B17" s="11"/>
      <c r="C17" s="11">
        <f>COUNT(C21:C2191)</f>
        <v>3</v>
      </c>
      <c r="D17" s="16" t="s">
        <v>34</v>
      </c>
      <c r="E17" s="20">
        <f>+C15+C16*E16-15018.5-C9/24</f>
        <v>44885.319928658355</v>
      </c>
    </row>
    <row r="18" spans="1:5" ht="14.25" thickBot="1" thickTop="1">
      <c r="A18" s="18" t="s">
        <v>4</v>
      </c>
      <c r="B18" s="11"/>
      <c r="C18" s="21">
        <f>+C15</f>
        <v>55661.53769</v>
      </c>
      <c r="D18" s="22">
        <f>+C16</f>
        <v>3.409876531611753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5557</v>
      </c>
      <c r="C21" s="9">
        <f>+$C$4</f>
        <v>48002.955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32984.455</v>
      </c>
    </row>
    <row r="22" spans="1:17" ht="12.75">
      <c r="A22" s="33" t="s">
        <v>44</v>
      </c>
      <c r="B22" s="34" t="s">
        <v>45</v>
      </c>
      <c r="C22" s="35">
        <v>55661.53709</v>
      </c>
      <c r="D22" s="35">
        <v>0.0003</v>
      </c>
      <c r="E22">
        <f>+(C22-C$7)/C$8</f>
        <v>2246.0172998812254</v>
      </c>
      <c r="F22">
        <f>ROUND(2*E22,0)/2</f>
        <v>2246</v>
      </c>
      <c r="G22">
        <f>+C22-(C$7+F22*C$8)</f>
        <v>0.05898999999772059</v>
      </c>
      <c r="I22">
        <f>+G22</f>
        <v>0.05898999999772059</v>
      </c>
      <c r="O22">
        <f>+C$11+C$12*$F22</f>
        <v>0.059589999997115235</v>
      </c>
      <c r="Q22" s="2">
        <f>+C22-15018.5</f>
        <v>40643.03709</v>
      </c>
    </row>
    <row r="23" spans="1:17" ht="12.75">
      <c r="A23" s="33" t="s">
        <v>44</v>
      </c>
      <c r="B23" s="34" t="s">
        <v>45</v>
      </c>
      <c r="C23" s="35">
        <v>55661.53829</v>
      </c>
      <c r="D23" s="35">
        <v>0.0003</v>
      </c>
      <c r="E23">
        <f>+(C23-C$7)/C$8</f>
        <v>2246.017651802864</v>
      </c>
      <c r="F23">
        <f>ROUND(2*E23,0)/2</f>
        <v>2246</v>
      </c>
      <c r="G23">
        <f>+C23-(C$7+F23*C$8)</f>
        <v>0.06018999999650987</v>
      </c>
      <c r="I23">
        <f>+G23</f>
        <v>0.06018999999650987</v>
      </c>
      <c r="O23">
        <f>+C$11+C$12*$F23</f>
        <v>0.059589999997115235</v>
      </c>
      <c r="Q23" s="2">
        <f>+C23-15018.5</f>
        <v>40643.03829</v>
      </c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2022-11-17T07:02:23Z</dcterms:modified>
  <cp:category/>
  <cp:version/>
  <cp:contentType/>
  <cp:contentStatus/>
</cp:coreProperties>
</file>