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<sst xmlns="http://schemas.openxmlformats.org/spreadsheetml/2006/main" count="53" uniqueCount="46">
  <si>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</si>
  <si>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</si>
  <si>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</si>
  <si>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</si>
  <si>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</si>
  <si>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</si>
  <si>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</si>
  <si>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</si>
  <si>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</si>
  <si>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</si>
  <si>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</si>
  <si>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</si>
  <si>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</si>
  <si>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</si>
  <si>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</si>
  <si>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</si>
  <si>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</si>
  <si>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</si>
  <si>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</si>
  <si>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</si>
  <si>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</si>
  <si>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</si>
  <si>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</si>
  <si>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</si>
  <si>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</si>
  <si>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</si>
  <si>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</si>
  <si>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</si>
  <si>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</si>
  <si>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</si>
  <si>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</si>
  <si>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</si>
  <si>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</si>
  <si>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</si>
  <si>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</si>
  <si>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</si>
  <si>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</si>
  <si>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</si>
  <si>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V1011 Her / GSC 2106-2463</t>
  </si>
  <si>
    <t>OEJV 0074</t>
  </si>
  <si>
    <t>I</t>
  </si>
  <si>
    <t>CCD+I</t>
  </si>
  <si>
    <t>not avail.</t>
  </si>
  <si>
    <t>J.M. Kreiner, 2004, Acta Astronomica, vol. 54, pp 207-210.</t>
  </si>
  <si>
    <t>OEJV</t>
  </si>
  <si>
    <t>EA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</si>
</sst>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V1011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axId val="15557314"/>
        <c:axId val="66821707"/>
      </c:scatterChart>
      <c:valAx>
        <c:axId val="15557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21707"/>
        <c:crosses val="autoZero"/>
        <c:crossBetween val="midCat"/>
        <c:dispUnits/>
      </c:valAx>
      <c:valAx>
        <c:axId val="66821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5731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375"/>
          <c:y val="0.93375"/>
          <c:w val="0.647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242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39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4" ht="12.75">
      <c r="A2" t="s">
        <v>24</v>
      </c>
      <c r="B2" t="s">
        <v>45</v>
      </c>
      <c r="C2" s="3"/>
      <c r="D2" s="3"/>
    </row>
    <row r="3" ht="13.5" thickBot="1"/>
    <row r="4" spans="1:4" ht="14.25" thickBot="1" thickTop="1">
      <c r="A4" s="5" t="s">
        <v>0</v>
      </c>
      <c r="C4" s="8" t="s">
        <v>42</v>
      </c>
      <c r="D4" s="9" t="s">
        <v>42</v>
      </c>
    </row>
    <row r="6" ht="12.75">
      <c r="A6" s="5" t="s">
        <v>1</v>
      </c>
    </row>
    <row r="7" spans="1:3" ht="12.75">
      <c r="A7" t="s">
        <v>2</v>
      </c>
      <c r="C7">
        <v>53451.56755</v>
      </c>
    </row>
    <row r="8" spans="1:4" ht="12.75">
      <c r="A8" t="s">
        <v>3</v>
      </c>
      <c r="C8">
        <v>7.6635532</v>
      </c>
      <c r="D8" s="5" t="s">
        <v>43</v>
      </c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INTERCEPT(INDIRECT($G$11):G991,INDIRECT($F$11):F991)</f>
        <v>-0.0003811647266516781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SLOPE(INDIRECT($G$11):G991,INDIRECT($F$11):F991)</f>
        <v>-5.379622846593098E-05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17</v>
      </c>
      <c r="B15" s="12"/>
      <c r="C15" s="15">
        <f>(C7+C11)+(C8+C12)*INT(MAX(F21:F3532))</f>
        <v>54026.32962411814</v>
      </c>
      <c r="D15" s="16" t="s">
        <v>32</v>
      </c>
      <c r="E15" s="17">
        <f ca="1">TODAY()+15018.5-B9/24</f>
        <v>59900.5</v>
      </c>
    </row>
    <row r="16" spans="1:5" ht="12.75">
      <c r="A16" s="18" t="s">
        <v>4</v>
      </c>
      <c r="B16" s="12"/>
      <c r="C16" s="19">
        <f>+C8+C12</f>
        <v>7.663499403771534</v>
      </c>
      <c r="D16" s="16" t="s">
        <v>33</v>
      </c>
      <c r="E16" s="17">
        <f>ROUND(2*(E15-C15)/C16,0)/2+1</f>
        <v>767.5</v>
      </c>
    </row>
    <row r="17" spans="1:5" ht="13.5" thickBot="1">
      <c r="A17" s="16" t="s">
        <v>29</v>
      </c>
      <c r="B17" s="12"/>
      <c r="C17" s="12">
        <f>COUNT(C21:C2190)</f>
        <v>3</v>
      </c>
      <c r="D17" s="16" t="s">
        <v>34</v>
      </c>
      <c r="E17" s="20">
        <f>+C15+C16*E16-15018.5-C9/24</f>
        <v>44889.96124984613</v>
      </c>
    </row>
    <row r="18" spans="1:5" ht="14.25" thickBot="1" thickTop="1">
      <c r="A18" s="18" t="s">
        <v>5</v>
      </c>
      <c r="B18" s="12"/>
      <c r="C18" s="21">
        <f>+C15</f>
        <v>54026.32962411814</v>
      </c>
      <c r="D18" s="22">
        <f>+C16</f>
        <v>7.663499403771534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44</v>
      </c>
      <c r="I20" s="7" t="s">
        <v>37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</row>
    <row r="21" spans="1:17" ht="12.75">
      <c r="A21" s="29" t="s">
        <v>39</v>
      </c>
      <c r="B21" s="30" t="s">
        <v>40</v>
      </c>
      <c r="C21" s="29">
        <v>53451.56755</v>
      </c>
      <c r="D21" s="29" t="s">
        <v>41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-0.0003811647266516781</v>
      </c>
      <c r="Q21" s="2">
        <f>+C21-15018.5</f>
        <v>38433.06755</v>
      </c>
    </row>
    <row r="22" spans="1:17" ht="12.75">
      <c r="A22" s="29" t="s">
        <v>39</v>
      </c>
      <c r="B22" s="30" t="s">
        <v>40</v>
      </c>
      <c r="C22" s="29">
        <v>53474.55727</v>
      </c>
      <c r="D22" s="29" t="s">
        <v>41</v>
      </c>
      <c r="E22">
        <f>+(C22-C$7)/C$8</f>
        <v>2.999877393687012</v>
      </c>
      <c r="F22">
        <f>ROUND(2*E22,0)/2</f>
        <v>3</v>
      </c>
      <c r="G22">
        <f>+C22-(C$7+F22*C$8)</f>
        <v>-0.0009396000023116358</v>
      </c>
      <c r="H22">
        <f>+G22</f>
        <v>-0.0009396000023116358</v>
      </c>
      <c r="O22">
        <f>+C$11+C$12*$F22</f>
        <v>-0.000542553412049471</v>
      </c>
      <c r="Q22" s="2">
        <f>+C22-15018.5</f>
        <v>38456.05727</v>
      </c>
    </row>
    <row r="23" spans="1:17" ht="12.75">
      <c r="A23" s="29" t="s">
        <v>39</v>
      </c>
      <c r="B23" s="30" t="s">
        <v>40</v>
      </c>
      <c r="C23" s="29">
        <v>54026.32964</v>
      </c>
      <c r="D23" s="29" t="s">
        <v>41</v>
      </c>
      <c r="E23">
        <f>+(C23-C$7)/C$8</f>
        <v>74.99942585379375</v>
      </c>
      <c r="F23">
        <f>ROUND(2*E23,0)/2</f>
        <v>75</v>
      </c>
      <c r="G23">
        <f>+C23-(C$7+F23*C$8)</f>
        <v>-0.004399999997986015</v>
      </c>
      <c r="H23">
        <f>+G23</f>
        <v>-0.004399999997986015</v>
      </c>
      <c r="O23">
        <f>+C$11+C$12*$F23</f>
        <v>-0.004415881861596502</v>
      </c>
      <c r="Q23" s="2">
        <f>+C23-15018.5</f>
        <v>39007.82964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2022-11-17T07:07:08Z</dcterms:modified>
  <cp:category/>
  <cp:version/>
  <cp:contentType/>
  <cp:contentStatus/>
</cp:coreProperties>
</file>